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C:\Users\nraczko\Desktop\"/>
    </mc:Choice>
  </mc:AlternateContent>
  <xr:revisionPtr revIDLastSave="0" documentId="13_ncr:1_{AFFF43A1-06AF-4188-824D-A18EB1D301B0}" xr6:coauthVersionLast="47" xr6:coauthVersionMax="47" xr10:uidLastSave="{00000000-0000-0000-0000-000000000000}"/>
  <bookViews>
    <workbookView xWindow="-108" yWindow="-108" windowWidth="23256" windowHeight="12456" tabRatio="644" xr2:uid="{00000000-000D-0000-FFFF-FFFF00000000}"/>
  </bookViews>
  <sheets>
    <sheet name="COVER" sheetId="32" r:id="rId1"/>
    <sheet name="ICT SPENDING" sheetId="45" r:id="rId2"/>
    <sheet name="GDP" sheetId="58" r:id="rId3"/>
    <sheet name="Ind.1 DATA PROFESSIONALS" sheetId="49" r:id="rId4"/>
    <sheet name="Ind.2 DATA COMPANIES" sheetId="47" r:id="rId5"/>
    <sheet name="Ind. 3. DC Revenue " sheetId="35" r:id="rId6"/>
    <sheet name="Ind.4 DATA MARKET" sheetId="48" r:id="rId7"/>
    <sheet name="Ind.5 DATA ECONOMY" sheetId="51" r:id="rId8"/>
    <sheet name="Ind. 6. SKILLS GAP " sheetId="62" r:id="rId9"/>
    <sheet name="INTERNATIONALS" sheetId="53" r:id="rId10"/>
  </sheets>
  <externalReferences>
    <externalReference r:id="rId11"/>
    <externalReference r:id="rId12"/>
  </externalReferences>
  <definedNames>
    <definedName name="DataMarket.Monetization.Industry">'[1]4.0 EDM Forecast Model'!$ID$79:$IV$95</definedName>
    <definedName name="DataMarket.Monetization.MS">'[1]4.0 EDM Forecast Model'!$ID$7:$IV$42</definedName>
    <definedName name="DataMarket.Spending.Industry">'[1]4.0 EDM Forecast Model'!$DW$61:$EO$76</definedName>
    <definedName name="DataMarket.Spending.MS">'[1]4.0 EDM Forecast Model'!$DW$7:$EO$42</definedName>
    <definedName name="DataMarket.Spending.SizeBand">'[1]4.0 EDM Forecast Model'!$DW$114:$EO$118</definedName>
    <definedName name="DataProfessionals.Industry">'[2]1.0 Data Professionals'!$DX$48:$EO$61</definedName>
    <definedName name="DataProfessionals.MS">'[2]1.0 Data Professionals'!$DX$7:$EO$43</definedName>
    <definedName name="DataProfessionals.Total.Industry">'[2]1.0 Data Professionals'!$FO$48:$FZ$63</definedName>
    <definedName name="DataProfessionals.Total.MS">'[2]1.0 Data Professionals'!$FO$7:$FZ$44</definedName>
    <definedName name="DataSuppliers.Industry">'[2]2.0 Data Companies'!$LR$74:$ME$89</definedName>
    <definedName name="DataSuppliers.MS">'[2]2.0 Data Companies'!$LR$9:$ME$44</definedName>
    <definedName name="DataSuppliers.SizeBand">'[2]2.0 Data Companies'!$LR$102:$ME$106</definedName>
    <definedName name="DataSuppliers.Total.Industry">'[2]2.0 Data Companies'!$HH$106:$HU$119</definedName>
    <definedName name="DataSuppliers.Total.MS">'[2]2.0 Data Companies'!$HH$9:$HU$43</definedName>
    <definedName name="DataSuppliers.Total.SizeBand">'[2]2.0 Data Companies'!$HH$222:$HU$225</definedName>
    <definedName name="DataUsers.Industry">'[2]2.0 Data Companies'!$FU$50:$GH$65</definedName>
    <definedName name="DataUsers.MS">'[2]2.0 Data Companies'!$FU$9:$GH$45</definedName>
    <definedName name="DataUsers.SizeBand">'[2]2.0 Data Companies'!$FU$94:$GH$98</definedName>
    <definedName name="DataUsers.Total.Industry">'[2]2.0 Data Companies'!$BR$50:$CM$64</definedName>
    <definedName name="DataUsers.Total.MS">'[2]2.0 Data Companies'!$BR$9:$CM$45</definedName>
    <definedName name="DataUsers.Total.SizeBand">'[2]2.0 Data Companies'!$BS$99:$CM$103</definedName>
    <definedName name="DC.Revenues.MS">'[1]3.0 Data Revenues Model'!$ER$6:$FH$41</definedName>
    <definedName name="DC.Revenues.SizeBand">'[1]3.0 Data Revenues Model'!$ES$50:$FH$54</definedName>
    <definedName name="DC.Turnover.MS">'[1]3.0 Data Revenues Model'!$JQ$7:$JW$41</definedName>
    <definedName name="ICT.Spending">"'[Data Market-Revenues-Internationals Sep 2023 v08.xlsx]ICT Spending - BlackBook Live'!$DM$8:$EE$43"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9" i="45" l="1"/>
  <c r="N207" i="51" l="1"/>
  <c r="N209" i="51"/>
  <c r="N210" i="51"/>
  <c r="N211" i="51"/>
  <c r="N212" i="51"/>
  <c r="N213" i="51"/>
  <c r="N214" i="51"/>
  <c r="N215" i="51"/>
  <c r="N216" i="51"/>
  <c r="N217" i="51"/>
  <c r="N218" i="51"/>
  <c r="N219" i="51"/>
  <c r="N208" i="51"/>
  <c r="M211" i="51"/>
  <c r="M212" i="51"/>
  <c r="M213" i="51"/>
  <c r="M214" i="51"/>
  <c r="M215" i="51"/>
  <c r="M216" i="51"/>
  <c r="M217" i="51"/>
  <c r="M218" i="51"/>
  <c r="M219" i="51"/>
  <c r="M208" i="51"/>
  <c r="M210" i="51"/>
  <c r="M209" i="51"/>
  <c r="M207" i="51"/>
  <c r="J207" i="51" l="1"/>
  <c r="K207" i="51"/>
  <c r="J208" i="51"/>
  <c r="K208" i="51"/>
  <c r="J209" i="51"/>
  <c r="K209" i="51"/>
  <c r="J210" i="51"/>
  <c r="K210" i="51"/>
  <c r="J211" i="51"/>
  <c r="K211" i="51"/>
  <c r="J212" i="51"/>
  <c r="K212" i="51"/>
  <c r="J213" i="51"/>
  <c r="K213" i="51"/>
  <c r="J214" i="51"/>
  <c r="K214" i="51"/>
  <c r="J215" i="51"/>
  <c r="K215" i="51"/>
  <c r="J216" i="51"/>
  <c r="K216" i="51"/>
  <c r="J217" i="51"/>
  <c r="K217" i="51"/>
  <c r="J218" i="51"/>
  <c r="K218" i="51"/>
  <c r="I208" i="51"/>
  <c r="I209" i="51"/>
  <c r="I210" i="51"/>
  <c r="I211" i="51"/>
  <c r="I212" i="51"/>
  <c r="I213" i="51"/>
  <c r="I214" i="51"/>
  <c r="I215" i="51"/>
  <c r="I216" i="51"/>
  <c r="I217" i="51"/>
  <c r="I218" i="51"/>
  <c r="I207" i="51"/>
  <c r="P198" i="51" l="1"/>
  <c r="O198" i="51"/>
  <c r="N198" i="51"/>
  <c r="M198" i="51"/>
  <c r="P197" i="51"/>
  <c r="O197" i="51"/>
  <c r="N197" i="51"/>
  <c r="M197" i="51"/>
  <c r="P196" i="51"/>
  <c r="O196" i="51"/>
  <c r="N196" i="51"/>
  <c r="M196" i="51"/>
  <c r="P195" i="51"/>
  <c r="O195" i="51"/>
  <c r="N195" i="51"/>
  <c r="M195" i="51"/>
  <c r="P194" i="51"/>
  <c r="O194" i="51"/>
  <c r="N194" i="51"/>
  <c r="M194" i="51"/>
  <c r="P193" i="51"/>
  <c r="O193" i="51"/>
  <c r="N193" i="51"/>
  <c r="M193" i="51"/>
  <c r="P192" i="51"/>
  <c r="O192" i="51"/>
  <c r="N192" i="51"/>
  <c r="M192" i="51"/>
  <c r="P191" i="51"/>
  <c r="O191" i="51"/>
  <c r="N191" i="51"/>
  <c r="M191" i="51"/>
  <c r="P190" i="51"/>
  <c r="O190" i="51"/>
  <c r="N190" i="51"/>
  <c r="M190" i="51"/>
  <c r="P189" i="51"/>
  <c r="O189" i="51"/>
  <c r="N189" i="51"/>
  <c r="M189" i="51"/>
  <c r="P188" i="51"/>
  <c r="O188" i="51"/>
  <c r="N188" i="51"/>
  <c r="M188" i="51"/>
  <c r="P187" i="51"/>
  <c r="O187" i="51"/>
  <c r="N187" i="51"/>
  <c r="M187" i="51"/>
  <c r="P186" i="51"/>
  <c r="O186" i="51"/>
  <c r="N186" i="51"/>
  <c r="M186" i="51"/>
  <c r="P185" i="51"/>
  <c r="O185" i="51"/>
  <c r="N185" i="51"/>
  <c r="M185" i="51"/>
  <c r="P184" i="51"/>
  <c r="O184" i="51"/>
  <c r="N184" i="51"/>
  <c r="M184" i="51"/>
  <c r="P183" i="51"/>
  <c r="O183" i="51"/>
  <c r="N183" i="51"/>
  <c r="M183" i="51"/>
  <c r="P182" i="51"/>
  <c r="O182" i="51"/>
  <c r="N182" i="51"/>
  <c r="M182" i="51"/>
  <c r="P181" i="51"/>
  <c r="O181" i="51"/>
  <c r="N181" i="51"/>
  <c r="M181" i="51"/>
  <c r="P180" i="51"/>
  <c r="O180" i="51"/>
  <c r="N180" i="51"/>
  <c r="M180" i="51"/>
  <c r="P179" i="51"/>
  <c r="O179" i="51"/>
  <c r="N179" i="51"/>
  <c r="M179" i="51"/>
  <c r="P178" i="51"/>
  <c r="O178" i="51"/>
  <c r="N178" i="51"/>
  <c r="M178" i="51"/>
  <c r="P177" i="51"/>
  <c r="O177" i="51"/>
  <c r="N177" i="51"/>
  <c r="M177" i="51"/>
  <c r="P176" i="51"/>
  <c r="O176" i="51"/>
  <c r="N176" i="51"/>
  <c r="M176" i="51"/>
  <c r="P175" i="51"/>
  <c r="O175" i="51"/>
  <c r="N175" i="51"/>
  <c r="M175" i="51"/>
  <c r="P174" i="51"/>
  <c r="O174" i="51"/>
  <c r="N174" i="51"/>
  <c r="M174" i="51"/>
  <c r="P173" i="51"/>
  <c r="O173" i="51"/>
  <c r="N173" i="51"/>
  <c r="M173" i="51"/>
  <c r="P172" i="51"/>
  <c r="O172" i="51"/>
  <c r="N172" i="51"/>
  <c r="M172" i="51"/>
  <c r="P171" i="51"/>
  <c r="O171" i="51"/>
  <c r="N171" i="51"/>
  <c r="M171" i="51"/>
  <c r="P170" i="51"/>
  <c r="O170" i="51"/>
  <c r="N170" i="51"/>
  <c r="M170" i="51"/>
  <c r="P169" i="51"/>
  <c r="O169" i="51"/>
  <c r="N169" i="51"/>
  <c r="M169" i="51"/>
  <c r="P158" i="51"/>
  <c r="O158" i="51"/>
  <c r="N158" i="51"/>
  <c r="M158" i="51"/>
  <c r="P157" i="51"/>
  <c r="O157" i="51"/>
  <c r="N157" i="51"/>
  <c r="M157" i="51"/>
  <c r="P156" i="51"/>
  <c r="O156" i="51"/>
  <c r="N156" i="51"/>
  <c r="M156" i="51"/>
  <c r="P155" i="51"/>
  <c r="O155" i="51"/>
  <c r="N155" i="51"/>
  <c r="M155" i="51"/>
  <c r="P154" i="51"/>
  <c r="O154" i="51"/>
  <c r="N154" i="51"/>
  <c r="M154" i="51"/>
  <c r="P153" i="51"/>
  <c r="O153" i="51"/>
  <c r="N153" i="51"/>
  <c r="M153" i="51"/>
  <c r="P152" i="51"/>
  <c r="O152" i="51"/>
  <c r="N152" i="51"/>
  <c r="M152" i="51"/>
  <c r="P151" i="51"/>
  <c r="O151" i="51"/>
  <c r="N151" i="51"/>
  <c r="M151" i="51"/>
  <c r="P150" i="51"/>
  <c r="O150" i="51"/>
  <c r="N150" i="51"/>
  <c r="M150" i="51"/>
  <c r="P149" i="51"/>
  <c r="O149" i="51"/>
  <c r="N149" i="51"/>
  <c r="M149" i="51"/>
  <c r="P148" i="51"/>
  <c r="O148" i="51"/>
  <c r="N148" i="51"/>
  <c r="M148" i="51"/>
  <c r="P147" i="51"/>
  <c r="O147" i="51"/>
  <c r="N147" i="51"/>
  <c r="M147" i="51"/>
  <c r="P146" i="51"/>
  <c r="O146" i="51"/>
  <c r="N146" i="51"/>
  <c r="M146" i="51"/>
  <c r="P145" i="51"/>
  <c r="O145" i="51"/>
  <c r="N145" i="51"/>
  <c r="M145" i="51"/>
  <c r="P144" i="51"/>
  <c r="O144" i="51"/>
  <c r="N144" i="51"/>
  <c r="M144" i="51"/>
  <c r="P143" i="51"/>
  <c r="O143" i="51"/>
  <c r="N143" i="51"/>
  <c r="M143" i="51"/>
  <c r="P142" i="51"/>
  <c r="O142" i="51"/>
  <c r="N142" i="51"/>
  <c r="M142" i="51"/>
  <c r="P141" i="51"/>
  <c r="O141" i="51"/>
  <c r="N141" i="51"/>
  <c r="M141" i="51"/>
  <c r="P140" i="51"/>
  <c r="O140" i="51"/>
  <c r="N140" i="51"/>
  <c r="M140" i="51"/>
  <c r="P139" i="51"/>
  <c r="O139" i="51"/>
  <c r="N139" i="51"/>
  <c r="M139" i="51"/>
  <c r="P138" i="51"/>
  <c r="O138" i="51"/>
  <c r="N138" i="51"/>
  <c r="M138" i="51"/>
  <c r="P137" i="51"/>
  <c r="O137" i="51"/>
  <c r="N137" i="51"/>
  <c r="M137" i="51"/>
  <c r="P136" i="51"/>
  <c r="O136" i="51"/>
  <c r="N136" i="51"/>
  <c r="M136" i="51"/>
  <c r="P135" i="51"/>
  <c r="O135" i="51"/>
  <c r="N135" i="51"/>
  <c r="M135" i="51"/>
  <c r="P134" i="51"/>
  <c r="O134" i="51"/>
  <c r="N134" i="51"/>
  <c r="M134" i="51"/>
  <c r="P133" i="51"/>
  <c r="O133" i="51"/>
  <c r="N133" i="51"/>
  <c r="M133" i="51"/>
  <c r="P132" i="51"/>
  <c r="O132" i="51"/>
  <c r="N132" i="51"/>
  <c r="M132" i="51"/>
  <c r="P131" i="51"/>
  <c r="O131" i="51"/>
  <c r="N131" i="51"/>
  <c r="M131" i="51"/>
  <c r="P130" i="51"/>
  <c r="O130" i="51"/>
  <c r="N130" i="51"/>
  <c r="M130" i="51"/>
  <c r="P129" i="51"/>
  <c r="O129" i="51"/>
  <c r="N129" i="51"/>
  <c r="M129" i="51"/>
  <c r="P118" i="51"/>
  <c r="O118" i="51"/>
  <c r="N118" i="51"/>
  <c r="M118" i="51"/>
  <c r="P117" i="51"/>
  <c r="O117" i="51"/>
  <c r="N117" i="51"/>
  <c r="M117" i="51"/>
  <c r="P116" i="51"/>
  <c r="O116" i="51"/>
  <c r="N116" i="51"/>
  <c r="M116" i="51"/>
  <c r="P115" i="51"/>
  <c r="O115" i="51"/>
  <c r="N115" i="51"/>
  <c r="M115" i="51"/>
  <c r="P114" i="51"/>
  <c r="O114" i="51"/>
  <c r="N114" i="51"/>
  <c r="M114" i="51"/>
  <c r="P113" i="51"/>
  <c r="O113" i="51"/>
  <c r="N113" i="51"/>
  <c r="M113" i="51"/>
  <c r="P112" i="51"/>
  <c r="O112" i="51"/>
  <c r="N112" i="51"/>
  <c r="M112" i="51"/>
  <c r="P111" i="51"/>
  <c r="O111" i="51"/>
  <c r="N111" i="51"/>
  <c r="M111" i="51"/>
  <c r="P110" i="51"/>
  <c r="O110" i="51"/>
  <c r="N110" i="51"/>
  <c r="M110" i="51"/>
  <c r="P109" i="51"/>
  <c r="O109" i="51"/>
  <c r="N109" i="51"/>
  <c r="M109" i="51"/>
  <c r="P108" i="51"/>
  <c r="O108" i="51"/>
  <c r="N108" i="51"/>
  <c r="M108" i="51"/>
  <c r="P107" i="51"/>
  <c r="O107" i="51"/>
  <c r="N107" i="51"/>
  <c r="M107" i="51"/>
  <c r="P106" i="51"/>
  <c r="O106" i="51"/>
  <c r="N106" i="51"/>
  <c r="M106" i="51"/>
  <c r="P105" i="51"/>
  <c r="O105" i="51"/>
  <c r="N105" i="51"/>
  <c r="M105" i="51"/>
  <c r="P104" i="51"/>
  <c r="O104" i="51"/>
  <c r="N104" i="51"/>
  <c r="M104" i="51"/>
  <c r="P103" i="51"/>
  <c r="O103" i="51"/>
  <c r="N103" i="51"/>
  <c r="M103" i="51"/>
  <c r="P102" i="51"/>
  <c r="O102" i="51"/>
  <c r="N102" i="51"/>
  <c r="M102" i="51"/>
  <c r="P101" i="51"/>
  <c r="O101" i="51"/>
  <c r="N101" i="51"/>
  <c r="M101" i="51"/>
  <c r="P100" i="51"/>
  <c r="O100" i="51"/>
  <c r="N100" i="51"/>
  <c r="M100" i="51"/>
  <c r="P99" i="51"/>
  <c r="O99" i="51"/>
  <c r="N99" i="51"/>
  <c r="M99" i="51"/>
  <c r="P98" i="51"/>
  <c r="O98" i="51"/>
  <c r="N98" i="51"/>
  <c r="M98" i="51"/>
  <c r="P97" i="51"/>
  <c r="O97" i="51"/>
  <c r="N97" i="51"/>
  <c r="M97" i="51"/>
  <c r="P96" i="51"/>
  <c r="O96" i="51"/>
  <c r="N96" i="51"/>
  <c r="M96" i="51"/>
  <c r="P95" i="51"/>
  <c r="O95" i="51"/>
  <c r="N95" i="51"/>
  <c r="M95" i="51"/>
  <c r="P94" i="51"/>
  <c r="O94" i="51"/>
  <c r="N94" i="51"/>
  <c r="M94" i="51"/>
  <c r="P93" i="51"/>
  <c r="O93" i="51"/>
  <c r="N93" i="51"/>
  <c r="M93" i="51"/>
  <c r="P92" i="51"/>
  <c r="O92" i="51"/>
  <c r="N92" i="51"/>
  <c r="M92" i="51"/>
  <c r="P91" i="51"/>
  <c r="O91" i="51"/>
  <c r="N91" i="51"/>
  <c r="M91" i="51"/>
  <c r="P90" i="51"/>
  <c r="O90" i="51"/>
  <c r="N90" i="51"/>
  <c r="M90" i="51"/>
  <c r="P89" i="51"/>
  <c r="O89" i="51"/>
  <c r="N89" i="51"/>
  <c r="M89" i="51"/>
  <c r="P78" i="51"/>
  <c r="O78" i="51"/>
  <c r="N78" i="51"/>
  <c r="M78" i="51"/>
  <c r="P77" i="51"/>
  <c r="O77" i="51"/>
  <c r="N77" i="51"/>
  <c r="M77" i="51"/>
  <c r="P76" i="51"/>
  <c r="O76" i="51"/>
  <c r="N76" i="51"/>
  <c r="M76" i="51"/>
  <c r="P75" i="51"/>
  <c r="O75" i="51"/>
  <c r="N75" i="51"/>
  <c r="M75" i="51"/>
  <c r="P74" i="51"/>
  <c r="O74" i="51"/>
  <c r="N74" i="51"/>
  <c r="M74" i="51"/>
  <c r="P73" i="51"/>
  <c r="O73" i="51"/>
  <c r="N73" i="51"/>
  <c r="M73" i="51"/>
  <c r="P72" i="51"/>
  <c r="O72" i="51"/>
  <c r="N72" i="51"/>
  <c r="M72" i="51"/>
  <c r="P71" i="51"/>
  <c r="O71" i="51"/>
  <c r="N71" i="51"/>
  <c r="M71" i="51"/>
  <c r="P70" i="51"/>
  <c r="O70" i="51"/>
  <c r="N70" i="51"/>
  <c r="M70" i="51"/>
  <c r="P69" i="51"/>
  <c r="O69" i="51"/>
  <c r="N69" i="51"/>
  <c r="M69" i="51"/>
  <c r="P68" i="51"/>
  <c r="O68" i="51"/>
  <c r="N68" i="51"/>
  <c r="M68" i="51"/>
  <c r="P67" i="51"/>
  <c r="O67" i="51"/>
  <c r="N67" i="51"/>
  <c r="M67" i="51"/>
  <c r="P66" i="51"/>
  <c r="O66" i="51"/>
  <c r="N66" i="51"/>
  <c r="M66" i="51"/>
  <c r="P65" i="51"/>
  <c r="O65" i="51"/>
  <c r="N65" i="51"/>
  <c r="M65" i="51"/>
  <c r="P64" i="51"/>
  <c r="O64" i="51"/>
  <c r="N64" i="51"/>
  <c r="M64" i="51"/>
  <c r="P63" i="51"/>
  <c r="O63" i="51"/>
  <c r="N63" i="51"/>
  <c r="M63" i="51"/>
  <c r="P62" i="51"/>
  <c r="O62" i="51"/>
  <c r="N62" i="51"/>
  <c r="M62" i="51"/>
  <c r="P61" i="51"/>
  <c r="O61" i="51"/>
  <c r="N61" i="51"/>
  <c r="M61" i="51"/>
  <c r="P60" i="51"/>
  <c r="O60" i="51"/>
  <c r="N60" i="51"/>
  <c r="M60" i="51"/>
  <c r="P59" i="51"/>
  <c r="O59" i="51"/>
  <c r="N59" i="51"/>
  <c r="M59" i="51"/>
  <c r="P58" i="51"/>
  <c r="O58" i="51"/>
  <c r="N58" i="51"/>
  <c r="M58" i="51"/>
  <c r="P57" i="51"/>
  <c r="O57" i="51"/>
  <c r="N57" i="51"/>
  <c r="M57" i="51"/>
  <c r="P56" i="51"/>
  <c r="O56" i="51"/>
  <c r="N56" i="51"/>
  <c r="M56" i="51"/>
  <c r="P55" i="51"/>
  <c r="O55" i="51"/>
  <c r="N55" i="51"/>
  <c r="M55" i="51"/>
  <c r="P54" i="51"/>
  <c r="O54" i="51"/>
  <c r="N54" i="51"/>
  <c r="M54" i="51"/>
  <c r="P53" i="51"/>
  <c r="O53" i="51"/>
  <c r="N53" i="51"/>
  <c r="M53" i="51"/>
  <c r="P52" i="51"/>
  <c r="O52" i="51"/>
  <c r="N52" i="51"/>
  <c r="M52" i="51"/>
  <c r="P51" i="51"/>
  <c r="O51" i="51"/>
  <c r="N51" i="51"/>
  <c r="M51" i="51"/>
  <c r="P50" i="51"/>
  <c r="O50" i="51"/>
  <c r="N50" i="51"/>
  <c r="M50" i="51"/>
  <c r="P49" i="51"/>
  <c r="O49" i="51"/>
  <c r="N49" i="51"/>
  <c r="M49" i="51"/>
  <c r="X170" i="51"/>
  <c r="Y170" i="51"/>
  <c r="Z170" i="51"/>
  <c r="X171" i="51"/>
  <c r="Y171" i="51"/>
  <c r="Z171" i="51"/>
  <c r="X172" i="51"/>
  <c r="Y172" i="51"/>
  <c r="Z172" i="51"/>
  <c r="X173" i="51"/>
  <c r="Y173" i="51"/>
  <c r="Z173" i="51"/>
  <c r="X174" i="51"/>
  <c r="Y174" i="51"/>
  <c r="Z174" i="51"/>
  <c r="X175" i="51"/>
  <c r="Y175" i="51"/>
  <c r="Z175" i="51"/>
  <c r="X176" i="51"/>
  <c r="Y176" i="51"/>
  <c r="Z176" i="51"/>
  <c r="X177" i="51"/>
  <c r="Y177" i="51"/>
  <c r="Z177" i="51"/>
  <c r="X178" i="51"/>
  <c r="Y178" i="51"/>
  <c r="Z178" i="51"/>
  <c r="X179" i="51"/>
  <c r="Y179" i="51"/>
  <c r="Z179" i="51"/>
  <c r="X180" i="51"/>
  <c r="Y180" i="51"/>
  <c r="Z180" i="51"/>
  <c r="X181" i="51"/>
  <c r="Y181" i="51"/>
  <c r="Z181" i="51"/>
  <c r="X182" i="51"/>
  <c r="Y182" i="51"/>
  <c r="Z182" i="51"/>
  <c r="X183" i="51"/>
  <c r="Y183" i="51"/>
  <c r="Z183" i="51"/>
  <c r="X184" i="51"/>
  <c r="Y184" i="51"/>
  <c r="Z184" i="51"/>
  <c r="X185" i="51"/>
  <c r="Y185" i="51"/>
  <c r="Z185" i="51"/>
  <c r="X186" i="51"/>
  <c r="Y186" i="51"/>
  <c r="Z186" i="51"/>
  <c r="X187" i="51"/>
  <c r="Y187" i="51"/>
  <c r="Z187" i="51"/>
  <c r="X188" i="51"/>
  <c r="Y188" i="51"/>
  <c r="Z188" i="51"/>
  <c r="X189" i="51"/>
  <c r="Y189" i="51"/>
  <c r="Z189" i="51"/>
  <c r="X190" i="51"/>
  <c r="Y190" i="51"/>
  <c r="Z190" i="51"/>
  <c r="X191" i="51"/>
  <c r="Y191" i="51"/>
  <c r="Z191" i="51"/>
  <c r="X192" i="51"/>
  <c r="Y192" i="51"/>
  <c r="Z192" i="51"/>
  <c r="X193" i="51"/>
  <c r="Y193" i="51"/>
  <c r="Z193" i="51"/>
  <c r="X194" i="51"/>
  <c r="Y194" i="51"/>
  <c r="Z194" i="51"/>
  <c r="X195" i="51"/>
  <c r="Y195" i="51"/>
  <c r="Z195" i="51"/>
  <c r="X196" i="51"/>
  <c r="Y196" i="51"/>
  <c r="Z196" i="51"/>
  <c r="X197" i="51"/>
  <c r="Y197" i="51"/>
  <c r="Z197" i="51"/>
  <c r="X198" i="51"/>
  <c r="Y198" i="51"/>
  <c r="Z198" i="51"/>
  <c r="Y169" i="51"/>
  <c r="Z169" i="51"/>
  <c r="X169" i="51"/>
  <c r="X130" i="51"/>
  <c r="Y130" i="51"/>
  <c r="Z130" i="51"/>
  <c r="X131" i="51"/>
  <c r="Y131" i="51"/>
  <c r="Z131" i="51"/>
  <c r="X132" i="51"/>
  <c r="Y132" i="51"/>
  <c r="Z132" i="51"/>
  <c r="X133" i="51"/>
  <c r="Y133" i="51"/>
  <c r="Z133" i="51"/>
  <c r="X134" i="51"/>
  <c r="Y134" i="51"/>
  <c r="Z134" i="51"/>
  <c r="X135" i="51"/>
  <c r="Y135" i="51"/>
  <c r="Z135" i="51"/>
  <c r="X136" i="51"/>
  <c r="Y136" i="51"/>
  <c r="Z136" i="51"/>
  <c r="X137" i="51"/>
  <c r="Y137" i="51"/>
  <c r="Z137" i="51"/>
  <c r="X138" i="51"/>
  <c r="Y138" i="51"/>
  <c r="Z138" i="51"/>
  <c r="X139" i="51"/>
  <c r="Y139" i="51"/>
  <c r="Z139" i="51"/>
  <c r="X140" i="51"/>
  <c r="Y140" i="51"/>
  <c r="Z140" i="51"/>
  <c r="X141" i="51"/>
  <c r="Y141" i="51"/>
  <c r="Z141" i="51"/>
  <c r="X142" i="51"/>
  <c r="Y142" i="51"/>
  <c r="Z142" i="51"/>
  <c r="X143" i="51"/>
  <c r="Y143" i="51"/>
  <c r="Z143" i="51"/>
  <c r="X144" i="51"/>
  <c r="Y144" i="51"/>
  <c r="Z144" i="51"/>
  <c r="X145" i="51"/>
  <c r="Y145" i="51"/>
  <c r="Z145" i="51"/>
  <c r="X146" i="51"/>
  <c r="Y146" i="51"/>
  <c r="Z146" i="51"/>
  <c r="X147" i="51"/>
  <c r="Y147" i="51"/>
  <c r="Z147" i="51"/>
  <c r="X148" i="51"/>
  <c r="Y148" i="51"/>
  <c r="Z148" i="51"/>
  <c r="X149" i="51"/>
  <c r="Y149" i="51"/>
  <c r="Z149" i="51"/>
  <c r="X150" i="51"/>
  <c r="Y150" i="51"/>
  <c r="Z150" i="51"/>
  <c r="X151" i="51"/>
  <c r="Y151" i="51"/>
  <c r="Z151" i="51"/>
  <c r="X152" i="51"/>
  <c r="Y152" i="51"/>
  <c r="Z152" i="51"/>
  <c r="X153" i="51"/>
  <c r="Y153" i="51"/>
  <c r="Z153" i="51"/>
  <c r="X154" i="51"/>
  <c r="Y154" i="51"/>
  <c r="Z154" i="51"/>
  <c r="X155" i="51"/>
  <c r="Y155" i="51"/>
  <c r="Z155" i="51"/>
  <c r="X156" i="51"/>
  <c r="Y156" i="51"/>
  <c r="Z156" i="51"/>
  <c r="X157" i="51"/>
  <c r="Y157" i="51"/>
  <c r="Z157" i="51"/>
  <c r="X158" i="51"/>
  <c r="Y158" i="51"/>
  <c r="Z158" i="51"/>
  <c r="Y129" i="51"/>
  <c r="Z129" i="51"/>
  <c r="X129" i="51"/>
  <c r="Z118" i="51"/>
  <c r="Y118" i="51"/>
  <c r="X118" i="51"/>
  <c r="Z117" i="51"/>
  <c r="Y117" i="51"/>
  <c r="X117" i="51"/>
  <c r="Z116" i="51"/>
  <c r="Y116" i="51"/>
  <c r="X116" i="51"/>
  <c r="Z115" i="51"/>
  <c r="Y115" i="51"/>
  <c r="X115" i="51"/>
  <c r="Z114" i="51"/>
  <c r="Y114" i="51"/>
  <c r="X114" i="51"/>
  <c r="Z113" i="51"/>
  <c r="Y113" i="51"/>
  <c r="X113" i="51"/>
  <c r="Z112" i="51"/>
  <c r="Y112" i="51"/>
  <c r="X112" i="51"/>
  <c r="Z111" i="51"/>
  <c r="Y111" i="51"/>
  <c r="X111" i="51"/>
  <c r="Z110" i="51"/>
  <c r="Y110" i="51"/>
  <c r="X110" i="51"/>
  <c r="Z109" i="51"/>
  <c r="Y109" i="51"/>
  <c r="X109" i="51"/>
  <c r="Z108" i="51"/>
  <c r="Y108" i="51"/>
  <c r="X108" i="51"/>
  <c r="Z107" i="51"/>
  <c r="Y107" i="51"/>
  <c r="X107" i="51"/>
  <c r="Z106" i="51"/>
  <c r="Y106" i="51"/>
  <c r="X106" i="51"/>
  <c r="Z105" i="51"/>
  <c r="Y105" i="51"/>
  <c r="X105" i="51"/>
  <c r="Z104" i="51"/>
  <c r="Y104" i="51"/>
  <c r="X104" i="51"/>
  <c r="Z103" i="51"/>
  <c r="Y103" i="51"/>
  <c r="X103" i="51"/>
  <c r="Z102" i="51"/>
  <c r="Y102" i="51"/>
  <c r="X102" i="51"/>
  <c r="Z101" i="51"/>
  <c r="Y101" i="51"/>
  <c r="X101" i="51"/>
  <c r="Z100" i="51"/>
  <c r="Y100" i="51"/>
  <c r="X100" i="51"/>
  <c r="Z99" i="51"/>
  <c r="Y99" i="51"/>
  <c r="X99" i="51"/>
  <c r="Z98" i="51"/>
  <c r="Y98" i="51"/>
  <c r="X98" i="51"/>
  <c r="Z97" i="51"/>
  <c r="Y97" i="51"/>
  <c r="X97" i="51"/>
  <c r="Z96" i="51"/>
  <c r="Y96" i="51"/>
  <c r="X96" i="51"/>
  <c r="Z95" i="51"/>
  <c r="Y95" i="51"/>
  <c r="X95" i="51"/>
  <c r="Z94" i="51"/>
  <c r="Y94" i="51"/>
  <c r="X94" i="51"/>
  <c r="Z93" i="51"/>
  <c r="Y93" i="51"/>
  <c r="X93" i="51"/>
  <c r="Z92" i="51"/>
  <c r="Y92" i="51"/>
  <c r="X92" i="51"/>
  <c r="Z91" i="51"/>
  <c r="Y91" i="51"/>
  <c r="X91" i="51"/>
  <c r="Z90" i="51"/>
  <c r="Y90" i="51"/>
  <c r="X90" i="51"/>
  <c r="Y89" i="51"/>
  <c r="Z89" i="51"/>
  <c r="X89" i="51"/>
  <c r="X50" i="51"/>
  <c r="Y50" i="51"/>
  <c r="Z50" i="51"/>
  <c r="X51" i="51"/>
  <c r="Y51" i="51"/>
  <c r="Z51" i="51"/>
  <c r="X52" i="51"/>
  <c r="Y52" i="51"/>
  <c r="Z52" i="51"/>
  <c r="X53" i="51"/>
  <c r="Y53" i="51"/>
  <c r="Z53" i="51"/>
  <c r="X54" i="51"/>
  <c r="Y54" i="51"/>
  <c r="Z54" i="51"/>
  <c r="X55" i="51"/>
  <c r="Y55" i="51"/>
  <c r="Z55" i="51"/>
  <c r="X56" i="51"/>
  <c r="Y56" i="51"/>
  <c r="Z56" i="51"/>
  <c r="X57" i="51"/>
  <c r="Y57" i="51"/>
  <c r="Z57" i="51"/>
  <c r="X58" i="51"/>
  <c r="Y58" i="51"/>
  <c r="Z58" i="51"/>
  <c r="X59" i="51"/>
  <c r="Y59" i="51"/>
  <c r="Z59" i="51"/>
  <c r="X60" i="51"/>
  <c r="Y60" i="51"/>
  <c r="Z60" i="51"/>
  <c r="X61" i="51"/>
  <c r="Y61" i="51"/>
  <c r="Z61" i="51"/>
  <c r="X62" i="51"/>
  <c r="Y62" i="51"/>
  <c r="Z62" i="51"/>
  <c r="X63" i="51"/>
  <c r="Y63" i="51"/>
  <c r="Z63" i="51"/>
  <c r="X64" i="51"/>
  <c r="Y64" i="51"/>
  <c r="Z64" i="51"/>
  <c r="X65" i="51"/>
  <c r="Y65" i="51"/>
  <c r="Z65" i="51"/>
  <c r="X66" i="51"/>
  <c r="Y66" i="51"/>
  <c r="Z66" i="51"/>
  <c r="X67" i="51"/>
  <c r="Y67" i="51"/>
  <c r="Z67" i="51"/>
  <c r="X68" i="51"/>
  <c r="Y68" i="51"/>
  <c r="Z68" i="51"/>
  <c r="X69" i="51"/>
  <c r="Y69" i="51"/>
  <c r="Z69" i="51"/>
  <c r="X70" i="51"/>
  <c r="Y70" i="51"/>
  <c r="Z70" i="51"/>
  <c r="X71" i="51"/>
  <c r="Y71" i="51"/>
  <c r="Z71" i="51"/>
  <c r="X72" i="51"/>
  <c r="Y72" i="51"/>
  <c r="Z72" i="51"/>
  <c r="X73" i="51"/>
  <c r="Y73" i="51"/>
  <c r="Z73" i="51"/>
  <c r="X74" i="51"/>
  <c r="Y74" i="51"/>
  <c r="Z74" i="51"/>
  <c r="X75" i="51"/>
  <c r="Y75" i="51"/>
  <c r="Z75" i="51"/>
  <c r="X76" i="51"/>
  <c r="Y76" i="51"/>
  <c r="Z76" i="51"/>
  <c r="X77" i="51"/>
  <c r="Y77" i="51"/>
  <c r="Z77" i="51"/>
  <c r="X78" i="51"/>
  <c r="Y78" i="51"/>
  <c r="Z78" i="51"/>
  <c r="Y49" i="51"/>
  <c r="Z49" i="51"/>
  <c r="X49" i="51"/>
  <c r="X9" i="51"/>
  <c r="X10" i="51"/>
  <c r="Y10" i="51"/>
  <c r="Z10" i="51"/>
  <c r="X11" i="51"/>
  <c r="Y11" i="51"/>
  <c r="Z11" i="51"/>
  <c r="X12" i="51"/>
  <c r="Y12" i="51"/>
  <c r="Z12" i="51"/>
  <c r="X13" i="51"/>
  <c r="Y13" i="51"/>
  <c r="Z13" i="51"/>
  <c r="X14" i="51"/>
  <c r="Y14" i="51"/>
  <c r="Z14" i="51"/>
  <c r="X15" i="51"/>
  <c r="Y15" i="51"/>
  <c r="Z15" i="51"/>
  <c r="X16" i="51"/>
  <c r="Y16" i="51"/>
  <c r="Z16" i="51"/>
  <c r="X17" i="51"/>
  <c r="Y17" i="51"/>
  <c r="Z17" i="51"/>
  <c r="X18" i="51"/>
  <c r="Y18" i="51"/>
  <c r="Z18" i="51"/>
  <c r="X19" i="51"/>
  <c r="Y19" i="51"/>
  <c r="Z19" i="51"/>
  <c r="X20" i="51"/>
  <c r="Y20" i="51"/>
  <c r="Z20" i="51"/>
  <c r="X21" i="51"/>
  <c r="Y21" i="51"/>
  <c r="Z21" i="51"/>
  <c r="X22" i="51"/>
  <c r="Y22" i="51"/>
  <c r="Z22" i="51"/>
  <c r="X23" i="51"/>
  <c r="Y23" i="51"/>
  <c r="Z23" i="51"/>
  <c r="X24" i="51"/>
  <c r="Y24" i="51"/>
  <c r="Z24" i="51"/>
  <c r="X25" i="51"/>
  <c r="Y25" i="51"/>
  <c r="Z25" i="51"/>
  <c r="X26" i="51"/>
  <c r="Y26" i="51"/>
  <c r="Z26" i="51"/>
  <c r="X27" i="51"/>
  <c r="Y27" i="51"/>
  <c r="Z27" i="51"/>
  <c r="X28" i="51"/>
  <c r="Y28" i="51"/>
  <c r="Z28" i="51"/>
  <c r="X29" i="51"/>
  <c r="Y29" i="51"/>
  <c r="Z29" i="51"/>
  <c r="X30" i="51"/>
  <c r="Y30" i="51"/>
  <c r="Z30" i="51"/>
  <c r="X31" i="51"/>
  <c r="Y31" i="51"/>
  <c r="Z31" i="51"/>
  <c r="X32" i="51"/>
  <c r="Y32" i="51"/>
  <c r="Z32" i="51"/>
  <c r="X33" i="51"/>
  <c r="Y33" i="51"/>
  <c r="Z33" i="51"/>
  <c r="X34" i="51"/>
  <c r="Y34" i="51"/>
  <c r="Z34" i="51"/>
  <c r="X35" i="51"/>
  <c r="Y35" i="51"/>
  <c r="Z35" i="51"/>
  <c r="X36" i="51"/>
  <c r="Y36" i="51"/>
  <c r="Z36" i="51"/>
  <c r="X37" i="51"/>
  <c r="Y37" i="51"/>
  <c r="Z37" i="51"/>
  <c r="X38" i="51"/>
  <c r="Y38" i="51"/>
  <c r="Z38" i="51"/>
  <c r="Y9" i="51"/>
  <c r="Z9" i="51"/>
  <c r="R9" i="51"/>
  <c r="R170" i="51"/>
  <c r="S170" i="51"/>
  <c r="T170" i="51"/>
  <c r="U170" i="51"/>
  <c r="V170" i="51"/>
  <c r="R171" i="51"/>
  <c r="S171" i="51"/>
  <c r="T171" i="51"/>
  <c r="U171" i="51"/>
  <c r="V171" i="51"/>
  <c r="R172" i="51"/>
  <c r="S172" i="51"/>
  <c r="T172" i="51"/>
  <c r="U172" i="51"/>
  <c r="V172" i="51"/>
  <c r="R173" i="51"/>
  <c r="S173" i="51"/>
  <c r="T173" i="51"/>
  <c r="U173" i="51"/>
  <c r="V173" i="51"/>
  <c r="R174" i="51"/>
  <c r="S174" i="51"/>
  <c r="T174" i="51"/>
  <c r="U174" i="51"/>
  <c r="V174" i="51"/>
  <c r="R175" i="51"/>
  <c r="S175" i="51"/>
  <c r="T175" i="51"/>
  <c r="U175" i="51"/>
  <c r="V175" i="51"/>
  <c r="R176" i="51"/>
  <c r="S176" i="51"/>
  <c r="T176" i="51"/>
  <c r="U176" i="51"/>
  <c r="V176" i="51"/>
  <c r="R177" i="51"/>
  <c r="S177" i="51"/>
  <c r="T177" i="51"/>
  <c r="U177" i="51"/>
  <c r="V177" i="51"/>
  <c r="R178" i="51"/>
  <c r="S178" i="51"/>
  <c r="T178" i="51"/>
  <c r="U178" i="51"/>
  <c r="V178" i="51"/>
  <c r="R179" i="51"/>
  <c r="S179" i="51"/>
  <c r="T179" i="51"/>
  <c r="U179" i="51"/>
  <c r="V179" i="51"/>
  <c r="R180" i="51"/>
  <c r="S180" i="51"/>
  <c r="T180" i="51"/>
  <c r="U180" i="51"/>
  <c r="V180" i="51"/>
  <c r="R181" i="51"/>
  <c r="S181" i="51"/>
  <c r="T181" i="51"/>
  <c r="U181" i="51"/>
  <c r="V181" i="51"/>
  <c r="R182" i="51"/>
  <c r="S182" i="51"/>
  <c r="T182" i="51"/>
  <c r="U182" i="51"/>
  <c r="V182" i="51"/>
  <c r="R183" i="51"/>
  <c r="S183" i="51"/>
  <c r="T183" i="51"/>
  <c r="U183" i="51"/>
  <c r="V183" i="51"/>
  <c r="R184" i="51"/>
  <c r="S184" i="51"/>
  <c r="T184" i="51"/>
  <c r="U184" i="51"/>
  <c r="V184" i="51"/>
  <c r="R185" i="51"/>
  <c r="S185" i="51"/>
  <c r="T185" i="51"/>
  <c r="U185" i="51"/>
  <c r="V185" i="51"/>
  <c r="R186" i="51"/>
  <c r="S186" i="51"/>
  <c r="T186" i="51"/>
  <c r="U186" i="51"/>
  <c r="V186" i="51"/>
  <c r="R187" i="51"/>
  <c r="S187" i="51"/>
  <c r="T187" i="51"/>
  <c r="U187" i="51"/>
  <c r="V187" i="51"/>
  <c r="R188" i="51"/>
  <c r="S188" i="51"/>
  <c r="T188" i="51"/>
  <c r="U188" i="51"/>
  <c r="V188" i="51"/>
  <c r="R189" i="51"/>
  <c r="S189" i="51"/>
  <c r="T189" i="51"/>
  <c r="U189" i="51"/>
  <c r="V189" i="51"/>
  <c r="R190" i="51"/>
  <c r="S190" i="51"/>
  <c r="T190" i="51"/>
  <c r="U190" i="51"/>
  <c r="V190" i="51"/>
  <c r="R191" i="51"/>
  <c r="S191" i="51"/>
  <c r="T191" i="51"/>
  <c r="U191" i="51"/>
  <c r="V191" i="51"/>
  <c r="R192" i="51"/>
  <c r="S192" i="51"/>
  <c r="T192" i="51"/>
  <c r="U192" i="51"/>
  <c r="V192" i="51"/>
  <c r="R193" i="51"/>
  <c r="S193" i="51"/>
  <c r="T193" i="51"/>
  <c r="U193" i="51"/>
  <c r="V193" i="51"/>
  <c r="R194" i="51"/>
  <c r="S194" i="51"/>
  <c r="T194" i="51"/>
  <c r="U194" i="51"/>
  <c r="V194" i="51"/>
  <c r="R195" i="51"/>
  <c r="S195" i="51"/>
  <c r="T195" i="51"/>
  <c r="U195" i="51"/>
  <c r="V195" i="51"/>
  <c r="R196" i="51"/>
  <c r="S196" i="51"/>
  <c r="T196" i="51"/>
  <c r="U196" i="51"/>
  <c r="V196" i="51"/>
  <c r="R197" i="51"/>
  <c r="S197" i="51"/>
  <c r="T197" i="51"/>
  <c r="U197" i="51"/>
  <c r="V197" i="51"/>
  <c r="R198" i="51"/>
  <c r="S198" i="51"/>
  <c r="T198" i="51"/>
  <c r="U198" i="51"/>
  <c r="V198" i="51"/>
  <c r="S169" i="51"/>
  <c r="T169" i="51"/>
  <c r="U169" i="51"/>
  <c r="V169" i="51"/>
  <c r="R169" i="51"/>
  <c r="R130" i="51"/>
  <c r="S130" i="51"/>
  <c r="T130" i="51"/>
  <c r="U130" i="51"/>
  <c r="V130" i="51"/>
  <c r="R131" i="51"/>
  <c r="S131" i="51"/>
  <c r="T131" i="51"/>
  <c r="U131" i="51"/>
  <c r="V131" i="51"/>
  <c r="R132" i="51"/>
  <c r="S132" i="51"/>
  <c r="T132" i="51"/>
  <c r="U132" i="51"/>
  <c r="V132" i="51"/>
  <c r="R133" i="51"/>
  <c r="S133" i="51"/>
  <c r="T133" i="51"/>
  <c r="U133" i="51"/>
  <c r="V133" i="51"/>
  <c r="R134" i="51"/>
  <c r="S134" i="51"/>
  <c r="T134" i="51"/>
  <c r="U134" i="51"/>
  <c r="V134" i="51"/>
  <c r="R135" i="51"/>
  <c r="S135" i="51"/>
  <c r="T135" i="51"/>
  <c r="U135" i="51"/>
  <c r="V135" i="51"/>
  <c r="R136" i="51"/>
  <c r="S136" i="51"/>
  <c r="T136" i="51"/>
  <c r="U136" i="51"/>
  <c r="V136" i="51"/>
  <c r="R137" i="51"/>
  <c r="S137" i="51"/>
  <c r="T137" i="51"/>
  <c r="U137" i="51"/>
  <c r="V137" i="51"/>
  <c r="R138" i="51"/>
  <c r="S138" i="51"/>
  <c r="T138" i="51"/>
  <c r="U138" i="51"/>
  <c r="V138" i="51"/>
  <c r="R139" i="51"/>
  <c r="S139" i="51"/>
  <c r="T139" i="51"/>
  <c r="U139" i="51"/>
  <c r="V139" i="51"/>
  <c r="R140" i="51"/>
  <c r="S140" i="51"/>
  <c r="T140" i="51"/>
  <c r="U140" i="51"/>
  <c r="V140" i="51"/>
  <c r="R141" i="51"/>
  <c r="S141" i="51"/>
  <c r="T141" i="51"/>
  <c r="U141" i="51"/>
  <c r="V141" i="51"/>
  <c r="R142" i="51"/>
  <c r="S142" i="51"/>
  <c r="T142" i="51"/>
  <c r="U142" i="51"/>
  <c r="V142" i="51"/>
  <c r="R143" i="51"/>
  <c r="S143" i="51"/>
  <c r="T143" i="51"/>
  <c r="U143" i="51"/>
  <c r="V143" i="51"/>
  <c r="R144" i="51"/>
  <c r="S144" i="51"/>
  <c r="T144" i="51"/>
  <c r="U144" i="51"/>
  <c r="V144" i="51"/>
  <c r="R145" i="51"/>
  <c r="S145" i="51"/>
  <c r="T145" i="51"/>
  <c r="U145" i="51"/>
  <c r="V145" i="51"/>
  <c r="R146" i="51"/>
  <c r="S146" i="51"/>
  <c r="T146" i="51"/>
  <c r="U146" i="51"/>
  <c r="V146" i="51"/>
  <c r="R147" i="51"/>
  <c r="S147" i="51"/>
  <c r="T147" i="51"/>
  <c r="U147" i="51"/>
  <c r="V147" i="51"/>
  <c r="R148" i="51"/>
  <c r="S148" i="51"/>
  <c r="T148" i="51"/>
  <c r="U148" i="51"/>
  <c r="V148" i="51"/>
  <c r="R149" i="51"/>
  <c r="S149" i="51"/>
  <c r="T149" i="51"/>
  <c r="U149" i="51"/>
  <c r="V149" i="51"/>
  <c r="R150" i="51"/>
  <c r="S150" i="51"/>
  <c r="T150" i="51"/>
  <c r="U150" i="51"/>
  <c r="V150" i="51"/>
  <c r="R151" i="51"/>
  <c r="S151" i="51"/>
  <c r="T151" i="51"/>
  <c r="U151" i="51"/>
  <c r="V151" i="51"/>
  <c r="R152" i="51"/>
  <c r="S152" i="51"/>
  <c r="T152" i="51"/>
  <c r="U152" i="51"/>
  <c r="V152" i="51"/>
  <c r="R153" i="51"/>
  <c r="S153" i="51"/>
  <c r="T153" i="51"/>
  <c r="U153" i="51"/>
  <c r="V153" i="51"/>
  <c r="R154" i="51"/>
  <c r="S154" i="51"/>
  <c r="T154" i="51"/>
  <c r="U154" i="51"/>
  <c r="V154" i="51"/>
  <c r="R155" i="51"/>
  <c r="S155" i="51"/>
  <c r="T155" i="51"/>
  <c r="U155" i="51"/>
  <c r="V155" i="51"/>
  <c r="R156" i="51"/>
  <c r="S156" i="51"/>
  <c r="T156" i="51"/>
  <c r="U156" i="51"/>
  <c r="V156" i="51"/>
  <c r="R157" i="51"/>
  <c r="S157" i="51"/>
  <c r="T157" i="51"/>
  <c r="U157" i="51"/>
  <c r="V157" i="51"/>
  <c r="R158" i="51"/>
  <c r="S158" i="51"/>
  <c r="T158" i="51"/>
  <c r="U158" i="51"/>
  <c r="V158" i="51"/>
  <c r="S129" i="51"/>
  <c r="T129" i="51"/>
  <c r="U129" i="51"/>
  <c r="V129" i="51"/>
  <c r="R129" i="51"/>
  <c r="R90" i="51"/>
  <c r="S90" i="51"/>
  <c r="T90" i="51"/>
  <c r="U90" i="51"/>
  <c r="V90" i="51"/>
  <c r="R91" i="51"/>
  <c r="S91" i="51"/>
  <c r="T91" i="51"/>
  <c r="U91" i="51"/>
  <c r="V91" i="51"/>
  <c r="R92" i="51"/>
  <c r="S92" i="51"/>
  <c r="T92" i="51"/>
  <c r="U92" i="51"/>
  <c r="V92" i="51"/>
  <c r="R93" i="51"/>
  <c r="S93" i="51"/>
  <c r="T93" i="51"/>
  <c r="U93" i="51"/>
  <c r="V93" i="51"/>
  <c r="R94" i="51"/>
  <c r="S94" i="51"/>
  <c r="T94" i="51"/>
  <c r="U94" i="51"/>
  <c r="V94" i="51"/>
  <c r="R95" i="51"/>
  <c r="S95" i="51"/>
  <c r="T95" i="51"/>
  <c r="U95" i="51"/>
  <c r="V95" i="51"/>
  <c r="R96" i="51"/>
  <c r="S96" i="51"/>
  <c r="T96" i="51"/>
  <c r="U96" i="51"/>
  <c r="V96" i="51"/>
  <c r="R97" i="51"/>
  <c r="S97" i="51"/>
  <c r="T97" i="51"/>
  <c r="U97" i="51"/>
  <c r="V97" i="51"/>
  <c r="R98" i="51"/>
  <c r="S98" i="51"/>
  <c r="T98" i="51"/>
  <c r="U98" i="51"/>
  <c r="V98" i="51"/>
  <c r="R99" i="51"/>
  <c r="S99" i="51"/>
  <c r="T99" i="51"/>
  <c r="U99" i="51"/>
  <c r="V99" i="51"/>
  <c r="R100" i="51"/>
  <c r="S100" i="51"/>
  <c r="T100" i="51"/>
  <c r="U100" i="51"/>
  <c r="V100" i="51"/>
  <c r="R101" i="51"/>
  <c r="S101" i="51"/>
  <c r="T101" i="51"/>
  <c r="U101" i="51"/>
  <c r="V101" i="51"/>
  <c r="R102" i="51"/>
  <c r="S102" i="51"/>
  <c r="T102" i="51"/>
  <c r="U102" i="51"/>
  <c r="V102" i="51"/>
  <c r="R103" i="51"/>
  <c r="S103" i="51"/>
  <c r="T103" i="51"/>
  <c r="U103" i="51"/>
  <c r="V103" i="51"/>
  <c r="R104" i="51"/>
  <c r="S104" i="51"/>
  <c r="T104" i="51"/>
  <c r="U104" i="51"/>
  <c r="V104" i="51"/>
  <c r="R105" i="51"/>
  <c r="S105" i="51"/>
  <c r="T105" i="51"/>
  <c r="U105" i="51"/>
  <c r="V105" i="51"/>
  <c r="R106" i="51"/>
  <c r="S106" i="51"/>
  <c r="T106" i="51"/>
  <c r="U106" i="51"/>
  <c r="V106" i="51"/>
  <c r="R107" i="51"/>
  <c r="S107" i="51"/>
  <c r="T107" i="51"/>
  <c r="U107" i="51"/>
  <c r="V107" i="51"/>
  <c r="R108" i="51"/>
  <c r="S108" i="51"/>
  <c r="T108" i="51"/>
  <c r="U108" i="51"/>
  <c r="V108" i="51"/>
  <c r="R109" i="51"/>
  <c r="S109" i="51"/>
  <c r="T109" i="51"/>
  <c r="U109" i="51"/>
  <c r="V109" i="51"/>
  <c r="R110" i="51"/>
  <c r="S110" i="51"/>
  <c r="T110" i="51"/>
  <c r="U110" i="51"/>
  <c r="V110" i="51"/>
  <c r="R111" i="51"/>
  <c r="S111" i="51"/>
  <c r="T111" i="51"/>
  <c r="U111" i="51"/>
  <c r="V111" i="51"/>
  <c r="R112" i="51"/>
  <c r="S112" i="51"/>
  <c r="T112" i="51"/>
  <c r="U112" i="51"/>
  <c r="V112" i="51"/>
  <c r="R113" i="51"/>
  <c r="S113" i="51"/>
  <c r="T113" i="51"/>
  <c r="U113" i="51"/>
  <c r="V113" i="51"/>
  <c r="R114" i="51"/>
  <c r="S114" i="51"/>
  <c r="T114" i="51"/>
  <c r="U114" i="51"/>
  <c r="V114" i="51"/>
  <c r="R115" i="51"/>
  <c r="S115" i="51"/>
  <c r="T115" i="51"/>
  <c r="U115" i="51"/>
  <c r="V115" i="51"/>
  <c r="R116" i="51"/>
  <c r="S116" i="51"/>
  <c r="T116" i="51"/>
  <c r="U116" i="51"/>
  <c r="V116" i="51"/>
  <c r="R117" i="51"/>
  <c r="S117" i="51"/>
  <c r="T117" i="51"/>
  <c r="U117" i="51"/>
  <c r="V117" i="51"/>
  <c r="R118" i="51"/>
  <c r="S118" i="51"/>
  <c r="T118" i="51"/>
  <c r="U118" i="51"/>
  <c r="V118" i="51"/>
  <c r="S89" i="51"/>
  <c r="T89" i="51"/>
  <c r="U89" i="51"/>
  <c r="V89" i="51"/>
  <c r="R89" i="51"/>
  <c r="R49" i="51"/>
  <c r="R50" i="51"/>
  <c r="S50" i="51"/>
  <c r="T50" i="51"/>
  <c r="U50" i="51"/>
  <c r="V50" i="51"/>
  <c r="R51" i="51"/>
  <c r="S51" i="51"/>
  <c r="T51" i="51"/>
  <c r="U51" i="51"/>
  <c r="V51" i="51"/>
  <c r="R52" i="51"/>
  <c r="S52" i="51"/>
  <c r="T52" i="51"/>
  <c r="U52" i="51"/>
  <c r="V52" i="51"/>
  <c r="R53" i="51"/>
  <c r="S53" i="51"/>
  <c r="T53" i="51"/>
  <c r="U53" i="51"/>
  <c r="V53" i="51"/>
  <c r="R54" i="51"/>
  <c r="S54" i="51"/>
  <c r="T54" i="51"/>
  <c r="U54" i="51"/>
  <c r="V54" i="51"/>
  <c r="R55" i="51"/>
  <c r="S55" i="51"/>
  <c r="T55" i="51"/>
  <c r="U55" i="51"/>
  <c r="V55" i="51"/>
  <c r="R56" i="51"/>
  <c r="S56" i="51"/>
  <c r="T56" i="51"/>
  <c r="U56" i="51"/>
  <c r="V56" i="51"/>
  <c r="R57" i="51"/>
  <c r="S57" i="51"/>
  <c r="T57" i="51"/>
  <c r="U57" i="51"/>
  <c r="V57" i="51"/>
  <c r="R58" i="51"/>
  <c r="S58" i="51"/>
  <c r="T58" i="51"/>
  <c r="U58" i="51"/>
  <c r="V58" i="51"/>
  <c r="R59" i="51"/>
  <c r="S59" i="51"/>
  <c r="T59" i="51"/>
  <c r="U59" i="51"/>
  <c r="V59" i="51"/>
  <c r="R60" i="51"/>
  <c r="S60" i="51"/>
  <c r="T60" i="51"/>
  <c r="U60" i="51"/>
  <c r="V60" i="51"/>
  <c r="R61" i="51"/>
  <c r="S61" i="51"/>
  <c r="T61" i="51"/>
  <c r="U61" i="51"/>
  <c r="V61" i="51"/>
  <c r="R62" i="51"/>
  <c r="S62" i="51"/>
  <c r="T62" i="51"/>
  <c r="U62" i="51"/>
  <c r="V62" i="51"/>
  <c r="R63" i="51"/>
  <c r="S63" i="51"/>
  <c r="T63" i="51"/>
  <c r="U63" i="51"/>
  <c r="V63" i="51"/>
  <c r="R64" i="51"/>
  <c r="S64" i="51"/>
  <c r="T64" i="51"/>
  <c r="U64" i="51"/>
  <c r="V64" i="51"/>
  <c r="R65" i="51"/>
  <c r="S65" i="51"/>
  <c r="T65" i="51"/>
  <c r="U65" i="51"/>
  <c r="V65" i="51"/>
  <c r="R66" i="51"/>
  <c r="S66" i="51"/>
  <c r="T66" i="51"/>
  <c r="U66" i="51"/>
  <c r="V66" i="51"/>
  <c r="R67" i="51"/>
  <c r="S67" i="51"/>
  <c r="T67" i="51"/>
  <c r="U67" i="51"/>
  <c r="V67" i="51"/>
  <c r="R68" i="51"/>
  <c r="S68" i="51"/>
  <c r="T68" i="51"/>
  <c r="U68" i="51"/>
  <c r="V68" i="51"/>
  <c r="R69" i="51"/>
  <c r="S69" i="51"/>
  <c r="T69" i="51"/>
  <c r="U69" i="51"/>
  <c r="V69" i="51"/>
  <c r="R70" i="51"/>
  <c r="S70" i="51"/>
  <c r="T70" i="51"/>
  <c r="U70" i="51"/>
  <c r="V70" i="51"/>
  <c r="R71" i="51"/>
  <c r="S71" i="51"/>
  <c r="T71" i="51"/>
  <c r="U71" i="51"/>
  <c r="V71" i="51"/>
  <c r="R72" i="51"/>
  <c r="S72" i="51"/>
  <c r="T72" i="51"/>
  <c r="U72" i="51"/>
  <c r="V72" i="51"/>
  <c r="R73" i="51"/>
  <c r="S73" i="51"/>
  <c r="T73" i="51"/>
  <c r="U73" i="51"/>
  <c r="V73" i="51"/>
  <c r="R74" i="51"/>
  <c r="S74" i="51"/>
  <c r="T74" i="51"/>
  <c r="U74" i="51"/>
  <c r="V74" i="51"/>
  <c r="R75" i="51"/>
  <c r="S75" i="51"/>
  <c r="T75" i="51"/>
  <c r="U75" i="51"/>
  <c r="V75" i="51"/>
  <c r="R76" i="51"/>
  <c r="S76" i="51"/>
  <c r="T76" i="51"/>
  <c r="U76" i="51"/>
  <c r="V76" i="51"/>
  <c r="R77" i="51"/>
  <c r="S77" i="51"/>
  <c r="T77" i="51"/>
  <c r="U77" i="51"/>
  <c r="V77" i="51"/>
  <c r="R78" i="51"/>
  <c r="S78" i="51"/>
  <c r="T78" i="51"/>
  <c r="U78" i="51"/>
  <c r="V78" i="51"/>
  <c r="S49" i="51"/>
  <c r="T49" i="51"/>
  <c r="U49" i="51"/>
  <c r="V49" i="51"/>
  <c r="K201" i="51"/>
  <c r="J201" i="51"/>
  <c r="I201" i="51"/>
  <c r="G201" i="51"/>
  <c r="F201" i="51"/>
  <c r="E201" i="51"/>
  <c r="D201" i="51"/>
  <c r="C201" i="51"/>
  <c r="K199" i="51"/>
  <c r="K200" i="51" s="1"/>
  <c r="J199" i="51"/>
  <c r="J200" i="51" s="1"/>
  <c r="O200" i="51" s="1"/>
  <c r="I199" i="51"/>
  <c r="G199" i="51"/>
  <c r="G200" i="51" s="1"/>
  <c r="F199" i="51"/>
  <c r="E199" i="51"/>
  <c r="D199" i="51"/>
  <c r="D200" i="51" s="1"/>
  <c r="C199" i="51"/>
  <c r="C200" i="51" s="1"/>
  <c r="K161" i="51"/>
  <c r="J161" i="51"/>
  <c r="I161" i="51"/>
  <c r="N161" i="51" s="1"/>
  <c r="G161" i="51"/>
  <c r="F161" i="51"/>
  <c r="E161" i="51"/>
  <c r="D161" i="51"/>
  <c r="C161" i="51"/>
  <c r="K159" i="51"/>
  <c r="K160" i="51" s="1"/>
  <c r="J159" i="51"/>
  <c r="I159" i="51"/>
  <c r="N159" i="51" s="1"/>
  <c r="G159" i="51"/>
  <c r="F159" i="51"/>
  <c r="M159" i="51" s="1"/>
  <c r="E159" i="51"/>
  <c r="D159" i="51"/>
  <c r="D160" i="51" s="1"/>
  <c r="C159" i="51"/>
  <c r="C160" i="51" s="1"/>
  <c r="K121" i="51"/>
  <c r="J121" i="51"/>
  <c r="I121" i="51"/>
  <c r="G121" i="51"/>
  <c r="F121" i="51"/>
  <c r="E121" i="51"/>
  <c r="D121" i="51"/>
  <c r="C121" i="51"/>
  <c r="K119" i="51"/>
  <c r="K120" i="51" s="1"/>
  <c r="J119" i="51"/>
  <c r="J120" i="51" s="1"/>
  <c r="I119" i="51"/>
  <c r="I120" i="51" s="1"/>
  <c r="N120" i="51" s="1"/>
  <c r="G119" i="51"/>
  <c r="G120" i="51" s="1"/>
  <c r="F119" i="51"/>
  <c r="E119" i="51"/>
  <c r="D119" i="51"/>
  <c r="C119" i="51"/>
  <c r="K81" i="51"/>
  <c r="P81" i="51" s="1"/>
  <c r="J81" i="51"/>
  <c r="O81" i="51" s="1"/>
  <c r="I81" i="51"/>
  <c r="N81" i="51" s="1"/>
  <c r="G81" i="51"/>
  <c r="F81" i="51"/>
  <c r="E81" i="51"/>
  <c r="D81" i="51"/>
  <c r="C81" i="51"/>
  <c r="K79" i="51"/>
  <c r="J79" i="51"/>
  <c r="J80" i="51" s="1"/>
  <c r="I79" i="51"/>
  <c r="I80" i="51" s="1"/>
  <c r="G79" i="51"/>
  <c r="F79" i="51"/>
  <c r="E79" i="51"/>
  <c r="D79" i="51"/>
  <c r="D80" i="51" s="1"/>
  <c r="C79" i="51"/>
  <c r="C80" i="51" s="1"/>
  <c r="T9" i="51"/>
  <c r="U9" i="51"/>
  <c r="V9" i="51"/>
  <c r="T10" i="51"/>
  <c r="U10" i="51"/>
  <c r="V10" i="51"/>
  <c r="T11" i="51"/>
  <c r="U11" i="51"/>
  <c r="V11" i="51"/>
  <c r="T12" i="51"/>
  <c r="U12" i="51"/>
  <c r="V12" i="51"/>
  <c r="T13" i="51"/>
  <c r="U13" i="51"/>
  <c r="V13" i="51"/>
  <c r="T14" i="51"/>
  <c r="U14" i="51"/>
  <c r="V14" i="51"/>
  <c r="T15" i="51"/>
  <c r="U15" i="51"/>
  <c r="V15" i="51"/>
  <c r="T16" i="51"/>
  <c r="U16" i="51"/>
  <c r="V16" i="51"/>
  <c r="T17" i="51"/>
  <c r="U17" i="51"/>
  <c r="V17" i="51"/>
  <c r="T18" i="51"/>
  <c r="U18" i="51"/>
  <c r="V18" i="51"/>
  <c r="T19" i="51"/>
  <c r="U19" i="51"/>
  <c r="V19" i="51"/>
  <c r="T20" i="51"/>
  <c r="U20" i="51"/>
  <c r="V20" i="51"/>
  <c r="T21" i="51"/>
  <c r="U21" i="51"/>
  <c r="V21" i="51"/>
  <c r="T22" i="51"/>
  <c r="U22" i="51"/>
  <c r="V22" i="51"/>
  <c r="T23" i="51"/>
  <c r="U23" i="51"/>
  <c r="V23" i="51"/>
  <c r="T24" i="51"/>
  <c r="U24" i="51"/>
  <c r="V24" i="51"/>
  <c r="T25" i="51"/>
  <c r="U25" i="51"/>
  <c r="V25" i="51"/>
  <c r="T26" i="51"/>
  <c r="U26" i="51"/>
  <c r="V26" i="51"/>
  <c r="T27" i="51"/>
  <c r="U27" i="51"/>
  <c r="V27" i="51"/>
  <c r="T28" i="51"/>
  <c r="U28" i="51"/>
  <c r="V28" i="51"/>
  <c r="T29" i="51"/>
  <c r="U29" i="51"/>
  <c r="V29" i="51"/>
  <c r="T30" i="51"/>
  <c r="U30" i="51"/>
  <c r="V30" i="51"/>
  <c r="T31" i="51"/>
  <c r="U31" i="51"/>
  <c r="V31" i="51"/>
  <c r="T32" i="51"/>
  <c r="U32" i="51"/>
  <c r="V32" i="51"/>
  <c r="T33" i="51"/>
  <c r="U33" i="51"/>
  <c r="V33" i="51"/>
  <c r="T34" i="51"/>
  <c r="U34" i="51"/>
  <c r="V34" i="51"/>
  <c r="T35" i="51"/>
  <c r="U35" i="51"/>
  <c r="V35" i="51"/>
  <c r="T36" i="51"/>
  <c r="U36" i="51"/>
  <c r="V36" i="51"/>
  <c r="T37" i="51"/>
  <c r="U37" i="51"/>
  <c r="V37" i="51"/>
  <c r="T38" i="51"/>
  <c r="U38" i="51"/>
  <c r="V38" i="51"/>
  <c r="S9" i="51"/>
  <c r="S10" i="51"/>
  <c r="S11" i="51"/>
  <c r="S12" i="51"/>
  <c r="S13" i="51"/>
  <c r="S14" i="51"/>
  <c r="S15" i="51"/>
  <c r="S16" i="51"/>
  <c r="S17" i="51"/>
  <c r="S18" i="51"/>
  <c r="S19" i="51"/>
  <c r="S20" i="51"/>
  <c r="S21" i="51"/>
  <c r="S22" i="51"/>
  <c r="S23" i="51"/>
  <c r="S24" i="51"/>
  <c r="S25" i="51"/>
  <c r="S26" i="51"/>
  <c r="S27" i="51"/>
  <c r="S28" i="51"/>
  <c r="S29" i="51"/>
  <c r="S30" i="51"/>
  <c r="S31" i="51"/>
  <c r="S32" i="51"/>
  <c r="S33" i="51"/>
  <c r="S34" i="51"/>
  <c r="S35" i="51"/>
  <c r="S36" i="51"/>
  <c r="S37" i="51"/>
  <c r="S38" i="51"/>
  <c r="R10" i="51"/>
  <c r="R11" i="51"/>
  <c r="R12" i="51"/>
  <c r="R13" i="51"/>
  <c r="R14" i="51"/>
  <c r="R15" i="51"/>
  <c r="R16" i="51"/>
  <c r="R17" i="51"/>
  <c r="R18" i="51"/>
  <c r="R19" i="51"/>
  <c r="R20" i="51"/>
  <c r="R21" i="51"/>
  <c r="R22" i="51"/>
  <c r="R23" i="51"/>
  <c r="R24" i="51"/>
  <c r="R25" i="51"/>
  <c r="R26" i="51"/>
  <c r="R27" i="51"/>
  <c r="R28" i="51"/>
  <c r="R29" i="51"/>
  <c r="R30" i="51"/>
  <c r="R31" i="51"/>
  <c r="R32" i="51"/>
  <c r="R33" i="51"/>
  <c r="R34" i="51"/>
  <c r="R35" i="51"/>
  <c r="R36" i="51"/>
  <c r="R37" i="51"/>
  <c r="R38" i="51"/>
  <c r="P9" i="51"/>
  <c r="P10" i="51"/>
  <c r="P11" i="51"/>
  <c r="P12" i="51"/>
  <c r="P13" i="51"/>
  <c r="P14" i="51"/>
  <c r="P15" i="51"/>
  <c r="P16" i="51"/>
  <c r="P17" i="51"/>
  <c r="P18" i="51"/>
  <c r="P19" i="51"/>
  <c r="P20" i="51"/>
  <c r="P21" i="51"/>
  <c r="P22" i="51"/>
  <c r="P23" i="51"/>
  <c r="P24" i="51"/>
  <c r="P25" i="51"/>
  <c r="P26" i="51"/>
  <c r="P27" i="51"/>
  <c r="P28" i="51"/>
  <c r="P29" i="51"/>
  <c r="P30" i="51"/>
  <c r="P31" i="51"/>
  <c r="P32" i="51"/>
  <c r="P33" i="51"/>
  <c r="P34" i="51"/>
  <c r="P35" i="51"/>
  <c r="P36" i="51"/>
  <c r="P37" i="51"/>
  <c r="P38" i="51"/>
  <c r="O9" i="51"/>
  <c r="O10" i="51"/>
  <c r="O11" i="51"/>
  <c r="O12" i="51"/>
  <c r="O13" i="51"/>
  <c r="O14" i="51"/>
  <c r="O15" i="51"/>
  <c r="O16" i="51"/>
  <c r="O17" i="51"/>
  <c r="O18" i="51"/>
  <c r="O19" i="51"/>
  <c r="O20" i="51"/>
  <c r="O21" i="51"/>
  <c r="O22" i="51"/>
  <c r="O23" i="51"/>
  <c r="O24" i="51"/>
  <c r="O25" i="51"/>
  <c r="O26" i="51"/>
  <c r="O27" i="51"/>
  <c r="O28" i="51"/>
  <c r="O29" i="51"/>
  <c r="O30" i="51"/>
  <c r="O31" i="51"/>
  <c r="O32" i="51"/>
  <c r="O33" i="51"/>
  <c r="O34" i="51"/>
  <c r="O35" i="51"/>
  <c r="O36" i="51"/>
  <c r="O37" i="51"/>
  <c r="O38" i="51"/>
  <c r="N10" i="51"/>
  <c r="N11" i="51"/>
  <c r="N12" i="51"/>
  <c r="N13" i="51"/>
  <c r="N14" i="51"/>
  <c r="N15" i="51"/>
  <c r="N16" i="51"/>
  <c r="N17" i="51"/>
  <c r="N18" i="51"/>
  <c r="N19" i="51"/>
  <c r="N20" i="51"/>
  <c r="N21" i="51"/>
  <c r="N22" i="51"/>
  <c r="N23" i="51"/>
  <c r="N24" i="51"/>
  <c r="N25" i="51"/>
  <c r="N26" i="51"/>
  <c r="N27" i="51"/>
  <c r="N28" i="51"/>
  <c r="N29" i="51"/>
  <c r="N30" i="51"/>
  <c r="N31" i="51"/>
  <c r="N32" i="51"/>
  <c r="N33" i="51"/>
  <c r="N34" i="51"/>
  <c r="N35" i="51"/>
  <c r="N36" i="51"/>
  <c r="N37" i="51"/>
  <c r="N38" i="51"/>
  <c r="N9" i="51"/>
  <c r="M15" i="51"/>
  <c r="M16" i="51"/>
  <c r="M17" i="51"/>
  <c r="M18" i="51"/>
  <c r="M19" i="51"/>
  <c r="M20" i="51"/>
  <c r="M21" i="51"/>
  <c r="M22" i="51"/>
  <c r="M23" i="51"/>
  <c r="M24" i="51"/>
  <c r="M25" i="51"/>
  <c r="M26" i="51"/>
  <c r="M27" i="51"/>
  <c r="M28" i="51"/>
  <c r="M29" i="51"/>
  <c r="M30" i="51"/>
  <c r="M31" i="51"/>
  <c r="M32" i="51"/>
  <c r="M33" i="51"/>
  <c r="M34" i="51"/>
  <c r="M35" i="51"/>
  <c r="M36" i="51"/>
  <c r="M37" i="51"/>
  <c r="M38" i="51"/>
  <c r="M10" i="51"/>
  <c r="M11" i="51"/>
  <c r="M12" i="51"/>
  <c r="M13" i="51"/>
  <c r="M14" i="51"/>
  <c r="M9" i="51"/>
  <c r="K41" i="51"/>
  <c r="J41" i="51"/>
  <c r="I41" i="51"/>
  <c r="K39" i="51"/>
  <c r="K40" i="51" s="1"/>
  <c r="J39" i="51"/>
  <c r="J40" i="51" s="1"/>
  <c r="I39" i="51"/>
  <c r="I40" i="51" s="1"/>
  <c r="G39" i="51"/>
  <c r="G41" i="51"/>
  <c r="E39" i="51"/>
  <c r="F39" i="51"/>
  <c r="F40" i="51" s="1"/>
  <c r="E41" i="51"/>
  <c r="F41" i="51"/>
  <c r="D39" i="51"/>
  <c r="D40" i="51" s="1"/>
  <c r="D41" i="51"/>
  <c r="C41" i="51"/>
  <c r="C39" i="51"/>
  <c r="C40" i="51" s="1"/>
  <c r="N201" i="51" l="1"/>
  <c r="G40" i="51"/>
  <c r="P40" i="51" s="1"/>
  <c r="H39" i="51"/>
  <c r="P41" i="51"/>
  <c r="H41" i="51"/>
  <c r="N40" i="51"/>
  <c r="O159" i="51"/>
  <c r="O40" i="51"/>
  <c r="N41" i="51"/>
  <c r="O39" i="51"/>
  <c r="K80" i="51"/>
  <c r="M39" i="51"/>
  <c r="M41" i="51"/>
  <c r="M79" i="51"/>
  <c r="O120" i="51"/>
  <c r="N39" i="51"/>
  <c r="P200" i="51"/>
  <c r="O79" i="51"/>
  <c r="O161" i="51"/>
  <c r="E40" i="51"/>
  <c r="P39" i="51"/>
  <c r="P79" i="51"/>
  <c r="P120" i="51"/>
  <c r="P159" i="51"/>
  <c r="P161" i="51"/>
  <c r="M201" i="51"/>
  <c r="M121" i="51"/>
  <c r="N80" i="51"/>
  <c r="N119" i="51"/>
  <c r="N121" i="51"/>
  <c r="N199" i="51"/>
  <c r="O201" i="51"/>
  <c r="O119" i="51"/>
  <c r="O121" i="51"/>
  <c r="O199" i="51"/>
  <c r="P201" i="51"/>
  <c r="M119" i="51"/>
  <c r="M199" i="51"/>
  <c r="C120" i="51"/>
  <c r="P119" i="51"/>
  <c r="P121" i="51"/>
  <c r="P199" i="51"/>
  <c r="O41" i="51"/>
  <c r="M81" i="51"/>
  <c r="M161" i="51"/>
  <c r="N79" i="51"/>
  <c r="E160" i="51"/>
  <c r="E80" i="51"/>
  <c r="E200" i="51"/>
  <c r="F200" i="51"/>
  <c r="I200" i="51"/>
  <c r="F160" i="51"/>
  <c r="G160" i="51"/>
  <c r="I160" i="51"/>
  <c r="J160" i="51"/>
  <c r="D120" i="51"/>
  <c r="F120" i="51"/>
  <c r="E120" i="51"/>
  <c r="G80" i="51"/>
  <c r="F80" i="51"/>
  <c r="H40" i="51" l="1"/>
  <c r="O160" i="51"/>
  <c r="N160" i="51"/>
  <c r="M80" i="51"/>
  <c r="O80" i="51"/>
  <c r="M40" i="51"/>
  <c r="N200" i="51"/>
  <c r="M160" i="51"/>
  <c r="P160" i="51"/>
  <c r="M200" i="51"/>
  <c r="M120" i="51"/>
  <c r="P80" i="51"/>
  <c r="P39" i="58"/>
  <c r="O39" i="58"/>
  <c r="N39" i="58"/>
  <c r="P37" i="58"/>
  <c r="O37" i="58"/>
  <c r="N37" i="58"/>
  <c r="L37" i="58"/>
  <c r="L38" i="58" s="1"/>
  <c r="V80" i="51" s="1"/>
  <c r="I37" i="58"/>
  <c r="J37" i="58"/>
  <c r="J38" i="58" s="1"/>
  <c r="K37" i="58"/>
  <c r="I39" i="58"/>
  <c r="J39" i="58"/>
  <c r="K39" i="58"/>
  <c r="L39" i="58"/>
  <c r="C37" i="58"/>
  <c r="C38" i="58" s="1"/>
  <c r="D37" i="58"/>
  <c r="D38" i="58" s="1"/>
  <c r="E37" i="58"/>
  <c r="F37" i="58"/>
  <c r="F38" i="58" s="1"/>
  <c r="G37" i="58"/>
  <c r="G38" i="58" s="1"/>
  <c r="H37" i="58"/>
  <c r="H38" i="58" s="1"/>
  <c r="E38" i="58"/>
  <c r="C39" i="58"/>
  <c r="D39" i="58"/>
  <c r="E39" i="58"/>
  <c r="F39" i="58"/>
  <c r="G39" i="58"/>
  <c r="H39" i="58"/>
  <c r="B39" i="58"/>
  <c r="B37" i="58"/>
  <c r="B38" i="58" s="1"/>
  <c r="C42" i="49"/>
  <c r="S8" i="58"/>
  <c r="T8" i="58"/>
  <c r="U8" i="58"/>
  <c r="S9" i="58"/>
  <c r="T9" i="58"/>
  <c r="U9" i="58"/>
  <c r="S10" i="58"/>
  <c r="T10" i="58"/>
  <c r="U10" i="58"/>
  <c r="S11" i="58"/>
  <c r="T11" i="58"/>
  <c r="U11" i="58"/>
  <c r="S12" i="58"/>
  <c r="T12" i="58"/>
  <c r="U12" i="58"/>
  <c r="S13" i="58"/>
  <c r="T13" i="58"/>
  <c r="U13" i="58"/>
  <c r="S14" i="58"/>
  <c r="T14" i="58"/>
  <c r="U14" i="58"/>
  <c r="S15" i="58"/>
  <c r="T15" i="58"/>
  <c r="U15" i="58"/>
  <c r="S16" i="58"/>
  <c r="T16" i="58"/>
  <c r="U16" i="58"/>
  <c r="S17" i="58"/>
  <c r="T17" i="58"/>
  <c r="U17" i="58"/>
  <c r="S18" i="58"/>
  <c r="T18" i="58"/>
  <c r="U18" i="58"/>
  <c r="S19" i="58"/>
  <c r="T19" i="58"/>
  <c r="U19" i="58"/>
  <c r="S20" i="58"/>
  <c r="T20" i="58"/>
  <c r="U20" i="58"/>
  <c r="S21" i="58"/>
  <c r="T21" i="58"/>
  <c r="U21" i="58"/>
  <c r="S22" i="58"/>
  <c r="T22" i="58"/>
  <c r="U22" i="58"/>
  <c r="S23" i="58"/>
  <c r="T23" i="58"/>
  <c r="U23" i="58"/>
  <c r="S24" i="58"/>
  <c r="T24" i="58"/>
  <c r="U24" i="58"/>
  <c r="S25" i="58"/>
  <c r="T25" i="58"/>
  <c r="U25" i="58"/>
  <c r="S26" i="58"/>
  <c r="T26" i="58"/>
  <c r="U26" i="58"/>
  <c r="S27" i="58"/>
  <c r="T27" i="58"/>
  <c r="U27" i="58"/>
  <c r="S28" i="58"/>
  <c r="T28" i="58"/>
  <c r="U28" i="58"/>
  <c r="S29" i="58"/>
  <c r="T29" i="58"/>
  <c r="U29" i="58"/>
  <c r="S30" i="58"/>
  <c r="T30" i="58"/>
  <c r="U30" i="58"/>
  <c r="S31" i="58"/>
  <c r="T31" i="58"/>
  <c r="U31" i="58"/>
  <c r="S32" i="58"/>
  <c r="T32" i="58"/>
  <c r="U32" i="58"/>
  <c r="S33" i="58"/>
  <c r="T33" i="58"/>
  <c r="U33" i="58"/>
  <c r="S34" i="58"/>
  <c r="T34" i="58"/>
  <c r="U34" i="58"/>
  <c r="S35" i="58"/>
  <c r="T35" i="58"/>
  <c r="U35" i="58"/>
  <c r="S36" i="58"/>
  <c r="T36" i="58"/>
  <c r="U36" i="58"/>
  <c r="T7" i="58"/>
  <c r="U7" i="58"/>
  <c r="S7" i="58"/>
  <c r="R8" i="58"/>
  <c r="R9" i="58"/>
  <c r="R10" i="58"/>
  <c r="R11" i="58"/>
  <c r="R12" i="58"/>
  <c r="R13" i="58"/>
  <c r="R14" i="58"/>
  <c r="R15" i="58"/>
  <c r="R16" i="58"/>
  <c r="R17" i="58"/>
  <c r="R18" i="58"/>
  <c r="R19" i="58"/>
  <c r="R20" i="58"/>
  <c r="R21" i="58"/>
  <c r="R22" i="58"/>
  <c r="R23" i="58"/>
  <c r="R24" i="58"/>
  <c r="R25" i="58"/>
  <c r="R26" i="58"/>
  <c r="R27" i="58"/>
  <c r="R28" i="58"/>
  <c r="R29" i="58"/>
  <c r="R30" i="58"/>
  <c r="R31" i="58"/>
  <c r="R32" i="58"/>
  <c r="R33" i="58"/>
  <c r="R34" i="58"/>
  <c r="R35" i="58"/>
  <c r="R36" i="58"/>
  <c r="R7" i="58"/>
  <c r="U62" i="47"/>
  <c r="R62" i="47"/>
  <c r="U61" i="47"/>
  <c r="R61" i="47"/>
  <c r="R60" i="47"/>
  <c r="U59" i="47"/>
  <c r="U58" i="47"/>
  <c r="R58" i="47"/>
  <c r="R57" i="47"/>
  <c r="U55" i="47"/>
  <c r="R55" i="47"/>
  <c r="U54" i="47"/>
  <c r="R54" i="47"/>
  <c r="U53" i="47"/>
  <c r="R53" i="47"/>
  <c r="R52" i="47"/>
  <c r="V63" i="47"/>
  <c r="U63" i="47"/>
  <c r="T63" i="47"/>
  <c r="S63" i="47"/>
  <c r="R63" i="47"/>
  <c r="V62" i="47"/>
  <c r="T62" i="47"/>
  <c r="S62" i="47"/>
  <c r="V61" i="47"/>
  <c r="T61" i="47"/>
  <c r="S61" i="47"/>
  <c r="V60" i="47"/>
  <c r="U60" i="47"/>
  <c r="T60" i="47"/>
  <c r="S60" i="47"/>
  <c r="V59" i="47"/>
  <c r="T59" i="47"/>
  <c r="S59" i="47"/>
  <c r="R59" i="47"/>
  <c r="V58" i="47"/>
  <c r="T58" i="47"/>
  <c r="S58" i="47"/>
  <c r="V57" i="47"/>
  <c r="U57" i="47"/>
  <c r="T57" i="47"/>
  <c r="S57" i="47"/>
  <c r="V56" i="47"/>
  <c r="U56" i="47"/>
  <c r="T56" i="47"/>
  <c r="S56" i="47"/>
  <c r="R56" i="47"/>
  <c r="V55" i="47"/>
  <c r="T55" i="47"/>
  <c r="S55" i="47"/>
  <c r="V54" i="47"/>
  <c r="T54" i="47"/>
  <c r="S54" i="47"/>
  <c r="V53" i="47"/>
  <c r="T53" i="47"/>
  <c r="S53" i="47"/>
  <c r="V52" i="47"/>
  <c r="U52" i="47"/>
  <c r="T52" i="47"/>
  <c r="S52" i="47"/>
  <c r="V51" i="47"/>
  <c r="S51" i="47"/>
  <c r="R51" i="47"/>
  <c r="P63" i="47"/>
  <c r="O63" i="47"/>
  <c r="N63" i="47"/>
  <c r="M63" i="47"/>
  <c r="P62" i="47"/>
  <c r="O62" i="47"/>
  <c r="N62" i="47"/>
  <c r="M62" i="47"/>
  <c r="P61" i="47"/>
  <c r="O61" i="47"/>
  <c r="N61" i="47"/>
  <c r="M61" i="47"/>
  <c r="P60" i="47"/>
  <c r="O60" i="47"/>
  <c r="N60" i="47"/>
  <c r="M60" i="47"/>
  <c r="P59" i="47"/>
  <c r="O59" i="47"/>
  <c r="N59" i="47"/>
  <c r="M59" i="47"/>
  <c r="P58" i="47"/>
  <c r="O58" i="47"/>
  <c r="N58" i="47"/>
  <c r="M58" i="47"/>
  <c r="P57" i="47"/>
  <c r="O57" i="47"/>
  <c r="N57" i="47"/>
  <c r="M57" i="47"/>
  <c r="P56" i="47"/>
  <c r="O56" i="47"/>
  <c r="N56" i="47"/>
  <c r="M56" i="47"/>
  <c r="P55" i="47"/>
  <c r="O55" i="47"/>
  <c r="N55" i="47"/>
  <c r="M55" i="47"/>
  <c r="P54" i="47"/>
  <c r="O54" i="47"/>
  <c r="N54" i="47"/>
  <c r="M54" i="47"/>
  <c r="P53" i="47"/>
  <c r="O53" i="47"/>
  <c r="N53" i="47"/>
  <c r="M53" i="47"/>
  <c r="P52" i="47"/>
  <c r="O52" i="47"/>
  <c r="N52" i="47"/>
  <c r="M52" i="47"/>
  <c r="P51" i="47"/>
  <c r="O51" i="47"/>
  <c r="N51" i="47"/>
  <c r="M51" i="47"/>
  <c r="R37" i="58" l="1"/>
  <c r="U37" i="58"/>
  <c r="S37" i="58"/>
  <c r="N38" i="58"/>
  <c r="X40" i="51" s="1"/>
  <c r="K38" i="58"/>
  <c r="U40" i="51" s="1"/>
  <c r="V40" i="51"/>
  <c r="T40" i="51"/>
  <c r="T120" i="51"/>
  <c r="T200" i="51"/>
  <c r="T80" i="51"/>
  <c r="T160" i="51"/>
  <c r="R38" i="58"/>
  <c r="V161" i="51"/>
  <c r="V121" i="51"/>
  <c r="V41" i="51"/>
  <c r="V201" i="51"/>
  <c r="V81" i="51"/>
  <c r="O38" i="58"/>
  <c r="Y159" i="51"/>
  <c r="Y119" i="51"/>
  <c r="Y79" i="51"/>
  <c r="Y39" i="51"/>
  <c r="Y199" i="51"/>
  <c r="U41" i="51"/>
  <c r="U81" i="51"/>
  <c r="U201" i="51"/>
  <c r="U121" i="51"/>
  <c r="U161" i="51"/>
  <c r="P38" i="58"/>
  <c r="Z119" i="51"/>
  <c r="Z79" i="51"/>
  <c r="Z199" i="51"/>
  <c r="Z159" i="51"/>
  <c r="Z39" i="51"/>
  <c r="U160" i="51"/>
  <c r="R80" i="51"/>
  <c r="R40" i="51"/>
  <c r="R160" i="51"/>
  <c r="R200" i="51"/>
  <c r="S41" i="51"/>
  <c r="S201" i="51"/>
  <c r="S81" i="51"/>
  <c r="S121" i="51"/>
  <c r="S161" i="51"/>
  <c r="X201" i="51"/>
  <c r="X41" i="51"/>
  <c r="X161" i="51"/>
  <c r="X121" i="51"/>
  <c r="T37" i="58"/>
  <c r="Y121" i="51"/>
  <c r="Y201" i="51"/>
  <c r="Y161" i="51"/>
  <c r="Y41" i="51"/>
  <c r="T201" i="51"/>
  <c r="T121" i="51"/>
  <c r="T41" i="51"/>
  <c r="T161" i="51"/>
  <c r="T81" i="51"/>
  <c r="Z161" i="51"/>
  <c r="Z41" i="51"/>
  <c r="Z121" i="51"/>
  <c r="Z201" i="51"/>
  <c r="X120" i="51"/>
  <c r="X80" i="51"/>
  <c r="R199" i="51"/>
  <c r="R119" i="51"/>
  <c r="R39" i="51"/>
  <c r="R159" i="51"/>
  <c r="R79" i="51"/>
  <c r="U159" i="51"/>
  <c r="U199" i="51"/>
  <c r="U79" i="51"/>
  <c r="U39" i="51"/>
  <c r="U119" i="51"/>
  <c r="U39" i="58"/>
  <c r="U80" i="51"/>
  <c r="T79" i="51"/>
  <c r="T199" i="51"/>
  <c r="T39" i="51"/>
  <c r="T159" i="51"/>
  <c r="T119" i="51"/>
  <c r="T39" i="58"/>
  <c r="I38" i="58"/>
  <c r="S39" i="51"/>
  <c r="S199" i="51"/>
  <c r="S119" i="51"/>
  <c r="S159" i="51"/>
  <c r="S79" i="51"/>
  <c r="S39" i="58"/>
  <c r="U120" i="51"/>
  <c r="X160" i="51"/>
  <c r="R120" i="51"/>
  <c r="R41" i="51"/>
  <c r="R201" i="51"/>
  <c r="R161" i="51"/>
  <c r="R81" i="51"/>
  <c r="R121" i="51"/>
  <c r="V200" i="51"/>
  <c r="V120" i="51"/>
  <c r="R39" i="58"/>
  <c r="U200" i="51"/>
  <c r="V160" i="51"/>
  <c r="V79" i="51"/>
  <c r="V159" i="51"/>
  <c r="V199" i="51"/>
  <c r="V39" i="51"/>
  <c r="V119" i="51"/>
  <c r="X79" i="51"/>
  <c r="X159" i="51"/>
  <c r="X119" i="51"/>
  <c r="X39" i="51"/>
  <c r="X199" i="51"/>
  <c r="T51" i="47"/>
  <c r="U51" i="47"/>
  <c r="S38" i="58" l="1"/>
  <c r="X200" i="51"/>
  <c r="Z40" i="51"/>
  <c r="Z120" i="51"/>
  <c r="Z200" i="51"/>
  <c r="Z160" i="51"/>
  <c r="U38" i="58"/>
  <c r="Z80" i="51"/>
  <c r="Y80" i="51"/>
  <c r="Y200" i="51"/>
  <c r="Y40" i="51"/>
  <c r="Y120" i="51"/>
  <c r="Y160" i="51"/>
  <c r="T38" i="58"/>
  <c r="S40" i="51"/>
  <c r="S200" i="51"/>
  <c r="S160" i="51"/>
  <c r="S80" i="51"/>
  <c r="S120" i="51"/>
  <c r="H63" i="53"/>
  <c r="H62" i="53"/>
  <c r="H61" i="53"/>
  <c r="H60" i="53"/>
  <c r="H59" i="53"/>
  <c r="H58" i="53"/>
  <c r="H52" i="53"/>
  <c r="H51" i="53"/>
  <c r="H50" i="53"/>
  <c r="H49" i="53"/>
  <c r="H48" i="53"/>
  <c r="H47" i="53"/>
  <c r="H46" i="53"/>
  <c r="H45" i="53"/>
  <c r="H39" i="53"/>
  <c r="H38" i="53"/>
  <c r="H37" i="53"/>
  <c r="H36" i="53"/>
  <c r="H35" i="53"/>
  <c r="H34" i="53"/>
  <c r="H33" i="53"/>
  <c r="H32" i="53"/>
  <c r="H26" i="53"/>
  <c r="H25" i="53"/>
  <c r="H24" i="53"/>
  <c r="H23" i="53"/>
  <c r="H22" i="53"/>
  <c r="H21" i="53"/>
  <c r="H20" i="53"/>
  <c r="H19" i="53"/>
  <c r="H13" i="53"/>
  <c r="H12" i="53"/>
  <c r="H11" i="53"/>
  <c r="H10" i="53"/>
  <c r="H9" i="53"/>
  <c r="H8" i="53"/>
  <c r="H7" i="53"/>
  <c r="H6" i="53"/>
  <c r="I118" i="49" l="1" a="1"/>
  <c r="I118" i="49" s="1"/>
  <c r="I76" i="49" a="1"/>
  <c r="I76" i="49" s="1"/>
  <c r="C228" i="48" l="1" a="1"/>
  <c r="C228" i="48" s="1"/>
  <c r="C208" i="48" a="1"/>
  <c r="C208" i="48" s="1"/>
  <c r="C169" i="48" a="1"/>
  <c r="C169" i="48" s="1"/>
  <c r="C129" i="48" a="1"/>
  <c r="C129" i="48" s="1"/>
  <c r="C108" i="48" a="1"/>
  <c r="C108" i="48" s="1"/>
  <c r="C87" i="48" a="1"/>
  <c r="C87" i="48" s="1"/>
  <c r="C47" i="48" a="1"/>
  <c r="C47" i="48" s="1"/>
  <c r="C58" i="35" l="1" a="1"/>
  <c r="C58" i="35" s="1"/>
  <c r="C48" i="35" a="1"/>
  <c r="C48" i="35" s="1"/>
  <c r="AB147" i="47" a="1"/>
  <c r="AB147" i="47" s="1"/>
  <c r="AB125" i="47" a="1"/>
  <c r="AB125" i="47" s="1"/>
  <c r="AB83" i="47" a="1"/>
  <c r="AB83" i="47" s="1"/>
  <c r="AB71" i="47"/>
  <c r="AB71" i="47" a="1"/>
  <c r="AB49" i="47" a="1"/>
  <c r="AB49" i="47" s="1"/>
  <c r="AB7" i="47" a="1"/>
  <c r="AB7" i="47" s="1"/>
  <c r="R159" i="47" a="1"/>
  <c r="R159" i="47" s="1"/>
  <c r="R147" i="47" a="1"/>
  <c r="R147" i="47" s="1"/>
  <c r="R125" i="47" a="1"/>
  <c r="R125" i="47" s="1"/>
  <c r="R83" i="47" a="1"/>
  <c r="R83" i="47" s="1"/>
  <c r="R71" i="47" a="1"/>
  <c r="R71" i="47" s="1"/>
  <c r="R49" i="47" a="1"/>
  <c r="R49" i="47" s="1"/>
  <c r="R7" i="47" a="1"/>
  <c r="R7" i="47" s="1"/>
  <c r="C159" i="47" a="1"/>
  <c r="C159" i="47" s="1"/>
  <c r="C147" i="47" a="1"/>
  <c r="C147" i="47" s="1"/>
  <c r="C125" i="47" a="1"/>
  <c r="C125" i="47" s="1"/>
  <c r="C83" i="47" a="1"/>
  <c r="C83" i="47" s="1"/>
  <c r="C71" i="47" a="1"/>
  <c r="C71" i="47" s="1"/>
  <c r="C49" i="47" a="1"/>
  <c r="C49" i="47" s="1"/>
  <c r="U136" i="47"/>
  <c r="U128" i="47"/>
  <c r="U127" i="47"/>
  <c r="U113" i="47"/>
  <c r="U107" i="47"/>
  <c r="U105" i="47"/>
  <c r="U97" i="47"/>
  <c r="U92" i="47"/>
  <c r="U91" i="47"/>
  <c r="U73" i="47"/>
  <c r="U36" i="47"/>
  <c r="U28" i="47"/>
  <c r="U25" i="47"/>
  <c r="U20" i="47"/>
  <c r="U19" i="47"/>
  <c r="U17" i="47"/>
  <c r="U9" i="47"/>
  <c r="I116" i="49" a="1"/>
  <c r="I116" i="49" s="1"/>
  <c r="C116" i="49" a="1"/>
  <c r="C116" i="49" s="1"/>
  <c r="C74" i="49" a="1"/>
  <c r="C74" i="49" s="1"/>
  <c r="I74" i="49" a="1"/>
  <c r="I74" i="49" s="1"/>
  <c r="W52" i="49" a="1"/>
  <c r="W52" i="49" s="1"/>
  <c r="R52" i="49" a="1"/>
  <c r="R52" i="49" s="1"/>
  <c r="C52" i="49" a="1"/>
  <c r="C52" i="49" s="1"/>
  <c r="W10" i="49" a="1"/>
  <c r="W10" i="49" s="1"/>
  <c r="R10" i="49" a="1"/>
  <c r="R10" i="49" s="1"/>
  <c r="Y63" i="49"/>
  <c r="Y62" i="49"/>
  <c r="Y55" i="49"/>
  <c r="Y54" i="49"/>
  <c r="Y35" i="49"/>
  <c r="Y34" i="49"/>
  <c r="Y27" i="49"/>
  <c r="Y26" i="49"/>
  <c r="Y19" i="49"/>
  <c r="Y18" i="49"/>
  <c r="M35" i="49"/>
  <c r="Z56" i="49"/>
  <c r="X57" i="49"/>
  <c r="Z60" i="49"/>
  <c r="X61" i="49"/>
  <c r="Z64" i="49"/>
  <c r="X65" i="49"/>
  <c r="Z14" i="49"/>
  <c r="Z18" i="49"/>
  <c r="Z22" i="49"/>
  <c r="Z26" i="49"/>
  <c r="Z30" i="49"/>
  <c r="Z34" i="49"/>
  <c r="Z38" i="49"/>
  <c r="M54" i="49"/>
  <c r="M61" i="49"/>
  <c r="M62" i="49"/>
  <c r="M12" i="49"/>
  <c r="M20" i="49"/>
  <c r="M27" i="49"/>
  <c r="M28" i="49"/>
  <c r="M36" i="49"/>
  <c r="U27" i="47" l="1"/>
  <c r="U135" i="47"/>
  <c r="U100" i="47"/>
  <c r="U33" i="47"/>
  <c r="U89" i="47"/>
  <c r="U11" i="47"/>
  <c r="U35" i="47"/>
  <c r="U12" i="47"/>
  <c r="U108" i="47"/>
  <c r="U99" i="47"/>
  <c r="U133" i="47"/>
  <c r="X64" i="49"/>
  <c r="X60" i="49"/>
  <c r="X56" i="49"/>
  <c r="Y12" i="49"/>
  <c r="Y20" i="49"/>
  <c r="Y28" i="49"/>
  <c r="Y36" i="49"/>
  <c r="Y56" i="49"/>
  <c r="Y64" i="49"/>
  <c r="Z41" i="49"/>
  <c r="Z37" i="49"/>
  <c r="Z33" i="49"/>
  <c r="Z29" i="49"/>
  <c r="Z25" i="49"/>
  <c r="Z21" i="49"/>
  <c r="Z17" i="49"/>
  <c r="Z13" i="49"/>
  <c r="Z63" i="49"/>
  <c r="Z59" i="49"/>
  <c r="Z55" i="49"/>
  <c r="Y13" i="49"/>
  <c r="Y21" i="49"/>
  <c r="Y29" i="49"/>
  <c r="Y37" i="49"/>
  <c r="Y57" i="49"/>
  <c r="Y65" i="49"/>
  <c r="U74" i="47"/>
  <c r="X63" i="49"/>
  <c r="X59" i="49"/>
  <c r="X55" i="49"/>
  <c r="Y14" i="49"/>
  <c r="Y22" i="49"/>
  <c r="Y30" i="49"/>
  <c r="Y38" i="49"/>
  <c r="Y58" i="49"/>
  <c r="Z40" i="49"/>
  <c r="Z36" i="49"/>
  <c r="Z32" i="49"/>
  <c r="Z28" i="49"/>
  <c r="Z24" i="49"/>
  <c r="Z20" i="49"/>
  <c r="Z16" i="49"/>
  <c r="Z12" i="49"/>
  <c r="Z62" i="49"/>
  <c r="Z58" i="49"/>
  <c r="Z54" i="49"/>
  <c r="Y15" i="49"/>
  <c r="Y23" i="49"/>
  <c r="Y31" i="49"/>
  <c r="Y39" i="49"/>
  <c r="Y59" i="49"/>
  <c r="M37" i="49"/>
  <c r="M29" i="49"/>
  <c r="M21" i="49"/>
  <c r="M13" i="49"/>
  <c r="X62" i="49"/>
  <c r="X58" i="49"/>
  <c r="X54" i="49"/>
  <c r="Y16" i="49"/>
  <c r="Y24" i="49"/>
  <c r="Y32" i="49"/>
  <c r="Y40" i="49"/>
  <c r="Y60" i="49"/>
  <c r="Z39" i="49"/>
  <c r="Z35" i="49"/>
  <c r="Z31" i="49"/>
  <c r="Z27" i="49"/>
  <c r="Z23" i="49"/>
  <c r="Z19" i="49"/>
  <c r="Z15" i="49"/>
  <c r="Z65" i="49"/>
  <c r="Z61" i="49"/>
  <c r="Z57" i="49"/>
  <c r="Y17" i="49"/>
  <c r="Y25" i="49"/>
  <c r="Y33" i="49"/>
  <c r="Y41" i="49"/>
  <c r="Y61" i="49"/>
  <c r="T41" i="35"/>
  <c r="T39" i="35"/>
  <c r="T40" i="35" s="1"/>
  <c r="U41" i="35"/>
  <c r="U39" i="35"/>
  <c r="U40" i="35" s="1"/>
  <c r="AE75" i="47"/>
  <c r="U13" i="47"/>
  <c r="U21" i="47"/>
  <c r="U29" i="47"/>
  <c r="U37" i="47"/>
  <c r="U85" i="47"/>
  <c r="U93" i="47"/>
  <c r="U101" i="47"/>
  <c r="U109" i="47"/>
  <c r="U137" i="47"/>
  <c r="U14" i="47"/>
  <c r="U22" i="47"/>
  <c r="U30" i="47"/>
  <c r="U38" i="47"/>
  <c r="U86" i="47"/>
  <c r="U94" i="47"/>
  <c r="U102" i="47"/>
  <c r="U110" i="47"/>
  <c r="U130" i="47"/>
  <c r="U138" i="47"/>
  <c r="U15" i="47"/>
  <c r="U23" i="47"/>
  <c r="U31" i="47"/>
  <c r="U87" i="47"/>
  <c r="U95" i="47"/>
  <c r="U103" i="47"/>
  <c r="U111" i="47"/>
  <c r="U131" i="47"/>
  <c r="U149" i="47"/>
  <c r="U16" i="47"/>
  <c r="U24" i="47"/>
  <c r="U32" i="47"/>
  <c r="U88" i="47"/>
  <c r="U96" i="47"/>
  <c r="U104" i="47"/>
  <c r="U112" i="47"/>
  <c r="U132" i="47"/>
  <c r="U150" i="47"/>
  <c r="U10" i="47"/>
  <c r="U18" i="47"/>
  <c r="U26" i="47"/>
  <c r="U34" i="47"/>
  <c r="U90" i="47"/>
  <c r="U98" i="47"/>
  <c r="U106" i="47"/>
  <c r="U114" i="47"/>
  <c r="U134" i="47"/>
  <c r="F63" i="47"/>
  <c r="F139" i="47"/>
  <c r="F39" i="47"/>
  <c r="F41" i="47"/>
  <c r="F117" i="47"/>
  <c r="F75" i="47"/>
  <c r="F115" i="47"/>
  <c r="F151" i="47"/>
  <c r="E41" i="45"/>
  <c r="E39" i="45"/>
  <c r="E40" i="45" s="1"/>
  <c r="W55" i="49"/>
  <c r="W63" i="49"/>
  <c r="W58" i="49"/>
  <c r="W61" i="49"/>
  <c r="W56" i="49"/>
  <c r="W64" i="49"/>
  <c r="W59" i="49"/>
  <c r="W65" i="49"/>
  <c r="W60" i="49"/>
  <c r="W54" i="49"/>
  <c r="W62" i="49"/>
  <c r="W57" i="49"/>
  <c r="T42" i="49"/>
  <c r="M60" i="49"/>
  <c r="M19" i="49"/>
  <c r="T66" i="49"/>
  <c r="T44" i="49"/>
  <c r="M59" i="49"/>
  <c r="M34" i="49"/>
  <c r="M26" i="49"/>
  <c r="M18" i="49"/>
  <c r="M58" i="49"/>
  <c r="M41" i="49"/>
  <c r="M33" i="49"/>
  <c r="M25" i="49"/>
  <c r="M17" i="49"/>
  <c r="M65" i="49"/>
  <c r="M57" i="49"/>
  <c r="M40" i="49"/>
  <c r="M32" i="49"/>
  <c r="M24" i="49"/>
  <c r="M16" i="49"/>
  <c r="M64" i="49"/>
  <c r="M56" i="49"/>
  <c r="M39" i="49"/>
  <c r="M31" i="49"/>
  <c r="M23" i="49"/>
  <c r="M15" i="49"/>
  <c r="M63" i="49"/>
  <c r="M55" i="49"/>
  <c r="M38" i="49"/>
  <c r="M30" i="49"/>
  <c r="M22" i="49"/>
  <c r="M14" i="49"/>
  <c r="E44" i="49"/>
  <c r="E42" i="49"/>
  <c r="E66" i="49"/>
  <c r="Y66" i="49" l="1"/>
  <c r="AE139" i="47"/>
  <c r="U139" i="47" s="1"/>
  <c r="Y44" i="49"/>
  <c r="U75" i="47"/>
  <c r="U129" i="47"/>
  <c r="AE41" i="47"/>
  <c r="U41" i="47" s="1"/>
  <c r="AE117" i="47"/>
  <c r="U117" i="47" s="1"/>
  <c r="AE39" i="47"/>
  <c r="AE40" i="47" s="1"/>
  <c r="AE151" i="47"/>
  <c r="U151" i="47" s="1"/>
  <c r="AE115" i="47"/>
  <c r="AE116" i="47" s="1"/>
  <c r="F40" i="47"/>
  <c r="F116" i="47"/>
  <c r="F152" i="47"/>
  <c r="F76" i="47"/>
  <c r="T43" i="49"/>
  <c r="Y42" i="49"/>
  <c r="E43" i="49"/>
  <c r="U116" i="47" l="1"/>
  <c r="U115" i="47"/>
  <c r="Y43" i="49"/>
  <c r="U40" i="47"/>
  <c r="U39" i="47"/>
  <c r="M149" i="47"/>
  <c r="V149" i="47"/>
  <c r="M150" i="47"/>
  <c r="V150" i="47"/>
  <c r="V127" i="47"/>
  <c r="V128" i="47"/>
  <c r="V129" i="47"/>
  <c r="V130" i="47"/>
  <c r="V131" i="47"/>
  <c r="V132" i="47"/>
  <c r="V133" i="47"/>
  <c r="V134" i="47"/>
  <c r="V135" i="47"/>
  <c r="V136" i="47"/>
  <c r="V137" i="47"/>
  <c r="V138" i="47"/>
  <c r="M85" i="47"/>
  <c r="V85" i="47"/>
  <c r="M86" i="47"/>
  <c r="M87" i="47"/>
  <c r="V87" i="47"/>
  <c r="M88" i="47"/>
  <c r="M89" i="47"/>
  <c r="V89" i="47"/>
  <c r="M90" i="47"/>
  <c r="M91" i="47"/>
  <c r="V91" i="47"/>
  <c r="M92" i="47"/>
  <c r="M93" i="47"/>
  <c r="V93" i="47"/>
  <c r="M94" i="47"/>
  <c r="M95" i="47"/>
  <c r="V95" i="47"/>
  <c r="M96" i="47"/>
  <c r="M97" i="47"/>
  <c r="V97" i="47"/>
  <c r="M98" i="47"/>
  <c r="M99" i="47"/>
  <c r="V99" i="47"/>
  <c r="M100" i="47"/>
  <c r="M101" i="47"/>
  <c r="V101" i="47"/>
  <c r="M102" i="47"/>
  <c r="M103" i="47"/>
  <c r="V103" i="47"/>
  <c r="M104" i="47"/>
  <c r="M105" i="47"/>
  <c r="V105" i="47"/>
  <c r="M106" i="47"/>
  <c r="M107" i="47"/>
  <c r="V107" i="47"/>
  <c r="M108" i="47"/>
  <c r="M109" i="47"/>
  <c r="V109" i="47"/>
  <c r="M110" i="47"/>
  <c r="M111" i="47"/>
  <c r="V111" i="47"/>
  <c r="M112" i="47"/>
  <c r="M113" i="47"/>
  <c r="V113" i="47"/>
  <c r="M114" i="47"/>
  <c r="M73" i="47"/>
  <c r="M74" i="47"/>
  <c r="V9" i="47"/>
  <c r="M10" i="47"/>
  <c r="V10" i="47"/>
  <c r="M11" i="47"/>
  <c r="V11" i="47"/>
  <c r="M12" i="47"/>
  <c r="V12" i="47"/>
  <c r="M13" i="47"/>
  <c r="V13" i="47"/>
  <c r="M14" i="47"/>
  <c r="V14" i="47"/>
  <c r="M15" i="47"/>
  <c r="V15" i="47"/>
  <c r="M16" i="47"/>
  <c r="V16" i="47"/>
  <c r="M17" i="47"/>
  <c r="V17" i="47"/>
  <c r="M18" i="47"/>
  <c r="V18" i="47"/>
  <c r="M19" i="47"/>
  <c r="V19" i="47"/>
  <c r="M20" i="47"/>
  <c r="V20" i="47"/>
  <c r="M21" i="47"/>
  <c r="V21" i="47"/>
  <c r="M22" i="47"/>
  <c r="V22" i="47"/>
  <c r="M23" i="47"/>
  <c r="V23" i="47"/>
  <c r="M24" i="47"/>
  <c r="V24" i="47"/>
  <c r="M25" i="47"/>
  <c r="V25" i="47"/>
  <c r="M26" i="47"/>
  <c r="V26" i="47"/>
  <c r="M27" i="47"/>
  <c r="V27" i="47"/>
  <c r="M28" i="47"/>
  <c r="V28" i="47"/>
  <c r="M29" i="47"/>
  <c r="V29" i="47"/>
  <c r="M30" i="47"/>
  <c r="V30" i="47"/>
  <c r="M31" i="47"/>
  <c r="V31" i="47"/>
  <c r="M32" i="47"/>
  <c r="V32" i="47"/>
  <c r="M33" i="47"/>
  <c r="V33" i="47"/>
  <c r="M34" i="47"/>
  <c r="V34" i="47"/>
  <c r="M35" i="47"/>
  <c r="V35" i="47"/>
  <c r="M36" i="47"/>
  <c r="V36" i="47"/>
  <c r="M37" i="47"/>
  <c r="V37" i="47"/>
  <c r="M38" i="47"/>
  <c r="V38" i="47"/>
  <c r="M128" i="47" l="1"/>
  <c r="T128" i="47"/>
  <c r="M9" i="47"/>
  <c r="T9" i="47"/>
  <c r="M136" i="47"/>
  <c r="T136" i="47"/>
  <c r="V73" i="47"/>
  <c r="M130" i="47"/>
  <c r="T130" i="47"/>
  <c r="M137" i="47"/>
  <c r="T137" i="47"/>
  <c r="T135" i="47"/>
  <c r="M133" i="47"/>
  <c r="T133" i="47"/>
  <c r="M131" i="47"/>
  <c r="T131" i="47"/>
  <c r="M129" i="47"/>
  <c r="T129" i="47"/>
  <c r="M127" i="47"/>
  <c r="T127" i="47"/>
  <c r="M132" i="47"/>
  <c r="T132" i="47"/>
  <c r="V114" i="47"/>
  <c r="V112" i="47"/>
  <c r="V110" i="47"/>
  <c r="V108" i="47"/>
  <c r="V106" i="47"/>
  <c r="V104" i="47"/>
  <c r="V102" i="47"/>
  <c r="V100" i="47"/>
  <c r="V98" i="47"/>
  <c r="V96" i="47"/>
  <c r="V94" i="47"/>
  <c r="V92" i="47"/>
  <c r="V90" i="47"/>
  <c r="V88" i="47"/>
  <c r="V86" i="47"/>
  <c r="M138" i="47"/>
  <c r="T138" i="47"/>
  <c r="M134" i="47"/>
  <c r="T134" i="47"/>
  <c r="V74" i="47"/>
  <c r="F77" i="49" l="1"/>
  <c r="L108" i="49"/>
  <c r="F102" i="49"/>
  <c r="F80" i="49"/>
  <c r="F91" i="49"/>
  <c r="F92" i="49"/>
  <c r="F105" i="49"/>
  <c r="F98" i="49"/>
  <c r="F78" i="49"/>
  <c r="F89" i="49"/>
  <c r="F84" i="49"/>
  <c r="F87" i="49"/>
  <c r="F76" i="49"/>
  <c r="F101" i="49"/>
  <c r="F90" i="49"/>
  <c r="F103" i="49"/>
  <c r="F81" i="49"/>
  <c r="F86" i="49"/>
  <c r="F104" i="49"/>
  <c r="F95" i="49"/>
  <c r="F85" i="49"/>
  <c r="F83" i="49"/>
  <c r="F93" i="49"/>
  <c r="F88" i="49"/>
  <c r="F99" i="49"/>
  <c r="F79" i="49"/>
  <c r="F97" i="49"/>
  <c r="L106" i="49"/>
  <c r="L107" i="49" s="1"/>
  <c r="F82" i="49"/>
  <c r="F100" i="49"/>
  <c r="F96" i="49"/>
  <c r="F94" i="49"/>
  <c r="F128" i="49"/>
  <c r="F119" i="49"/>
  <c r="F122" i="49"/>
  <c r="F124" i="49"/>
  <c r="F129" i="49"/>
  <c r="F121" i="49"/>
  <c r="F120" i="49"/>
  <c r="F127" i="49"/>
  <c r="L130" i="49"/>
  <c r="F123" i="49"/>
  <c r="F126" i="49"/>
  <c r="F125" i="49"/>
  <c r="F118" i="49"/>
  <c r="C60" i="35" l="1"/>
  <c r="X9" i="35"/>
  <c r="M19" i="45" l="1"/>
  <c r="M31" i="45"/>
  <c r="M28" i="45"/>
  <c r="M12" i="45"/>
  <c r="M23" i="45"/>
  <c r="M26" i="45"/>
  <c r="M10" i="45"/>
  <c r="M37" i="45"/>
  <c r="M21" i="45"/>
  <c r="M38" i="45"/>
  <c r="M20" i="45"/>
  <c r="M34" i="45"/>
  <c r="M18" i="45"/>
  <c r="M29" i="45"/>
  <c r="M13" i="45"/>
  <c r="M22" i="45"/>
  <c r="M33" i="45"/>
  <c r="M36" i="45"/>
  <c r="M15" i="45"/>
  <c r="M32" i="45"/>
  <c r="M16" i="45"/>
  <c r="M27" i="45"/>
  <c r="M11" i="45"/>
  <c r="M30" i="45"/>
  <c r="M14" i="45"/>
  <c r="M25" i="45"/>
  <c r="M9" i="45"/>
  <c r="M24" i="45"/>
  <c r="M35" i="45"/>
  <c r="M17" i="45"/>
  <c r="X12" i="49" l="1"/>
  <c r="X13" i="49"/>
  <c r="X14" i="49"/>
  <c r="X15" i="49"/>
  <c r="X16" i="49"/>
  <c r="X17" i="49"/>
  <c r="X18" i="49"/>
  <c r="X19" i="49"/>
  <c r="X20" i="49"/>
  <c r="X21" i="49"/>
  <c r="X22" i="49"/>
  <c r="X23" i="49"/>
  <c r="X24" i="49"/>
  <c r="X25" i="49"/>
  <c r="X26" i="49"/>
  <c r="X27" i="49"/>
  <c r="X28" i="49"/>
  <c r="X29" i="49"/>
  <c r="X30" i="49"/>
  <c r="X31" i="49"/>
  <c r="X32" i="49"/>
  <c r="X33" i="49"/>
  <c r="X34" i="49"/>
  <c r="X35" i="49"/>
  <c r="X36" i="49"/>
  <c r="X37" i="49"/>
  <c r="X38" i="49"/>
  <c r="X39" i="49"/>
  <c r="X40" i="49"/>
  <c r="S41" i="35" l="1"/>
  <c r="R41" i="35"/>
  <c r="S39" i="35"/>
  <c r="R39" i="35"/>
  <c r="AI139" i="47"/>
  <c r="AF139" i="47"/>
  <c r="AD139" i="47"/>
  <c r="AC139" i="47"/>
  <c r="AI115" i="47"/>
  <c r="AI116" i="47" s="1"/>
  <c r="AF115" i="47"/>
  <c r="AD115" i="47"/>
  <c r="AD116" i="47" s="1"/>
  <c r="AC115" i="47"/>
  <c r="AC116" i="47" s="1"/>
  <c r="U42" i="49"/>
  <c r="S42" i="49"/>
  <c r="K41" i="45"/>
  <c r="J41" i="45"/>
  <c r="I41" i="45"/>
  <c r="K39" i="45"/>
  <c r="J39" i="45"/>
  <c r="J40" i="45" s="1"/>
  <c r="I39" i="45"/>
  <c r="I40" i="45" s="1"/>
  <c r="G41" i="45"/>
  <c r="F41" i="45"/>
  <c r="M41" i="45" s="1"/>
  <c r="D41" i="45"/>
  <c r="G39" i="45"/>
  <c r="M39" i="45"/>
  <c r="D39" i="45"/>
  <c r="D40" i="45" s="1"/>
  <c r="C41" i="45"/>
  <c r="C39" i="45"/>
  <c r="C40" i="45" s="1"/>
  <c r="N9" i="45"/>
  <c r="O9" i="45"/>
  <c r="P9" i="45"/>
  <c r="N10" i="45"/>
  <c r="O10" i="45"/>
  <c r="P10" i="45"/>
  <c r="N11" i="45"/>
  <c r="O11" i="45"/>
  <c r="P11" i="45"/>
  <c r="N12" i="45"/>
  <c r="O12" i="45"/>
  <c r="P12" i="45"/>
  <c r="N13" i="45"/>
  <c r="O13" i="45"/>
  <c r="P13" i="45"/>
  <c r="N14" i="45"/>
  <c r="O14" i="45"/>
  <c r="P14" i="45"/>
  <c r="N15" i="45"/>
  <c r="O15" i="45"/>
  <c r="P15" i="45"/>
  <c r="N16" i="45"/>
  <c r="O16" i="45"/>
  <c r="P16" i="45"/>
  <c r="N17" i="45"/>
  <c r="O17" i="45"/>
  <c r="P17" i="45"/>
  <c r="N18" i="45"/>
  <c r="O18" i="45"/>
  <c r="P18" i="45"/>
  <c r="N19" i="45"/>
  <c r="O19" i="45"/>
  <c r="P19" i="45"/>
  <c r="N20" i="45"/>
  <c r="O20" i="45"/>
  <c r="P20" i="45"/>
  <c r="N21" i="45"/>
  <c r="O21" i="45"/>
  <c r="P21" i="45"/>
  <c r="N22" i="45"/>
  <c r="O22" i="45"/>
  <c r="P22" i="45"/>
  <c r="N23" i="45"/>
  <c r="O23" i="45"/>
  <c r="P23" i="45"/>
  <c r="N24" i="45"/>
  <c r="O24" i="45"/>
  <c r="P24" i="45"/>
  <c r="N25" i="45"/>
  <c r="O25" i="45"/>
  <c r="P25" i="45"/>
  <c r="N26" i="45"/>
  <c r="O26" i="45"/>
  <c r="P26" i="45"/>
  <c r="N27" i="45"/>
  <c r="O27" i="45"/>
  <c r="P27" i="45"/>
  <c r="N28" i="45"/>
  <c r="O28" i="45"/>
  <c r="P28" i="45"/>
  <c r="N29" i="45"/>
  <c r="O29" i="45"/>
  <c r="P29" i="45"/>
  <c r="N30" i="45"/>
  <c r="O30" i="45"/>
  <c r="P30" i="45"/>
  <c r="N31" i="45"/>
  <c r="O31" i="45"/>
  <c r="P31" i="45"/>
  <c r="N32" i="45"/>
  <c r="O32" i="45"/>
  <c r="P32" i="45"/>
  <c r="N33" i="45"/>
  <c r="O33" i="45"/>
  <c r="P33" i="45"/>
  <c r="N34" i="45"/>
  <c r="O34" i="45"/>
  <c r="P34" i="45"/>
  <c r="N35" i="45"/>
  <c r="O35" i="45"/>
  <c r="P35" i="45"/>
  <c r="N36" i="45"/>
  <c r="O36" i="45"/>
  <c r="P36" i="45"/>
  <c r="N37" i="45"/>
  <c r="O37" i="45"/>
  <c r="P37" i="45"/>
  <c r="N38" i="45"/>
  <c r="O38" i="45"/>
  <c r="P38" i="45"/>
  <c r="AF116" i="47" l="1"/>
  <c r="U43" i="49"/>
  <c r="S43" i="49"/>
  <c r="S40" i="35"/>
  <c r="N41" i="45"/>
  <c r="N39" i="45"/>
  <c r="O41" i="45"/>
  <c r="P39" i="45"/>
  <c r="F40" i="45"/>
  <c r="M40" i="45" s="1"/>
  <c r="R40" i="35"/>
  <c r="K40" i="45"/>
  <c r="O39" i="45"/>
  <c r="G40" i="45"/>
  <c r="P41" i="45"/>
  <c r="N40" i="45" l="1"/>
  <c r="P40" i="45"/>
  <c r="O40" i="45"/>
  <c r="U44" i="49" l="1"/>
  <c r="U66" i="49" l="1"/>
  <c r="O28" i="49" l="1"/>
  <c r="P29" i="49"/>
  <c r="O24" i="49"/>
  <c r="O22" i="49"/>
  <c r="P32" i="49"/>
  <c r="N20" i="49"/>
  <c r="O34" i="49"/>
  <c r="O29" i="49"/>
  <c r="N18" i="49" l="1"/>
  <c r="N26" i="49"/>
  <c r="P31" i="49"/>
  <c r="N39" i="49"/>
  <c r="O39" i="49"/>
  <c r="P39" i="49"/>
  <c r="O36" i="49"/>
  <c r="P12" i="49"/>
  <c r="N12" i="49"/>
  <c r="O23" i="49"/>
  <c r="N30" i="49"/>
  <c r="N15" i="49"/>
  <c r="O35" i="49"/>
  <c r="F42" i="49"/>
  <c r="Z42" i="49" s="1"/>
  <c r="F44" i="49"/>
  <c r="Z44" i="49" s="1"/>
  <c r="N22" i="49"/>
  <c r="C44" i="49"/>
  <c r="N29" i="49"/>
  <c r="N28" i="49"/>
  <c r="N27" i="49"/>
  <c r="G44" i="49"/>
  <c r="G42" i="49"/>
  <c r="G43" i="49" s="1"/>
  <c r="P28" i="49"/>
  <c r="O19" i="49"/>
  <c r="P30" i="49"/>
  <c r="P22" i="49"/>
  <c r="P26" i="49"/>
  <c r="P24" i="49"/>
  <c r="N36" i="49"/>
  <c r="P36" i="49"/>
  <c r="N35" i="49"/>
  <c r="P35" i="49"/>
  <c r="P23" i="49"/>
  <c r="N24" i="49"/>
  <c r="O30" i="49"/>
  <c r="P19" i="49"/>
  <c r="N19" i="49"/>
  <c r="N23" i="49"/>
  <c r="N21" i="49"/>
  <c r="O21" i="49"/>
  <c r="P21" i="49"/>
  <c r="N38" i="49"/>
  <c r="O38" i="49"/>
  <c r="P38" i="49"/>
  <c r="P27" i="49"/>
  <c r="O27" i="49"/>
  <c r="O20" i="49"/>
  <c r="O37" i="49"/>
  <c r="P37" i="49"/>
  <c r="N37" i="49"/>
  <c r="P20" i="49"/>
  <c r="N32" i="49"/>
  <c r="O32" i="49"/>
  <c r="O25" i="49"/>
  <c r="N33" i="49"/>
  <c r="O33" i="49"/>
  <c r="P33" i="49"/>
  <c r="N34" i="49"/>
  <c r="P34" i="49"/>
  <c r="N31" i="49"/>
  <c r="O31" i="49"/>
  <c r="O14" i="49"/>
  <c r="O16" i="49"/>
  <c r="N16" i="49"/>
  <c r="P16" i="49"/>
  <c r="O18" i="49"/>
  <c r="P18" i="49"/>
  <c r="O17" i="49"/>
  <c r="O13" i="49"/>
  <c r="O15" i="49"/>
  <c r="P41" i="49"/>
  <c r="O41" i="49"/>
  <c r="N41" i="49"/>
  <c r="M44" i="49" l="1"/>
  <c r="F108" i="49"/>
  <c r="F106" i="49"/>
  <c r="M42" i="49"/>
  <c r="D42" i="49"/>
  <c r="D44" i="49"/>
  <c r="O12" i="49"/>
  <c r="F43" i="49"/>
  <c r="Z43" i="49" s="1"/>
  <c r="N14" i="49"/>
  <c r="P25" i="49"/>
  <c r="P15" i="49"/>
  <c r="P17" i="49"/>
  <c r="P14" i="49"/>
  <c r="N25" i="49"/>
  <c r="N17" i="49"/>
  <c r="N13" i="49"/>
  <c r="C43" i="49"/>
  <c r="O26" i="49"/>
  <c r="N40" i="49"/>
  <c r="F107" i="49" l="1"/>
  <c r="M43" i="49"/>
  <c r="D43" i="49"/>
  <c r="X43" i="49" s="1"/>
  <c r="X42" i="49"/>
  <c r="I42" i="49"/>
  <c r="N42" i="49" s="1"/>
  <c r="J42" i="49"/>
  <c r="O42" i="49" s="1"/>
  <c r="I44" i="49"/>
  <c r="N44" i="49" s="1"/>
  <c r="P13" i="49"/>
  <c r="K42" i="49"/>
  <c r="P42" i="49" s="1"/>
  <c r="K44" i="49"/>
  <c r="P44" i="49" s="1"/>
  <c r="P40" i="49"/>
  <c r="O40" i="49"/>
  <c r="J44" i="49"/>
  <c r="O44" i="49" s="1"/>
  <c r="I43" i="49" l="1"/>
  <c r="N43" i="49" s="1"/>
  <c r="K43" i="49"/>
  <c r="P43" i="49" s="1"/>
  <c r="J43" i="49"/>
  <c r="O43" i="49" s="1"/>
  <c r="X37" i="35" l="1"/>
  <c r="X38" i="35" l="1"/>
  <c r="X10" i="35" l="1"/>
  <c r="X18" i="35"/>
  <c r="X26" i="35"/>
  <c r="X34" i="35"/>
  <c r="X15" i="35"/>
  <c r="X23" i="35"/>
  <c r="X31" i="35"/>
  <c r="X13" i="35"/>
  <c r="X12" i="35"/>
  <c r="X20" i="35"/>
  <c r="X28" i="35"/>
  <c r="X36" i="35"/>
  <c r="X17" i="35"/>
  <c r="X25" i="35"/>
  <c r="X33" i="35"/>
  <c r="X14" i="35"/>
  <c r="X22" i="35"/>
  <c r="X30" i="35"/>
  <c r="X21" i="35"/>
  <c r="X11" i="35"/>
  <c r="X19" i="35"/>
  <c r="X27" i="35"/>
  <c r="X35" i="35"/>
  <c r="X29" i="35"/>
  <c r="X16" i="35"/>
  <c r="X24" i="35"/>
  <c r="X32" i="35"/>
  <c r="C41" i="35" l="1"/>
  <c r="X41" i="35" s="1"/>
  <c r="C39" i="35"/>
  <c r="X39" i="35" l="1"/>
  <c r="C40" i="35"/>
  <c r="X40" i="35" s="1"/>
  <c r="C52" i="35" l="1"/>
  <c r="D66" i="49" l="1"/>
  <c r="F66" i="49"/>
  <c r="Z66" i="49" s="1"/>
  <c r="F130" i="49" l="1"/>
  <c r="M66" i="49"/>
  <c r="P56" i="49"/>
  <c r="O62" i="49"/>
  <c r="N64" i="49"/>
  <c r="N57" i="49"/>
  <c r="O55" i="49"/>
  <c r="O58" i="49"/>
  <c r="O56" i="49"/>
  <c r="P60" i="49"/>
  <c r="P61" i="49"/>
  <c r="N55" i="49"/>
  <c r="O65" i="49"/>
  <c r="C66" i="49"/>
  <c r="N63" i="49"/>
  <c r="N58" i="49"/>
  <c r="P59" i="49"/>
  <c r="P62" i="49"/>
  <c r="N56" i="49"/>
  <c r="P63" i="49"/>
  <c r="G66" i="49"/>
  <c r="N59" i="49"/>
  <c r="P64" i="49"/>
  <c r="O59" i="49"/>
  <c r="P65" i="49"/>
  <c r="N61" i="49"/>
  <c r="P57" i="49"/>
  <c r="O61" i="49"/>
  <c r="O64" i="49"/>
  <c r="N65" i="49"/>
  <c r="P58" i="49"/>
  <c r="P55" i="49"/>
  <c r="N62" i="49"/>
  <c r="N60" i="49"/>
  <c r="O63" i="49"/>
  <c r="O57" i="49"/>
  <c r="O60" i="49"/>
  <c r="P54" i="49" l="1"/>
  <c r="K66" i="49"/>
  <c r="P66" i="49" s="1"/>
  <c r="N54" i="49"/>
  <c r="I66" i="49"/>
  <c r="N66" i="49" s="1"/>
  <c r="O54" i="49"/>
  <c r="J66" i="49"/>
  <c r="O66" i="49" s="1"/>
  <c r="C61" i="35" l="1"/>
  <c r="C75" i="47" l="1"/>
  <c r="C76" i="47" s="1"/>
  <c r="C62" i="35"/>
  <c r="C63" i="47" l="1"/>
  <c r="R130" i="47" l="1"/>
  <c r="R135" i="47"/>
  <c r="R136" i="47"/>
  <c r="C139" i="47"/>
  <c r="R127" i="47"/>
  <c r="AB115" i="47"/>
  <c r="AB116" i="47" s="1"/>
  <c r="AB117" i="47"/>
  <c r="R128" i="47"/>
  <c r="R133" i="47"/>
  <c r="R131" i="47"/>
  <c r="R132" i="47"/>
  <c r="AB139" i="47"/>
  <c r="R138" i="47"/>
  <c r="R137" i="47"/>
  <c r="R129" i="47"/>
  <c r="R134" i="47"/>
  <c r="R139" i="47" l="1"/>
  <c r="AC117" i="47" l="1"/>
  <c r="AD117" i="47"/>
  <c r="AF117" i="47"/>
  <c r="AI117" i="47"/>
  <c r="X41" i="49" l="1"/>
  <c r="S44" i="49"/>
  <c r="X44" i="49" s="1"/>
  <c r="W19" i="49" l="1"/>
  <c r="W15" i="49"/>
  <c r="W14" i="49"/>
  <c r="W39" i="49"/>
  <c r="W18" i="49"/>
  <c r="W41" i="49"/>
  <c r="W35" i="49"/>
  <c r="W26" i="49"/>
  <c r="W17" i="49"/>
  <c r="W27" i="49"/>
  <c r="W34" i="49"/>
  <c r="W29" i="49"/>
  <c r="W20" i="49"/>
  <c r="W31" i="49"/>
  <c r="W25" i="49"/>
  <c r="W30" i="49"/>
  <c r="W28" i="49"/>
  <c r="W37" i="49"/>
  <c r="W13" i="49"/>
  <c r="W16" i="49"/>
  <c r="W36" i="49"/>
  <c r="W33" i="49"/>
  <c r="W32" i="49"/>
  <c r="W24" i="49"/>
  <c r="W38" i="49"/>
  <c r="W22" i="49"/>
  <c r="W23" i="49"/>
  <c r="W21" i="49"/>
  <c r="W40" i="49" l="1"/>
  <c r="R42" i="49"/>
  <c r="W42" i="49" s="1"/>
  <c r="R44" i="49"/>
  <c r="W44" i="49" s="1"/>
  <c r="W12" i="49"/>
  <c r="R43" i="49" l="1"/>
  <c r="W43" i="49" s="1"/>
  <c r="AB151" i="47" l="1"/>
  <c r="AD151" i="47" l="1"/>
  <c r="AF151" i="47"/>
  <c r="AC151" i="47"/>
  <c r="AI151" i="47"/>
  <c r="AH115" i="47" l="1"/>
  <c r="AH116" i="47" s="1"/>
  <c r="AJ115" i="47"/>
  <c r="AJ116" i="47" s="1"/>
  <c r="S87" i="47"/>
  <c r="S106" i="47"/>
  <c r="S86" i="47"/>
  <c r="S92" i="47"/>
  <c r="S88" i="47"/>
  <c r="S102" i="47"/>
  <c r="S111" i="47"/>
  <c r="S105" i="47"/>
  <c r="S107" i="47"/>
  <c r="S95" i="47"/>
  <c r="S93" i="47"/>
  <c r="S97" i="47"/>
  <c r="S89" i="47"/>
  <c r="S91" i="47"/>
  <c r="S103" i="47"/>
  <c r="S99" i="47"/>
  <c r="S109" i="47"/>
  <c r="S104" i="47"/>
  <c r="S100" i="47"/>
  <c r="S101" i="47"/>
  <c r="S98" i="47"/>
  <c r="S110" i="47"/>
  <c r="S94" i="47"/>
  <c r="S112" i="47"/>
  <c r="S96" i="47"/>
  <c r="S108" i="47"/>
  <c r="S90" i="47"/>
  <c r="AJ117" i="47"/>
  <c r="AH117" i="47"/>
  <c r="R103" i="47" l="1"/>
  <c r="R104" i="47"/>
  <c r="R109" i="47"/>
  <c r="R101" i="47"/>
  <c r="R98" i="47"/>
  <c r="R102" i="47"/>
  <c r="R97" i="47"/>
  <c r="R86" i="47"/>
  <c r="R87" i="47"/>
  <c r="R88" i="47"/>
  <c r="R112" i="47"/>
  <c r="R92" i="47"/>
  <c r="R95" i="47"/>
  <c r="R105" i="47"/>
  <c r="R90" i="47"/>
  <c r="R94" i="47"/>
  <c r="R106" i="47"/>
  <c r="R111" i="47"/>
  <c r="R93" i="47"/>
  <c r="R107" i="47"/>
  <c r="R110" i="47"/>
  <c r="R100" i="47"/>
  <c r="R108" i="47"/>
  <c r="R91" i="47"/>
  <c r="R99" i="47"/>
  <c r="R89" i="47"/>
  <c r="R96" i="47"/>
  <c r="T85" i="47"/>
  <c r="E115" i="47"/>
  <c r="M115" i="47" s="1"/>
  <c r="T98" i="47"/>
  <c r="T110" i="47"/>
  <c r="T112" i="47"/>
  <c r="T95" i="47"/>
  <c r="T111" i="47"/>
  <c r="T108" i="47"/>
  <c r="T104" i="47"/>
  <c r="T105" i="47"/>
  <c r="T107" i="47"/>
  <c r="T113" i="47"/>
  <c r="T87" i="47"/>
  <c r="S113" i="47"/>
  <c r="T96" i="47"/>
  <c r="G115" i="47"/>
  <c r="V115" i="47" s="1"/>
  <c r="T106" i="47"/>
  <c r="T86" i="47"/>
  <c r="T102" i="47"/>
  <c r="T92" i="47"/>
  <c r="T100" i="47"/>
  <c r="T88" i="47"/>
  <c r="T103" i="47"/>
  <c r="T97" i="47"/>
  <c r="T89" i="47"/>
  <c r="T91" i="47"/>
  <c r="T93" i="47"/>
  <c r="T99" i="47"/>
  <c r="T90" i="47"/>
  <c r="T109" i="47"/>
  <c r="T94" i="47"/>
  <c r="T101" i="47"/>
  <c r="AH151" i="47" l="1"/>
  <c r="AJ151" i="47"/>
  <c r="AH139" i="47"/>
  <c r="AJ139" i="47"/>
  <c r="R113" i="47"/>
  <c r="C115" i="47"/>
  <c r="R115" i="47" s="1"/>
  <c r="R85" i="47"/>
  <c r="G116" i="47"/>
  <c r="V116" i="47" s="1"/>
  <c r="S85" i="47"/>
  <c r="D115" i="47"/>
  <c r="E116" i="47"/>
  <c r="M116" i="47" s="1"/>
  <c r="T115" i="47"/>
  <c r="C116" i="47" l="1"/>
  <c r="R116" i="47" s="1"/>
  <c r="S115" i="47"/>
  <c r="D116" i="47"/>
  <c r="S116" i="47" s="1"/>
  <c r="T116" i="47"/>
  <c r="C39" i="47" l="1"/>
  <c r="C40" i="47" s="1"/>
  <c r="R13" i="47" l="1"/>
  <c r="R21" i="47"/>
  <c r="R28" i="47"/>
  <c r="R35" i="47"/>
  <c r="R31" i="47"/>
  <c r="R14" i="47"/>
  <c r="R10" i="47"/>
  <c r="R18" i="47"/>
  <c r="R25" i="47"/>
  <c r="R32" i="47"/>
  <c r="R17" i="47"/>
  <c r="R15" i="47"/>
  <c r="R22" i="47"/>
  <c r="R29" i="47"/>
  <c r="R24" i="47"/>
  <c r="R12" i="47"/>
  <c r="R20" i="47"/>
  <c r="R27" i="47"/>
  <c r="R34" i="47"/>
  <c r="R36" i="47"/>
  <c r="R11" i="47"/>
  <c r="R19" i="47"/>
  <c r="R26" i="47"/>
  <c r="R33" i="47"/>
  <c r="R16" i="47"/>
  <c r="R23" i="47"/>
  <c r="R30" i="47"/>
  <c r="R37" i="47" l="1"/>
  <c r="AB39" i="47"/>
  <c r="R39" i="47" s="1"/>
  <c r="R9" i="47"/>
  <c r="AB40" i="47" l="1"/>
  <c r="R40" i="47" s="1"/>
  <c r="AB41" i="47" l="1"/>
  <c r="AC39" i="47" l="1"/>
  <c r="AC40" i="47" s="1"/>
  <c r="R74" i="47"/>
  <c r="AC41" i="47"/>
  <c r="AD39" i="47" l="1"/>
  <c r="AD40" i="47" s="1"/>
  <c r="AD41" i="47"/>
  <c r="R114" i="47" l="1"/>
  <c r="C117" i="47"/>
  <c r="R117" i="47" s="1"/>
  <c r="S114" i="47" l="1"/>
  <c r="D117" i="47"/>
  <c r="S117" i="47" s="1"/>
  <c r="AF39" i="47" l="1"/>
  <c r="C151" i="47"/>
  <c r="R149" i="47"/>
  <c r="R150" i="47"/>
  <c r="T114" i="47"/>
  <c r="E117" i="47"/>
  <c r="M117" i="47" s="1"/>
  <c r="AF41" i="47"/>
  <c r="AF40" i="47" l="1"/>
  <c r="E86" i="49"/>
  <c r="E97" i="49"/>
  <c r="E83" i="49"/>
  <c r="E94" i="49"/>
  <c r="E80" i="49"/>
  <c r="E105" i="49"/>
  <c r="E91" i="49"/>
  <c r="E102" i="49"/>
  <c r="E88" i="49"/>
  <c r="E99" i="49"/>
  <c r="E77" i="49"/>
  <c r="E76" i="49"/>
  <c r="E85" i="49"/>
  <c r="E90" i="49"/>
  <c r="E93" i="49"/>
  <c r="E103" i="49"/>
  <c r="E96" i="49"/>
  <c r="E82" i="49"/>
  <c r="E79" i="49"/>
  <c r="E104" i="49"/>
  <c r="E87" i="49"/>
  <c r="E98" i="49"/>
  <c r="E84" i="49"/>
  <c r="E101" i="49"/>
  <c r="E95" i="49"/>
  <c r="E81" i="49"/>
  <c r="E92" i="49"/>
  <c r="E78" i="49"/>
  <c r="E89" i="49"/>
  <c r="E100" i="49"/>
  <c r="C152" i="47"/>
  <c r="R151" i="47"/>
  <c r="AI39" i="47"/>
  <c r="AI40" i="47" s="1"/>
  <c r="S149" i="47"/>
  <c r="D151" i="47"/>
  <c r="D152" i="47" s="1"/>
  <c r="S36" i="47"/>
  <c r="S30" i="47"/>
  <c r="S19" i="47"/>
  <c r="S23" i="47"/>
  <c r="S26" i="47"/>
  <c r="S33" i="47"/>
  <c r="S15" i="47"/>
  <c r="S21" i="47"/>
  <c r="S20" i="47"/>
  <c r="S14" i="47"/>
  <c r="S34" i="47"/>
  <c r="S12" i="47"/>
  <c r="S24" i="47"/>
  <c r="S31" i="47"/>
  <c r="S32" i="47"/>
  <c r="S11" i="47"/>
  <c r="S10" i="47"/>
  <c r="S17" i="47"/>
  <c r="S29" i="47"/>
  <c r="S16" i="47"/>
  <c r="S22" i="47"/>
  <c r="S28" i="47"/>
  <c r="S18" i="47"/>
  <c r="S35" i="47"/>
  <c r="S27" i="47"/>
  <c r="S25" i="47"/>
  <c r="S13" i="47"/>
  <c r="C101" i="49"/>
  <c r="C93" i="49"/>
  <c r="K106" i="49"/>
  <c r="D89" i="49"/>
  <c r="D102" i="49"/>
  <c r="C88" i="49"/>
  <c r="C96" i="49"/>
  <c r="J108" i="49"/>
  <c r="D108" i="49" s="1"/>
  <c r="C94" i="49"/>
  <c r="D90" i="49"/>
  <c r="D95" i="49"/>
  <c r="D96" i="49"/>
  <c r="D81" i="49"/>
  <c r="D79" i="49"/>
  <c r="D84" i="49"/>
  <c r="D88" i="49"/>
  <c r="C79" i="49"/>
  <c r="D78" i="49"/>
  <c r="C80" i="49"/>
  <c r="C81" i="49"/>
  <c r="D85" i="49"/>
  <c r="C92" i="49"/>
  <c r="C85" i="49"/>
  <c r="C98" i="49"/>
  <c r="J106" i="49"/>
  <c r="D106" i="49" s="1"/>
  <c r="K108" i="49"/>
  <c r="D94" i="49"/>
  <c r="D82" i="49"/>
  <c r="C95" i="49"/>
  <c r="D97" i="49"/>
  <c r="C103" i="49"/>
  <c r="C89" i="49"/>
  <c r="D104" i="49"/>
  <c r="C97" i="49"/>
  <c r="D100" i="49"/>
  <c r="C100" i="49"/>
  <c r="C82" i="49"/>
  <c r="D93" i="49"/>
  <c r="C84" i="49"/>
  <c r="C102" i="49"/>
  <c r="D87" i="49"/>
  <c r="C91" i="49"/>
  <c r="C78" i="49"/>
  <c r="D101" i="49"/>
  <c r="C104" i="49"/>
  <c r="D105" i="49"/>
  <c r="D99" i="49"/>
  <c r="C83" i="49"/>
  <c r="D83" i="49"/>
  <c r="D91" i="49"/>
  <c r="D77" i="49"/>
  <c r="C86" i="49"/>
  <c r="C87" i="49"/>
  <c r="D98" i="49"/>
  <c r="D86" i="49"/>
  <c r="D76" i="49"/>
  <c r="D80" i="49"/>
  <c r="D92" i="49"/>
  <c r="C77" i="49"/>
  <c r="C90" i="49"/>
  <c r="C105" i="49"/>
  <c r="C99" i="49"/>
  <c r="D103" i="49"/>
  <c r="AH39" i="47"/>
  <c r="AH40" i="47" s="1"/>
  <c r="S150" i="47"/>
  <c r="AB75" i="47"/>
  <c r="R75" i="47" s="1"/>
  <c r="R73" i="47"/>
  <c r="T117" i="47"/>
  <c r="AJ39" i="47"/>
  <c r="AJ40" i="47" s="1"/>
  <c r="AC75" i="47"/>
  <c r="AH41" i="47"/>
  <c r="AI41" i="47"/>
  <c r="AJ41" i="47"/>
  <c r="S38" i="47"/>
  <c r="E106" i="49" l="1"/>
  <c r="E108" i="49"/>
  <c r="X38" i="47"/>
  <c r="N38" i="47"/>
  <c r="P105" i="47"/>
  <c r="Z105" i="47"/>
  <c r="O91" i="47"/>
  <c r="Y91" i="47"/>
  <c r="O16" i="47"/>
  <c r="Y16" i="47"/>
  <c r="O37" i="47"/>
  <c r="Y37" i="47"/>
  <c r="O26" i="47"/>
  <c r="Y26" i="47"/>
  <c r="N27" i="47"/>
  <c r="X27" i="47"/>
  <c r="T150" i="47"/>
  <c r="T38" i="47"/>
  <c r="Y104" i="47"/>
  <c r="O104" i="47"/>
  <c r="Y112" i="47"/>
  <c r="O112" i="47"/>
  <c r="N99" i="47"/>
  <c r="X99" i="47"/>
  <c r="X89" i="47"/>
  <c r="N89" i="47"/>
  <c r="N86" i="47"/>
  <c r="X86" i="47"/>
  <c r="Y96" i="47"/>
  <c r="O96" i="47"/>
  <c r="N107" i="47"/>
  <c r="X107" i="47"/>
  <c r="O106" i="47"/>
  <c r="Y106" i="47"/>
  <c r="T10" i="47"/>
  <c r="P11" i="47"/>
  <c r="Z11" i="47"/>
  <c r="Y27" i="47"/>
  <c r="O27" i="47"/>
  <c r="P18" i="47"/>
  <c r="Z18" i="47"/>
  <c r="N19" i="47"/>
  <c r="X19" i="47"/>
  <c r="T30" i="47"/>
  <c r="N25" i="47"/>
  <c r="X25" i="47"/>
  <c r="P16" i="47"/>
  <c r="Z16" i="47"/>
  <c r="Z30" i="47"/>
  <c r="P30" i="47"/>
  <c r="Z20" i="47"/>
  <c r="P20" i="47"/>
  <c r="X37" i="47"/>
  <c r="N37" i="47"/>
  <c r="T35" i="47"/>
  <c r="N13" i="47"/>
  <c r="X13" i="47"/>
  <c r="Y19" i="47"/>
  <c r="O19" i="47"/>
  <c r="T11" i="47"/>
  <c r="Y113" i="47"/>
  <c r="O113" i="47"/>
  <c r="O108" i="47"/>
  <c r="Y108" i="47"/>
  <c r="N30" i="47"/>
  <c r="X30" i="47"/>
  <c r="Z35" i="47"/>
  <c r="P35" i="47"/>
  <c r="T13" i="47"/>
  <c r="Z19" i="47"/>
  <c r="P19" i="47"/>
  <c r="X24" i="47"/>
  <c r="N24" i="47"/>
  <c r="E151" i="47"/>
  <c r="M151" i="47" s="1"/>
  <c r="T149" i="47"/>
  <c r="P38" i="47"/>
  <c r="Z38" i="47"/>
  <c r="O101" i="47"/>
  <c r="Y101" i="47"/>
  <c r="X97" i="47"/>
  <c r="N97" i="47"/>
  <c r="Z113" i="47"/>
  <c r="P113" i="47"/>
  <c r="Z107" i="47"/>
  <c r="P107" i="47"/>
  <c r="P106" i="47"/>
  <c r="Z106" i="47"/>
  <c r="Y98" i="47"/>
  <c r="O98" i="47"/>
  <c r="P103" i="47"/>
  <c r="Z103" i="47"/>
  <c r="Z91" i="47"/>
  <c r="P91" i="47"/>
  <c r="Z90" i="47"/>
  <c r="P90" i="47"/>
  <c r="P108" i="47"/>
  <c r="Z108" i="47"/>
  <c r="N93" i="47"/>
  <c r="X93" i="47"/>
  <c r="O110" i="47"/>
  <c r="Y110" i="47"/>
  <c r="I108" i="49"/>
  <c r="C108" i="49" s="1"/>
  <c r="C76" i="49"/>
  <c r="I106" i="49"/>
  <c r="Z33" i="47"/>
  <c r="P33" i="47"/>
  <c r="P25" i="47"/>
  <c r="Z25" i="47"/>
  <c r="Y31" i="47"/>
  <c r="O31" i="47"/>
  <c r="Z28" i="47"/>
  <c r="P28" i="47"/>
  <c r="Z10" i="47"/>
  <c r="P10" i="47"/>
  <c r="N26" i="47"/>
  <c r="X26" i="47"/>
  <c r="P36" i="47"/>
  <c r="Z36" i="47"/>
  <c r="Z26" i="47"/>
  <c r="P26" i="47"/>
  <c r="P17" i="47"/>
  <c r="Z17" i="47"/>
  <c r="P29" i="47"/>
  <c r="Z29" i="47"/>
  <c r="X16" i="47"/>
  <c r="N16" i="47"/>
  <c r="X36" i="47"/>
  <c r="N36" i="47"/>
  <c r="Z22" i="47"/>
  <c r="P22" i="47"/>
  <c r="G39" i="47"/>
  <c r="V39" i="47" s="1"/>
  <c r="G41" i="47"/>
  <c r="V41" i="47" s="1"/>
  <c r="X20" i="47"/>
  <c r="N20" i="47"/>
  <c r="Y100" i="47"/>
  <c r="O100" i="47"/>
  <c r="Y102" i="47"/>
  <c r="O102" i="47"/>
  <c r="X34" i="47"/>
  <c r="N34" i="47"/>
  <c r="T19" i="47"/>
  <c r="N111" i="47"/>
  <c r="X111" i="47"/>
  <c r="P86" i="47"/>
  <c r="Z86" i="47"/>
  <c r="N98" i="47"/>
  <c r="X98" i="47"/>
  <c r="O103" i="47"/>
  <c r="Y103" i="47"/>
  <c r="O95" i="47"/>
  <c r="Y95" i="47"/>
  <c r="X94" i="47"/>
  <c r="N94" i="47"/>
  <c r="T24" i="47"/>
  <c r="T32" i="47"/>
  <c r="T20" i="47"/>
  <c r="T15" i="47"/>
  <c r="Z37" i="47"/>
  <c r="P37" i="47"/>
  <c r="O12" i="47"/>
  <c r="Y12" i="47"/>
  <c r="J41" i="47"/>
  <c r="J39" i="47"/>
  <c r="O9" i="47"/>
  <c r="Y9" i="47"/>
  <c r="N29" i="47"/>
  <c r="X29" i="47"/>
  <c r="X23" i="47"/>
  <c r="N23" i="47"/>
  <c r="T29" i="47"/>
  <c r="T33" i="47"/>
  <c r="Y23" i="47"/>
  <c r="O23" i="47"/>
  <c r="T17" i="47"/>
  <c r="Z12" i="47"/>
  <c r="P12" i="47"/>
  <c r="O34" i="47"/>
  <c r="Y34" i="47"/>
  <c r="P97" i="47"/>
  <c r="Z97" i="47"/>
  <c r="Y90" i="47"/>
  <c r="O90" i="47"/>
  <c r="T36" i="47"/>
  <c r="T26" i="47"/>
  <c r="Y20" i="47"/>
  <c r="O20" i="47"/>
  <c r="R38" i="47"/>
  <c r="C41" i="47"/>
  <c r="R41" i="47" s="1"/>
  <c r="D39" i="47"/>
  <c r="S39" i="47" s="1"/>
  <c r="S9" i="47"/>
  <c r="D41" i="47"/>
  <c r="S41" i="47" s="1"/>
  <c r="N112" i="47"/>
  <c r="X112" i="47"/>
  <c r="Z112" i="47"/>
  <c r="P112" i="47"/>
  <c r="O107" i="47"/>
  <c r="Y107" i="47"/>
  <c r="N106" i="47"/>
  <c r="X106" i="47"/>
  <c r="Z95" i="47"/>
  <c r="P95" i="47"/>
  <c r="Z94" i="47"/>
  <c r="P94" i="47"/>
  <c r="Y88" i="47"/>
  <c r="O88" i="47"/>
  <c r="N108" i="47"/>
  <c r="X108" i="47"/>
  <c r="Z93" i="47"/>
  <c r="P93" i="47"/>
  <c r="P110" i="47"/>
  <c r="Z110" i="47"/>
  <c r="N87" i="47"/>
  <c r="X87" i="47"/>
  <c r="N102" i="47"/>
  <c r="X102" i="47"/>
  <c r="T21" i="47"/>
  <c r="N9" i="47"/>
  <c r="I39" i="47"/>
  <c r="X9" i="47"/>
  <c r="I41" i="47"/>
  <c r="P32" i="47"/>
  <c r="Z32" i="47"/>
  <c r="Y32" i="47"/>
  <c r="O32" i="47"/>
  <c r="Y28" i="47"/>
  <c r="O28" i="47"/>
  <c r="T22" i="47"/>
  <c r="Y14" i="47"/>
  <c r="O14" i="47"/>
  <c r="T37" i="47"/>
  <c r="X21" i="47"/>
  <c r="N21" i="47"/>
  <c r="G40" i="47"/>
  <c r="V40" i="47" s="1"/>
  <c r="X15" i="47"/>
  <c r="N15" i="47"/>
  <c r="X22" i="47"/>
  <c r="N22" i="47"/>
  <c r="Z27" i="47"/>
  <c r="P27" i="47"/>
  <c r="S151" i="47"/>
  <c r="Y92" i="47"/>
  <c r="O92" i="47"/>
  <c r="Z96" i="47"/>
  <c r="P96" i="47"/>
  <c r="P109" i="47"/>
  <c r="Z109" i="47"/>
  <c r="O109" i="47"/>
  <c r="Y109" i="47"/>
  <c r="X96" i="47"/>
  <c r="N96" i="47"/>
  <c r="Z98" i="47"/>
  <c r="P98" i="47"/>
  <c r="Z88" i="47"/>
  <c r="P88" i="47"/>
  <c r="P85" i="47"/>
  <c r="Z85" i="47"/>
  <c r="K115" i="47"/>
  <c r="O105" i="47"/>
  <c r="Y105" i="47"/>
  <c r="Y85" i="47"/>
  <c r="O85" i="47"/>
  <c r="J115" i="47"/>
  <c r="P111" i="47"/>
  <c r="Z111" i="47"/>
  <c r="N109" i="47"/>
  <c r="X109" i="47"/>
  <c r="X92" i="47"/>
  <c r="N92" i="47"/>
  <c r="X104" i="47"/>
  <c r="N104" i="47"/>
  <c r="P100" i="47"/>
  <c r="Z100" i="47"/>
  <c r="J107" i="49"/>
  <c r="D107" i="49" s="1"/>
  <c r="K107" i="49"/>
  <c r="O22" i="47"/>
  <c r="Y22" i="47"/>
  <c r="O21" i="47"/>
  <c r="Y21" i="47"/>
  <c r="T12" i="47"/>
  <c r="P13" i="47"/>
  <c r="Z13" i="47"/>
  <c r="P9" i="47"/>
  <c r="K41" i="47"/>
  <c r="K39" i="47"/>
  <c r="Z9" i="47"/>
  <c r="N10" i="47"/>
  <c r="X10" i="47"/>
  <c r="X11" i="47"/>
  <c r="N11" i="47"/>
  <c r="Y11" i="47"/>
  <c r="O11" i="47"/>
  <c r="P21" i="47"/>
  <c r="Z21" i="47"/>
  <c r="T14" i="47"/>
  <c r="X35" i="47"/>
  <c r="N35" i="47"/>
  <c r="P14" i="47"/>
  <c r="Z14" i="47"/>
  <c r="Z15" i="47"/>
  <c r="P15" i="47"/>
  <c r="Y36" i="47"/>
  <c r="O36" i="47"/>
  <c r="N17" i="47"/>
  <c r="X17" i="47"/>
  <c r="O29" i="47"/>
  <c r="Y29" i="47"/>
  <c r="P24" i="47"/>
  <c r="Z24" i="47"/>
  <c r="O30" i="47"/>
  <c r="Y30" i="47"/>
  <c r="Z92" i="47"/>
  <c r="P92" i="47"/>
  <c r="O86" i="47"/>
  <c r="Y86" i="47"/>
  <c r="Y38" i="47"/>
  <c r="O38" i="47"/>
  <c r="Z104" i="47"/>
  <c r="P104" i="47"/>
  <c r="X101" i="47"/>
  <c r="N101" i="47"/>
  <c r="N103" i="47"/>
  <c r="X103" i="47"/>
  <c r="X95" i="47"/>
  <c r="N95" i="47"/>
  <c r="Y94" i="47"/>
  <c r="O94" i="47"/>
  <c r="X105" i="47"/>
  <c r="N105" i="47"/>
  <c r="O99" i="47"/>
  <c r="Y99" i="47"/>
  <c r="O89" i="47"/>
  <c r="Y89" i="47"/>
  <c r="Y93" i="47"/>
  <c r="O93" i="47"/>
  <c r="N110" i="47"/>
  <c r="X110" i="47"/>
  <c r="O87" i="47"/>
  <c r="Y87" i="47"/>
  <c r="P102" i="47"/>
  <c r="Z102" i="47"/>
  <c r="N91" i="47"/>
  <c r="X91" i="47"/>
  <c r="N90" i="47"/>
  <c r="X90" i="47"/>
  <c r="Y25" i="47"/>
  <c r="O25" i="47"/>
  <c r="E41" i="47"/>
  <c r="M41" i="47" s="1"/>
  <c r="E39" i="47"/>
  <c r="M39" i="47" s="1"/>
  <c r="T23" i="47"/>
  <c r="P31" i="47"/>
  <c r="Z31" i="47"/>
  <c r="O15" i="47"/>
  <c r="Y15" i="47"/>
  <c r="T31" i="47"/>
  <c r="T27" i="47"/>
  <c r="Y17" i="47"/>
  <c r="O17" i="47"/>
  <c r="O24" i="47"/>
  <c r="Y24" i="47"/>
  <c r="T25" i="47"/>
  <c r="X33" i="47"/>
  <c r="N33" i="47"/>
  <c r="Y35" i="47"/>
  <c r="O35" i="47"/>
  <c r="Z34" i="47"/>
  <c r="P34" i="47"/>
  <c r="T16" i="47"/>
  <c r="N28" i="47"/>
  <c r="X28" i="47"/>
  <c r="O18" i="47"/>
  <c r="Y18" i="47"/>
  <c r="Z87" i="47"/>
  <c r="P87" i="47"/>
  <c r="P101" i="47"/>
  <c r="Z101" i="47"/>
  <c r="O111" i="47"/>
  <c r="Y111" i="47"/>
  <c r="X88" i="47"/>
  <c r="N88" i="47"/>
  <c r="P99" i="47"/>
  <c r="Z99" i="47"/>
  <c r="Z89" i="47"/>
  <c r="P89" i="47"/>
  <c r="Y97" i="47"/>
  <c r="O97" i="47"/>
  <c r="N113" i="47"/>
  <c r="X113" i="47"/>
  <c r="N100" i="47"/>
  <c r="X100" i="47"/>
  <c r="O13" i="47"/>
  <c r="Y13" i="47"/>
  <c r="X12" i="47"/>
  <c r="N12" i="47"/>
  <c r="N18" i="47"/>
  <c r="X18" i="47"/>
  <c r="T18" i="47"/>
  <c r="N14" i="47"/>
  <c r="X14" i="47"/>
  <c r="T28" i="47"/>
  <c r="N32" i="47"/>
  <c r="X32" i="47"/>
  <c r="S37" i="47"/>
  <c r="Z23" i="47"/>
  <c r="P23" i="47"/>
  <c r="N31" i="47"/>
  <c r="X31" i="47"/>
  <c r="T34" i="47"/>
  <c r="O10" i="47"/>
  <c r="Y10" i="47"/>
  <c r="Y33" i="47"/>
  <c r="O33" i="47"/>
  <c r="AD75" i="47"/>
  <c r="E107" i="49" l="1"/>
  <c r="D40" i="47"/>
  <c r="S40" i="47" s="1"/>
  <c r="E40" i="47"/>
  <c r="M40" i="47" s="1"/>
  <c r="T39" i="47"/>
  <c r="P115" i="47"/>
  <c r="Z115" i="47"/>
  <c r="N41" i="47"/>
  <c r="X41" i="47"/>
  <c r="G75" i="47"/>
  <c r="I75" i="47"/>
  <c r="I76" i="47" s="1"/>
  <c r="N73" i="47"/>
  <c r="N74" i="47"/>
  <c r="X74" i="47"/>
  <c r="T41" i="47"/>
  <c r="Z39" i="47"/>
  <c r="P39" i="47"/>
  <c r="O115" i="47"/>
  <c r="Y115" i="47"/>
  <c r="N85" i="47"/>
  <c r="X85" i="47"/>
  <c r="I115" i="47"/>
  <c r="J40" i="47"/>
  <c r="Y39" i="47"/>
  <c r="O39" i="47"/>
  <c r="K116" i="47"/>
  <c r="J75" i="47"/>
  <c r="J76" i="47" s="1"/>
  <c r="O73" i="47"/>
  <c r="Z41" i="47"/>
  <c r="P41" i="47"/>
  <c r="I40" i="47"/>
  <c r="X39" i="47"/>
  <c r="N39" i="47"/>
  <c r="O41" i="47"/>
  <c r="Y41" i="47"/>
  <c r="J116" i="47"/>
  <c r="Y74" i="47"/>
  <c r="O74" i="47"/>
  <c r="G117" i="47"/>
  <c r="V117" i="47" s="1"/>
  <c r="C106" i="49"/>
  <c r="I107" i="49"/>
  <c r="C107" i="49" s="1"/>
  <c r="E152" i="47"/>
  <c r="T151" i="47"/>
  <c r="Z74" i="47"/>
  <c r="P74" i="47"/>
  <c r="T74" i="47"/>
  <c r="P73" i="47"/>
  <c r="K75" i="47"/>
  <c r="T73" i="47"/>
  <c r="E75" i="47"/>
  <c r="M75" i="47" s="1"/>
  <c r="K40" i="47"/>
  <c r="G76" i="47" l="1"/>
  <c r="P75" i="47"/>
  <c r="X40" i="47"/>
  <c r="N40" i="47"/>
  <c r="E76" i="47"/>
  <c r="T75" i="47"/>
  <c r="O116" i="47"/>
  <c r="Y116" i="47"/>
  <c r="Y40" i="47"/>
  <c r="O40" i="47"/>
  <c r="P116" i="47"/>
  <c r="Z116" i="47"/>
  <c r="D75" i="47"/>
  <c r="S75" i="47" s="1"/>
  <c r="S73" i="47"/>
  <c r="S74" i="47"/>
  <c r="I116" i="47"/>
  <c r="X115" i="47"/>
  <c r="N115" i="47"/>
  <c r="N75" i="47"/>
  <c r="P40" i="47"/>
  <c r="Z40" i="47"/>
  <c r="K76" i="47"/>
  <c r="O75" i="47"/>
  <c r="T40" i="47"/>
  <c r="D76" i="47" l="1"/>
  <c r="G151" i="47"/>
  <c r="V151" i="47" s="1"/>
  <c r="N114" i="47"/>
  <c r="X114" i="47"/>
  <c r="I117" i="47"/>
  <c r="N116" i="47"/>
  <c r="X116" i="47"/>
  <c r="G152" i="47" l="1"/>
  <c r="O114" i="47"/>
  <c r="Y114" i="47"/>
  <c r="J117" i="47"/>
  <c r="I151" i="47"/>
  <c r="I152" i="47" s="1"/>
  <c r="N149" i="47"/>
  <c r="X149" i="47"/>
  <c r="X150" i="47"/>
  <c r="N150" i="47"/>
  <c r="AF75" i="47"/>
  <c r="V75" i="47" s="1"/>
  <c r="X117" i="47"/>
  <c r="N117" i="47"/>
  <c r="AI75" i="47" l="1"/>
  <c r="Y75" i="47" s="1"/>
  <c r="Y73" i="47"/>
  <c r="N151" i="47"/>
  <c r="X151" i="47"/>
  <c r="J151" i="47"/>
  <c r="O149" i="47"/>
  <c r="Y149" i="47"/>
  <c r="AH75" i="47"/>
  <c r="X75" i="47" s="1"/>
  <c r="X73" i="47"/>
  <c r="O117" i="47"/>
  <c r="Y117" i="47"/>
  <c r="P114" i="47"/>
  <c r="Z114" i="47"/>
  <c r="K117" i="47"/>
  <c r="Y150" i="47"/>
  <c r="O150" i="47"/>
  <c r="AJ75" i="47"/>
  <c r="Z75" i="47" s="1"/>
  <c r="Z73" i="47"/>
  <c r="Y134" i="47" l="1"/>
  <c r="Z136" i="47"/>
  <c r="Y151" i="47"/>
  <c r="O151" i="47"/>
  <c r="Y137" i="47"/>
  <c r="X133" i="47"/>
  <c r="Y136" i="47"/>
  <c r="Y135" i="47"/>
  <c r="Y130" i="47"/>
  <c r="Y132" i="47"/>
  <c r="Y129" i="47"/>
  <c r="Y127" i="47"/>
  <c r="J139" i="47"/>
  <c r="K151" i="47"/>
  <c r="K152" i="47" s="1"/>
  <c r="Z149" i="47"/>
  <c r="P149" i="47"/>
  <c r="Y133" i="47"/>
  <c r="Y131" i="47"/>
  <c r="P150" i="47"/>
  <c r="Z150" i="47"/>
  <c r="Y128" i="47"/>
  <c r="Y138" i="47"/>
  <c r="P117" i="47"/>
  <c r="Z117" i="47"/>
  <c r="J152" i="47"/>
  <c r="Z128" i="47"/>
  <c r="Z131" i="47"/>
  <c r="Z133" i="47"/>
  <c r="Z135" i="47"/>
  <c r="X134" i="47"/>
  <c r="X138" i="47"/>
  <c r="X136" i="47" l="1"/>
  <c r="X132" i="47"/>
  <c r="X131" i="47"/>
  <c r="Y139" i="47"/>
  <c r="I139" i="47"/>
  <c r="X127" i="47"/>
  <c r="Z138" i="47"/>
  <c r="Z137" i="47"/>
  <c r="Z127" i="47"/>
  <c r="K139" i="47"/>
  <c r="Z134" i="47"/>
  <c r="X129" i="47"/>
  <c r="Z129" i="47"/>
  <c r="X135" i="47"/>
  <c r="Z132" i="47"/>
  <c r="Z130" i="47"/>
  <c r="X130" i="47"/>
  <c r="X128" i="47"/>
  <c r="X137" i="47"/>
  <c r="Z151" i="47"/>
  <c r="P151" i="47"/>
  <c r="P138" i="47"/>
  <c r="P137" i="47"/>
  <c r="N131" i="47"/>
  <c r="O137" i="47" l="1"/>
  <c r="P136" i="47"/>
  <c r="O136" i="47"/>
  <c r="P127" i="47"/>
  <c r="O127" i="47"/>
  <c r="P131" i="47"/>
  <c r="O131" i="47"/>
  <c r="N134" i="47"/>
  <c r="O134" i="47"/>
  <c r="N137" i="47"/>
  <c r="P134" i="47"/>
  <c r="N127" i="47"/>
  <c r="P135" i="47"/>
  <c r="O135" i="47"/>
  <c r="N138" i="47"/>
  <c r="O138" i="47"/>
  <c r="N136" i="47"/>
  <c r="P133" i="47"/>
  <c r="N133" i="47"/>
  <c r="O133" i="47"/>
  <c r="P128" i="47"/>
  <c r="O128" i="47"/>
  <c r="N128" i="47"/>
  <c r="N135" i="47"/>
  <c r="Z139" i="47"/>
  <c r="X139" i="47"/>
  <c r="S136" i="47"/>
  <c r="S128" i="47"/>
  <c r="S138" i="47"/>
  <c r="S135" i="47"/>
  <c r="S131" i="47"/>
  <c r="S130" i="47"/>
  <c r="S137" i="47"/>
  <c r="S133" i="47"/>
  <c r="S129" i="47"/>
  <c r="S134" i="47"/>
  <c r="G139" i="47" l="1"/>
  <c r="V139" i="47" s="1"/>
  <c r="O130" i="47"/>
  <c r="P130" i="47"/>
  <c r="N130" i="47"/>
  <c r="O129" i="47"/>
  <c r="N129" i="47"/>
  <c r="P129" i="47"/>
  <c r="P139" i="47"/>
  <c r="O132" i="47"/>
  <c r="P132" i="47"/>
  <c r="N132" i="47"/>
  <c r="S132" i="47"/>
  <c r="N139" i="47" l="1"/>
  <c r="O139" i="47"/>
  <c r="E139" i="47"/>
  <c r="T139" i="47" s="1"/>
  <c r="S127" i="47"/>
  <c r="D139" i="47"/>
  <c r="S139" i="47" s="1"/>
  <c r="M139" i="47" l="1"/>
  <c r="E123" i="49"/>
  <c r="E120" i="49"/>
  <c r="E128" i="49"/>
  <c r="E125" i="49"/>
  <c r="E119" i="49"/>
  <c r="E126" i="49"/>
  <c r="E122" i="49"/>
  <c r="E127" i="49"/>
  <c r="E124" i="49"/>
  <c r="E118" i="49"/>
  <c r="E121" i="49"/>
  <c r="E129" i="49"/>
  <c r="D123" i="49"/>
  <c r="C124" i="49"/>
  <c r="C128" i="49"/>
  <c r="C127" i="49"/>
  <c r="C125" i="49"/>
  <c r="D119" i="49"/>
  <c r="C129" i="49"/>
  <c r="D125" i="49"/>
  <c r="D129" i="49"/>
  <c r="C120" i="49"/>
  <c r="C122" i="49"/>
  <c r="K130" i="49"/>
  <c r="D118" i="49"/>
  <c r="D126" i="49"/>
  <c r="D122" i="49"/>
  <c r="C119" i="49"/>
  <c r="C126" i="49"/>
  <c r="D128" i="49"/>
  <c r="D120" i="49"/>
  <c r="D124" i="49"/>
  <c r="J130" i="49"/>
  <c r="D130" i="49" s="1"/>
  <c r="D127" i="49"/>
  <c r="D121" i="49"/>
  <c r="C123" i="49"/>
  <c r="C121" i="49"/>
  <c r="E130" i="49" l="1"/>
  <c r="C118" i="49"/>
  <c r="I130" i="49"/>
  <c r="C130" i="49" s="1"/>
  <c r="Z56" i="47" l="1"/>
  <c r="Y58" i="47"/>
  <c r="X53" i="47"/>
  <c r="Z59" i="47" l="1"/>
  <c r="Z53" i="47"/>
  <c r="X54" i="47"/>
  <c r="Z51" i="47"/>
  <c r="K63" i="47"/>
  <c r="X52" i="47"/>
  <c r="X59" i="47"/>
  <c r="Z62" i="47"/>
  <c r="X56" i="47"/>
  <c r="X62" i="47"/>
  <c r="Y59" i="47"/>
  <c r="Y60" i="47"/>
  <c r="Y53" i="47"/>
  <c r="Z55" i="47"/>
  <c r="Z61" i="47"/>
  <c r="Z57" i="47"/>
  <c r="Y61" i="47"/>
  <c r="G63" i="47"/>
  <c r="D63" i="47"/>
  <c r="X55" i="47"/>
  <c r="X61" i="47"/>
  <c r="I63" i="47"/>
  <c r="X51" i="47"/>
  <c r="J63" i="47"/>
  <c r="Y51" i="47"/>
  <c r="Z52" i="47"/>
  <c r="Z58" i="47"/>
  <c r="Y52" i="47"/>
  <c r="Z54" i="47"/>
  <c r="X58" i="47"/>
  <c r="E63" i="47"/>
  <c r="Y54" i="47"/>
  <c r="Y62" i="47"/>
  <c r="X57" i="47"/>
  <c r="Y56" i="47"/>
  <c r="Y55" i="47"/>
  <c r="Y57" i="47"/>
  <c r="Z60" i="47"/>
  <c r="X60" i="47"/>
  <c r="X63" i="47" l="1"/>
  <c r="Z63" i="47"/>
  <c r="Y63" i="47"/>
  <c r="R66" i="49" l="1"/>
  <c r="W66" i="49" s="1"/>
  <c r="S66" i="49"/>
  <c r="X66" i="49" s="1"/>
  <c r="Y31" i="35" l="1"/>
  <c r="Y26" i="35"/>
  <c r="Y32" i="35"/>
  <c r="Y35" i="35"/>
  <c r="Y23" i="35"/>
  <c r="Y33" i="35"/>
  <c r="Y20" i="35"/>
  <c r="Y21" i="35"/>
  <c r="Y22" i="35"/>
  <c r="Y16" i="35"/>
  <c r="Y34" i="35"/>
  <c r="Y37" i="35" l="1"/>
  <c r="Y9" i="35"/>
  <c r="Y11" i="35"/>
  <c r="Y17" i="35"/>
  <c r="Y10" i="35"/>
  <c r="Y29" i="35"/>
  <c r="Y25" i="35"/>
  <c r="Y36" i="35"/>
  <c r="Y14" i="35"/>
  <c r="Y24" i="35"/>
  <c r="Y28" i="35"/>
  <c r="Y13" i="35"/>
  <c r="Y27" i="35"/>
  <c r="Y30" i="35"/>
  <c r="Y15" i="35"/>
  <c r="Y18" i="35"/>
  <c r="Y12" i="35"/>
  <c r="Y19" i="35"/>
  <c r="D39" i="35" l="1"/>
  <c r="Y38" i="35"/>
  <c r="D41" i="35" l="1"/>
  <c r="Y41" i="35" s="1"/>
  <c r="Y39" i="35"/>
  <c r="D40" i="35"/>
  <c r="Y40" i="35" s="1"/>
  <c r="D61" i="35"/>
  <c r="D52" i="35" l="1"/>
  <c r="D60" i="35"/>
  <c r="D62" i="35" s="1"/>
  <c r="K162" i="47" l="1"/>
  <c r="J162" i="47"/>
  <c r="I162" i="47"/>
  <c r="E162" i="47"/>
  <c r="D162" i="47"/>
  <c r="Z163" i="47" l="1"/>
  <c r="K163" i="47" s="1"/>
  <c r="K161" i="47"/>
  <c r="Y163" i="47"/>
  <c r="J163" i="47" s="1"/>
  <c r="J161" i="47"/>
  <c r="F162" i="47"/>
  <c r="M162" i="47" s="1"/>
  <c r="G162" i="47"/>
  <c r="P162" i="47" s="1"/>
  <c r="C162" i="47"/>
  <c r="J165" i="47" l="1"/>
  <c r="O162" i="47"/>
  <c r="N162" i="47"/>
  <c r="K39" i="35" l="1"/>
  <c r="I39" i="35"/>
  <c r="I40" i="35" s="1"/>
  <c r="N10" i="35"/>
  <c r="P26" i="35"/>
  <c r="Z31" i="35"/>
  <c r="Z26" i="35"/>
  <c r="Z32" i="35"/>
  <c r="Z18" i="35"/>
  <c r="Z22" i="35"/>
  <c r="N33" i="35"/>
  <c r="Z34" i="35"/>
  <c r="Z35" i="35"/>
  <c r="Z20" i="35"/>
  <c r="N35" i="35"/>
  <c r="N22" i="35"/>
  <c r="N16" i="35"/>
  <c r="N20" i="35"/>
  <c r="Z16" i="35"/>
  <c r="Z21" i="35"/>
  <c r="P32" i="35"/>
  <c r="N9" i="35"/>
  <c r="Z12" i="35"/>
  <c r="P34" i="35"/>
  <c r="N12" i="35"/>
  <c r="Z33" i="35"/>
  <c r="Z23" i="35"/>
  <c r="N21" i="35"/>
  <c r="K41" i="35" l="1"/>
  <c r="O16" i="35"/>
  <c r="P20" i="35"/>
  <c r="P9" i="35"/>
  <c r="K40" i="35"/>
  <c r="AA15" i="35"/>
  <c r="I41" i="35"/>
  <c r="O33" i="35"/>
  <c r="O34" i="35"/>
  <c r="M22" i="35"/>
  <c r="AA22" i="35"/>
  <c r="M23" i="35"/>
  <c r="AA23" i="35"/>
  <c r="P31" i="35"/>
  <c r="O31" i="35"/>
  <c r="N31" i="35"/>
  <c r="O10" i="35"/>
  <c r="P10" i="35"/>
  <c r="O20" i="35"/>
  <c r="O12" i="35"/>
  <c r="P33" i="35"/>
  <c r="O23" i="35"/>
  <c r="N23" i="35"/>
  <c r="M32" i="35"/>
  <c r="AA32" i="35"/>
  <c r="N34" i="35"/>
  <c r="AA9" i="35"/>
  <c r="M9" i="35"/>
  <c r="O9" i="35"/>
  <c r="M26" i="35"/>
  <c r="AA26" i="35"/>
  <c r="P23" i="35"/>
  <c r="O22" i="35"/>
  <c r="O26" i="35"/>
  <c r="N26" i="35"/>
  <c r="M34" i="35"/>
  <c r="AA34" i="35"/>
  <c r="N32" i="35"/>
  <c r="O32" i="35"/>
  <c r="P21" i="35"/>
  <c r="J41" i="35"/>
  <c r="M20" i="35"/>
  <c r="AA20" i="35"/>
  <c r="AA31" i="35"/>
  <c r="M31" i="35"/>
  <c r="P12" i="35"/>
  <c r="P16" i="35"/>
  <c r="Z9" i="35"/>
  <c r="AA33" i="35"/>
  <c r="M33" i="35"/>
  <c r="M21" i="35"/>
  <c r="AA21" i="35"/>
  <c r="M35" i="35"/>
  <c r="AA35" i="35"/>
  <c r="AA16" i="35"/>
  <c r="M16" i="35"/>
  <c r="O21" i="35"/>
  <c r="P22" i="35"/>
  <c r="P35" i="35"/>
  <c r="O35" i="35"/>
  <c r="J39" i="35"/>
  <c r="O14" i="35"/>
  <c r="O24" i="35"/>
  <c r="Z25" i="35"/>
  <c r="Z36" i="35"/>
  <c r="Z15" i="35"/>
  <c r="O36" i="35"/>
  <c r="Z27" i="35"/>
  <c r="Z11" i="35"/>
  <c r="Z29" i="35"/>
  <c r="Z10" i="35"/>
  <c r="Z24" i="35"/>
  <c r="Z14" i="35"/>
  <c r="Z17" i="35"/>
  <c r="Z13" i="35"/>
  <c r="Z19" i="35"/>
  <c r="Z28" i="35"/>
  <c r="O37" i="35"/>
  <c r="Z30" i="35"/>
  <c r="P38" i="35"/>
  <c r="N38" i="35" l="1"/>
  <c r="G39" i="35"/>
  <c r="P39" i="35" s="1"/>
  <c r="M15" i="35"/>
  <c r="F41" i="35"/>
  <c r="AA41" i="35" s="1"/>
  <c r="AA24" i="35"/>
  <c r="M24" i="35"/>
  <c r="M19" i="35"/>
  <c r="AA19" i="35"/>
  <c r="AA11" i="35"/>
  <c r="M11" i="35"/>
  <c r="P30" i="35"/>
  <c r="N30" i="35"/>
  <c r="O30" i="35"/>
  <c r="N15" i="35"/>
  <c r="P15" i="35"/>
  <c r="O15" i="35"/>
  <c r="M17" i="35"/>
  <c r="AA17" i="35"/>
  <c r="M30" i="35"/>
  <c r="AA30" i="35"/>
  <c r="J40" i="35"/>
  <c r="M36" i="35"/>
  <c r="AA36" i="35"/>
  <c r="M14" i="35"/>
  <c r="AA14" i="35"/>
  <c r="N17" i="35"/>
  <c r="O17" i="35"/>
  <c r="P17" i="35"/>
  <c r="M29" i="35"/>
  <c r="AA29" i="35"/>
  <c r="M25" i="35"/>
  <c r="AA25" i="35"/>
  <c r="AA18" i="35"/>
  <c r="M18" i="35"/>
  <c r="E39" i="35"/>
  <c r="Z39" i="35" s="1"/>
  <c r="M37" i="35"/>
  <c r="AA37" i="35"/>
  <c r="P28" i="35"/>
  <c r="N28" i="35"/>
  <c r="O28" i="35"/>
  <c r="N11" i="35"/>
  <c r="P11" i="35"/>
  <c r="O11" i="35"/>
  <c r="Z37" i="35"/>
  <c r="N13" i="35"/>
  <c r="O13" i="35"/>
  <c r="P13" i="35"/>
  <c r="P36" i="35"/>
  <c r="P37" i="35"/>
  <c r="N19" i="35"/>
  <c r="O19" i="35"/>
  <c r="P19" i="35"/>
  <c r="M13" i="35"/>
  <c r="AA13" i="35"/>
  <c r="N29" i="35"/>
  <c r="O29" i="35"/>
  <c r="P29" i="35"/>
  <c r="M10" i="35"/>
  <c r="AA10" i="35"/>
  <c r="N25" i="35"/>
  <c r="P25" i="35"/>
  <c r="O25" i="35"/>
  <c r="N24" i="35"/>
  <c r="P24" i="35"/>
  <c r="O38" i="35"/>
  <c r="N18" i="35"/>
  <c r="P18" i="35"/>
  <c r="O18" i="35"/>
  <c r="M12" i="35"/>
  <c r="AA12" i="35"/>
  <c r="F39" i="35"/>
  <c r="N37" i="35"/>
  <c r="M28" i="35"/>
  <c r="AA28" i="35"/>
  <c r="M27" i="35"/>
  <c r="AA27" i="35"/>
  <c r="N27" i="35"/>
  <c r="P27" i="35"/>
  <c r="O27" i="35"/>
  <c r="N14" i="35"/>
  <c r="P14" i="35"/>
  <c r="AA38" i="35"/>
  <c r="N36" i="35"/>
  <c r="G41" i="35"/>
  <c r="P41" i="35" s="1"/>
  <c r="Z38" i="35"/>
  <c r="G40" i="35" l="1"/>
  <c r="N40" i="35" s="1"/>
  <c r="O41" i="35"/>
  <c r="O39" i="35"/>
  <c r="N39" i="35"/>
  <c r="N41" i="35"/>
  <c r="E41" i="35"/>
  <c r="AA39" i="35"/>
  <c r="M39" i="35"/>
  <c r="O40" i="35"/>
  <c r="M38" i="35"/>
  <c r="E40" i="35"/>
  <c r="Z40" i="35" s="1"/>
  <c r="F40" i="35"/>
  <c r="P40" i="35"/>
  <c r="AA40" i="35" l="1"/>
  <c r="M40" i="35"/>
  <c r="Z41" i="35"/>
  <c r="M41" i="35"/>
  <c r="D161" i="47" l="1"/>
  <c r="S163" i="47"/>
  <c r="D163" i="47" s="1"/>
  <c r="U163" i="47"/>
  <c r="F161" i="47"/>
  <c r="V163" i="47"/>
  <c r="G161" i="47"/>
  <c r="I161" i="47"/>
  <c r="X163" i="47"/>
  <c r="I163" i="47" s="1"/>
  <c r="R163" i="47"/>
  <c r="C163" i="47" s="1"/>
  <c r="C161" i="47"/>
  <c r="N161" i="47" l="1"/>
  <c r="P161" i="47"/>
  <c r="O161" i="47"/>
  <c r="G163" i="47"/>
  <c r="N163" i="47" s="1"/>
  <c r="F163" i="47"/>
  <c r="O163" i="47" l="1"/>
  <c r="P163" i="47"/>
  <c r="T163" i="47" l="1"/>
  <c r="E163" i="47" s="1"/>
  <c r="M163" i="47" s="1"/>
  <c r="E161" i="47"/>
  <c r="M161" i="47" l="1"/>
  <c r="E165" i="47"/>
  <c r="O20" i="48" l="1"/>
  <c r="P36" i="48"/>
  <c r="M30" i="48"/>
  <c r="M15" i="48"/>
  <c r="M24" i="48"/>
  <c r="M23" i="48"/>
  <c r="M16" i="48"/>
  <c r="M10" i="48"/>
  <c r="M17" i="48"/>
  <c r="M37" i="48"/>
  <c r="M22" i="48"/>
  <c r="M33" i="48"/>
  <c r="E39" i="48"/>
  <c r="E54" i="48" s="1"/>
  <c r="M34" i="48"/>
  <c r="M14" i="48"/>
  <c r="G39" i="48"/>
  <c r="G68" i="48" s="1"/>
  <c r="M11" i="48"/>
  <c r="M32" i="48"/>
  <c r="M36" i="48"/>
  <c r="M31" i="48"/>
  <c r="M18" i="48"/>
  <c r="F39" i="48"/>
  <c r="F52" i="48" s="1"/>
  <c r="M9" i="48"/>
  <c r="M13" i="48"/>
  <c r="M27" i="48"/>
  <c r="M35" i="48"/>
  <c r="M28" i="48"/>
  <c r="M29" i="48"/>
  <c r="M19" i="48"/>
  <c r="M12" i="48"/>
  <c r="M21" i="48"/>
  <c r="M26" i="48"/>
  <c r="M25" i="48"/>
  <c r="M20" i="48"/>
  <c r="D39" i="48"/>
  <c r="D75" i="48" s="1"/>
  <c r="E65" i="48" l="1"/>
  <c r="D78" i="48"/>
  <c r="F41" i="48"/>
  <c r="F81" i="48" s="1"/>
  <c r="E51" i="48"/>
  <c r="F67" i="48"/>
  <c r="G50" i="48"/>
  <c r="E70" i="48"/>
  <c r="G72" i="48"/>
  <c r="G62" i="48"/>
  <c r="G53" i="48"/>
  <c r="G76" i="48"/>
  <c r="G73" i="48"/>
  <c r="G56" i="48"/>
  <c r="G75" i="48"/>
  <c r="G65" i="48"/>
  <c r="G59" i="48"/>
  <c r="G58" i="48"/>
  <c r="G71" i="48"/>
  <c r="G61" i="48"/>
  <c r="G67" i="48"/>
  <c r="G66" i="48"/>
  <c r="G60" i="48"/>
  <c r="G78" i="48"/>
  <c r="G63" i="48"/>
  <c r="E63" i="48"/>
  <c r="F58" i="48"/>
  <c r="E61" i="48"/>
  <c r="E55" i="48"/>
  <c r="D55" i="48"/>
  <c r="E78" i="48"/>
  <c r="E59" i="48"/>
  <c r="D70" i="48"/>
  <c r="E58" i="48"/>
  <c r="E77" i="48"/>
  <c r="D68" i="48"/>
  <c r="E40" i="48"/>
  <c r="E80" i="48" s="1"/>
  <c r="D52" i="48"/>
  <c r="E56" i="48"/>
  <c r="D76" i="48"/>
  <c r="D61" i="48"/>
  <c r="E67" i="48"/>
  <c r="E69" i="48"/>
  <c r="E53" i="48"/>
  <c r="F65" i="48"/>
  <c r="F49" i="48"/>
  <c r="D54" i="48"/>
  <c r="D64" i="48"/>
  <c r="G49" i="48"/>
  <c r="E49" i="48"/>
  <c r="E75" i="48"/>
  <c r="E57" i="48"/>
  <c r="E60" i="48"/>
  <c r="D74" i="48"/>
  <c r="D67" i="48"/>
  <c r="D72" i="48"/>
  <c r="D50" i="48"/>
  <c r="D40" i="48"/>
  <c r="D80" i="48" s="1"/>
  <c r="E68" i="48"/>
  <c r="D59" i="48"/>
  <c r="D69" i="48"/>
  <c r="D57" i="48"/>
  <c r="F40" i="48"/>
  <c r="F80" i="48" s="1"/>
  <c r="D77" i="48"/>
  <c r="E50" i="48"/>
  <c r="G77" i="48"/>
  <c r="G64" i="48"/>
  <c r="E72" i="48"/>
  <c r="E62" i="48"/>
  <c r="G55" i="48"/>
  <c r="G57" i="48"/>
  <c r="E52" i="48"/>
  <c r="G40" i="48"/>
  <c r="G80" i="48" s="1"/>
  <c r="D49" i="48"/>
  <c r="D66" i="48"/>
  <c r="D73" i="48"/>
  <c r="G74" i="48"/>
  <c r="G69" i="48"/>
  <c r="D63" i="48"/>
  <c r="G54" i="48"/>
  <c r="E64" i="48"/>
  <c r="E66" i="48"/>
  <c r="E76" i="48"/>
  <c r="G51" i="48"/>
  <c r="E73" i="48"/>
  <c r="G52" i="48"/>
  <c r="D62" i="48"/>
  <c r="N37" i="48"/>
  <c r="N30" i="48"/>
  <c r="F68" i="48"/>
  <c r="F73" i="48"/>
  <c r="F50" i="48"/>
  <c r="F55" i="48"/>
  <c r="N26" i="48"/>
  <c r="O25" i="48"/>
  <c r="N24" i="48"/>
  <c r="P17" i="48"/>
  <c r="N18" i="48"/>
  <c r="O16" i="48"/>
  <c r="O29" i="48"/>
  <c r="O17" i="48"/>
  <c r="O21" i="48"/>
  <c r="N15" i="48"/>
  <c r="N19" i="48"/>
  <c r="P20" i="48"/>
  <c r="N12" i="48"/>
  <c r="E41" i="48"/>
  <c r="E81" i="48" s="1"/>
  <c r="O13" i="48"/>
  <c r="O10" i="48"/>
  <c r="O24" i="48"/>
  <c r="N20" i="48"/>
  <c r="N10" i="48"/>
  <c r="N11" i="48"/>
  <c r="N29" i="48"/>
  <c r="N33" i="48"/>
  <c r="N28" i="48"/>
  <c r="O23" i="48"/>
  <c r="P33" i="48"/>
  <c r="O12" i="48"/>
  <c r="C41" i="48"/>
  <c r="C39" i="48"/>
  <c r="C76" i="48" s="1"/>
  <c r="D41" i="48"/>
  <c r="D81" i="48" s="1"/>
  <c r="F63" i="48"/>
  <c r="M39" i="48"/>
  <c r="F79" i="48"/>
  <c r="G41" i="48"/>
  <c r="G81" i="48" s="1"/>
  <c r="F54" i="48"/>
  <c r="F62" i="48"/>
  <c r="F57" i="48"/>
  <c r="F56" i="48"/>
  <c r="N22" i="48"/>
  <c r="P11" i="48"/>
  <c r="P14" i="48"/>
  <c r="N23" i="48"/>
  <c r="P32" i="48"/>
  <c r="I41" i="48"/>
  <c r="I39" i="48"/>
  <c r="I40" i="48" s="1"/>
  <c r="N9" i="48"/>
  <c r="P23" i="48"/>
  <c r="O11" i="48"/>
  <c r="O34" i="48"/>
  <c r="J39" i="48"/>
  <c r="J57" i="48" s="1"/>
  <c r="O9" i="48"/>
  <c r="J41" i="48"/>
  <c r="P29" i="48"/>
  <c r="F78" i="48"/>
  <c r="M38" i="48"/>
  <c r="O38" i="48"/>
  <c r="N38" i="48"/>
  <c r="D51" i="48"/>
  <c r="D79" i="48"/>
  <c r="D58" i="48"/>
  <c r="F59" i="48"/>
  <c r="D53" i="48"/>
  <c r="F76" i="48"/>
  <c r="D71" i="48"/>
  <c r="G70" i="48"/>
  <c r="G79" i="48"/>
  <c r="E71" i="48"/>
  <c r="E79" i="48"/>
  <c r="F64" i="48"/>
  <c r="F70" i="48"/>
  <c r="E74" i="48"/>
  <c r="P22" i="48"/>
  <c r="N16" i="48"/>
  <c r="P35" i="48"/>
  <c r="P13" i="48"/>
  <c r="N31" i="48"/>
  <c r="O19" i="48"/>
  <c r="P26" i="48"/>
  <c r="P12" i="48"/>
  <c r="O35" i="48"/>
  <c r="N36" i="48"/>
  <c r="P25" i="48"/>
  <c r="N27" i="48"/>
  <c r="P38" i="48"/>
  <c r="F60" i="48"/>
  <c r="F66" i="48"/>
  <c r="F75" i="48"/>
  <c r="F71" i="48"/>
  <c r="D56" i="48"/>
  <c r="D65" i="48"/>
  <c r="D60" i="48"/>
  <c r="O27" i="48"/>
  <c r="O18" i="48"/>
  <c r="P19" i="48"/>
  <c r="O33" i="48"/>
  <c r="P37" i="48"/>
  <c r="P10" i="48"/>
  <c r="O26" i="48"/>
  <c r="P18" i="48"/>
  <c r="O36" i="48"/>
  <c r="O31" i="48"/>
  <c r="P34" i="48"/>
  <c r="P21" i="48"/>
  <c r="F72" i="48"/>
  <c r="F74" i="48"/>
  <c r="O32" i="48"/>
  <c r="P31" i="48"/>
  <c r="K39" i="48"/>
  <c r="K57" i="48" s="1"/>
  <c r="P9" i="48"/>
  <c r="K41" i="48"/>
  <c r="N21" i="48"/>
  <c r="N32" i="48"/>
  <c r="O30" i="48"/>
  <c r="N13" i="48"/>
  <c r="P15" i="48"/>
  <c r="P30" i="48"/>
  <c r="N25" i="48"/>
  <c r="P28" i="48"/>
  <c r="O22" i="48"/>
  <c r="F61" i="48"/>
  <c r="F69" i="48"/>
  <c r="F53" i="48"/>
  <c r="F51" i="48"/>
  <c r="F77" i="48"/>
  <c r="P27" i="48"/>
  <c r="O15" i="48"/>
  <c r="P16" i="48"/>
  <c r="O14" i="48"/>
  <c r="O28" i="48"/>
  <c r="N17" i="48"/>
  <c r="O37" i="48"/>
  <c r="N34" i="48"/>
  <c r="N14" i="48"/>
  <c r="P24" i="48"/>
  <c r="N35" i="48"/>
  <c r="M40" i="48" l="1"/>
  <c r="I54" i="48"/>
  <c r="K67" i="48"/>
  <c r="K59" i="48"/>
  <c r="C78" i="48"/>
  <c r="C81" i="48"/>
  <c r="K51" i="48"/>
  <c r="N40" i="48"/>
  <c r="I80" i="48"/>
  <c r="J68" i="48"/>
  <c r="K68" i="48"/>
  <c r="I53" i="48"/>
  <c r="K49" i="48"/>
  <c r="J71" i="48"/>
  <c r="K50" i="48"/>
  <c r="I76" i="48"/>
  <c r="J59" i="48"/>
  <c r="I56" i="48"/>
  <c r="K69" i="48"/>
  <c r="J74" i="48"/>
  <c r="N41" i="48"/>
  <c r="I81" i="48"/>
  <c r="J61" i="48"/>
  <c r="I58" i="48"/>
  <c r="I66" i="48"/>
  <c r="I74" i="48"/>
  <c r="P41" i="48"/>
  <c r="K81" i="48"/>
  <c r="J58" i="48"/>
  <c r="K72" i="48"/>
  <c r="I62" i="48"/>
  <c r="K73" i="48"/>
  <c r="I69" i="48"/>
  <c r="J64" i="48"/>
  <c r="I70" i="48"/>
  <c r="I73" i="48"/>
  <c r="J54" i="48"/>
  <c r="I65" i="48"/>
  <c r="J70" i="48"/>
  <c r="J76" i="48"/>
  <c r="K40" i="48"/>
  <c r="J75" i="48"/>
  <c r="I71" i="48"/>
  <c r="K62" i="48"/>
  <c r="J51" i="48"/>
  <c r="I52" i="48"/>
  <c r="J60" i="48"/>
  <c r="O39" i="48"/>
  <c r="J79" i="48"/>
  <c r="I75" i="48"/>
  <c r="J77" i="48"/>
  <c r="K76" i="48"/>
  <c r="P39" i="48"/>
  <c r="K79" i="48"/>
  <c r="K77" i="48"/>
  <c r="J67" i="48"/>
  <c r="I78" i="48"/>
  <c r="I63" i="48"/>
  <c r="J63" i="48"/>
  <c r="I51" i="48"/>
  <c r="J50" i="48"/>
  <c r="I77" i="48"/>
  <c r="J40" i="48"/>
  <c r="K56" i="48"/>
  <c r="K70" i="48"/>
  <c r="I72" i="48"/>
  <c r="K71" i="48"/>
  <c r="K61" i="48"/>
  <c r="K58" i="48"/>
  <c r="K78" i="48"/>
  <c r="K52" i="48"/>
  <c r="K53" i="48"/>
  <c r="J49" i="48"/>
  <c r="K63" i="48"/>
  <c r="K60" i="48"/>
  <c r="I59" i="48"/>
  <c r="J69" i="48"/>
  <c r="I64" i="48"/>
  <c r="I49" i="48"/>
  <c r="N39" i="48"/>
  <c r="I79" i="48"/>
  <c r="I60" i="48"/>
  <c r="K64" i="48"/>
  <c r="J62" i="48"/>
  <c r="J73" i="48"/>
  <c r="I67" i="48"/>
  <c r="J78" i="48"/>
  <c r="O41" i="48"/>
  <c r="J81" i="48"/>
  <c r="K54" i="48"/>
  <c r="I68" i="48"/>
  <c r="I50" i="48"/>
  <c r="J53" i="48"/>
  <c r="M41" i="48"/>
  <c r="J52" i="48"/>
  <c r="I57" i="48"/>
  <c r="J55" i="48"/>
  <c r="K55" i="48"/>
  <c r="I61" i="48"/>
  <c r="J72" i="48"/>
  <c r="K74" i="48"/>
  <c r="J66" i="48"/>
  <c r="K65" i="48"/>
  <c r="K66" i="48"/>
  <c r="K75" i="48"/>
  <c r="C49" i="48"/>
  <c r="C79" i="48"/>
  <c r="C58" i="48"/>
  <c r="C56" i="48"/>
  <c r="C69" i="48"/>
  <c r="C67" i="48"/>
  <c r="C72" i="48"/>
  <c r="C75" i="48"/>
  <c r="C62" i="48"/>
  <c r="C65" i="48"/>
  <c r="C71" i="48"/>
  <c r="C64" i="48"/>
  <c r="C61" i="48"/>
  <c r="C59" i="48"/>
  <c r="C66" i="48"/>
  <c r="C52" i="48"/>
  <c r="C53" i="48"/>
  <c r="C74" i="48"/>
  <c r="C50" i="48"/>
  <c r="C60" i="48"/>
  <c r="C55" i="48"/>
  <c r="C70" i="48"/>
  <c r="C77" i="48"/>
  <c r="C51" i="48"/>
  <c r="C73" i="48"/>
  <c r="C40" i="48"/>
  <c r="C80" i="48" s="1"/>
  <c r="C57" i="48"/>
  <c r="C54" i="48"/>
  <c r="C63" i="48"/>
  <c r="C68" i="48"/>
  <c r="I55" i="48"/>
  <c r="J56" i="48"/>
  <c r="J65" i="48"/>
  <c r="O40" i="48" l="1"/>
  <c r="J80" i="48"/>
  <c r="K80" i="48"/>
  <c r="P40" i="48"/>
  <c r="I61" i="35" l="1"/>
  <c r="K61" i="35"/>
  <c r="K52" i="35"/>
  <c r="K60" i="35"/>
  <c r="I60" i="35"/>
  <c r="I52" i="35"/>
  <c r="J52" i="35" l="1"/>
  <c r="J60" i="35"/>
  <c r="K62" i="35"/>
  <c r="I62" i="35"/>
  <c r="J61" i="35"/>
  <c r="E61" i="35"/>
  <c r="G61" i="35" l="1"/>
  <c r="N51" i="35"/>
  <c r="P51" i="35"/>
  <c r="F61" i="35"/>
  <c r="M61" i="35" s="1"/>
  <c r="M51" i="35"/>
  <c r="G52" i="35"/>
  <c r="G60" i="35"/>
  <c r="O60" i="35" s="1"/>
  <c r="N50" i="35"/>
  <c r="P50" i="35"/>
  <c r="O51" i="35"/>
  <c r="E60" i="35"/>
  <c r="E62" i="35" s="1"/>
  <c r="E52" i="35"/>
  <c r="O50" i="35"/>
  <c r="M50" i="35"/>
  <c r="F60" i="35"/>
  <c r="F52" i="35"/>
  <c r="J62" i="35"/>
  <c r="O52" i="35" l="1"/>
  <c r="N52" i="35"/>
  <c r="P52" i="35"/>
  <c r="M52" i="35"/>
  <c r="M60" i="35"/>
  <c r="F62" i="35"/>
  <c r="M62" i="35" s="1"/>
  <c r="G62" i="35"/>
  <c r="N60" i="35"/>
  <c r="P60" i="35"/>
  <c r="O61" i="35"/>
  <c r="N61" i="35"/>
  <c r="P61" i="35"/>
  <c r="O62" i="35" l="1"/>
  <c r="P62" i="35"/>
  <c r="N62" i="35"/>
  <c r="C102" i="48" l="1"/>
  <c r="C123" i="48" s="1"/>
  <c r="C113" i="48" l="1"/>
  <c r="C110" i="48"/>
  <c r="C120" i="48"/>
  <c r="C119" i="48"/>
  <c r="C122" i="48"/>
  <c r="C116" i="48"/>
  <c r="C114" i="48"/>
  <c r="C112" i="48"/>
  <c r="C121" i="48"/>
  <c r="C111" i="48"/>
  <c r="C118" i="48"/>
  <c r="C115" i="48"/>
  <c r="C117" i="48"/>
  <c r="D102" i="48" l="1"/>
  <c r="D113" i="48" s="1"/>
  <c r="D114" i="48" l="1"/>
  <c r="D115" i="48"/>
  <c r="D122" i="48"/>
  <c r="D118" i="48"/>
  <c r="D120" i="48"/>
  <c r="D112" i="48"/>
  <c r="E102" i="48"/>
  <c r="E122" i="48" s="1"/>
  <c r="D110" i="48"/>
  <c r="D123" i="48"/>
  <c r="D111" i="48"/>
  <c r="M98" i="48"/>
  <c r="D116" i="48"/>
  <c r="D121" i="48"/>
  <c r="D119" i="48"/>
  <c r="D117" i="48"/>
  <c r="E111" i="48" l="1"/>
  <c r="E112" i="48"/>
  <c r="E110" i="48"/>
  <c r="E117" i="48"/>
  <c r="M96" i="48"/>
  <c r="M100" i="48"/>
  <c r="M89" i="48"/>
  <c r="F102" i="48"/>
  <c r="F117" i="48" s="1"/>
  <c r="M99" i="48"/>
  <c r="E119" i="48"/>
  <c r="E123" i="48"/>
  <c r="E120" i="48"/>
  <c r="M101" i="48"/>
  <c r="M90" i="48"/>
  <c r="M94" i="48"/>
  <c r="M91" i="48"/>
  <c r="M97" i="48"/>
  <c r="E113" i="48"/>
  <c r="E115" i="48"/>
  <c r="M92" i="48"/>
  <c r="E121" i="48"/>
  <c r="E114" i="48"/>
  <c r="E118" i="48"/>
  <c r="M93" i="48"/>
  <c r="M95" i="48"/>
  <c r="E116" i="48"/>
  <c r="F116" i="48" l="1"/>
  <c r="F120" i="48"/>
  <c r="F111" i="48"/>
  <c r="F118" i="48"/>
  <c r="F122" i="48"/>
  <c r="F114" i="48"/>
  <c r="F121" i="48"/>
  <c r="F112" i="48"/>
  <c r="F110" i="48"/>
  <c r="M102" i="48"/>
  <c r="F123" i="48"/>
  <c r="F119" i="48"/>
  <c r="F113" i="48"/>
  <c r="F115" i="48"/>
  <c r="N100" i="48" l="1"/>
  <c r="O91" i="48"/>
  <c r="G102" i="48"/>
  <c r="G114" i="48" s="1"/>
  <c r="G119" i="48" l="1"/>
  <c r="G116" i="48"/>
  <c r="G112" i="48"/>
  <c r="G120" i="48"/>
  <c r="G113" i="48"/>
  <c r="G110" i="48"/>
  <c r="N97" i="48"/>
  <c r="P90" i="48"/>
  <c r="N95" i="48"/>
  <c r="P99" i="48"/>
  <c r="P97" i="48"/>
  <c r="N101" i="48"/>
  <c r="O90" i="48"/>
  <c r="O99" i="48"/>
  <c r="I102" i="48"/>
  <c r="I118" i="48" s="1"/>
  <c r="N89" i="48"/>
  <c r="O95" i="48"/>
  <c r="O96" i="48"/>
  <c r="N99" i="48"/>
  <c r="K102" i="48"/>
  <c r="K117" i="48" s="1"/>
  <c r="P89" i="48"/>
  <c r="P92" i="48"/>
  <c r="P94" i="48"/>
  <c r="G117" i="48"/>
  <c r="G123" i="48"/>
  <c r="G115" i="48"/>
  <c r="P98" i="48"/>
  <c r="O98" i="48"/>
  <c r="N91" i="48"/>
  <c r="P91" i="48"/>
  <c r="O97" i="48"/>
  <c r="N90" i="48"/>
  <c r="P96" i="48"/>
  <c r="J102" i="48"/>
  <c r="J120" i="48" s="1"/>
  <c r="O89" i="48"/>
  <c r="N92" i="48"/>
  <c r="O100" i="48"/>
  <c r="N94" i="48"/>
  <c r="G118" i="48"/>
  <c r="G121" i="48"/>
  <c r="N93" i="48"/>
  <c r="O92" i="48"/>
  <c r="P101" i="48"/>
  <c r="O93" i="48"/>
  <c r="N96" i="48"/>
  <c r="N98" i="48"/>
  <c r="G122" i="48"/>
  <c r="G111" i="48"/>
  <c r="P93" i="48"/>
  <c r="O101" i="48"/>
  <c r="P95" i="48"/>
  <c r="P100" i="48"/>
  <c r="O94" i="48"/>
  <c r="I115" i="48" l="1"/>
  <c r="J114" i="48"/>
  <c r="I110" i="48"/>
  <c r="I116" i="48"/>
  <c r="K114" i="48"/>
  <c r="K122" i="48"/>
  <c r="K121" i="48"/>
  <c r="I111" i="48"/>
  <c r="J119" i="48"/>
  <c r="J115" i="48"/>
  <c r="J121" i="48"/>
  <c r="I120" i="48"/>
  <c r="J113" i="48"/>
  <c r="J111" i="48"/>
  <c r="I119" i="48"/>
  <c r="K112" i="48"/>
  <c r="J117" i="48"/>
  <c r="K116" i="48"/>
  <c r="J110" i="48"/>
  <c r="K115" i="48"/>
  <c r="J122" i="48"/>
  <c r="I117" i="48"/>
  <c r="I114" i="48"/>
  <c r="I113" i="48"/>
  <c r="K113" i="48"/>
  <c r="J116" i="48"/>
  <c r="K111" i="48"/>
  <c r="J118" i="48"/>
  <c r="K119" i="48"/>
  <c r="I122" i="48"/>
  <c r="K120" i="48"/>
  <c r="I112" i="48"/>
  <c r="K110" i="48"/>
  <c r="K123" i="48"/>
  <c r="P102" i="48"/>
  <c r="K118" i="48"/>
  <c r="J112" i="48"/>
  <c r="J123" i="48"/>
  <c r="O102" i="48"/>
  <c r="I121" i="48"/>
  <c r="N102" i="48"/>
  <c r="I123" i="48"/>
  <c r="M151" i="48" l="1"/>
  <c r="N159" i="48"/>
  <c r="O132" i="48"/>
  <c r="M137" i="48"/>
  <c r="M132" i="48"/>
  <c r="M147" i="48"/>
  <c r="M134" i="48"/>
  <c r="M135" i="48"/>
  <c r="N157" i="48"/>
  <c r="P146" i="48"/>
  <c r="O159" i="48"/>
  <c r="O140" i="48"/>
  <c r="P140" i="48"/>
  <c r="N138" i="48"/>
  <c r="O144" i="48"/>
  <c r="N144" i="48"/>
  <c r="P157" i="48"/>
  <c r="N153" i="48"/>
  <c r="P139" i="48"/>
  <c r="P142" i="48"/>
  <c r="G161" i="48"/>
  <c r="G172" i="48" s="1"/>
  <c r="O142" i="48"/>
  <c r="M141" i="48"/>
  <c r="P131" i="48"/>
  <c r="K161" i="48"/>
  <c r="K196" i="48" s="1"/>
  <c r="N155" i="48"/>
  <c r="M152" i="48"/>
  <c r="M156" i="48"/>
  <c r="M150" i="48"/>
  <c r="M154" i="48"/>
  <c r="E161" i="48"/>
  <c r="E176" i="48" s="1"/>
  <c r="M155" i="48"/>
  <c r="N137" i="48"/>
  <c r="N150" i="48"/>
  <c r="O152" i="48"/>
  <c r="O134" i="48"/>
  <c r="P150" i="48"/>
  <c r="O147" i="48"/>
  <c r="O151" i="48"/>
  <c r="N148" i="48"/>
  <c r="N156" i="48"/>
  <c r="O136" i="48"/>
  <c r="N140" i="48"/>
  <c r="M158" i="48"/>
  <c r="P147" i="48"/>
  <c r="K187" i="48"/>
  <c r="O157" i="48"/>
  <c r="P153" i="48"/>
  <c r="M145" i="48"/>
  <c r="M138" i="48"/>
  <c r="M136" i="48"/>
  <c r="M153" i="48"/>
  <c r="M144" i="48"/>
  <c r="M139" i="48"/>
  <c r="O131" i="48"/>
  <c r="J161" i="48"/>
  <c r="J180" i="48" s="1"/>
  <c r="P141" i="48"/>
  <c r="P152" i="48"/>
  <c r="P155" i="48"/>
  <c r="K195" i="48"/>
  <c r="N149" i="48"/>
  <c r="O146" i="48"/>
  <c r="P133" i="48"/>
  <c r="O137" i="48"/>
  <c r="O156" i="48"/>
  <c r="P138" i="48"/>
  <c r="N151" i="48"/>
  <c r="P158" i="48"/>
  <c r="N132" i="48"/>
  <c r="O153" i="48"/>
  <c r="P154" i="48"/>
  <c r="K194" i="48"/>
  <c r="P143" i="48"/>
  <c r="O141" i="48"/>
  <c r="N131" i="48"/>
  <c r="I161" i="48"/>
  <c r="I199" i="48" s="1"/>
  <c r="M146" i="48"/>
  <c r="M149" i="48"/>
  <c r="D161" i="48"/>
  <c r="D201" i="48" s="1"/>
  <c r="M148" i="48"/>
  <c r="M140" i="48"/>
  <c r="E197" i="48"/>
  <c r="O138" i="48"/>
  <c r="P144" i="48"/>
  <c r="P137" i="48"/>
  <c r="O135" i="48"/>
  <c r="N136" i="48"/>
  <c r="O139" i="48"/>
  <c r="O150" i="48"/>
  <c r="N147" i="48"/>
  <c r="I187" i="48"/>
  <c r="N158" i="48"/>
  <c r="I198" i="48"/>
  <c r="O158" i="48"/>
  <c r="N133" i="48"/>
  <c r="P151" i="48"/>
  <c r="P145" i="48"/>
  <c r="K185" i="48"/>
  <c r="M142" i="48"/>
  <c r="M143" i="48"/>
  <c r="M133" i="48"/>
  <c r="O145" i="48"/>
  <c r="P134" i="48"/>
  <c r="N134" i="48"/>
  <c r="O148" i="48"/>
  <c r="P132" i="48"/>
  <c r="O143" i="48"/>
  <c r="P148" i="48"/>
  <c r="K188" i="48"/>
  <c r="N142" i="48"/>
  <c r="P135" i="48"/>
  <c r="N146" i="48"/>
  <c r="N145" i="48"/>
  <c r="O155" i="48"/>
  <c r="D198" i="48"/>
  <c r="N135" i="48"/>
  <c r="N152" i="48"/>
  <c r="O154" i="48"/>
  <c r="N139" i="48"/>
  <c r="D188" i="48"/>
  <c r="M131" i="48"/>
  <c r="F161" i="48"/>
  <c r="F190" i="48" s="1"/>
  <c r="M157" i="48"/>
  <c r="M159" i="48"/>
  <c r="N141" i="48"/>
  <c r="N154" i="48"/>
  <c r="P156" i="48"/>
  <c r="P149" i="48"/>
  <c r="O149" i="48"/>
  <c r="P136" i="48"/>
  <c r="N143" i="48"/>
  <c r="I183" i="48"/>
  <c r="P159" i="48"/>
  <c r="K199" i="48"/>
  <c r="O133" i="48"/>
  <c r="J163" i="48"/>
  <c r="D190" i="48" l="1"/>
  <c r="D182" i="48"/>
  <c r="D179" i="48"/>
  <c r="D194" i="48"/>
  <c r="I176" i="48"/>
  <c r="D192" i="48"/>
  <c r="I179" i="48"/>
  <c r="I181" i="48"/>
  <c r="I192" i="48"/>
  <c r="D200" i="48"/>
  <c r="D176" i="48"/>
  <c r="D185" i="48"/>
  <c r="E200" i="48"/>
  <c r="E185" i="48"/>
  <c r="D199" i="48"/>
  <c r="I174" i="48"/>
  <c r="D162" i="48"/>
  <c r="D202" i="48" s="1"/>
  <c r="I185" i="48"/>
  <c r="D195" i="48"/>
  <c r="F199" i="48"/>
  <c r="D181" i="48"/>
  <c r="D172" i="48"/>
  <c r="G195" i="48"/>
  <c r="D174" i="48"/>
  <c r="I182" i="48"/>
  <c r="D187" i="48"/>
  <c r="G198" i="48"/>
  <c r="G185" i="48"/>
  <c r="F162" i="48"/>
  <c r="F197" i="48"/>
  <c r="G184" i="48"/>
  <c r="G179" i="48"/>
  <c r="G196" i="48"/>
  <c r="G188" i="48"/>
  <c r="G192" i="48"/>
  <c r="G162" i="48"/>
  <c r="G202" i="48" s="1"/>
  <c r="G200" i="48"/>
  <c r="G177" i="48"/>
  <c r="G174" i="48"/>
  <c r="G182" i="48"/>
  <c r="G183" i="48"/>
  <c r="G176" i="48"/>
  <c r="G180" i="48"/>
  <c r="G186" i="48"/>
  <c r="G189" i="48"/>
  <c r="G191" i="48"/>
  <c r="E193" i="48"/>
  <c r="D173" i="48"/>
  <c r="I193" i="48"/>
  <c r="G199" i="48"/>
  <c r="F173" i="48"/>
  <c r="F185" i="48"/>
  <c r="G197" i="48"/>
  <c r="G187" i="48"/>
  <c r="I190" i="48"/>
  <c r="G171" i="48"/>
  <c r="D186" i="48"/>
  <c r="F186" i="48"/>
  <c r="D180" i="48"/>
  <c r="F174" i="48"/>
  <c r="F171" i="48"/>
  <c r="D189" i="48"/>
  <c r="F176" i="48"/>
  <c r="F196" i="48"/>
  <c r="G163" i="48"/>
  <c r="G203" i="48" s="1"/>
  <c r="D193" i="48"/>
  <c r="F187" i="48"/>
  <c r="I162" i="48"/>
  <c r="I189" i="48"/>
  <c r="E171" i="48"/>
  <c r="I178" i="48"/>
  <c r="G173" i="48"/>
  <c r="F182" i="48"/>
  <c r="D183" i="48"/>
  <c r="F172" i="48"/>
  <c r="D191" i="48"/>
  <c r="J203" i="48"/>
  <c r="I200" i="48"/>
  <c r="N160" i="48"/>
  <c r="J173" i="48"/>
  <c r="J195" i="48"/>
  <c r="J188" i="48"/>
  <c r="E182" i="48"/>
  <c r="J178" i="48"/>
  <c r="I163" i="48"/>
  <c r="K183" i="48"/>
  <c r="E174" i="48"/>
  <c r="J196" i="48"/>
  <c r="J171" i="48"/>
  <c r="E180" i="48"/>
  <c r="J197" i="48"/>
  <c r="J191" i="48"/>
  <c r="J192" i="48"/>
  <c r="J182" i="48"/>
  <c r="K179" i="48"/>
  <c r="J184" i="48"/>
  <c r="J162" i="48"/>
  <c r="J172" i="48"/>
  <c r="F163" i="48"/>
  <c r="M160" i="48"/>
  <c r="F200" i="48"/>
  <c r="J189" i="48"/>
  <c r="E178" i="48"/>
  <c r="E190" i="48"/>
  <c r="E184" i="48"/>
  <c r="I194" i="48"/>
  <c r="I201" i="48"/>
  <c r="N161" i="48"/>
  <c r="I172" i="48"/>
  <c r="E195" i="48"/>
  <c r="I180" i="48"/>
  <c r="E163" i="48"/>
  <c r="E203" i="48" s="1"/>
  <c r="K171" i="48"/>
  <c r="J199" i="48"/>
  <c r="J187" i="48"/>
  <c r="F202" i="48"/>
  <c r="K198" i="48"/>
  <c r="K193" i="48"/>
  <c r="E162" i="48"/>
  <c r="E202" i="48" s="1"/>
  <c r="E201" i="48"/>
  <c r="E181" i="48"/>
  <c r="E179" i="48"/>
  <c r="K186" i="48"/>
  <c r="J175" i="48"/>
  <c r="J176" i="48"/>
  <c r="F188" i="48"/>
  <c r="M161" i="48"/>
  <c r="F201" i="48"/>
  <c r="J194" i="48"/>
  <c r="I175" i="48"/>
  <c r="I186" i="48"/>
  <c r="J183" i="48"/>
  <c r="K174" i="48"/>
  <c r="I173" i="48"/>
  <c r="K177" i="48"/>
  <c r="E175" i="48"/>
  <c r="J193" i="48"/>
  <c r="K173" i="48"/>
  <c r="K192" i="48"/>
  <c r="F179" i="48"/>
  <c r="F193" i="48"/>
  <c r="I196" i="48"/>
  <c r="K190" i="48"/>
  <c r="I177" i="48"/>
  <c r="F194" i="48"/>
  <c r="D196" i="48"/>
  <c r="D178" i="48"/>
  <c r="D177" i="48"/>
  <c r="K197" i="48"/>
  <c r="K180" i="48"/>
  <c r="F177" i="48"/>
  <c r="J177" i="48"/>
  <c r="I202" i="48"/>
  <c r="K162" i="48"/>
  <c r="J181" i="48"/>
  <c r="E187" i="48"/>
  <c r="E188" i="48"/>
  <c r="J190" i="48"/>
  <c r="D163" i="48"/>
  <c r="D203" i="48" s="1"/>
  <c r="I191" i="48"/>
  <c r="E191" i="48"/>
  <c r="E183" i="48"/>
  <c r="F192" i="48"/>
  <c r="G181" i="48"/>
  <c r="G201" i="48"/>
  <c r="I197" i="48"/>
  <c r="F175" i="48"/>
  <c r="E173" i="48"/>
  <c r="F191" i="48"/>
  <c r="K178" i="48"/>
  <c r="P161" i="48"/>
  <c r="K201" i="48"/>
  <c r="K163" i="48"/>
  <c r="K200" i="48"/>
  <c r="P160" i="48"/>
  <c r="K189" i="48"/>
  <c r="C163" i="48"/>
  <c r="C161" i="48"/>
  <c r="C198" i="48" s="1"/>
  <c r="J200" i="48"/>
  <c r="O160" i="48"/>
  <c r="E198" i="48"/>
  <c r="K175" i="48"/>
  <c r="K172" i="48"/>
  <c r="J185" i="48"/>
  <c r="E177" i="48"/>
  <c r="K191" i="48"/>
  <c r="J198" i="48"/>
  <c r="K184" i="48"/>
  <c r="E199" i="48"/>
  <c r="D171" i="48"/>
  <c r="D175" i="48"/>
  <c r="J186" i="48"/>
  <c r="K181" i="48"/>
  <c r="F184" i="48"/>
  <c r="F178" i="48"/>
  <c r="G194" i="48"/>
  <c r="I188" i="48"/>
  <c r="J174" i="48"/>
  <c r="E186" i="48"/>
  <c r="G175" i="48"/>
  <c r="F181" i="48"/>
  <c r="K182" i="48"/>
  <c r="I184" i="48"/>
  <c r="G190" i="48"/>
  <c r="J179" i="48"/>
  <c r="O161" i="48"/>
  <c r="J201" i="48"/>
  <c r="K176" i="48"/>
  <c r="E194" i="48"/>
  <c r="E172" i="48"/>
  <c r="F183" i="48"/>
  <c r="F180" i="48"/>
  <c r="F189" i="48"/>
  <c r="I171" i="48"/>
  <c r="D184" i="48"/>
  <c r="E189" i="48"/>
  <c r="F198" i="48"/>
  <c r="F195" i="48"/>
  <c r="E192" i="48"/>
  <c r="I195" i="48"/>
  <c r="G178" i="48"/>
  <c r="G193" i="48"/>
  <c r="E196" i="48"/>
  <c r="D197" i="48"/>
  <c r="N162" i="48" l="1"/>
  <c r="C200" i="48"/>
  <c r="C171" i="48"/>
  <c r="O163" i="48"/>
  <c r="K203" i="48"/>
  <c r="P163" i="48"/>
  <c r="J202" i="48"/>
  <c r="O162" i="48"/>
  <c r="C201" i="48"/>
  <c r="C177" i="48"/>
  <c r="C185" i="48"/>
  <c r="C172" i="48"/>
  <c r="C174" i="48"/>
  <c r="C184" i="48"/>
  <c r="C187" i="48"/>
  <c r="C175" i="48"/>
  <c r="C183" i="48"/>
  <c r="C181" i="48"/>
  <c r="C199" i="48"/>
  <c r="C193" i="48"/>
  <c r="C162" i="48"/>
  <c r="C202" i="48" s="1"/>
  <c r="C190" i="48"/>
  <c r="C182" i="48"/>
  <c r="C195" i="48"/>
  <c r="C191" i="48"/>
  <c r="C178" i="48"/>
  <c r="C194" i="48"/>
  <c r="C197" i="48"/>
  <c r="C173" i="48"/>
  <c r="C179" i="48"/>
  <c r="C192" i="48"/>
  <c r="C188" i="48"/>
  <c r="C186" i="48"/>
  <c r="C189" i="48"/>
  <c r="C180" i="48"/>
  <c r="C196" i="48"/>
  <c r="C176" i="48"/>
  <c r="P162" i="48"/>
  <c r="K202" i="48"/>
  <c r="C203" i="48"/>
  <c r="I203" i="48"/>
  <c r="N163" i="48"/>
  <c r="F203" i="48"/>
  <c r="M163" i="48"/>
  <c r="M162" i="48"/>
  <c r="C222" i="48" l="1"/>
  <c r="C235" i="48" s="1"/>
  <c r="N211" i="48"/>
  <c r="G222" i="48"/>
  <c r="G230" i="48" s="1"/>
  <c r="C231" i="48"/>
  <c r="M212" i="48"/>
  <c r="M215" i="48"/>
  <c r="N217" i="48"/>
  <c r="O221" i="48"/>
  <c r="P211" i="48"/>
  <c r="P214" i="48"/>
  <c r="M213" i="48"/>
  <c r="P216" i="48"/>
  <c r="C239" i="48"/>
  <c r="C236" i="48"/>
  <c r="M214" i="48"/>
  <c r="M211" i="48"/>
  <c r="N215" i="48"/>
  <c r="O215" i="48"/>
  <c r="P218" i="48"/>
  <c r="P213" i="48"/>
  <c r="D222" i="48"/>
  <c r="D242" i="48" s="1"/>
  <c r="O213" i="48"/>
  <c r="G240" i="48"/>
  <c r="C234" i="48"/>
  <c r="M221" i="48"/>
  <c r="M216" i="48"/>
  <c r="N221" i="48"/>
  <c r="O220" i="48"/>
  <c r="O216" i="48"/>
  <c r="P212" i="48"/>
  <c r="P221" i="48"/>
  <c r="C230" i="48"/>
  <c r="C242" i="48"/>
  <c r="N212" i="48"/>
  <c r="C233" i="48"/>
  <c r="C232" i="48"/>
  <c r="M219" i="48"/>
  <c r="N214" i="48"/>
  <c r="O212" i="48"/>
  <c r="P220" i="48"/>
  <c r="P217" i="48"/>
  <c r="M210" i="48"/>
  <c r="F222" i="48"/>
  <c r="F236" i="48" s="1"/>
  <c r="P210" i="48"/>
  <c r="K222" i="48"/>
  <c r="K237" i="48" s="1"/>
  <c r="G241" i="48"/>
  <c r="C237" i="48"/>
  <c r="M217" i="48"/>
  <c r="N220" i="48"/>
  <c r="N213" i="48"/>
  <c r="O218" i="48"/>
  <c r="O214" i="48"/>
  <c r="G232" i="48"/>
  <c r="M220" i="48"/>
  <c r="N210" i="48"/>
  <c r="I222" i="48"/>
  <c r="I237" i="48" s="1"/>
  <c r="N216" i="48"/>
  <c r="O211" i="48"/>
  <c r="O210" i="48"/>
  <c r="J222" i="48"/>
  <c r="J236" i="48" s="1"/>
  <c r="P219" i="48"/>
  <c r="C241" i="48"/>
  <c r="E222" i="48"/>
  <c r="E242" i="48" s="1"/>
  <c r="G239" i="48"/>
  <c r="C238" i="48"/>
  <c r="M218" i="48"/>
  <c r="N219" i="48"/>
  <c r="N218" i="48"/>
  <c r="O217" i="48"/>
  <c r="O219" i="48"/>
  <c r="P215" i="48"/>
  <c r="E230" i="48" l="1"/>
  <c r="G235" i="48"/>
  <c r="G237" i="48"/>
  <c r="I233" i="48"/>
  <c r="C240" i="48"/>
  <c r="J237" i="48"/>
  <c r="D241" i="48"/>
  <c r="I238" i="48"/>
  <c r="D233" i="48"/>
  <c r="D231" i="48"/>
  <c r="D236" i="48"/>
  <c r="E238" i="48"/>
  <c r="G236" i="48"/>
  <c r="D238" i="48"/>
  <c r="D240" i="48"/>
  <c r="G231" i="48"/>
  <c r="D230" i="48"/>
  <c r="J231" i="48"/>
  <c r="E235" i="48"/>
  <c r="E232" i="48"/>
  <c r="J233" i="48"/>
  <c r="J235" i="48"/>
  <c r="E234" i="48"/>
  <c r="E239" i="48"/>
  <c r="I234" i="48"/>
  <c r="I236" i="48"/>
  <c r="I241" i="48"/>
  <c r="G234" i="48"/>
  <c r="K235" i="48"/>
  <c r="K239" i="48"/>
  <c r="J234" i="48"/>
  <c r="J239" i="48"/>
  <c r="E231" i="48"/>
  <c r="K231" i="48"/>
  <c r="J232" i="48"/>
  <c r="J230" i="48"/>
  <c r="E236" i="48"/>
  <c r="K241" i="48"/>
  <c r="D234" i="48"/>
  <c r="F238" i="48"/>
  <c r="F233" i="48"/>
  <c r="J241" i="48"/>
  <c r="I240" i="48"/>
  <c r="I232" i="48"/>
  <c r="K232" i="48"/>
  <c r="I235" i="48"/>
  <c r="F239" i="48"/>
  <c r="F242" i="48"/>
  <c r="M222" i="48"/>
  <c r="F232" i="48"/>
  <c r="I230" i="48"/>
  <c r="K230" i="48"/>
  <c r="F241" i="48"/>
  <c r="G233" i="48"/>
  <c r="D232" i="48"/>
  <c r="I231" i="48"/>
  <c r="N222" i="48"/>
  <c r="I242" i="48"/>
  <c r="F237" i="48"/>
  <c r="K238" i="48"/>
  <c r="P222" i="48"/>
  <c r="K242" i="48"/>
  <c r="F231" i="48"/>
  <c r="E233" i="48"/>
  <c r="D235" i="48"/>
  <c r="G238" i="48"/>
  <c r="G242" i="48"/>
  <c r="J240" i="48"/>
  <c r="O222" i="48"/>
  <c r="J242" i="48"/>
  <c r="K240" i="48"/>
  <c r="K233" i="48"/>
  <c r="E241" i="48"/>
  <c r="K234" i="48"/>
  <c r="F235" i="48"/>
  <c r="D237" i="48"/>
  <c r="I239" i="48"/>
  <c r="E237" i="48"/>
  <c r="F240" i="48"/>
  <c r="J238" i="48"/>
  <c r="F230" i="48"/>
  <c r="E240" i="48"/>
  <c r="D239" i="48"/>
  <c r="F234" i="48"/>
  <c r="K236" i="4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Mike Glennon</author>
  </authors>
  <commentList>
    <comment ref="AB146" authorId="0" shapeId="0" xr:uid="{BBC56A1B-FABB-42C1-8682-59F498E6304E}">
      <text>
        <r>
          <rPr>
            <b/>
            <sz val="9"/>
            <color indexed="81"/>
            <rFont val="Tahoma"/>
            <family val="2"/>
          </rPr>
          <t>Mike Glennon:</t>
        </r>
        <r>
          <rPr>
            <sz val="9"/>
            <color indexed="81"/>
            <rFont val="Tahoma"/>
            <family val="2"/>
          </rPr>
          <t xml:space="preserve">
Note: the previous publication included EU27 +UK, not just EU27. This is corrected here</t>
        </r>
      </text>
    </comment>
    <comment ref="R158" authorId="0" shapeId="0" xr:uid="{312AA43F-ADE4-4631-9E1B-C435BC269B97}">
      <text>
        <r>
          <rPr>
            <b/>
            <sz val="9"/>
            <color indexed="81"/>
            <rFont val="Tahoma"/>
            <family val="2"/>
          </rPr>
          <t>Mike Glennon:</t>
        </r>
        <r>
          <rPr>
            <sz val="9"/>
            <color indexed="81"/>
            <rFont val="Tahoma"/>
            <family val="2"/>
          </rPr>
          <t xml:space="preserve">
Note: The previous publication didn't match the total for Member States or Industries. This corrects this.
 In addition, the prior publication was EU27 +UK when it should have been EU27 only</t>
        </r>
      </text>
    </comment>
    <comment ref="X158" authorId="0" shapeId="0" xr:uid="{240D5C12-814E-43E7-874D-8D8413139224}">
      <text>
        <r>
          <rPr>
            <b/>
            <sz val="9"/>
            <color indexed="81"/>
            <rFont val="Tahoma"/>
            <family val="2"/>
          </rPr>
          <t>Mike Glennon:</t>
        </r>
        <r>
          <rPr>
            <sz val="9"/>
            <color indexed="81"/>
            <rFont val="Tahoma"/>
            <family val="2"/>
          </rPr>
          <t xml:space="preserve">
Note: The previous publication didn't match the total for Member States or Industries. This corrects this.
In addition, the prior publication was EU27 +UK when it should have been EU27 only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<sst xmlns="http://schemas.openxmlformats.org/spreadsheetml/2006/main" count="2420" uniqueCount="257">
  <si>
    <t>European Data Market Update</t>
  </si>
  <si>
    <t>VIGIE 2020-0655</t>
  </si>
  <si>
    <t>STUDY DATASET</t>
  </si>
  <si>
    <t>DATE: 11st October 2023</t>
  </si>
  <si>
    <t>ICT SPENDING 2023
October 2023</t>
  </si>
  <si>
    <t>2030 Challenge Scenario</t>
  </si>
  <si>
    <t>2030 Baseline Scenario</t>
  </si>
  <si>
    <t>2030 High Growth Scenario</t>
  </si>
  <si>
    <t>Growth Rate - 2023/2022</t>
  </si>
  <si>
    <t>CAGR 2030/2025 Challenge Scenario</t>
  </si>
  <si>
    <t>CAGR 2030/2025 Baseline Scenario</t>
  </si>
  <si>
    <t>CAGR 2030/2025 High Growth Scenario</t>
  </si>
  <si>
    <t>Member States</t>
  </si>
  <si>
    <t>Abbrev.</t>
  </si>
  <si>
    <t xml:space="preserve"> EUR Million (Current)</t>
  </si>
  <si>
    <t>Percent</t>
  </si>
  <si>
    <t>Austria</t>
  </si>
  <si>
    <t>AT</t>
  </si>
  <si>
    <t>Belgium</t>
  </si>
  <si>
    <t>BE</t>
  </si>
  <si>
    <t>Bulgaria</t>
  </si>
  <si>
    <t>BG</t>
  </si>
  <si>
    <t>Croatia</t>
  </si>
  <si>
    <t>HR</t>
  </si>
  <si>
    <t>Cyprus</t>
  </si>
  <si>
    <t>CY</t>
  </si>
  <si>
    <t>Czechia</t>
  </si>
  <si>
    <t>CZ</t>
  </si>
  <si>
    <t>Denmark</t>
  </si>
  <si>
    <t>DK</t>
  </si>
  <si>
    <t>Estonia</t>
  </si>
  <si>
    <t>EE</t>
  </si>
  <si>
    <t>Finland</t>
  </si>
  <si>
    <t>FI</t>
  </si>
  <si>
    <t>France</t>
  </si>
  <si>
    <t>FR</t>
  </si>
  <si>
    <t>Germany</t>
  </si>
  <si>
    <t>DE</t>
  </si>
  <si>
    <t>Greece</t>
  </si>
  <si>
    <t>EL</t>
  </si>
  <si>
    <t>Hungary</t>
  </si>
  <si>
    <t>HU</t>
  </si>
  <si>
    <t>Ireland</t>
  </si>
  <si>
    <t>IE</t>
  </si>
  <si>
    <t>Italy</t>
  </si>
  <si>
    <t>IT</t>
  </si>
  <si>
    <t>Latvia</t>
  </si>
  <si>
    <t>LV</t>
  </si>
  <si>
    <t>Lithuania</t>
  </si>
  <si>
    <t>LT</t>
  </si>
  <si>
    <t>Luxembourg</t>
  </si>
  <si>
    <t>LU</t>
  </si>
  <si>
    <t>Malta</t>
  </si>
  <si>
    <t>MT</t>
  </si>
  <si>
    <t>Netherlands</t>
  </si>
  <si>
    <t>NL</t>
  </si>
  <si>
    <t>Poland</t>
  </si>
  <si>
    <t>PL</t>
  </si>
  <si>
    <t>Portugal</t>
  </si>
  <si>
    <t>PT</t>
  </si>
  <si>
    <t>Romania</t>
  </si>
  <si>
    <t>RO</t>
  </si>
  <si>
    <t>Slovakia</t>
  </si>
  <si>
    <t>SK</t>
  </si>
  <si>
    <t>Slovenia</t>
  </si>
  <si>
    <t>SI</t>
  </si>
  <si>
    <t>Spain</t>
  </si>
  <si>
    <t>ES</t>
  </si>
  <si>
    <t>Sweden</t>
  </si>
  <si>
    <t>SE</t>
  </si>
  <si>
    <t>Switzerland</t>
  </si>
  <si>
    <t>CH</t>
  </si>
  <si>
    <t>United Kingdom</t>
  </si>
  <si>
    <t>UK</t>
  </si>
  <si>
    <t>EEA (NO, LI, IS)</t>
  </si>
  <si>
    <t>RoEEA</t>
  </si>
  <si>
    <t>Total EU27</t>
  </si>
  <si>
    <t>EU27</t>
  </si>
  <si>
    <t>Total EU27 + U.K.</t>
  </si>
  <si>
    <t>EU27 + UK</t>
  </si>
  <si>
    <t>Total All Countries</t>
  </si>
  <si>
    <t>Source: European Data Market Monitoring Tool, IDC 2023</t>
  </si>
  <si>
    <t>Gross domestic product at market prices
(October 2023)
Chain linked volumes (2010), million euro</t>
  </si>
  <si>
    <t>Growth Rate 2023/2022</t>
  </si>
  <si>
    <t>Euro (M)</t>
  </si>
  <si>
    <t>Percentage</t>
  </si>
  <si>
    <t>Czech Republic</t>
  </si>
  <si>
    <t xml:space="preserve">Germany </t>
  </si>
  <si>
    <t>Data Sources: IDC estimates on Eurostat Labour Force Survey by Occupation and NACE II Industry Code 2023</t>
  </si>
  <si>
    <t>October 2023 Deliverable</t>
  </si>
  <si>
    <t>INDICATOR 2: MEASUREMENT OF DATA COMPANIES</t>
  </si>
  <si>
    <t>INDICATOR 1: MEASUREMENT OF DATA PROFESSIONALS</t>
  </si>
  <si>
    <t>Indicator 1.1 - Number of Data Professionals by Member State: 2020-2023, 2025, 2030 3 Scenarios</t>
  </si>
  <si>
    <t>Indicator 1.2 - Employment Share of Data Professionals by Member State: 2020-2023, 2025, 2030 3 Scenarios</t>
  </si>
  <si>
    <t>Total Employment</t>
  </si>
  <si>
    <t>% on Total Employment</t>
  </si>
  <si>
    <t>000s</t>
  </si>
  <si>
    <t>Indicator 1.1 - Number of Data Professionals by Industry : 2020-2023, 2025, 2030 3 Scenarios</t>
  </si>
  <si>
    <t>Indicator 1.2 - Employment Share of Data Professionals by Industry: 2020-2023, 2025, 2030 3 Scenarios</t>
  </si>
  <si>
    <t>Thousands; %</t>
  </si>
  <si>
    <t>Agriculture</t>
  </si>
  <si>
    <t>Construction</t>
  </si>
  <si>
    <t>Education</t>
  </si>
  <si>
    <t>Finance</t>
  </si>
  <si>
    <t>Health</t>
  </si>
  <si>
    <t>Information &amp; Communication</t>
  </si>
  <si>
    <t>Mining, Manufacturing</t>
  </si>
  <si>
    <t>Professional services</t>
  </si>
  <si>
    <t>Public Administration</t>
  </si>
  <si>
    <t>Retail and Wholesale</t>
  </si>
  <si>
    <t>Transport</t>
  </si>
  <si>
    <t>Utilities</t>
  </si>
  <si>
    <t>Indicator 1.3 - Intensity Share of Data Professionals (average number of data Professionals per 1,000 User Companies) by Member State, 2020-2023</t>
  </si>
  <si>
    <t># data professionals / 1,000 user co.</t>
  </si>
  <si>
    <t># User Companies</t>
  </si>
  <si>
    <t>Number</t>
  </si>
  <si>
    <t>Indicator 1.3 - Intensity Share of Data Professionals (average number of data Professionals per 1,000 User Companies) by Industry, 2020-2023</t>
  </si>
  <si>
    <t># data professionals / 1,000 user co's.</t>
  </si>
  <si>
    <t>Indicator 2.1 - Number of Data Suppliers by Member State, 2020-2023, 2025, 2030 3 Scenarios</t>
  </si>
  <si>
    <t>Indicator 2.2 - Share of Data Suppliers by Member State, 2020-2023, 2025, 2030 3 Scenarios</t>
  </si>
  <si>
    <t>Number of Data Suppliers</t>
  </si>
  <si>
    <t>Growth Rate of Data Suppliers</t>
  </si>
  <si>
    <t>Share of Total Number of EU Companies A,C:E,G:H,J:K,M,P,Q</t>
  </si>
  <si>
    <t>Total Number of EU Companies A,C,D,E,G,H,J,K,M,P,Q</t>
  </si>
  <si>
    <t>Units</t>
  </si>
  <si>
    <t>Indicator 2.3 - Number of Data Suppliers by Industry : 2020-2023, 2025, 2030 3 Scenarios</t>
  </si>
  <si>
    <t>Indicator 2.4 - Share of Data Suppliers by Industry: 2020-2023, 2025 2030 3 Scenarios</t>
  </si>
  <si>
    <t>Share of Total Number of EU Companies</t>
  </si>
  <si>
    <t>Total Number of EU Companies</t>
  </si>
  <si>
    <t>Indicator 2.5 - Number of Data Suppliers by company size, 2020-2023, 2025, 2030 3 Scenarios</t>
  </si>
  <si>
    <t>Indicator 2.6 - Share of Data Suppliers by company size, 2020-2023, 2025, 2030 3 Scenarios</t>
  </si>
  <si>
    <t>1-249 empl.</t>
  </si>
  <si>
    <t>250+ empl.</t>
  </si>
  <si>
    <t>SMEs share</t>
  </si>
  <si>
    <t>Indicator 2.3 - Number of Data Users by Member State, 2020-2023, 2025 2030 3 Scenarios</t>
  </si>
  <si>
    <t>Indicator 2.4 - Share of Data Users, by Member State, 2020-2023, 2025 2030 3 Scenarios</t>
  </si>
  <si>
    <t>Number of Data User Companies</t>
  </si>
  <si>
    <t>Growth Rate of Data User Companies</t>
  </si>
  <si>
    <t>Share of Total Number of EU Private Companies</t>
  </si>
  <si>
    <t>Total Number of EU Private Companies</t>
  </si>
  <si>
    <t>Indicator 2.3 - Number of Data Users by Industry, 2020-2023, 2025 2030 3 Scenarios</t>
  </si>
  <si>
    <t>Indicator 2.4 - Share of Data Users, by Industry, 2020-2023, 2025 2030 3 Scenarios</t>
  </si>
  <si>
    <t>Indicator 2.3 - Number of Data Users by Company size, 2020-2023, 2025, 2030 3 Scenarios</t>
  </si>
  <si>
    <t>Indicator 2.4 - Share of Data Users, by Company size, 2020-2023, 2025, 2030 3 Scenarios</t>
  </si>
  <si>
    <t>Number of Data Users</t>
  </si>
  <si>
    <t>Growth Rate of Data Users</t>
  </si>
  <si>
    <t xml:space="preserve">Data Users Average Spending by Company Size </t>
  </si>
  <si>
    <t>Data Market Value and Data Market Share by Company Size</t>
  </si>
  <si>
    <t>Size Band</t>
  </si>
  <si>
    <t>Data Users Average Spending</t>
  </si>
  <si>
    <t>Growth Rate of Data Users Average Spend</t>
  </si>
  <si>
    <t>Data Market Value by Company size</t>
  </si>
  <si>
    <t>Euro (000)</t>
  </si>
  <si>
    <t>Indicator 2.5 - Share of data user and data supplier companies that offer data for re-use: 2020, 2021</t>
  </si>
  <si>
    <t>Share of total Data Supplier and Data User companies</t>
  </si>
  <si>
    <t>INDICATOR 3: MEASUREMENT OF DATA COMPANIES' REVENUES</t>
  </si>
  <si>
    <t>Data Supplier Company Revenues</t>
  </si>
  <si>
    <t>Growth Rate of Data Companies Revenues</t>
  </si>
  <si>
    <t xml:space="preserve"> Source data Turnover EU28 NACE for companies with 0+ empl.</t>
  </si>
  <si>
    <t>Share of Data Companies Revenues</t>
  </si>
  <si>
    <t>Company Size Bands</t>
  </si>
  <si>
    <t>Data Companies Average Revenues</t>
  </si>
  <si>
    <t>Data Companies Average Revenues Growth rates %</t>
  </si>
  <si>
    <t>Company Size Vbans</t>
  </si>
  <si>
    <t xml:space="preserve">INDICATOR 4: MEASUREMENT OF DATA MARKET </t>
  </si>
  <si>
    <t>Indicator 4.0.: Data Market Value by MS, 2020-2023 2025, 2030  3 Scenarios</t>
  </si>
  <si>
    <t>Size of the Data Market</t>
  </si>
  <si>
    <t>Growth Rate of Data Market</t>
  </si>
  <si>
    <t>Share of Data Market by MS, 2020-2023,2025, 2030 3 Scenarios</t>
  </si>
  <si>
    <t>Share of the Data Market</t>
  </si>
  <si>
    <t>Rest of EEA</t>
  </si>
  <si>
    <t>Indicator 4.1.: Data Market Value by Industry, 2020-2023, 2025, 2030 3 Scenarios</t>
  </si>
  <si>
    <t>Home</t>
  </si>
  <si>
    <t>Indicator 4.1.: Share of Data Marke by Industry, 2020-2023, 2025, 2030 3 Scenarios</t>
  </si>
  <si>
    <t>Indicator 4.1.: Data Monetisation Value by MS, 2020-2023 2025, 2030  3 Scenarios</t>
  </si>
  <si>
    <t>Data Monetisation</t>
  </si>
  <si>
    <t>Growth Rate of Data Monetisation</t>
  </si>
  <si>
    <t>Share of Total EU27 Data Montisation by MS, 2020-2023,2025, 2030 3 Scenarios</t>
  </si>
  <si>
    <t>Share of EU27 Monetization</t>
  </si>
  <si>
    <t>Indicator 4.1.: Data Monetisation Value by Industry, 2020-2023, 2025, 2030 3 Scenarios</t>
  </si>
  <si>
    <t>Indicator 4.1.: Share of total EU27 Data Monetisation by Industry, 2020-2023, 2025, 2030 3 Scenarios</t>
  </si>
  <si>
    <t xml:space="preserve">INDICATOR 5 DATA ECONOMY </t>
  </si>
  <si>
    <t>Indicator 5.2: Data Economy Value (TOTAL IMPACTS) by MS, 2020-2023, 2025, 2030 3 Scenarios (2030 Baseline - 2030 Challenge - 2030 High Growth); Data Economy as a % of GDP by MS, 2020-2023, 2025, 3 Scenarios</t>
  </si>
  <si>
    <t>Size of the Data Economy</t>
  </si>
  <si>
    <t>Growth Rate of Data Economy</t>
  </si>
  <si>
    <t>Total impacts/GDP</t>
  </si>
  <si>
    <t>2030
Baseline Scenario</t>
  </si>
  <si>
    <t>2030                 High Growth Scenario</t>
  </si>
  <si>
    <r>
      <t>Indicator 5.1: Data Economy Value (DIRECT</t>
    </r>
    <r>
      <rPr>
        <b/>
        <u/>
        <sz val="11"/>
        <color theme="0"/>
        <rFont val="Arial"/>
        <family val="2"/>
      </rPr>
      <t xml:space="preserve"> IMPACTS</t>
    </r>
    <r>
      <rPr>
        <b/>
        <sz val="11"/>
        <color theme="0"/>
        <rFont val="Arial"/>
        <family val="2"/>
      </rPr>
      <t>) by MS, 2020-2023, 2025, 2030 3 Scenarios (2030 Baseline - 2030 Challenge - 2030 High Growth); Data Economy as a % of GDP by MS, 2020-2023, 2025, 3 Scenarios
Direct Impacts also contain Data monetisation</t>
    </r>
  </si>
  <si>
    <r>
      <t>Indicator 5.1: Data Economy Value (BACKWARD</t>
    </r>
    <r>
      <rPr>
        <b/>
        <u/>
        <sz val="11"/>
        <color theme="0"/>
        <rFont val="Arial"/>
        <family val="2"/>
      </rPr>
      <t xml:space="preserve"> INDIRECT IMPACTS</t>
    </r>
    <r>
      <rPr>
        <b/>
        <sz val="11"/>
        <color theme="0"/>
        <rFont val="Arial"/>
        <family val="2"/>
      </rPr>
      <t>) by MS, 2020-2023, 2025, 2030 3 Scenarios (2030 Baseline - 2030 Challenge - 2030 High Growth); Data Economy as a % of GDP by MS, 2020-2023, 2025, 3 Scenarios</t>
    </r>
  </si>
  <si>
    <r>
      <t>Indicator 5.1: Data Economy Value (FORWARD</t>
    </r>
    <r>
      <rPr>
        <b/>
        <u/>
        <sz val="11"/>
        <color theme="0"/>
        <rFont val="Arial"/>
        <family val="2"/>
      </rPr>
      <t xml:space="preserve"> INDIRECT IMPACTS</t>
    </r>
    <r>
      <rPr>
        <b/>
        <sz val="11"/>
        <color theme="0"/>
        <rFont val="Arial"/>
        <family val="2"/>
      </rPr>
      <t>) by MS, 2020-2023, 2025, 2030 3 Scenarios (2030 Baseline - 2030 Challenge - 2030 High Growth); Data Economy as a % of GDP by MS, 2020-2023, 2025, 3 Scenarios</t>
    </r>
  </si>
  <si>
    <r>
      <t>Indicator 5.1: Data Economy Value (INDUCED</t>
    </r>
    <r>
      <rPr>
        <b/>
        <u/>
        <sz val="11"/>
        <color theme="0"/>
        <rFont val="Arial"/>
        <family val="2"/>
      </rPr>
      <t xml:space="preserve"> IMPACTS</t>
    </r>
    <r>
      <rPr>
        <b/>
        <sz val="11"/>
        <color theme="0"/>
        <rFont val="Arial"/>
        <family val="2"/>
      </rPr>
      <t>) by MS, 2020-2023, 2025, 2030 3 Scenarios (2030 Baseline - 2030 Challenge - 2030 High Growth); Data Economy as a % of GDP by MS, 2020-2023, 2025, 3 Scenarios</t>
    </r>
  </si>
  <si>
    <t>Data Economy by Industry, EU27 , 2020-2023, 2025 (€, Million)</t>
  </si>
  <si>
    <t>2022 Industry Distribution</t>
  </si>
  <si>
    <t>2023  Industry Distribution</t>
  </si>
  <si>
    <t>2025  Industry Distribution</t>
  </si>
  <si>
    <t>CAGR 2025/2023</t>
  </si>
  <si>
    <t>Industry</t>
  </si>
  <si>
    <t>INDICATOR 6 SKILLS GAP</t>
  </si>
  <si>
    <t>Supply of Data Professionals (thousands)</t>
  </si>
  <si>
    <t>2030 Baseline growth scenario</t>
  </si>
  <si>
    <t>2030 High growth scenario</t>
  </si>
  <si>
    <t>2023/2022</t>
  </si>
  <si>
    <t>Challenge Scenario CAGR 2025-2030</t>
  </si>
  <si>
    <t>Baseline growth scenario CAGR 2025-2030</t>
  </si>
  <si>
    <t>High growth scenario CAGR 2025-2030</t>
  </si>
  <si>
    <t>Country / Region</t>
  </si>
  <si>
    <t xml:space="preserve">Percent </t>
  </si>
  <si>
    <t>EU22</t>
  </si>
  <si>
    <t xml:space="preserve">UK </t>
  </si>
  <si>
    <t>Total Supply</t>
  </si>
  <si>
    <t>Demand for Data Professionals (thousands)</t>
  </si>
  <si>
    <t>GAP</t>
  </si>
  <si>
    <t>Data Professionals' Skills Gap</t>
  </si>
  <si>
    <t>Total Gap</t>
  </si>
  <si>
    <t>GAP %</t>
  </si>
  <si>
    <t>Total GAP</t>
  </si>
  <si>
    <t xml:space="preserve">Summary of Indicators - United States of America </t>
  </si>
  <si>
    <t>USA – Indicators’ Overview</t>
  </si>
  <si>
    <t>N.</t>
  </si>
  <si>
    <t>Name</t>
  </si>
  <si>
    <t>Metrics</t>
  </si>
  <si>
    <t>Growth rate 2023/2022</t>
  </si>
  <si>
    <t>Number of Data Professionals</t>
  </si>
  <si>
    <t>Total Number of Data Professionals (Thousands)</t>
  </si>
  <si>
    <t>Data professionals’ employment share</t>
  </si>
  <si>
    <t>% of Data Professionals on total employment</t>
  </si>
  <si>
    <t>Total number of data supplier companies (000s)</t>
  </si>
  <si>
    <t>Revenues of Data Companies</t>
  </si>
  <si>
    <t>Total revenues generated by companies specialized in the supply of data-related products and services (Million Euro)</t>
  </si>
  <si>
    <t>Value of the Data Market</t>
  </si>
  <si>
    <t>Estimate of the overall value of the data market (Million Euro)</t>
  </si>
  <si>
    <t>Value of the Data Economy (Direct Impacts)</t>
  </si>
  <si>
    <t>Direct Impacts  (Million Euro)</t>
  </si>
  <si>
    <t>Value of the Data Economy (Backward Impacts)</t>
  </si>
  <si>
    <t>Backward Impacts (Million Euro)</t>
  </si>
  <si>
    <t>Incidence of the Data Economy on GDP (Only direct impacts)</t>
  </si>
  <si>
    <t>Ratio between value of the data economy and GDP (%)</t>
  </si>
  <si>
    <t>Summary of Indicators - Brazil</t>
  </si>
  <si>
    <t>Brazil – Indicators’ Overview</t>
  </si>
  <si>
    <t>Summary of Indicators - Japan</t>
  </si>
  <si>
    <t>Japan – Indicators’ Overview</t>
  </si>
  <si>
    <t>Summary of Indicators - People's Republic of China</t>
  </si>
  <si>
    <t>China – Indicators’ Overview</t>
  </si>
  <si>
    <t>Summary of Indicators - EU27</t>
  </si>
  <si>
    <t>EU27 – Indicastors Overview</t>
  </si>
  <si>
    <t>Indicator 3.2 - Share of Data Companies' Revenues by Member State, 2020-2023, 2025, 2030 3 scenarios</t>
  </si>
  <si>
    <t>Indicator 3.1 - Total Revenues of Data Supplier Companies by Member State, 2020-2023, 2025, 2030 3 scenarios</t>
  </si>
  <si>
    <t>Indicator 3.1 - Revenues of Data Companies by Company size,  2020-2023, 2025, 2030 3 scenarios</t>
  </si>
  <si>
    <t>Average Data Companies' Revenues by size class,  2020-2023, 2025, 2030 3 scenarios</t>
  </si>
  <si>
    <t>D2.7 - Final Report on Facts and Figures</t>
  </si>
  <si>
    <t xml:space="preserve"> </t>
  </si>
  <si>
    <t>Total Demand</t>
  </si>
  <si>
    <t>NEW Demand for Data Professionals (thousands)</t>
  </si>
  <si>
    <t>NEW GAP</t>
  </si>
  <si>
    <t>NEW Supply of Data Professionals (thousands)</t>
  </si>
  <si>
    <t>Version 2.0: 03.03.2025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</si>
</sst>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3" formatCode="_(* #,##0.00_);_(* \(#,##0.00\);_(* &quot;-&quot;??_);_(@_)"/>
    <numFmt numFmtId="164" formatCode="_-* #,##0.00_-;\-* #,##0.00_-;_-* &quot;-&quot;??_-;_-@_-"/>
    <numFmt numFmtId="165" formatCode="0.0%"/>
    <numFmt numFmtId="166" formatCode="_-* #,##0_-;\-* #,##0_-;_-* &quot;-&quot;??_-;_-@_-"/>
    <numFmt numFmtId="167" formatCode="_-* #,##0.0000_-;\-* #,##0.0000_-;_-* &quot;-&quot;??_-;_-@_-"/>
    <numFmt numFmtId="168" formatCode="0.0%;[Red]\-0.0%;"/>
    <numFmt numFmtId="169" formatCode="#,##0;[Red]\-#,##0;"/>
    <numFmt numFmtId="170" formatCode="#,##0.0;[Red]\-#,##0.0;"/>
    <numFmt numFmtId="171" formatCode="#,##0.00;[Red]\-#,##0.00;"/>
    <numFmt numFmtId="172" formatCode="0.0%;[Red]\-0.0%"/>
    <numFmt numFmtId="173" formatCode="_(* #,##0_);_(* \(#,##0\);_(* &quot;-&quot;??_);_(@_)"/>
    <numFmt numFmtId="174" formatCode="0.000"/>
  </numFmts>
  <fonts count="4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0"/>
      <color indexed="72"/>
      <name val="MS Sans Serif"/>
      <family val="2"/>
    </font>
    <font>
      <sz val="10"/>
      <color indexed="72"/>
      <name val="MS Sans Serif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sz val="11"/>
      <color theme="1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24"/>
      <color theme="1"/>
      <name val="Calibri"/>
      <family val="2"/>
      <scheme val="minor"/>
    </font>
    <font>
      <b/>
      <sz val="24"/>
      <color rgb="FF003366"/>
      <name val="Tahoma"/>
      <family val="2"/>
    </font>
    <font>
      <b/>
      <sz val="8"/>
      <color rgb="FFFF0000"/>
      <name val="Arial"/>
      <family val="2"/>
    </font>
    <font>
      <i/>
      <sz val="11"/>
      <color theme="1"/>
      <name val="Arial"/>
      <family val="2"/>
    </font>
    <font>
      <sz val="8"/>
      <color rgb="FF000000"/>
      <name val="Arial"/>
      <family val="2"/>
    </font>
    <font>
      <b/>
      <i/>
      <sz val="1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b/>
      <sz val="16"/>
      <color theme="3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name val="Arial"/>
      <family val="2"/>
    </font>
    <font>
      <b/>
      <sz val="8"/>
      <color theme="1"/>
      <name val="Segoe UI"/>
      <family val="2"/>
    </font>
    <font>
      <b/>
      <sz val="11"/>
      <color theme="0"/>
      <name val="Arial"/>
      <family val="2"/>
    </font>
    <font>
      <sz val="11"/>
      <color rgb="FF000000"/>
      <name val="Arial"/>
      <family val="2"/>
    </font>
    <font>
      <b/>
      <u/>
      <sz val="11"/>
      <color theme="0"/>
      <name val="Arial"/>
      <family val="2"/>
    </font>
    <font>
      <b/>
      <sz val="14"/>
      <color theme="1"/>
      <name val="Calibri"/>
      <family val="2"/>
      <scheme val="minor"/>
    </font>
    <font>
      <sz val="14"/>
      <name val="Arial"/>
      <family val="2"/>
    </font>
    <font>
      <sz val="8"/>
      <name val="Calibri"/>
      <family val="2"/>
      <scheme val="minor"/>
    </font>
    <font>
      <b/>
      <sz val="18"/>
      <color rgb="FF003366"/>
      <name val="Tahoma"/>
      <family val="2"/>
    </font>
    <font>
      <b/>
      <sz val="20"/>
      <color theme="0"/>
      <name val="Arial"/>
      <family val="2"/>
    </font>
    <font>
      <b/>
      <sz val="14"/>
      <color theme="0"/>
      <name val="Arial"/>
      <family val="2"/>
    </font>
    <font>
      <b/>
      <sz val="22"/>
      <color theme="0"/>
      <name val="Arial"/>
      <family val="2"/>
    </font>
    <font>
      <sz val="16"/>
      <color theme="1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E9E3E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7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0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theme="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1" fillId="0" borderId="0"/>
    <xf numFmtId="0" fontId="4" fillId="0" borderId="0"/>
    <xf numFmtId="0" fontId="5" fillId="0" borderId="0"/>
    <xf numFmtId="0" fontId="3" fillId="0" borderId="0"/>
    <xf numFmtId="0" fontId="2" fillId="0" borderId="0"/>
    <xf numFmtId="9" fontId="6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" fillId="0" borderId="0"/>
    <xf numFmtId="43" fontId="6" fillId="0" borderId="0" applyFont="0" applyFill="0" applyBorder="0" applyAlignment="0" applyProtection="0"/>
  </cellStyleXfs>
  <cellXfs count="727">
    <xf numFmtId="0" fontId="0" fillId="0" borderId="0" xfId="0"/>
    <xf numFmtId="0" fontId="7" fillId="0" borderId="0" xfId="0" applyFont="1"/>
    <xf numFmtId="0" fontId="10" fillId="0" borderId="0" xfId="0" applyFont="1"/>
    <xf numFmtId="165" fontId="12" fillId="0" borderId="0" xfId="9" applyNumberFormat="1" applyFont="1"/>
    <xf numFmtId="166" fontId="12" fillId="0" borderId="0" xfId="12" applyNumberFormat="1" applyFont="1"/>
    <xf numFmtId="0" fontId="12" fillId="0" borderId="0" xfId="0" applyFont="1"/>
    <xf numFmtId="9" fontId="12" fillId="0" borderId="0" xfId="9" applyFont="1"/>
    <xf numFmtId="3" fontId="12" fillId="0" borderId="0" xfId="0" applyNumberFormat="1" applyFont="1"/>
    <xf numFmtId="3" fontId="7" fillId="0" borderId="0" xfId="0" applyNumberFormat="1" applyFont="1"/>
    <xf numFmtId="0" fontId="13" fillId="0" borderId="0" xfId="0" applyFont="1"/>
    <xf numFmtId="0" fontId="0" fillId="2" borderId="0" xfId="0" applyFill="1"/>
    <xf numFmtId="0" fontId="14" fillId="2" borderId="0" xfId="0" applyFont="1" applyFill="1"/>
    <xf numFmtId="0" fontId="15" fillId="2" borderId="0" xfId="0" applyFont="1" applyFill="1" applyAlignment="1">
      <alignment horizontal="left" vertical="center"/>
    </xf>
    <xf numFmtId="166" fontId="11" fillId="0" borderId="7" xfId="12" applyNumberFormat="1" applyFont="1" applyBorder="1"/>
    <xf numFmtId="166" fontId="12" fillId="0" borderId="9" xfId="12" applyNumberFormat="1" applyFont="1" applyBorder="1"/>
    <xf numFmtId="0" fontId="7" fillId="0" borderId="2" xfId="0" applyFont="1" applyBorder="1"/>
    <xf numFmtId="165" fontId="12" fillId="0" borderId="0" xfId="0" applyNumberFormat="1" applyFont="1"/>
    <xf numFmtId="0" fontId="17" fillId="0" borderId="0" xfId="0" applyFont="1"/>
    <xf numFmtId="0" fontId="7" fillId="0" borderId="9" xfId="0" applyFont="1" applyBorder="1"/>
    <xf numFmtId="0" fontId="7" fillId="0" borderId="3" xfId="0" applyFont="1" applyBorder="1"/>
    <xf numFmtId="0" fontId="11" fillId="0" borderId="6" xfId="0" applyFont="1" applyBorder="1"/>
    <xf numFmtId="166" fontId="11" fillId="0" borderId="6" xfId="12" applyNumberFormat="1" applyFont="1" applyBorder="1"/>
    <xf numFmtId="0" fontId="16" fillId="0" borderId="0" xfId="0" applyFont="1"/>
    <xf numFmtId="166" fontId="11" fillId="0" borderId="7" xfId="0" applyNumberFormat="1" applyFont="1" applyBorder="1"/>
    <xf numFmtId="166" fontId="11" fillId="0" borderId="5" xfId="0" applyNumberFormat="1" applyFont="1" applyBorder="1"/>
    <xf numFmtId="0" fontId="19" fillId="0" borderId="0" xfId="0" applyFont="1"/>
    <xf numFmtId="0" fontId="11" fillId="0" borderId="0" xfId="0" applyFont="1"/>
    <xf numFmtId="164" fontId="12" fillId="0" borderId="0" xfId="0" applyNumberFormat="1" applyFont="1"/>
    <xf numFmtId="166" fontId="7" fillId="0" borderId="11" xfId="12" applyNumberFormat="1" applyFont="1" applyBorder="1"/>
    <xf numFmtId="166" fontId="7" fillId="0" borderId="12" xfId="12" applyNumberFormat="1" applyFont="1" applyBorder="1"/>
    <xf numFmtId="0" fontId="18" fillId="0" borderId="0" xfId="0" applyFont="1" applyAlignment="1">
      <alignment vertical="center" wrapText="1"/>
    </xf>
    <xf numFmtId="166" fontId="20" fillId="0" borderId="0" xfId="12" applyNumberFormat="1" applyFont="1"/>
    <xf numFmtId="0" fontId="7" fillId="3" borderId="9" xfId="0" applyFont="1" applyFill="1" applyBorder="1"/>
    <xf numFmtId="0" fontId="0" fillId="0" borderId="1" xfId="0" applyBorder="1"/>
    <xf numFmtId="0" fontId="22" fillId="0" borderId="0" xfId="0" applyFont="1"/>
    <xf numFmtId="0" fontId="18" fillId="0" borderId="0" xfId="0" applyFont="1" applyAlignment="1">
      <alignment horizontal="left" vertical="center" wrapText="1"/>
    </xf>
    <xf numFmtId="3" fontId="12" fillId="0" borderId="0" xfId="0" applyNumberFormat="1" applyFont="1" applyAlignment="1">
      <alignment horizontal="right" vertical="center"/>
    </xf>
    <xf numFmtId="165" fontId="12" fillId="0" borderId="2" xfId="9" applyNumberFormat="1" applyFont="1" applyBorder="1" applyAlignment="1">
      <alignment horizontal="center"/>
    </xf>
    <xf numFmtId="0" fontId="7" fillId="0" borderId="22" xfId="0" applyFont="1" applyBorder="1"/>
    <xf numFmtId="0" fontId="7" fillId="3" borderId="22" xfId="0" applyFont="1" applyFill="1" applyBorder="1"/>
    <xf numFmtId="0" fontId="11" fillId="0" borderId="23" xfId="0" applyFont="1" applyBorder="1"/>
    <xf numFmtId="0" fontId="11" fillId="0" borderId="24" xfId="0" applyFont="1" applyBorder="1"/>
    <xf numFmtId="0" fontId="11" fillId="0" borderId="25" xfId="0" applyFont="1" applyBorder="1"/>
    <xf numFmtId="0" fontId="23" fillId="0" borderId="0" xfId="0" applyFont="1"/>
    <xf numFmtId="0" fontId="24" fillId="0" borderId="0" xfId="0" applyFont="1"/>
    <xf numFmtId="0" fontId="12" fillId="0" borderId="0" xfId="0" applyFont="1" applyAlignment="1">
      <alignment horizontal="left" vertical="center"/>
    </xf>
    <xf numFmtId="165" fontId="12" fillId="0" borderId="0" xfId="9" applyNumberFormat="1" applyFont="1" applyAlignment="1">
      <alignment horizontal="center"/>
    </xf>
    <xf numFmtId="165" fontId="12" fillId="0" borderId="9" xfId="9" applyNumberFormat="1" applyFont="1" applyBorder="1" applyAlignment="1">
      <alignment horizontal="center"/>
    </xf>
    <xf numFmtId="165" fontId="13" fillId="0" borderId="5" xfId="9" applyNumberFormat="1" applyFont="1" applyBorder="1" applyAlignment="1">
      <alignment horizontal="center"/>
    </xf>
    <xf numFmtId="165" fontId="13" fillId="0" borderId="7" xfId="9" applyNumberFormat="1" applyFont="1" applyBorder="1" applyAlignment="1">
      <alignment horizontal="center"/>
    </xf>
    <xf numFmtId="165" fontId="13" fillId="0" borderId="6" xfId="9" applyNumberFormat="1" applyFont="1" applyBorder="1" applyAlignment="1">
      <alignment horizontal="center"/>
    </xf>
    <xf numFmtId="0" fontId="21" fillId="0" borderId="0" xfId="0" applyFont="1"/>
    <xf numFmtId="167" fontId="12" fillId="0" borderId="0" xfId="0" applyNumberFormat="1" applyFont="1"/>
    <xf numFmtId="165" fontId="0" fillId="0" borderId="0" xfId="9" applyNumberFormat="1" applyFont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18" fillId="0" borderId="1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15" xfId="0" applyFont="1" applyBorder="1" applyAlignment="1">
      <alignment vertical="center" wrapText="1"/>
    </xf>
    <xf numFmtId="0" fontId="18" fillId="0" borderId="15" xfId="0" applyFont="1" applyBorder="1" applyAlignment="1">
      <alignment horizontal="left" vertical="center" wrapText="1"/>
    </xf>
    <xf numFmtId="0" fontId="8" fillId="0" borderId="0" xfId="0" applyFont="1"/>
    <xf numFmtId="0" fontId="20" fillId="0" borderId="0" xfId="0" applyFont="1"/>
    <xf numFmtId="3" fontId="7" fillId="0" borderId="11" xfId="12" applyNumberFormat="1" applyFont="1" applyBorder="1"/>
    <xf numFmtId="3" fontId="7" fillId="0" borderId="12" xfId="12" applyNumberFormat="1" applyFont="1" applyBorder="1"/>
    <xf numFmtId="3" fontId="7" fillId="0" borderId="0" xfId="12" applyNumberFormat="1" applyFont="1"/>
    <xf numFmtId="3" fontId="7" fillId="0" borderId="9" xfId="12" applyNumberFormat="1" applyFont="1" applyBorder="1"/>
    <xf numFmtId="166" fontId="11" fillId="0" borderId="5" xfId="12" applyNumberFormat="1" applyFont="1" applyBorder="1"/>
    <xf numFmtId="0" fontId="25" fillId="0" borderId="0" xfId="0" applyFont="1"/>
    <xf numFmtId="3" fontId="2" fillId="0" borderId="0" xfId="2" applyNumberFormat="1" applyFont="1"/>
    <xf numFmtId="165" fontId="20" fillId="0" borderId="0" xfId="9" applyNumberFormat="1" applyFont="1"/>
    <xf numFmtId="9" fontId="20" fillId="0" borderId="0" xfId="9" applyFont="1"/>
    <xf numFmtId="3" fontId="26" fillId="0" borderId="0" xfId="0" applyNumberFormat="1" applyFont="1"/>
    <xf numFmtId="0" fontId="25" fillId="0" borderId="0" xfId="0" applyFont="1" applyAlignment="1">
      <alignment vertical="center" wrapText="1"/>
    </xf>
    <xf numFmtId="0" fontId="20" fillId="0" borderId="0" xfId="0" applyFont="1" applyAlignment="1">
      <alignment wrapText="1"/>
    </xf>
    <xf numFmtId="0" fontId="7" fillId="0" borderId="12" xfId="0" applyFont="1" applyBorder="1"/>
    <xf numFmtId="0" fontId="7" fillId="0" borderId="13" xfId="0" applyFont="1" applyBorder="1"/>
    <xf numFmtId="165" fontId="12" fillId="0" borderId="5" xfId="0" applyNumberFormat="1" applyFont="1" applyBorder="1"/>
    <xf numFmtId="165" fontId="12" fillId="0" borderId="7" xfId="9" applyNumberFormat="1" applyFont="1" applyBorder="1"/>
    <xf numFmtId="165" fontId="12" fillId="0" borderId="6" xfId="9" applyNumberFormat="1" applyFont="1" applyBorder="1"/>
    <xf numFmtId="168" fontId="13" fillId="0" borderId="7" xfId="0" applyNumberFormat="1" applyFont="1" applyBorder="1" applyAlignment="1">
      <alignment horizontal="center"/>
    </xf>
    <xf numFmtId="168" fontId="12" fillId="0" borderId="2" xfId="9" applyNumberFormat="1" applyFont="1" applyBorder="1" applyAlignment="1">
      <alignment horizontal="center"/>
    </xf>
    <xf numFmtId="168" fontId="12" fillId="0" borderId="9" xfId="9" applyNumberFormat="1" applyFont="1" applyBorder="1" applyAlignment="1">
      <alignment horizontal="center"/>
    </xf>
    <xf numFmtId="168" fontId="13" fillId="0" borderId="5" xfId="9" applyNumberFormat="1" applyFont="1" applyBorder="1" applyAlignment="1">
      <alignment horizontal="center"/>
    </xf>
    <xf numFmtId="168" fontId="13" fillId="0" borderId="7" xfId="9" applyNumberFormat="1" applyFont="1" applyBorder="1" applyAlignment="1">
      <alignment horizontal="center"/>
    </xf>
    <xf numFmtId="168" fontId="13" fillId="0" borderId="6" xfId="9" applyNumberFormat="1" applyFont="1" applyBorder="1" applyAlignment="1">
      <alignment horizontal="center"/>
    </xf>
    <xf numFmtId="165" fontId="12" fillId="0" borderId="0" xfId="9" applyNumberFormat="1" applyFont="1" applyFill="1"/>
    <xf numFmtId="166" fontId="21" fillId="0" borderId="0" xfId="0" applyNumberFormat="1" applyFont="1"/>
    <xf numFmtId="168" fontId="7" fillId="0" borderId="10" xfId="9" applyNumberFormat="1" applyFont="1" applyBorder="1" applyAlignment="1">
      <alignment horizontal="center"/>
    </xf>
    <xf numFmtId="168" fontId="7" fillId="0" borderId="11" xfId="9" applyNumberFormat="1" applyFont="1" applyBorder="1" applyAlignment="1">
      <alignment horizontal="center"/>
    </xf>
    <xf numFmtId="168" fontId="13" fillId="0" borderId="10" xfId="9" applyNumberFormat="1" applyFont="1" applyBorder="1" applyAlignment="1">
      <alignment horizontal="center"/>
    </xf>
    <xf numFmtId="168" fontId="13" fillId="0" borderId="11" xfId="9" applyNumberFormat="1" applyFont="1" applyBorder="1" applyAlignment="1">
      <alignment horizontal="center"/>
    </xf>
    <xf numFmtId="10" fontId="20" fillId="0" borderId="0" xfId="9" applyNumberFormat="1" applyFont="1"/>
    <xf numFmtId="164" fontId="20" fillId="0" borderId="0" xfId="12" applyFont="1"/>
    <xf numFmtId="3" fontId="7" fillId="0" borderId="10" xfId="12" applyNumberFormat="1" applyFont="1" applyBorder="1"/>
    <xf numFmtId="3" fontId="7" fillId="0" borderId="2" xfId="12" applyNumberFormat="1" applyFont="1" applyBorder="1"/>
    <xf numFmtId="165" fontId="12" fillId="0" borderId="0" xfId="9" applyNumberFormat="1" applyFont="1" applyBorder="1"/>
    <xf numFmtId="0" fontId="27" fillId="0" borderId="0" xfId="0" applyFont="1"/>
    <xf numFmtId="0" fontId="18" fillId="0" borderId="1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0" fontId="12" fillId="4" borderId="16" xfId="0" applyFont="1" applyFill="1" applyBorder="1"/>
    <xf numFmtId="0" fontId="12" fillId="4" borderId="17" xfId="0" applyFont="1" applyFill="1" applyBorder="1" applyAlignment="1">
      <alignment vertical="center" wrapText="1"/>
    </xf>
    <xf numFmtId="0" fontId="13" fillId="4" borderId="18" xfId="0" applyFont="1" applyFill="1" applyBorder="1" applyAlignment="1">
      <alignment horizontal="center" vertical="center"/>
    </xf>
    <xf numFmtId="0" fontId="13" fillId="4" borderId="17" xfId="0" applyFont="1" applyFill="1" applyBorder="1" applyAlignment="1">
      <alignment horizontal="center" vertical="center"/>
    </xf>
    <xf numFmtId="0" fontId="13" fillId="4" borderId="23" xfId="0" applyFont="1" applyFill="1" applyBorder="1" applyAlignment="1">
      <alignment horizontal="left" vertical="center" wrapText="1"/>
    </xf>
    <xf numFmtId="0" fontId="13" fillId="4" borderId="6" xfId="0" applyFont="1" applyFill="1" applyBorder="1" applyAlignment="1">
      <alignment horizontal="left" vertical="center" wrapText="1"/>
    </xf>
    <xf numFmtId="0" fontId="13" fillId="4" borderId="5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13" fillId="4" borderId="21" xfId="0" applyFont="1" applyFill="1" applyBorder="1" applyAlignment="1">
      <alignment horizontal="center" vertical="center" wrapText="1"/>
    </xf>
    <xf numFmtId="0" fontId="13" fillId="4" borderId="11" xfId="0" applyFont="1" applyFill="1" applyBorder="1" applyAlignment="1">
      <alignment horizontal="center" vertical="center" wrapText="1"/>
    </xf>
    <xf numFmtId="0" fontId="13" fillId="4" borderId="14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0" fontId="9" fillId="0" borderId="0" xfId="0" applyFont="1"/>
    <xf numFmtId="166" fontId="8" fillId="0" borderId="0" xfId="12" applyNumberFormat="1" applyFont="1"/>
    <xf numFmtId="0" fontId="13" fillId="4" borderId="15" xfId="0" applyFont="1" applyFill="1" applyBorder="1" applyAlignment="1">
      <alignment horizontal="center" vertical="center" wrapText="1"/>
    </xf>
    <xf numFmtId="168" fontId="18" fillId="0" borderId="12" xfId="0" applyNumberFormat="1" applyFont="1" applyBorder="1" applyAlignment="1">
      <alignment horizontal="center" vertical="center" wrapText="1"/>
    </xf>
    <xf numFmtId="10" fontId="12" fillId="0" borderId="9" xfId="10" applyNumberFormat="1" applyFont="1" applyBorder="1" applyAlignment="1">
      <alignment horizontal="center" vertical="center"/>
    </xf>
    <xf numFmtId="168" fontId="18" fillId="0" borderId="9" xfId="0" applyNumberFormat="1" applyFont="1" applyBorder="1" applyAlignment="1">
      <alignment horizontal="center" vertical="center" wrapText="1"/>
    </xf>
    <xf numFmtId="10" fontId="12" fillId="0" borderId="13" xfId="0" applyNumberFormat="1" applyFont="1" applyBorder="1" applyAlignment="1">
      <alignment horizontal="center" vertical="center" wrapText="1"/>
    </xf>
    <xf numFmtId="168" fontId="18" fillId="0" borderId="13" xfId="0" applyNumberFormat="1" applyFont="1" applyBorder="1" applyAlignment="1">
      <alignment horizontal="center" vertical="center" wrapText="1"/>
    </xf>
    <xf numFmtId="10" fontId="7" fillId="0" borderId="0" xfId="0" applyNumberFormat="1" applyFont="1" applyAlignment="1">
      <alignment horizontal="center" vertical="center" wrapText="1"/>
    </xf>
    <xf numFmtId="10" fontId="12" fillId="0" borderId="0" xfId="0" applyNumberFormat="1" applyFont="1" applyAlignment="1">
      <alignment horizontal="center" vertical="center" wrapText="1"/>
    </xf>
    <xf numFmtId="168" fontId="18" fillId="0" borderId="0" xfId="0" applyNumberFormat="1" applyFont="1" applyAlignment="1">
      <alignment horizontal="center" vertical="center" wrapText="1"/>
    </xf>
    <xf numFmtId="166" fontId="7" fillId="0" borderId="10" xfId="12" applyNumberFormat="1" applyFont="1" applyBorder="1"/>
    <xf numFmtId="0" fontId="13" fillId="4" borderId="5" xfId="0" applyFont="1" applyFill="1" applyBorder="1" applyAlignment="1">
      <alignment horizontal="center" vertical="center"/>
    </xf>
    <xf numFmtId="0" fontId="13" fillId="4" borderId="7" xfId="0" applyFont="1" applyFill="1" applyBorder="1" applyAlignment="1">
      <alignment horizontal="center" vertical="center"/>
    </xf>
    <xf numFmtId="0" fontId="13" fillId="4" borderId="6" xfId="0" applyFont="1" applyFill="1" applyBorder="1" applyAlignment="1">
      <alignment horizontal="center" vertical="center"/>
    </xf>
    <xf numFmtId="0" fontId="13" fillId="4" borderId="13" xfId="0" applyFont="1" applyFill="1" applyBorder="1" applyAlignment="1">
      <alignment horizontal="center" vertical="center" wrapText="1"/>
    </xf>
    <xf numFmtId="0" fontId="11" fillId="0" borderId="28" xfId="0" applyFont="1" applyBorder="1"/>
    <xf numFmtId="0" fontId="11" fillId="0" borderId="12" xfId="0" applyFont="1" applyBorder="1"/>
    <xf numFmtId="0" fontId="12" fillId="0" borderId="27" xfId="0" applyFont="1" applyBorder="1"/>
    <xf numFmtId="168" fontId="7" fillId="0" borderId="2" xfId="12" applyNumberFormat="1" applyFont="1" applyBorder="1" applyAlignment="1">
      <alignment horizontal="center" vertical="center"/>
    </xf>
    <xf numFmtId="168" fontId="12" fillId="0" borderId="9" xfId="12" applyNumberFormat="1" applyFont="1" applyBorder="1" applyAlignment="1">
      <alignment horizontal="center" vertical="center"/>
    </xf>
    <xf numFmtId="168" fontId="7" fillId="3" borderId="2" xfId="12" applyNumberFormat="1" applyFont="1" applyFill="1" applyBorder="1" applyAlignment="1">
      <alignment horizontal="center" vertical="center"/>
    </xf>
    <xf numFmtId="168" fontId="12" fillId="3" borderId="9" xfId="12" applyNumberFormat="1" applyFont="1" applyFill="1" applyBorder="1" applyAlignment="1">
      <alignment horizontal="center" vertical="center"/>
    </xf>
    <xf numFmtId="168" fontId="11" fillId="0" borderId="5" xfId="12" applyNumberFormat="1" applyFont="1" applyBorder="1" applyAlignment="1">
      <alignment horizontal="center" vertical="center"/>
    </xf>
    <xf numFmtId="168" fontId="11" fillId="0" borderId="7" xfId="12" applyNumberFormat="1" applyFont="1" applyBorder="1" applyAlignment="1">
      <alignment horizontal="center" vertical="center"/>
    </xf>
    <xf numFmtId="168" fontId="11" fillId="0" borderId="6" xfId="12" applyNumberFormat="1" applyFont="1" applyBorder="1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168" fontId="7" fillId="0" borderId="0" xfId="12" applyNumberFormat="1" applyFont="1" applyBorder="1" applyAlignment="1">
      <alignment horizontal="center" vertical="center"/>
    </xf>
    <xf numFmtId="168" fontId="7" fillId="3" borderId="0" xfId="12" applyNumberFormat="1" applyFont="1" applyFill="1" applyBorder="1" applyAlignment="1">
      <alignment horizontal="center" vertical="center"/>
    </xf>
    <xf numFmtId="168" fontId="11" fillId="0" borderId="5" xfId="0" applyNumberFormat="1" applyFont="1" applyBorder="1" applyAlignment="1">
      <alignment horizontal="center" vertical="center"/>
    </xf>
    <xf numFmtId="168" fontId="11" fillId="0" borderId="7" xfId="0" applyNumberFormat="1" applyFont="1" applyBorder="1" applyAlignment="1">
      <alignment horizontal="center" vertical="center"/>
    </xf>
    <xf numFmtId="168" fontId="11" fillId="0" borderId="6" xfId="0" applyNumberFormat="1" applyFont="1" applyBorder="1" applyAlignment="1">
      <alignment horizontal="center" vertical="center"/>
    </xf>
    <xf numFmtId="169" fontId="12" fillId="0" borderId="0" xfId="0" applyNumberFormat="1" applyFont="1" applyAlignment="1">
      <alignment horizontal="center"/>
    </xf>
    <xf numFmtId="169" fontId="7" fillId="0" borderId="0" xfId="0" applyNumberFormat="1" applyFont="1" applyAlignment="1">
      <alignment horizontal="center"/>
    </xf>
    <xf numFmtId="169" fontId="12" fillId="0" borderId="29" xfId="0" applyNumberFormat="1" applyFont="1" applyBorder="1" applyAlignment="1">
      <alignment horizontal="center"/>
    </xf>
    <xf numFmtId="169" fontId="13" fillId="0" borderId="7" xfId="0" applyNumberFormat="1" applyFont="1" applyBorder="1" applyAlignment="1">
      <alignment horizontal="center"/>
    </xf>
    <xf numFmtId="169" fontId="13" fillId="0" borderId="21" xfId="0" applyNumberFormat="1" applyFont="1" applyBorder="1" applyAlignment="1">
      <alignment horizontal="center"/>
    </xf>
    <xf numFmtId="169" fontId="11" fillId="0" borderId="26" xfId="0" applyNumberFormat="1" applyFont="1" applyBorder="1" applyAlignment="1">
      <alignment horizontal="center"/>
    </xf>
    <xf numFmtId="169" fontId="13" fillId="0" borderId="26" xfId="0" applyNumberFormat="1" applyFont="1" applyBorder="1" applyAlignment="1">
      <alignment horizontal="center"/>
    </xf>
    <xf numFmtId="169" fontId="11" fillId="0" borderId="30" xfId="0" applyNumberFormat="1" applyFont="1" applyBorder="1" applyAlignment="1">
      <alignment horizontal="center"/>
    </xf>
    <xf numFmtId="169" fontId="11" fillId="0" borderId="5" xfId="0" applyNumberFormat="1" applyFont="1" applyBorder="1" applyAlignment="1">
      <alignment horizontal="center"/>
    </xf>
    <xf numFmtId="169" fontId="11" fillId="0" borderId="7" xfId="0" applyNumberFormat="1" applyFont="1" applyBorder="1" applyAlignment="1">
      <alignment horizontal="center"/>
    </xf>
    <xf numFmtId="169" fontId="11" fillId="0" borderId="6" xfId="0" applyNumberFormat="1" applyFont="1" applyBorder="1" applyAlignment="1">
      <alignment horizontal="center"/>
    </xf>
    <xf numFmtId="169" fontId="7" fillId="0" borderId="2" xfId="12" applyNumberFormat="1" applyFont="1" applyBorder="1" applyAlignment="1">
      <alignment horizontal="center" vertical="center"/>
    </xf>
    <xf numFmtId="169" fontId="7" fillId="0" borderId="0" xfId="12" applyNumberFormat="1" applyFont="1" applyBorder="1" applyAlignment="1">
      <alignment horizontal="center" vertical="center"/>
    </xf>
    <xf numFmtId="169" fontId="12" fillId="0" borderId="9" xfId="12" applyNumberFormat="1" applyFont="1" applyBorder="1" applyAlignment="1">
      <alignment horizontal="center" vertical="center"/>
    </xf>
    <xf numFmtId="169" fontId="11" fillId="0" borderId="5" xfId="12" applyNumberFormat="1" applyFont="1" applyBorder="1" applyAlignment="1">
      <alignment horizontal="center" vertical="center"/>
    </xf>
    <xf numFmtId="169" fontId="11" fillId="0" borderId="7" xfId="12" applyNumberFormat="1" applyFont="1" applyBorder="1" applyAlignment="1">
      <alignment horizontal="center" vertical="center"/>
    </xf>
    <xf numFmtId="169" fontId="11" fillId="0" borderId="6" xfId="12" applyNumberFormat="1" applyFont="1" applyBorder="1" applyAlignment="1">
      <alignment horizontal="center" vertical="center"/>
    </xf>
    <xf numFmtId="169" fontId="11" fillId="0" borderId="5" xfId="0" applyNumberFormat="1" applyFont="1" applyBorder="1" applyAlignment="1">
      <alignment horizontal="center" vertical="center"/>
    </xf>
    <xf numFmtId="169" fontId="11" fillId="0" borderId="7" xfId="0" applyNumberFormat="1" applyFont="1" applyBorder="1" applyAlignment="1">
      <alignment horizontal="center" vertical="center"/>
    </xf>
    <xf numFmtId="169" fontId="11" fillId="0" borderId="6" xfId="0" applyNumberFormat="1" applyFont="1" applyBorder="1" applyAlignment="1">
      <alignment horizontal="center" vertical="center"/>
    </xf>
    <xf numFmtId="0" fontId="13" fillId="4" borderId="5" xfId="0" quotePrefix="1" applyFont="1" applyFill="1" applyBorder="1" applyAlignment="1">
      <alignment horizontal="center" vertical="center" wrapText="1"/>
    </xf>
    <xf numFmtId="0" fontId="13" fillId="4" borderId="8" xfId="0" quotePrefix="1" applyFont="1" applyFill="1" applyBorder="1" applyAlignment="1">
      <alignment horizontal="center" vertical="center" wrapText="1"/>
    </xf>
    <xf numFmtId="168" fontId="7" fillId="0" borderId="12" xfId="9" applyNumberFormat="1" applyFont="1" applyBorder="1" applyAlignment="1">
      <alignment horizontal="center"/>
    </xf>
    <xf numFmtId="168" fontId="12" fillId="0" borderId="0" xfId="9" applyNumberFormat="1" applyFont="1" applyBorder="1" applyAlignment="1">
      <alignment horizontal="center"/>
    </xf>
    <xf numFmtId="168" fontId="13" fillId="0" borderId="12" xfId="9" applyNumberFormat="1" applyFont="1" applyBorder="1" applyAlignment="1">
      <alignment horizontal="center"/>
    </xf>
    <xf numFmtId="170" fontId="12" fillId="0" borderId="0" xfId="0" applyNumberFormat="1" applyFont="1" applyAlignment="1">
      <alignment horizontal="center"/>
    </xf>
    <xf numFmtId="170" fontId="7" fillId="0" borderId="0" xfId="0" applyNumberFormat="1" applyFont="1" applyAlignment="1">
      <alignment horizontal="center"/>
    </xf>
    <xf numFmtId="170" fontId="12" fillId="0" borderId="29" xfId="0" applyNumberFormat="1" applyFont="1" applyBorder="1" applyAlignment="1">
      <alignment horizontal="center"/>
    </xf>
    <xf numFmtId="170" fontId="7" fillId="3" borderId="0" xfId="0" applyNumberFormat="1" applyFont="1" applyFill="1" applyAlignment="1">
      <alignment horizontal="center"/>
    </xf>
    <xf numFmtId="170" fontId="7" fillId="3" borderId="29" xfId="0" applyNumberFormat="1" applyFont="1" applyFill="1" applyBorder="1" applyAlignment="1">
      <alignment horizontal="center"/>
    </xf>
    <xf numFmtId="170" fontId="13" fillId="0" borderId="7" xfId="0" applyNumberFormat="1" applyFont="1" applyBorder="1" applyAlignment="1">
      <alignment horizontal="center"/>
    </xf>
    <xf numFmtId="170" fontId="13" fillId="0" borderId="21" xfId="0" applyNumberFormat="1" applyFont="1" applyBorder="1" applyAlignment="1">
      <alignment horizontal="center"/>
    </xf>
    <xf numFmtId="170" fontId="11" fillId="0" borderId="26" xfId="0" applyNumberFormat="1" applyFont="1" applyBorder="1" applyAlignment="1">
      <alignment horizontal="center"/>
    </xf>
    <xf numFmtId="170" fontId="11" fillId="0" borderId="30" xfId="0" applyNumberFormat="1" applyFont="1" applyBorder="1" applyAlignment="1">
      <alignment horizontal="center"/>
    </xf>
    <xf numFmtId="169" fontId="13" fillId="0" borderId="5" xfId="0" applyNumberFormat="1" applyFont="1" applyBorder="1" applyAlignment="1">
      <alignment horizontal="center"/>
    </xf>
    <xf numFmtId="169" fontId="13" fillId="0" borderId="6" xfId="0" applyNumberFormat="1" applyFont="1" applyBorder="1" applyAlignment="1">
      <alignment horizontal="center"/>
    </xf>
    <xf numFmtId="0" fontId="13" fillId="4" borderId="7" xfId="0" quotePrefix="1" applyFont="1" applyFill="1" applyBorder="1" applyAlignment="1">
      <alignment horizontal="center" vertical="center" wrapText="1"/>
    </xf>
    <xf numFmtId="0" fontId="13" fillId="4" borderId="6" xfId="0" quotePrefix="1" applyFont="1" applyFill="1" applyBorder="1" applyAlignment="1">
      <alignment horizontal="center" vertical="center" wrapText="1"/>
    </xf>
    <xf numFmtId="0" fontId="13" fillId="4" borderId="21" xfId="0" quotePrefix="1" applyFont="1" applyFill="1" applyBorder="1" applyAlignment="1">
      <alignment horizontal="center" vertical="center" wrapText="1"/>
    </xf>
    <xf numFmtId="169" fontId="13" fillId="0" borderId="0" xfId="0" applyNumberFormat="1" applyFont="1" applyAlignment="1">
      <alignment horizontal="center"/>
    </xf>
    <xf numFmtId="169" fontId="11" fillId="0" borderId="0" xfId="12" applyNumberFormat="1" applyFont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3" fillId="4" borderId="4" xfId="0" applyFont="1" applyFill="1" applyBorder="1" applyAlignment="1">
      <alignment horizontal="center" vertical="center"/>
    </xf>
    <xf numFmtId="0" fontId="13" fillId="4" borderId="31" xfId="0" applyFont="1" applyFill="1" applyBorder="1" applyAlignment="1">
      <alignment horizontal="center" vertical="center"/>
    </xf>
    <xf numFmtId="0" fontId="13" fillId="4" borderId="13" xfId="0" applyFont="1" applyFill="1" applyBorder="1" applyAlignment="1">
      <alignment horizontal="center" vertical="center"/>
    </xf>
    <xf numFmtId="0" fontId="13" fillId="4" borderId="19" xfId="0" applyFont="1" applyFill="1" applyBorder="1" applyAlignment="1">
      <alignment horizontal="center" vertical="center"/>
    </xf>
    <xf numFmtId="168" fontId="12" fillId="0" borderId="2" xfId="0" applyNumberFormat="1" applyFont="1" applyBorder="1" applyAlignment="1">
      <alignment horizontal="center"/>
    </xf>
    <xf numFmtId="168" fontId="7" fillId="0" borderId="0" xfId="0" applyNumberFormat="1" applyFont="1" applyAlignment="1">
      <alignment horizontal="center"/>
    </xf>
    <xf numFmtId="168" fontId="12" fillId="0" borderId="0" xfId="0" applyNumberFormat="1" applyFont="1" applyAlignment="1">
      <alignment horizontal="center"/>
    </xf>
    <xf numFmtId="168" fontId="12" fillId="0" borderId="9" xfId="0" applyNumberFormat="1" applyFont="1" applyBorder="1" applyAlignment="1">
      <alignment horizontal="center"/>
    </xf>
    <xf numFmtId="168" fontId="7" fillId="3" borderId="2" xfId="0" applyNumberFormat="1" applyFont="1" applyFill="1" applyBorder="1" applyAlignment="1">
      <alignment horizontal="center"/>
    </xf>
    <xf numFmtId="168" fontId="7" fillId="3" borderId="0" xfId="0" applyNumberFormat="1" applyFont="1" applyFill="1" applyAlignment="1">
      <alignment horizontal="center"/>
    </xf>
    <xf numFmtId="168" fontId="12" fillId="3" borderId="0" xfId="0" applyNumberFormat="1" applyFont="1" applyFill="1" applyAlignment="1">
      <alignment horizontal="center"/>
    </xf>
    <xf numFmtId="168" fontId="7" fillId="3" borderId="9" xfId="0" applyNumberFormat="1" applyFont="1" applyFill="1" applyBorder="1" applyAlignment="1">
      <alignment horizontal="center"/>
    </xf>
    <xf numFmtId="168" fontId="13" fillId="0" borderId="5" xfId="0" applyNumberFormat="1" applyFont="1" applyBorder="1" applyAlignment="1">
      <alignment horizontal="center"/>
    </xf>
    <xf numFmtId="168" fontId="13" fillId="0" borderId="6" xfId="0" applyNumberFormat="1" applyFont="1" applyBorder="1" applyAlignment="1">
      <alignment horizontal="center"/>
    </xf>
    <xf numFmtId="168" fontId="11" fillId="0" borderId="5" xfId="0" applyNumberFormat="1" applyFont="1" applyBorder="1" applyAlignment="1">
      <alignment horizontal="center"/>
    </xf>
    <xf numFmtId="168" fontId="11" fillId="0" borderId="7" xfId="0" applyNumberFormat="1" applyFont="1" applyBorder="1" applyAlignment="1">
      <alignment horizontal="center"/>
    </xf>
    <xf numFmtId="168" fontId="11" fillId="0" borderId="6" xfId="0" applyNumberFormat="1" applyFont="1" applyBorder="1" applyAlignment="1">
      <alignment horizontal="center"/>
    </xf>
    <xf numFmtId="168" fontId="0" fillId="0" borderId="0" xfId="0" applyNumberFormat="1"/>
    <xf numFmtId="0" fontId="0" fillId="0" borderId="0" xfId="0" applyAlignment="1">
      <alignment vertical="center"/>
    </xf>
    <xf numFmtId="165" fontId="12" fillId="0" borderId="5" xfId="9" applyNumberFormat="1" applyFont="1" applyBorder="1" applyAlignment="1">
      <alignment horizontal="center" vertical="center"/>
    </xf>
    <xf numFmtId="165" fontId="12" fillId="0" borderId="7" xfId="9" applyNumberFormat="1" applyFont="1" applyBorder="1" applyAlignment="1">
      <alignment horizontal="center" vertical="center"/>
    </xf>
    <xf numFmtId="165" fontId="12" fillId="0" borderId="6" xfId="9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9" fontId="13" fillId="0" borderId="11" xfId="0" applyNumberFormat="1" applyFont="1" applyBorder="1" applyAlignment="1">
      <alignment horizontal="center"/>
    </xf>
    <xf numFmtId="169" fontId="13" fillId="0" borderId="32" xfId="0" applyNumberFormat="1" applyFont="1" applyBorder="1" applyAlignment="1">
      <alignment horizontal="center"/>
    </xf>
    <xf numFmtId="169" fontId="11" fillId="0" borderId="10" xfId="12" applyNumberFormat="1" applyFont="1" applyBorder="1" applyAlignment="1">
      <alignment horizontal="center" vertical="center"/>
    </xf>
    <xf numFmtId="169" fontId="11" fillId="0" borderId="11" xfId="12" applyNumberFormat="1" applyFont="1" applyBorder="1" applyAlignment="1">
      <alignment horizontal="center" vertical="center"/>
    </xf>
    <xf numFmtId="169" fontId="11" fillId="0" borderId="12" xfId="12" applyNumberFormat="1" applyFont="1" applyBorder="1" applyAlignment="1">
      <alignment horizontal="center" vertical="center"/>
    </xf>
    <xf numFmtId="0" fontId="7" fillId="0" borderId="5" xfId="0" applyFont="1" applyBorder="1"/>
    <xf numFmtId="0" fontId="7" fillId="0" borderId="7" xfId="0" applyFont="1" applyBorder="1"/>
    <xf numFmtId="165" fontId="12" fillId="0" borderId="7" xfId="0" applyNumberFormat="1" applyFont="1" applyBorder="1"/>
    <xf numFmtId="165" fontId="12" fillId="0" borderId="5" xfId="9" applyNumberFormat="1" applyFont="1" applyFill="1" applyBorder="1"/>
    <xf numFmtId="0" fontId="11" fillId="0" borderId="3" xfId="0" applyFont="1" applyBorder="1" applyAlignment="1">
      <alignment horizontal="left" vertical="top"/>
    </xf>
    <xf numFmtId="0" fontId="11" fillId="0" borderId="13" xfId="0" applyFont="1" applyBorder="1" applyAlignment="1">
      <alignment horizontal="left" vertical="top"/>
    </xf>
    <xf numFmtId="0" fontId="7" fillId="0" borderId="28" xfId="0" applyFont="1" applyBorder="1"/>
    <xf numFmtId="0" fontId="7" fillId="0" borderId="35" xfId="0" applyFont="1" applyBorder="1"/>
    <xf numFmtId="0" fontId="7" fillId="0" borderId="36" xfId="0" applyFont="1" applyBorder="1"/>
    <xf numFmtId="168" fontId="11" fillId="0" borderId="26" xfId="0" applyNumberFormat="1" applyFont="1" applyBorder="1" applyAlignment="1">
      <alignment horizontal="center"/>
    </xf>
    <xf numFmtId="168" fontId="13" fillId="0" borderId="26" xfId="0" applyNumberFormat="1" applyFont="1" applyBorder="1" applyAlignment="1">
      <alignment horizontal="center"/>
    </xf>
    <xf numFmtId="168" fontId="12" fillId="0" borderId="10" xfId="0" applyNumberFormat="1" applyFont="1" applyBorder="1" applyAlignment="1">
      <alignment horizontal="center"/>
    </xf>
    <xf numFmtId="168" fontId="7" fillId="0" borderId="11" xfId="12" applyNumberFormat="1" applyFont="1" applyBorder="1" applyAlignment="1">
      <alignment horizontal="center" vertical="center"/>
    </xf>
    <xf numFmtId="168" fontId="12" fillId="0" borderId="12" xfId="12" applyNumberFormat="1" applyFont="1" applyBorder="1" applyAlignment="1">
      <alignment horizontal="center" vertical="center"/>
    </xf>
    <xf numFmtId="168" fontId="7" fillId="0" borderId="3" xfId="12" applyNumberFormat="1" applyFont="1" applyBorder="1" applyAlignment="1">
      <alignment horizontal="center" vertical="center"/>
    </xf>
    <xf numFmtId="168" fontId="7" fillId="0" borderId="4" xfId="12" applyNumberFormat="1" applyFont="1" applyBorder="1" applyAlignment="1">
      <alignment horizontal="center" vertical="center"/>
    </xf>
    <xf numFmtId="168" fontId="12" fillId="0" borderId="13" xfId="12" applyNumberFormat="1" applyFont="1" applyBorder="1" applyAlignment="1">
      <alignment horizontal="center" vertical="center"/>
    </xf>
    <xf numFmtId="0" fontId="13" fillId="4" borderId="38" xfId="0" applyFont="1" applyFill="1" applyBorder="1" applyAlignment="1">
      <alignment horizontal="center" vertical="center"/>
    </xf>
    <xf numFmtId="0" fontId="13" fillId="4" borderId="38" xfId="0" quotePrefix="1" applyFont="1" applyFill="1" applyBorder="1" applyAlignment="1">
      <alignment horizontal="center" vertical="center" wrapText="1"/>
    </xf>
    <xf numFmtId="169" fontId="12" fillId="0" borderId="39" xfId="0" applyNumberFormat="1" applyFont="1" applyBorder="1" applyAlignment="1">
      <alignment horizontal="center"/>
    </xf>
    <xf numFmtId="169" fontId="13" fillId="0" borderId="38" xfId="0" applyNumberFormat="1" applyFont="1" applyBorder="1" applyAlignment="1">
      <alignment horizontal="center"/>
    </xf>
    <xf numFmtId="169" fontId="11" fillId="0" borderId="37" xfId="0" applyNumberFormat="1" applyFont="1" applyBorder="1" applyAlignment="1">
      <alignment horizontal="center"/>
    </xf>
    <xf numFmtId="168" fontId="12" fillId="0" borderId="39" xfId="0" applyNumberFormat="1" applyFont="1" applyBorder="1" applyAlignment="1">
      <alignment horizontal="center"/>
    </xf>
    <xf numFmtId="168" fontId="7" fillId="3" borderId="39" xfId="0" applyNumberFormat="1" applyFont="1" applyFill="1" applyBorder="1" applyAlignment="1">
      <alignment horizontal="center"/>
    </xf>
    <xf numFmtId="168" fontId="13" fillId="0" borderId="38" xfId="0" applyNumberFormat="1" applyFont="1" applyBorder="1" applyAlignment="1">
      <alignment horizontal="center"/>
    </xf>
    <xf numFmtId="168" fontId="11" fillId="0" borderId="37" xfId="0" applyNumberFormat="1" applyFont="1" applyBorder="1" applyAlignment="1">
      <alignment horizontal="center"/>
    </xf>
    <xf numFmtId="0" fontId="13" fillId="4" borderId="40" xfId="0" applyFont="1" applyFill="1" applyBorder="1" applyAlignment="1">
      <alignment horizontal="center" vertical="center"/>
    </xf>
    <xf numFmtId="165" fontId="7" fillId="0" borderId="2" xfId="9" applyNumberFormat="1" applyFont="1" applyBorder="1" applyAlignment="1">
      <alignment horizontal="center" vertical="center"/>
    </xf>
    <xf numFmtId="165" fontId="11" fillId="0" borderId="5" xfId="9" applyNumberFormat="1" applyFont="1" applyBorder="1" applyAlignment="1">
      <alignment horizontal="center" vertical="center"/>
    </xf>
    <xf numFmtId="165" fontId="7" fillId="0" borderId="0" xfId="9" applyNumberFormat="1" applyFont="1" applyBorder="1" applyAlignment="1">
      <alignment horizontal="center" vertical="center"/>
    </xf>
    <xf numFmtId="165" fontId="7" fillId="0" borderId="9" xfId="9" applyNumberFormat="1" applyFont="1" applyBorder="1" applyAlignment="1">
      <alignment horizontal="center" vertical="center"/>
    </xf>
    <xf numFmtId="165" fontId="11" fillId="0" borderId="7" xfId="9" applyNumberFormat="1" applyFont="1" applyBorder="1" applyAlignment="1">
      <alignment horizontal="center" vertical="center"/>
    </xf>
    <xf numFmtId="165" fontId="11" fillId="0" borderId="6" xfId="9" applyNumberFormat="1" applyFont="1" applyBorder="1" applyAlignment="1">
      <alignment horizontal="center" vertical="center"/>
    </xf>
    <xf numFmtId="0" fontId="13" fillId="4" borderId="23" xfId="0" applyFont="1" applyFill="1" applyBorder="1" applyAlignment="1">
      <alignment horizontal="left" vertical="center"/>
    </xf>
    <xf numFmtId="169" fontId="12" fillId="0" borderId="0" xfId="0" applyNumberFormat="1" applyFont="1"/>
    <xf numFmtId="169" fontId="7" fillId="0" borderId="0" xfId="0" applyNumberFormat="1" applyFont="1"/>
    <xf numFmtId="169" fontId="12" fillId="0" borderId="29" xfId="0" applyNumberFormat="1" applyFont="1" applyBorder="1"/>
    <xf numFmtId="169" fontId="7" fillId="3" borderId="0" xfId="0" applyNumberFormat="1" applyFont="1" applyFill="1"/>
    <xf numFmtId="169" fontId="12" fillId="3" borderId="0" xfId="0" applyNumberFormat="1" applyFont="1" applyFill="1"/>
    <xf numFmtId="169" fontId="7" fillId="3" borderId="29" xfId="0" applyNumberFormat="1" applyFont="1" applyFill="1" applyBorder="1"/>
    <xf numFmtId="169" fontId="7" fillId="0" borderId="2" xfId="12" applyNumberFormat="1" applyFont="1" applyBorder="1" applyAlignment="1">
      <alignment vertical="center"/>
    </xf>
    <xf numFmtId="169" fontId="7" fillId="0" borderId="0" xfId="12" applyNumberFormat="1" applyFont="1" applyBorder="1" applyAlignment="1">
      <alignment vertical="center"/>
    </xf>
    <xf numFmtId="169" fontId="12" fillId="0" borderId="9" xfId="12" applyNumberFormat="1" applyFont="1" applyBorder="1" applyAlignment="1">
      <alignment vertical="center"/>
    </xf>
    <xf numFmtId="169" fontId="7" fillId="3" borderId="2" xfId="12" applyNumberFormat="1" applyFont="1" applyFill="1" applyBorder="1" applyAlignment="1">
      <alignment vertical="center"/>
    </xf>
    <xf numFmtId="169" fontId="7" fillId="3" borderId="0" xfId="12" applyNumberFormat="1" applyFont="1" applyFill="1" applyBorder="1" applyAlignment="1">
      <alignment vertical="center"/>
    </xf>
    <xf numFmtId="169" fontId="12" fillId="3" borderId="9" xfId="12" applyNumberFormat="1" applyFont="1" applyFill="1" applyBorder="1" applyAlignment="1">
      <alignment vertical="center"/>
    </xf>
    <xf numFmtId="169" fontId="11" fillId="0" borderId="5" xfId="12" applyNumberFormat="1" applyFont="1" applyBorder="1" applyAlignment="1">
      <alignment vertical="center"/>
    </xf>
    <xf numFmtId="169" fontId="11" fillId="0" borderId="7" xfId="12" applyNumberFormat="1" applyFont="1" applyBorder="1" applyAlignment="1">
      <alignment vertical="center"/>
    </xf>
    <xf numFmtId="169" fontId="11" fillId="0" borderId="6" xfId="12" applyNumberFormat="1" applyFont="1" applyBorder="1" applyAlignment="1">
      <alignment vertical="center"/>
    </xf>
    <xf numFmtId="169" fontId="11" fillId="0" borderId="5" xfId="0" applyNumberFormat="1" applyFont="1" applyBorder="1" applyAlignment="1">
      <alignment vertical="center"/>
    </xf>
    <xf numFmtId="169" fontId="11" fillId="0" borderId="7" xfId="0" applyNumberFormat="1" applyFont="1" applyBorder="1" applyAlignment="1">
      <alignment vertical="center"/>
    </xf>
    <xf numFmtId="169" fontId="11" fillId="0" borderId="6" xfId="0" applyNumberFormat="1" applyFont="1" applyBorder="1" applyAlignment="1">
      <alignment vertical="center"/>
    </xf>
    <xf numFmtId="169" fontId="13" fillId="0" borderId="7" xfId="0" applyNumberFormat="1" applyFont="1" applyBorder="1"/>
    <xf numFmtId="169" fontId="13" fillId="0" borderId="21" xfId="0" applyNumberFormat="1" applyFont="1" applyBorder="1"/>
    <xf numFmtId="169" fontId="12" fillId="0" borderId="2" xfId="0" applyNumberFormat="1" applyFont="1" applyBorder="1"/>
    <xf numFmtId="169" fontId="12" fillId="0" borderId="9" xfId="0" applyNumberFormat="1" applyFont="1" applyBorder="1"/>
    <xf numFmtId="169" fontId="7" fillId="3" borderId="2" xfId="0" applyNumberFormat="1" applyFont="1" applyFill="1" applyBorder="1"/>
    <xf numFmtId="169" fontId="7" fillId="3" borderId="9" xfId="0" applyNumberFormat="1" applyFont="1" applyFill="1" applyBorder="1"/>
    <xf numFmtId="169" fontId="13" fillId="0" borderId="5" xfId="0" applyNumberFormat="1" applyFont="1" applyBorder="1"/>
    <xf numFmtId="169" fontId="13" fillId="0" borderId="6" xfId="0" applyNumberFormat="1" applyFont="1" applyBorder="1"/>
    <xf numFmtId="169" fontId="11" fillId="0" borderId="26" xfId="0" applyNumberFormat="1" applyFont="1" applyBorder="1"/>
    <xf numFmtId="169" fontId="13" fillId="0" borderId="26" xfId="0" applyNumberFormat="1" applyFont="1" applyBorder="1"/>
    <xf numFmtId="169" fontId="11" fillId="0" borderId="30" xfId="0" applyNumberFormat="1" applyFont="1" applyBorder="1"/>
    <xf numFmtId="169" fontId="12" fillId="0" borderId="39" xfId="0" applyNumberFormat="1" applyFont="1" applyBorder="1"/>
    <xf numFmtId="169" fontId="7" fillId="3" borderId="39" xfId="0" applyNumberFormat="1" applyFont="1" applyFill="1" applyBorder="1"/>
    <xf numFmtId="169" fontId="12" fillId="0" borderId="0" xfId="0" applyNumberFormat="1" applyFont="1" applyAlignment="1">
      <alignment vertical="center"/>
    </xf>
    <xf numFmtId="169" fontId="7" fillId="0" borderId="0" xfId="0" applyNumberFormat="1" applyFont="1" applyAlignment="1">
      <alignment vertical="center"/>
    </xf>
    <xf numFmtId="169" fontId="12" fillId="0" borderId="29" xfId="0" applyNumberFormat="1" applyFont="1" applyBorder="1" applyAlignment="1">
      <alignment vertical="center"/>
    </xf>
    <xf numFmtId="169" fontId="7" fillId="3" borderId="0" xfId="0" applyNumberFormat="1" applyFont="1" applyFill="1" applyAlignment="1">
      <alignment vertical="center"/>
    </xf>
    <xf numFmtId="169" fontId="12" fillId="3" borderId="0" xfId="0" applyNumberFormat="1" applyFont="1" applyFill="1" applyAlignment="1">
      <alignment vertical="center"/>
    </xf>
    <xf numFmtId="169" fontId="7" fillId="3" borderId="29" xfId="0" applyNumberFormat="1" applyFont="1" applyFill="1" applyBorder="1" applyAlignment="1">
      <alignment vertical="center"/>
    </xf>
    <xf numFmtId="169" fontId="12" fillId="0" borderId="39" xfId="0" applyNumberFormat="1" applyFont="1" applyBorder="1" applyAlignment="1">
      <alignment vertical="center"/>
    </xf>
    <xf numFmtId="169" fontId="7" fillId="3" borderId="39" xfId="0" applyNumberFormat="1" applyFont="1" applyFill="1" applyBorder="1" applyAlignment="1">
      <alignment vertical="center"/>
    </xf>
    <xf numFmtId="168" fontId="12" fillId="0" borderId="2" xfId="0" applyNumberFormat="1" applyFont="1" applyBorder="1"/>
    <xf numFmtId="168" fontId="7" fillId="3" borderId="2" xfId="0" applyNumberFormat="1" applyFont="1" applyFill="1" applyBorder="1"/>
    <xf numFmtId="168" fontId="13" fillId="0" borderId="5" xfId="0" applyNumberFormat="1" applyFont="1" applyBorder="1"/>
    <xf numFmtId="168" fontId="13" fillId="0" borderId="7" xfId="0" applyNumberFormat="1" applyFont="1" applyBorder="1"/>
    <xf numFmtId="168" fontId="11" fillId="0" borderId="5" xfId="0" applyNumberFormat="1" applyFont="1" applyBorder="1"/>
    <xf numFmtId="168" fontId="11" fillId="0" borderId="7" xfId="0" applyNumberFormat="1" applyFont="1" applyBorder="1"/>
    <xf numFmtId="169" fontId="12" fillId="0" borderId="0" xfId="0" applyNumberFormat="1" applyFont="1" applyAlignment="1">
      <alignment horizontal="right"/>
    </xf>
    <xf numFmtId="169" fontId="7" fillId="0" borderId="0" xfId="0" applyNumberFormat="1" applyFont="1" applyAlignment="1">
      <alignment horizontal="right"/>
    </xf>
    <xf numFmtId="169" fontId="12" fillId="0" borderId="39" xfId="0" applyNumberFormat="1" applyFont="1" applyBorder="1" applyAlignment="1">
      <alignment horizontal="right"/>
    </xf>
    <xf numFmtId="169" fontId="7" fillId="0" borderId="2" xfId="12" applyNumberFormat="1" applyFont="1" applyFill="1" applyBorder="1" applyAlignment="1">
      <alignment horizontal="right" vertical="center"/>
    </xf>
    <xf numFmtId="169" fontId="7" fillId="0" borderId="0" xfId="12" applyNumberFormat="1" applyFont="1" applyFill="1" applyBorder="1" applyAlignment="1">
      <alignment horizontal="right" vertical="center"/>
    </xf>
    <xf numFmtId="169" fontId="12" fillId="0" borderId="9" xfId="12" applyNumberFormat="1" applyFont="1" applyFill="1" applyBorder="1" applyAlignment="1">
      <alignment horizontal="right" vertical="center"/>
    </xf>
    <xf numFmtId="169" fontId="7" fillId="0" borderId="2" xfId="0" applyNumberFormat="1" applyFont="1" applyBorder="1"/>
    <xf numFmtId="169" fontId="7" fillId="0" borderId="2" xfId="12" applyNumberFormat="1" applyFont="1" applyFill="1" applyBorder="1" applyAlignment="1">
      <alignment vertical="center"/>
    </xf>
    <xf numFmtId="169" fontId="7" fillId="0" borderId="0" xfId="12" applyNumberFormat="1" applyFont="1" applyFill="1" applyBorder="1" applyAlignment="1">
      <alignment vertical="center"/>
    </xf>
    <xf numFmtId="169" fontId="12" fillId="0" borderId="9" xfId="12" applyNumberFormat="1" applyFont="1" applyFill="1" applyBorder="1" applyAlignment="1">
      <alignment vertical="center"/>
    </xf>
    <xf numFmtId="169" fontId="12" fillId="0" borderId="29" xfId="0" applyNumberFormat="1" applyFont="1" applyBorder="1" applyAlignment="1">
      <alignment horizontal="right"/>
    </xf>
    <xf numFmtId="171" fontId="12" fillId="0" borderId="3" xfId="0" applyNumberFormat="1" applyFont="1" applyBorder="1"/>
    <xf numFmtId="171" fontId="12" fillId="0" borderId="4" xfId="0" applyNumberFormat="1" applyFont="1" applyBorder="1"/>
    <xf numFmtId="171" fontId="12" fillId="0" borderId="13" xfId="9" applyNumberFormat="1" applyFont="1" applyBorder="1"/>
    <xf numFmtId="171" fontId="12" fillId="0" borderId="0" xfId="0" applyNumberFormat="1" applyFont="1"/>
    <xf numFmtId="171" fontId="7" fillId="0" borderId="0" xfId="0" applyNumberFormat="1" applyFont="1"/>
    <xf numFmtId="171" fontId="12" fillId="0" borderId="29" xfId="0" applyNumberFormat="1" applyFont="1" applyBorder="1"/>
    <xf numFmtId="171" fontId="12" fillId="0" borderId="26" xfId="0" applyNumberFormat="1" applyFont="1" applyBorder="1"/>
    <xf numFmtId="171" fontId="12" fillId="0" borderId="30" xfId="0" applyNumberFormat="1" applyFont="1" applyBorder="1"/>
    <xf numFmtId="171" fontId="7" fillId="0" borderId="2" xfId="12" applyNumberFormat="1" applyFont="1" applyBorder="1" applyAlignment="1">
      <alignment vertical="center"/>
    </xf>
    <xf numFmtId="171" fontId="7" fillId="0" borderId="0" xfId="12" applyNumberFormat="1" applyFont="1" applyBorder="1" applyAlignment="1">
      <alignment vertical="center"/>
    </xf>
    <xf numFmtId="171" fontId="12" fillId="0" borderId="9" xfId="12" applyNumberFormat="1" applyFont="1" applyBorder="1" applyAlignment="1">
      <alignment vertical="center"/>
    </xf>
    <xf numFmtId="171" fontId="11" fillId="0" borderId="5" xfId="12" applyNumberFormat="1" applyFont="1" applyBorder="1" applyAlignment="1">
      <alignment vertical="center"/>
    </xf>
    <xf numFmtId="171" fontId="11" fillId="0" borderId="7" xfId="12" applyNumberFormat="1" applyFont="1" applyBorder="1" applyAlignment="1">
      <alignment vertical="center"/>
    </xf>
    <xf numFmtId="171" fontId="11" fillId="0" borderId="6" xfId="12" applyNumberFormat="1" applyFont="1" applyBorder="1" applyAlignment="1">
      <alignment vertical="center"/>
    </xf>
    <xf numFmtId="168" fontId="7" fillId="0" borderId="29" xfId="0" applyNumberFormat="1" applyFont="1" applyBorder="1" applyAlignment="1">
      <alignment horizontal="center"/>
    </xf>
    <xf numFmtId="169" fontId="7" fillId="0" borderId="2" xfId="12" applyNumberFormat="1" applyFont="1" applyFill="1" applyBorder="1" applyAlignment="1">
      <alignment horizontal="center" vertical="center"/>
    </xf>
    <xf numFmtId="169" fontId="7" fillId="0" borderId="0" xfId="12" applyNumberFormat="1" applyFont="1" applyFill="1" applyBorder="1" applyAlignment="1">
      <alignment horizontal="center" vertical="center"/>
    </xf>
    <xf numFmtId="169" fontId="12" fillId="0" borderId="9" xfId="12" applyNumberFormat="1" applyFont="1" applyFill="1" applyBorder="1" applyAlignment="1">
      <alignment horizontal="center" vertical="center"/>
    </xf>
    <xf numFmtId="169" fontId="12" fillId="0" borderId="2" xfId="0" applyNumberFormat="1" applyFont="1" applyBorder="1" applyAlignment="1">
      <alignment horizontal="center"/>
    </xf>
    <xf numFmtId="169" fontId="12" fillId="0" borderId="9" xfId="0" applyNumberFormat="1" applyFont="1" applyBorder="1" applyAlignment="1">
      <alignment horizontal="center"/>
    </xf>
    <xf numFmtId="165" fontId="0" fillId="0" borderId="0" xfId="9" applyNumberFormat="1" applyFont="1"/>
    <xf numFmtId="165" fontId="11" fillId="0" borderId="0" xfId="9" applyNumberFormat="1" applyFont="1" applyFill="1" applyBorder="1" applyAlignment="1">
      <alignment horizontal="center" vertical="center"/>
    </xf>
    <xf numFmtId="10" fontId="11" fillId="0" borderId="0" xfId="9" applyNumberFormat="1" applyFont="1" applyFill="1" applyBorder="1" applyAlignment="1">
      <alignment horizontal="center" vertical="center"/>
    </xf>
    <xf numFmtId="172" fontId="12" fillId="0" borderId="0" xfId="0" applyNumberFormat="1" applyFont="1" applyAlignment="1">
      <alignment horizontal="center"/>
    </xf>
    <xf numFmtId="172" fontId="13" fillId="0" borderId="26" xfId="0" applyNumberFormat="1" applyFont="1" applyBorder="1" applyAlignment="1">
      <alignment horizontal="center"/>
    </xf>
    <xf numFmtId="168" fontId="13" fillId="0" borderId="30" xfId="0" applyNumberFormat="1" applyFont="1" applyBorder="1" applyAlignment="1">
      <alignment horizontal="center"/>
    </xf>
    <xf numFmtId="168" fontId="18" fillId="0" borderId="14" xfId="0" applyNumberFormat="1" applyFont="1" applyBorder="1" applyAlignment="1">
      <alignment horizontal="center" vertical="center" wrapText="1"/>
    </xf>
    <xf numFmtId="168" fontId="18" fillId="0" borderId="1" xfId="0" applyNumberFormat="1" applyFont="1" applyBorder="1" applyAlignment="1">
      <alignment horizontal="center" vertical="center" wrapText="1"/>
    </xf>
    <xf numFmtId="168" fontId="18" fillId="0" borderId="15" xfId="0" applyNumberFormat="1" applyFont="1" applyBorder="1" applyAlignment="1">
      <alignment horizontal="center" vertical="center" wrapText="1"/>
    </xf>
    <xf numFmtId="10" fontId="12" fillId="0" borderId="0" xfId="10" applyNumberFormat="1" applyFont="1" applyBorder="1" applyAlignment="1">
      <alignment vertical="center"/>
    </xf>
    <xf numFmtId="10" fontId="12" fillId="0" borderId="4" xfId="0" applyNumberFormat="1" applyFont="1" applyBorder="1" applyAlignment="1">
      <alignment vertical="center" wrapText="1"/>
    </xf>
    <xf numFmtId="169" fontId="7" fillId="0" borderId="11" xfId="0" applyNumberFormat="1" applyFont="1" applyBorder="1" applyAlignment="1">
      <alignment vertical="center"/>
    </xf>
    <xf numFmtId="169" fontId="7" fillId="0" borderId="10" xfId="0" applyNumberFormat="1" applyFont="1" applyBorder="1" applyAlignment="1">
      <alignment vertical="center"/>
    </xf>
    <xf numFmtId="169" fontId="7" fillId="0" borderId="12" xfId="0" applyNumberFormat="1" applyFont="1" applyBorder="1" applyAlignment="1">
      <alignment horizontal="center" vertical="center"/>
    </xf>
    <xf numFmtId="10" fontId="12" fillId="0" borderId="2" xfId="10" applyNumberFormat="1" applyFont="1" applyBorder="1" applyAlignment="1">
      <alignment vertical="center"/>
    </xf>
    <xf numFmtId="169" fontId="7" fillId="0" borderId="2" xfId="0" applyNumberFormat="1" applyFont="1" applyBorder="1" applyAlignment="1">
      <alignment vertical="center"/>
    </xf>
    <xf numFmtId="169" fontId="7" fillId="0" borderId="9" xfId="0" applyNumberFormat="1" applyFont="1" applyBorder="1" applyAlignment="1">
      <alignment horizontal="center" vertical="center"/>
    </xf>
    <xf numFmtId="10" fontId="12" fillId="0" borderId="3" xfId="0" applyNumberFormat="1" applyFont="1" applyBorder="1" applyAlignment="1">
      <alignment vertical="center" wrapText="1"/>
    </xf>
    <xf numFmtId="0" fontId="18" fillId="0" borderId="8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2" fillId="0" borderId="15" xfId="0" applyFont="1" applyBorder="1" applyAlignment="1">
      <alignment vertical="center" wrapText="1"/>
    </xf>
    <xf numFmtId="165" fontId="13" fillId="0" borderId="0" xfId="9" applyNumberFormat="1" applyFont="1" applyFill="1" applyBorder="1" applyAlignment="1">
      <alignment horizontal="center"/>
    </xf>
    <xf numFmtId="168" fontId="7" fillId="0" borderId="2" xfId="12" applyNumberFormat="1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166" fontId="12" fillId="0" borderId="10" xfId="12" applyNumberFormat="1" applyFont="1" applyFill="1" applyBorder="1"/>
    <xf numFmtId="166" fontId="12" fillId="0" borderId="11" xfId="12" applyNumberFormat="1" applyFont="1" applyFill="1" applyBorder="1"/>
    <xf numFmtId="166" fontId="12" fillId="0" borderId="12" xfId="12" applyNumberFormat="1" applyFont="1" applyFill="1" applyBorder="1"/>
    <xf numFmtId="166" fontId="12" fillId="0" borderId="3" xfId="12" applyNumberFormat="1" applyFont="1" applyFill="1" applyBorder="1"/>
    <xf numFmtId="166" fontId="12" fillId="0" borderId="4" xfId="12" applyNumberFormat="1" applyFont="1" applyFill="1" applyBorder="1"/>
    <xf numFmtId="166" fontId="12" fillId="0" borderId="13" xfId="12" applyNumberFormat="1" applyFont="1" applyFill="1" applyBorder="1"/>
    <xf numFmtId="166" fontId="11" fillId="0" borderId="6" xfId="0" applyNumberFormat="1" applyFont="1" applyBorder="1"/>
    <xf numFmtId="170" fontId="12" fillId="0" borderId="0" xfId="0" applyNumberFormat="1" applyFont="1" applyAlignment="1">
      <alignment horizontal="center" vertical="center"/>
    </xf>
    <xf numFmtId="170" fontId="7" fillId="0" borderId="0" xfId="0" applyNumberFormat="1" applyFont="1" applyAlignment="1">
      <alignment horizontal="center" vertical="center"/>
    </xf>
    <xf numFmtId="170" fontId="12" fillId="0" borderId="29" xfId="0" applyNumberFormat="1" applyFont="1" applyBorder="1" applyAlignment="1">
      <alignment horizontal="center" vertical="center"/>
    </xf>
    <xf numFmtId="170" fontId="7" fillId="0" borderId="2" xfId="12" applyNumberFormat="1" applyFont="1" applyFill="1" applyBorder="1" applyAlignment="1">
      <alignment horizontal="center" vertical="center"/>
    </xf>
    <xf numFmtId="170" fontId="7" fillId="0" borderId="0" xfId="12" applyNumberFormat="1" applyFont="1" applyFill="1" applyBorder="1" applyAlignment="1">
      <alignment horizontal="center" vertical="center"/>
    </xf>
    <xf numFmtId="170" fontId="12" fillId="0" borderId="9" xfId="12" applyNumberFormat="1" applyFont="1" applyFill="1" applyBorder="1" applyAlignment="1">
      <alignment horizontal="center" vertical="center"/>
    </xf>
    <xf numFmtId="169" fontId="12" fillId="0" borderId="0" xfId="0" applyNumberFormat="1" applyFont="1" applyAlignment="1">
      <alignment horizontal="center" vertical="center"/>
    </xf>
    <xf numFmtId="169" fontId="7" fillId="0" borderId="0" xfId="0" applyNumberFormat="1" applyFont="1" applyAlignment="1">
      <alignment horizontal="center" vertical="center"/>
    </xf>
    <xf numFmtId="169" fontId="12" fillId="0" borderId="39" xfId="0" applyNumberFormat="1" applyFont="1" applyBorder="1" applyAlignment="1">
      <alignment horizontal="center" vertical="center"/>
    </xf>
    <xf numFmtId="169" fontId="0" fillId="0" borderId="0" xfId="0" applyNumberFormat="1"/>
    <xf numFmtId="168" fontId="13" fillId="0" borderId="6" xfId="0" applyNumberFormat="1" applyFont="1" applyBorder="1"/>
    <xf numFmtId="0" fontId="12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13" fillId="5" borderId="5" xfId="0" applyFont="1" applyFill="1" applyBorder="1" applyAlignment="1">
      <alignment horizontal="centerContinuous"/>
    </xf>
    <xf numFmtId="0" fontId="13" fillId="5" borderId="7" xfId="0" applyFont="1" applyFill="1" applyBorder="1" applyAlignment="1">
      <alignment horizontal="centerContinuous"/>
    </xf>
    <xf numFmtId="0" fontId="13" fillId="5" borderId="6" xfId="0" applyFont="1" applyFill="1" applyBorder="1" applyAlignment="1">
      <alignment horizontal="centerContinuous"/>
    </xf>
    <xf numFmtId="169" fontId="12" fillId="0" borderId="10" xfId="0" applyNumberFormat="1" applyFont="1" applyBorder="1"/>
    <xf numFmtId="169" fontId="7" fillId="0" borderId="11" xfId="0" applyNumberFormat="1" applyFont="1" applyBorder="1"/>
    <xf numFmtId="169" fontId="12" fillId="0" borderId="11" xfId="0" applyNumberFormat="1" applyFont="1" applyBorder="1"/>
    <xf numFmtId="169" fontId="12" fillId="0" borderId="12" xfId="0" applyNumberFormat="1" applyFont="1" applyBorder="1"/>
    <xf numFmtId="169" fontId="12" fillId="0" borderId="0" xfId="12" applyNumberFormat="1" applyFont="1" applyBorder="1" applyAlignment="1">
      <alignment vertical="center"/>
    </xf>
    <xf numFmtId="0" fontId="13" fillId="4" borderId="5" xfId="0" applyFont="1" applyFill="1" applyBorder="1" applyAlignment="1">
      <alignment horizontal="centerContinuous" vertical="center" wrapText="1"/>
    </xf>
    <xf numFmtId="0" fontId="13" fillId="4" borderId="7" xfId="0" applyFont="1" applyFill="1" applyBorder="1" applyAlignment="1">
      <alignment horizontal="centerContinuous" vertical="center" wrapText="1"/>
    </xf>
    <xf numFmtId="0" fontId="13" fillId="4" borderId="6" xfId="0" applyFont="1" applyFill="1" applyBorder="1" applyAlignment="1">
      <alignment horizontal="centerContinuous" vertical="center" wrapText="1"/>
    </xf>
    <xf numFmtId="0" fontId="13" fillId="4" borderId="5" xfId="0" applyFont="1" applyFill="1" applyBorder="1" applyAlignment="1">
      <alignment horizontal="centerContinuous"/>
    </xf>
    <xf numFmtId="0" fontId="13" fillId="4" borderId="7" xfId="0" applyFont="1" applyFill="1" applyBorder="1" applyAlignment="1">
      <alignment horizontal="centerContinuous"/>
    </xf>
    <xf numFmtId="0" fontId="13" fillId="4" borderId="6" xfId="0" applyFont="1" applyFill="1" applyBorder="1" applyAlignment="1">
      <alignment horizontal="centerContinuous"/>
    </xf>
    <xf numFmtId="168" fontId="7" fillId="3" borderId="9" xfId="12" applyNumberFormat="1" applyFont="1" applyFill="1" applyBorder="1" applyAlignment="1">
      <alignment horizontal="center" vertical="center"/>
    </xf>
    <xf numFmtId="0" fontId="13" fillId="5" borderId="10" xfId="0" applyFont="1" applyFill="1" applyBorder="1" applyAlignment="1">
      <alignment horizontal="centerContinuous"/>
    </xf>
    <xf numFmtId="0" fontId="13" fillId="5" borderId="11" xfId="0" applyFont="1" applyFill="1" applyBorder="1" applyAlignment="1">
      <alignment horizontal="centerContinuous"/>
    </xf>
    <xf numFmtId="0" fontId="13" fillId="5" borderId="12" xfId="0" applyFont="1" applyFill="1" applyBorder="1" applyAlignment="1">
      <alignment horizontal="centerContinuous"/>
    </xf>
    <xf numFmtId="0" fontId="12" fillId="5" borderId="5" xfId="0" applyFont="1" applyFill="1" applyBorder="1" applyAlignment="1">
      <alignment horizontal="centerContinuous"/>
    </xf>
    <xf numFmtId="0" fontId="12" fillId="5" borderId="7" xfId="0" applyFont="1" applyFill="1" applyBorder="1" applyAlignment="1">
      <alignment horizontal="centerContinuous"/>
    </xf>
    <xf numFmtId="0" fontId="12" fillId="5" borderId="6" xfId="0" applyFont="1" applyFill="1" applyBorder="1" applyAlignment="1">
      <alignment horizontal="centerContinuous"/>
    </xf>
    <xf numFmtId="0" fontId="12" fillId="5" borderId="41" xfId="0" applyFont="1" applyFill="1" applyBorder="1" applyAlignment="1">
      <alignment horizontal="centerContinuous"/>
    </xf>
    <xf numFmtId="0" fontId="12" fillId="5" borderId="26" xfId="0" applyFont="1" applyFill="1" applyBorder="1" applyAlignment="1">
      <alignment horizontal="centerContinuous"/>
    </xf>
    <xf numFmtId="0" fontId="12" fillId="5" borderId="25" xfId="0" applyFont="1" applyFill="1" applyBorder="1" applyAlignment="1">
      <alignment horizontal="centerContinuous"/>
    </xf>
    <xf numFmtId="0" fontId="12" fillId="5" borderId="18" xfId="0" applyFont="1" applyFill="1" applyBorder="1" applyAlignment="1">
      <alignment horizontal="centerContinuous" vertical="center"/>
    </xf>
    <xf numFmtId="0" fontId="12" fillId="5" borderId="17" xfId="0" applyFont="1" applyFill="1" applyBorder="1" applyAlignment="1">
      <alignment horizontal="centerContinuous" vertical="center"/>
    </xf>
    <xf numFmtId="0" fontId="12" fillId="5" borderId="20" xfId="0" applyFont="1" applyFill="1" applyBorder="1" applyAlignment="1">
      <alignment horizontal="centerContinuous" vertical="center"/>
    </xf>
    <xf numFmtId="0" fontId="12" fillId="5" borderId="5" xfId="0" applyFont="1" applyFill="1" applyBorder="1" applyAlignment="1">
      <alignment horizontal="centerContinuous" vertical="center"/>
    </xf>
    <xf numFmtId="0" fontId="12" fillId="5" borderId="7" xfId="0" applyFont="1" applyFill="1" applyBorder="1" applyAlignment="1">
      <alignment horizontal="centerContinuous" vertical="center"/>
    </xf>
    <xf numFmtId="0" fontId="12" fillId="5" borderId="6" xfId="0" applyFont="1" applyFill="1" applyBorder="1" applyAlignment="1">
      <alignment horizontal="centerContinuous" vertical="center"/>
    </xf>
    <xf numFmtId="0" fontId="13" fillId="5" borderId="5" xfId="0" applyFont="1" applyFill="1" applyBorder="1" applyAlignment="1">
      <alignment horizontal="centerContinuous" vertical="center" wrapText="1"/>
    </xf>
    <xf numFmtId="0" fontId="13" fillId="5" borderId="7" xfId="0" applyFont="1" applyFill="1" applyBorder="1" applyAlignment="1">
      <alignment horizontal="centerContinuous" vertical="center" wrapText="1"/>
    </xf>
    <xf numFmtId="0" fontId="13" fillId="5" borderId="6" xfId="0" applyFont="1" applyFill="1" applyBorder="1" applyAlignment="1">
      <alignment horizontal="centerContinuous" vertical="center" wrapText="1"/>
    </xf>
    <xf numFmtId="0" fontId="12" fillId="5" borderId="10" xfId="0" applyFont="1" applyFill="1" applyBorder="1" applyAlignment="1">
      <alignment horizontal="centerContinuous"/>
    </xf>
    <xf numFmtId="0" fontId="12" fillId="5" borderId="11" xfId="0" applyFont="1" applyFill="1" applyBorder="1" applyAlignment="1">
      <alignment horizontal="centerContinuous"/>
    </xf>
    <xf numFmtId="0" fontId="12" fillId="5" borderId="12" xfId="0" applyFont="1" applyFill="1" applyBorder="1" applyAlignment="1">
      <alignment horizontal="centerContinuous"/>
    </xf>
    <xf numFmtId="0" fontId="12" fillId="5" borderId="5" xfId="0" applyFont="1" applyFill="1" applyBorder="1" applyAlignment="1">
      <alignment horizontal="centerContinuous" vertical="center" wrapText="1"/>
    </xf>
    <xf numFmtId="0" fontId="12" fillId="5" borderId="7" xfId="0" applyFont="1" applyFill="1" applyBorder="1" applyAlignment="1">
      <alignment horizontal="centerContinuous" vertical="center" wrapText="1"/>
    </xf>
    <xf numFmtId="0" fontId="12" fillId="5" borderId="6" xfId="0" applyFont="1" applyFill="1" applyBorder="1" applyAlignment="1">
      <alignment horizontal="centerContinuous" vertical="center" wrapText="1"/>
    </xf>
    <xf numFmtId="0" fontId="13" fillId="4" borderId="5" xfId="0" applyFont="1" applyFill="1" applyBorder="1" applyAlignment="1">
      <alignment horizontal="centerContinuous" vertical="center"/>
    </xf>
    <xf numFmtId="0" fontId="12" fillId="5" borderId="10" xfId="0" applyFont="1" applyFill="1" applyBorder="1" applyAlignment="1">
      <alignment horizontal="centerContinuous" vertical="center"/>
    </xf>
    <xf numFmtId="0" fontId="12" fillId="5" borderId="11" xfId="0" applyFont="1" applyFill="1" applyBorder="1" applyAlignment="1">
      <alignment horizontal="centerContinuous" vertical="center"/>
    </xf>
    <xf numFmtId="0" fontId="12" fillId="5" borderId="12" xfId="0" applyFont="1" applyFill="1" applyBorder="1" applyAlignment="1">
      <alignment horizontal="centerContinuous" vertical="center"/>
    </xf>
    <xf numFmtId="169" fontId="12" fillId="0" borderId="9" xfId="0" applyNumberFormat="1" applyFont="1" applyBorder="1" applyAlignment="1">
      <alignment horizontal="right"/>
    </xf>
    <xf numFmtId="169" fontId="13" fillId="0" borderId="6" xfId="0" applyNumberFormat="1" applyFont="1" applyBorder="1" applyAlignment="1">
      <alignment horizontal="right"/>
    </xf>
    <xf numFmtId="168" fontId="7" fillId="0" borderId="0" xfId="0" applyNumberFormat="1" applyFont="1"/>
    <xf numFmtId="168" fontId="7" fillId="0" borderId="9" xfId="0" applyNumberFormat="1" applyFont="1" applyBorder="1"/>
    <xf numFmtId="168" fontId="7" fillId="3" borderId="0" xfId="0" applyNumberFormat="1" applyFont="1" applyFill="1"/>
    <xf numFmtId="168" fontId="7" fillId="3" borderId="9" xfId="0" applyNumberFormat="1" applyFont="1" applyFill="1" applyBorder="1"/>
    <xf numFmtId="168" fontId="11" fillId="0" borderId="6" xfId="0" applyNumberFormat="1" applyFont="1" applyBorder="1"/>
    <xf numFmtId="0" fontId="13" fillId="4" borderId="7" xfId="0" applyFont="1" applyFill="1" applyBorder="1" applyAlignment="1">
      <alignment horizontal="centerContinuous" vertical="center"/>
    </xf>
    <xf numFmtId="0" fontId="13" fillId="4" borderId="6" xfId="0" applyFont="1" applyFill="1" applyBorder="1" applyAlignment="1">
      <alignment horizontal="centerContinuous" vertical="center"/>
    </xf>
    <xf numFmtId="169" fontId="7" fillId="0" borderId="11" xfId="0" applyNumberFormat="1" applyFont="1" applyBorder="1" applyAlignment="1">
      <alignment horizontal="center" vertical="center"/>
    </xf>
    <xf numFmtId="10" fontId="12" fillId="0" borderId="0" xfId="10" applyNumberFormat="1" applyFont="1" applyBorder="1" applyAlignment="1">
      <alignment horizontal="center" vertical="center"/>
    </xf>
    <xf numFmtId="10" fontId="12" fillId="0" borderId="4" xfId="0" applyNumberFormat="1" applyFont="1" applyBorder="1" applyAlignment="1">
      <alignment horizontal="center" vertical="center" wrapText="1"/>
    </xf>
    <xf numFmtId="0" fontId="13" fillId="4" borderId="0" xfId="0" applyFont="1" applyFill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165" fontId="12" fillId="0" borderId="14" xfId="9" applyNumberFormat="1" applyFont="1" applyBorder="1" applyAlignment="1">
      <alignment horizontal="center"/>
    </xf>
    <xf numFmtId="165" fontId="12" fillId="0" borderId="1" xfId="9" applyNumberFormat="1" applyFont="1" applyBorder="1" applyAlignment="1">
      <alignment horizontal="center"/>
    </xf>
    <xf numFmtId="165" fontId="13" fillId="0" borderId="8" xfId="9" applyNumberFormat="1" applyFont="1" applyBorder="1" applyAlignment="1">
      <alignment horizontal="center"/>
    </xf>
    <xf numFmtId="166" fontId="7" fillId="0" borderId="10" xfId="0" applyNumberFormat="1" applyFont="1" applyBorder="1"/>
    <xf numFmtId="166" fontId="7" fillId="0" borderId="11" xfId="0" applyNumberFormat="1" applyFont="1" applyBorder="1"/>
    <xf numFmtId="166" fontId="7" fillId="0" borderId="6" xfId="12" applyNumberFormat="1" applyFont="1" applyBorder="1"/>
    <xf numFmtId="165" fontId="12" fillId="0" borderId="5" xfId="9" applyNumberFormat="1" applyFont="1" applyBorder="1" applyAlignment="1">
      <alignment horizontal="center"/>
    </xf>
    <xf numFmtId="165" fontId="12" fillId="0" borderId="7" xfId="9" applyNumberFormat="1" applyFont="1" applyBorder="1" applyAlignment="1">
      <alignment horizontal="center"/>
    </xf>
    <xf numFmtId="165" fontId="12" fillId="0" borderId="6" xfId="9" applyNumberFormat="1" applyFont="1" applyBorder="1" applyAlignment="1">
      <alignment horizontal="center"/>
    </xf>
    <xf numFmtId="165" fontId="12" fillId="0" borderId="8" xfId="9" applyNumberFormat="1" applyFont="1" applyBorder="1" applyAlignment="1">
      <alignment horizontal="center"/>
    </xf>
    <xf numFmtId="3" fontId="7" fillId="0" borderId="2" xfId="12" applyNumberFormat="1" applyFont="1" applyFill="1" applyBorder="1"/>
    <xf numFmtId="3" fontId="7" fillId="0" borderId="0" xfId="12" applyNumberFormat="1" applyFont="1" applyFill="1"/>
    <xf numFmtId="166" fontId="12" fillId="0" borderId="9" xfId="12" applyNumberFormat="1" applyFont="1" applyFill="1" applyBorder="1"/>
    <xf numFmtId="165" fontId="12" fillId="0" borderId="2" xfId="9" applyNumberFormat="1" applyFont="1" applyFill="1" applyBorder="1" applyAlignment="1">
      <alignment horizontal="center"/>
    </xf>
    <xf numFmtId="165" fontId="12" fillId="0" borderId="0" xfId="9" applyNumberFormat="1" applyFont="1" applyFill="1" applyAlignment="1">
      <alignment horizontal="center"/>
    </xf>
    <xf numFmtId="165" fontId="12" fillId="0" borderId="9" xfId="9" applyNumberFormat="1" applyFont="1" applyFill="1" applyBorder="1" applyAlignment="1">
      <alignment horizontal="center"/>
    </xf>
    <xf numFmtId="165" fontId="12" fillId="0" borderId="1" xfId="9" applyNumberFormat="1" applyFont="1" applyFill="1" applyBorder="1" applyAlignment="1">
      <alignment horizontal="center"/>
    </xf>
    <xf numFmtId="3" fontId="7" fillId="0" borderId="0" xfId="12" applyNumberFormat="1" applyFont="1" applyBorder="1"/>
    <xf numFmtId="3" fontId="7" fillId="0" borderId="0" xfId="12" applyNumberFormat="1" applyFont="1" applyFill="1" applyBorder="1"/>
    <xf numFmtId="3" fontId="7" fillId="0" borderId="9" xfId="12" applyNumberFormat="1" applyFont="1" applyFill="1" applyBorder="1"/>
    <xf numFmtId="166" fontId="31" fillId="0" borderId="2" xfId="0" applyNumberFormat="1" applyFont="1" applyBorder="1"/>
    <xf numFmtId="166" fontId="31" fillId="0" borderId="0" xfId="0" applyNumberFormat="1" applyFont="1"/>
    <xf numFmtId="166" fontId="31" fillId="0" borderId="9" xfId="0" applyNumberFormat="1" applyFont="1" applyBorder="1"/>
    <xf numFmtId="166" fontId="31" fillId="0" borderId="3" xfId="0" applyNumberFormat="1" applyFont="1" applyBorder="1"/>
    <xf numFmtId="166" fontId="31" fillId="0" borderId="4" xfId="0" applyNumberFormat="1" applyFont="1" applyBorder="1"/>
    <xf numFmtId="166" fontId="31" fillId="0" borderId="13" xfId="0" applyNumberFormat="1" applyFont="1" applyBorder="1"/>
    <xf numFmtId="166" fontId="31" fillId="0" borderId="10" xfId="0" applyNumberFormat="1" applyFont="1" applyBorder="1"/>
    <xf numFmtId="166" fontId="31" fillId="0" borderId="11" xfId="0" applyNumberFormat="1" applyFont="1" applyBorder="1"/>
    <xf numFmtId="166" fontId="31" fillId="0" borderId="12" xfId="0" applyNumberFormat="1" applyFont="1" applyBorder="1"/>
    <xf numFmtId="0" fontId="1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24" fillId="2" borderId="45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 wrapText="1"/>
    </xf>
    <xf numFmtId="0" fontId="24" fillId="2" borderId="48" xfId="0" applyFont="1" applyFill="1" applyBorder="1" applyAlignment="1">
      <alignment horizontal="center" vertical="center" wrapText="1"/>
    </xf>
    <xf numFmtId="0" fontId="24" fillId="8" borderId="49" xfId="0" applyFont="1" applyFill="1" applyBorder="1" applyAlignment="1">
      <alignment horizontal="center" vertical="center" wrapText="1"/>
    </xf>
    <xf numFmtId="0" fontId="24" fillId="8" borderId="23" xfId="0" applyFont="1" applyFill="1" applyBorder="1" applyAlignment="1">
      <alignment horizontal="center" vertical="center" wrapText="1"/>
    </xf>
    <xf numFmtId="0" fontId="24" fillId="8" borderId="5" xfId="0" applyFont="1" applyFill="1" applyBorder="1" applyAlignment="1">
      <alignment horizontal="center" vertical="center" wrapText="1"/>
    </xf>
    <xf numFmtId="0" fontId="24" fillId="8" borderId="38" xfId="0" applyFont="1" applyFill="1" applyBorder="1" applyAlignment="1">
      <alignment horizontal="center" vertical="center" wrapText="1"/>
    </xf>
    <xf numFmtId="0" fontId="24" fillId="8" borderId="50" xfId="0" applyFont="1" applyFill="1" applyBorder="1" applyAlignment="1">
      <alignment horizontal="center" vertical="center"/>
    </xf>
    <xf numFmtId="0" fontId="24" fillId="8" borderId="51" xfId="0" applyFont="1" applyFill="1" applyBorder="1" applyAlignment="1">
      <alignment horizontal="center" vertical="center"/>
    </xf>
    <xf numFmtId="0" fontId="24" fillId="8" borderId="40" xfId="0" applyFont="1" applyFill="1" applyBorder="1" applyAlignment="1">
      <alignment horizontal="center" vertical="center"/>
    </xf>
    <xf numFmtId="0" fontId="24" fillId="8" borderId="50" xfId="0" applyFont="1" applyFill="1" applyBorder="1" applyAlignment="1">
      <alignment horizontal="center" vertical="center" wrapText="1"/>
    </xf>
    <xf numFmtId="0" fontId="24" fillId="8" borderId="51" xfId="0" applyFont="1" applyFill="1" applyBorder="1" applyAlignment="1">
      <alignment horizontal="center" vertical="center" wrapText="1"/>
    </xf>
    <xf numFmtId="0" fontId="24" fillId="8" borderId="40" xfId="0" applyFont="1" applyFill="1" applyBorder="1" applyAlignment="1">
      <alignment horizontal="center" vertical="center" wrapText="1"/>
    </xf>
    <xf numFmtId="0" fontId="24" fillId="8" borderId="52" xfId="0" applyFont="1" applyFill="1" applyBorder="1" applyAlignment="1">
      <alignment horizontal="center" vertical="center" wrapText="1"/>
    </xf>
    <xf numFmtId="0" fontId="24" fillId="8" borderId="8" xfId="0" applyFont="1" applyFill="1" applyBorder="1" applyAlignment="1">
      <alignment horizontal="center" vertical="center" wrapText="1"/>
    </xf>
    <xf numFmtId="0" fontId="24" fillId="8" borderId="53" xfId="0" applyFont="1" applyFill="1" applyBorder="1" applyAlignment="1">
      <alignment horizontal="center" vertical="center" wrapText="1"/>
    </xf>
    <xf numFmtId="0" fontId="24" fillId="8" borderId="54" xfId="0" applyFont="1" applyFill="1" applyBorder="1" applyAlignment="1">
      <alignment horizontal="center" vertical="center"/>
    </xf>
    <xf numFmtId="0" fontId="24" fillId="8" borderId="37" xfId="0" applyFont="1" applyFill="1" applyBorder="1" applyAlignment="1">
      <alignment horizontal="center" vertical="center"/>
    </xf>
    <xf numFmtId="0" fontId="24" fillId="8" borderId="54" xfId="0" applyFont="1" applyFill="1" applyBorder="1" applyAlignment="1">
      <alignment horizontal="center" vertical="center" wrapText="1"/>
    </xf>
    <xf numFmtId="0" fontId="24" fillId="8" borderId="37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24" fillId="8" borderId="56" xfId="0" applyFont="1" applyFill="1" applyBorder="1" applyAlignment="1">
      <alignment horizontal="center" vertical="center" wrapText="1"/>
    </xf>
    <xf numFmtId="0" fontId="24" fillId="8" borderId="53" xfId="0" applyFont="1" applyFill="1" applyBorder="1" applyAlignment="1">
      <alignment horizontal="center" vertical="center"/>
    </xf>
    <xf numFmtId="169" fontId="10" fillId="2" borderId="0" xfId="0" applyNumberFormat="1" applyFont="1" applyFill="1" applyAlignment="1">
      <alignment horizontal="center" vertical="center"/>
    </xf>
    <xf numFmtId="169" fontId="1" fillId="2" borderId="0" xfId="0" applyNumberFormat="1" applyFont="1" applyFill="1" applyAlignment="1">
      <alignment horizontal="center" vertical="center"/>
    </xf>
    <xf numFmtId="169" fontId="10" fillId="2" borderId="39" xfId="0" applyNumberFormat="1" applyFont="1" applyFill="1" applyBorder="1" applyAlignment="1">
      <alignment horizontal="center" vertical="center"/>
    </xf>
    <xf numFmtId="169" fontId="10" fillId="2" borderId="16" xfId="0" applyNumberFormat="1" applyFont="1" applyFill="1" applyBorder="1" applyAlignment="1">
      <alignment horizontal="center" vertical="center"/>
    </xf>
    <xf numFmtId="169" fontId="1" fillId="2" borderId="27" xfId="0" applyNumberFormat="1" applyFont="1" applyFill="1" applyBorder="1" applyAlignment="1">
      <alignment horizontal="center" vertical="center"/>
    </xf>
    <xf numFmtId="169" fontId="10" fillId="2" borderId="55" xfId="0" applyNumberFormat="1" applyFont="1" applyFill="1" applyBorder="1" applyAlignment="1">
      <alignment horizontal="center" vertical="center"/>
    </xf>
    <xf numFmtId="168" fontId="1" fillId="2" borderId="22" xfId="12" applyNumberFormat="1" applyFont="1" applyFill="1" applyBorder="1" applyAlignment="1">
      <alignment horizontal="center" vertical="center"/>
    </xf>
    <xf numFmtId="165" fontId="33" fillId="2" borderId="22" xfId="9" applyNumberFormat="1" applyFont="1" applyFill="1" applyBorder="1" applyAlignment="1">
      <alignment horizontal="center" vertical="center"/>
    </xf>
    <xf numFmtId="165" fontId="33" fillId="2" borderId="2" xfId="9" applyNumberFormat="1" applyFont="1" applyFill="1" applyBorder="1" applyAlignment="1">
      <alignment horizontal="center" vertical="center"/>
    </xf>
    <xf numFmtId="165" fontId="33" fillId="2" borderId="39" xfId="9" applyNumberFormat="1" applyFont="1" applyFill="1" applyBorder="1" applyAlignment="1">
      <alignment horizontal="center" vertical="center"/>
    </xf>
    <xf numFmtId="169" fontId="10" fillId="2" borderId="22" xfId="0" applyNumberFormat="1" applyFont="1" applyFill="1" applyBorder="1" applyAlignment="1">
      <alignment horizontal="center" vertical="center"/>
    </xf>
    <xf numFmtId="169" fontId="10" fillId="2" borderId="29" xfId="0" applyNumberFormat="1" applyFont="1" applyFill="1" applyBorder="1" applyAlignment="1">
      <alignment horizontal="center" vertical="center"/>
    </xf>
    <xf numFmtId="169" fontId="1" fillId="2" borderId="39" xfId="0" applyNumberFormat="1" applyFont="1" applyFill="1" applyBorder="1" applyAlignment="1">
      <alignment horizontal="center" vertical="center"/>
    </xf>
    <xf numFmtId="169" fontId="1" fillId="2" borderId="22" xfId="0" applyNumberFormat="1" applyFont="1" applyFill="1" applyBorder="1" applyAlignment="1">
      <alignment horizontal="center" vertical="center"/>
    </xf>
    <xf numFmtId="169" fontId="24" fillId="2" borderId="7" xfId="0" applyNumberFormat="1" applyFont="1" applyFill="1" applyBorder="1" applyAlignment="1">
      <alignment horizontal="center" vertical="center"/>
    </xf>
    <xf numFmtId="169" fontId="24" fillId="2" borderId="21" xfId="0" applyNumberFormat="1" applyFont="1" applyFill="1" applyBorder="1" applyAlignment="1">
      <alignment horizontal="center" vertical="center"/>
    </xf>
    <xf numFmtId="169" fontId="24" fillId="2" borderId="23" xfId="0" applyNumberFormat="1" applyFont="1" applyFill="1" applyBorder="1" applyAlignment="1">
      <alignment horizontal="center" vertical="center"/>
    </xf>
    <xf numFmtId="165" fontId="30" fillId="2" borderId="0" xfId="9" applyNumberFormat="1" applyFont="1" applyFill="1" applyBorder="1" applyAlignment="1">
      <alignment horizontal="center" vertical="center"/>
    </xf>
    <xf numFmtId="168" fontId="30" fillId="2" borderId="5" xfId="12" applyNumberFormat="1" applyFont="1" applyFill="1" applyBorder="1" applyAlignment="1">
      <alignment horizontal="center" vertical="center"/>
    </xf>
    <xf numFmtId="168" fontId="30" fillId="2" borderId="8" xfId="12" applyNumberFormat="1" applyFont="1" applyFill="1" applyBorder="1" applyAlignment="1">
      <alignment horizontal="center" vertical="center"/>
    </xf>
    <xf numFmtId="168" fontId="30" fillId="2" borderId="38" xfId="12" applyNumberFormat="1" applyFont="1" applyFill="1" applyBorder="1" applyAlignment="1">
      <alignment horizontal="center" vertical="center"/>
    </xf>
    <xf numFmtId="168" fontId="30" fillId="2" borderId="23" xfId="12" applyNumberFormat="1" applyFont="1" applyFill="1" applyBorder="1" applyAlignment="1">
      <alignment horizontal="center" vertical="center"/>
    </xf>
    <xf numFmtId="169" fontId="30" fillId="2" borderId="26" xfId="0" applyNumberFormat="1" applyFont="1" applyFill="1" applyBorder="1" applyAlignment="1">
      <alignment horizontal="center" vertical="center"/>
    </xf>
    <xf numFmtId="169" fontId="30" fillId="2" borderId="30" xfId="0" applyNumberFormat="1" applyFont="1" applyFill="1" applyBorder="1" applyAlignment="1">
      <alignment horizontal="center" vertical="center"/>
    </xf>
    <xf numFmtId="169" fontId="30" fillId="2" borderId="24" xfId="0" applyNumberFormat="1" applyFont="1" applyFill="1" applyBorder="1" applyAlignment="1">
      <alignment horizontal="center" vertical="center"/>
    </xf>
    <xf numFmtId="168" fontId="30" fillId="2" borderId="24" xfId="12" applyNumberFormat="1" applyFont="1" applyFill="1" applyBorder="1" applyAlignment="1">
      <alignment horizontal="center" vertical="center"/>
    </xf>
    <xf numFmtId="168" fontId="30" fillId="2" borderId="41" xfId="12" applyNumberFormat="1" applyFont="1" applyFill="1" applyBorder="1" applyAlignment="1">
      <alignment horizontal="center" vertical="center"/>
    </xf>
    <xf numFmtId="168" fontId="30" fillId="2" borderId="37" xfId="12" applyNumberFormat="1" applyFont="1" applyFill="1" applyBorder="1" applyAlignment="1">
      <alignment horizontal="center" vertical="center"/>
    </xf>
    <xf numFmtId="169" fontId="1" fillId="2" borderId="22" xfId="12" applyNumberFormat="1" applyFont="1" applyFill="1" applyBorder="1" applyAlignment="1">
      <alignment horizontal="center" vertical="center"/>
    </xf>
    <xf numFmtId="169" fontId="1" fillId="2" borderId="0" xfId="12" applyNumberFormat="1" applyFont="1" applyFill="1" applyBorder="1" applyAlignment="1">
      <alignment horizontal="center" vertical="center"/>
    </xf>
    <xf numFmtId="169" fontId="10" fillId="2" borderId="29" xfId="12" applyNumberFormat="1" applyFont="1" applyFill="1" applyBorder="1" applyAlignment="1">
      <alignment horizontal="center" vertical="center"/>
    </xf>
    <xf numFmtId="169" fontId="1" fillId="2" borderId="29" xfId="0" applyNumberFormat="1" applyFont="1" applyFill="1" applyBorder="1" applyAlignment="1">
      <alignment horizontal="center" vertical="center"/>
    </xf>
    <xf numFmtId="166" fontId="10" fillId="2" borderId="22" xfId="12" applyNumberFormat="1" applyFont="1" applyFill="1" applyBorder="1" applyAlignment="1">
      <alignment horizontal="center" vertical="center"/>
    </xf>
    <xf numFmtId="166" fontId="10" fillId="2" borderId="0" xfId="12" applyNumberFormat="1" applyFont="1" applyFill="1" applyBorder="1" applyAlignment="1">
      <alignment horizontal="center" vertical="center"/>
    </xf>
    <xf numFmtId="166" fontId="10" fillId="2" borderId="29" xfId="12" applyNumberFormat="1" applyFont="1" applyFill="1" applyBorder="1" applyAlignment="1">
      <alignment horizontal="center" vertical="center"/>
    </xf>
    <xf numFmtId="165" fontId="10" fillId="2" borderId="22" xfId="9" applyNumberFormat="1" applyFont="1" applyFill="1" applyBorder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10" fillId="2" borderId="0" xfId="0" applyFont="1" applyFill="1" applyAlignment="1">
      <alignment vertical="center"/>
    </xf>
    <xf numFmtId="0" fontId="1" fillId="2" borderId="22" xfId="0" applyFont="1" applyFill="1" applyBorder="1" applyAlignment="1">
      <alignment vertical="center"/>
    </xf>
    <xf numFmtId="0" fontId="1" fillId="2" borderId="9" xfId="0" applyFont="1" applyFill="1" applyBorder="1" applyAlignment="1">
      <alignment vertical="center"/>
    </xf>
    <xf numFmtId="0" fontId="30" fillId="2" borderId="22" xfId="0" applyFont="1" applyFill="1" applyBorder="1" applyAlignment="1">
      <alignment vertical="center"/>
    </xf>
    <xf numFmtId="0" fontId="30" fillId="2" borderId="23" xfId="0" applyFont="1" applyFill="1" applyBorder="1" applyAlignment="1">
      <alignment vertical="center"/>
    </xf>
    <xf numFmtId="0" fontId="30" fillId="2" borderId="6" xfId="0" applyFont="1" applyFill="1" applyBorder="1" applyAlignment="1">
      <alignment vertical="center"/>
    </xf>
    <xf numFmtId="0" fontId="30" fillId="2" borderId="24" xfId="0" applyFont="1" applyFill="1" applyBorder="1" applyAlignment="1">
      <alignment vertical="center"/>
    </xf>
    <xf numFmtId="0" fontId="30" fillId="2" borderId="25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24" fillId="8" borderId="18" xfId="0" applyFont="1" applyFill="1" applyBorder="1" applyAlignment="1">
      <alignment horizontal="center" vertical="center" wrapText="1"/>
    </xf>
    <xf numFmtId="0" fontId="36" fillId="0" borderId="2" xfId="0" applyFont="1" applyBorder="1"/>
    <xf numFmtId="0" fontId="35" fillId="9" borderId="5" xfId="0" applyFont="1" applyFill="1" applyBorder="1"/>
    <xf numFmtId="173" fontId="35" fillId="0" borderId="42" xfId="0" applyNumberFormat="1" applyFont="1" applyBorder="1"/>
    <xf numFmtId="173" fontId="35" fillId="0" borderId="57" xfId="0" applyNumberFormat="1" applyFont="1" applyBorder="1"/>
    <xf numFmtId="173" fontId="35" fillId="0" borderId="58" xfId="0" applyNumberFormat="1" applyFont="1" applyBorder="1"/>
    <xf numFmtId="165" fontId="10" fillId="2" borderId="16" xfId="9" applyNumberFormat="1" applyFont="1" applyFill="1" applyBorder="1" applyAlignment="1">
      <alignment horizontal="center" vertical="center"/>
    </xf>
    <xf numFmtId="165" fontId="10" fillId="2" borderId="52" xfId="9" applyNumberFormat="1" applyFont="1" applyFill="1" applyBorder="1" applyAlignment="1">
      <alignment horizontal="center" vertical="center"/>
    </xf>
    <xf numFmtId="165" fontId="10" fillId="2" borderId="59" xfId="9" applyNumberFormat="1" applyFont="1" applyFill="1" applyBorder="1" applyAlignment="1">
      <alignment horizontal="center" vertical="center"/>
    </xf>
    <xf numFmtId="165" fontId="10" fillId="2" borderId="35" xfId="9" applyNumberFormat="1" applyFont="1" applyFill="1" applyBorder="1" applyAlignment="1">
      <alignment horizontal="center" vertical="center"/>
    </xf>
    <xf numFmtId="165" fontId="10" fillId="2" borderId="60" xfId="9" applyNumberFormat="1" applyFont="1" applyFill="1" applyBorder="1" applyAlignment="1">
      <alignment horizontal="center" vertical="center"/>
    </xf>
    <xf numFmtId="165" fontId="10" fillId="2" borderId="0" xfId="9" applyNumberFormat="1" applyFont="1" applyFill="1" applyAlignment="1">
      <alignment horizontal="center" vertical="center"/>
    </xf>
    <xf numFmtId="168" fontId="30" fillId="2" borderId="61" xfId="12" applyNumberFormat="1" applyFont="1" applyFill="1" applyBorder="1" applyAlignment="1">
      <alignment horizontal="center" vertical="center"/>
    </xf>
    <xf numFmtId="0" fontId="24" fillId="8" borderId="62" xfId="0" applyFont="1" applyFill="1" applyBorder="1" applyAlignment="1">
      <alignment horizontal="center" vertical="center" wrapText="1"/>
    </xf>
    <xf numFmtId="168" fontId="1" fillId="2" borderId="59" xfId="12" applyNumberFormat="1" applyFont="1" applyFill="1" applyBorder="1" applyAlignment="1">
      <alignment horizontal="center" vertical="center"/>
    </xf>
    <xf numFmtId="168" fontId="1" fillId="10" borderId="22" xfId="12" applyNumberFormat="1" applyFont="1" applyFill="1" applyBorder="1" applyAlignment="1">
      <alignment horizontal="center" vertical="center"/>
    </xf>
    <xf numFmtId="168" fontId="1" fillId="0" borderId="22" xfId="12" applyNumberFormat="1" applyFont="1" applyFill="1" applyBorder="1" applyAlignment="1">
      <alignment horizontal="center" vertical="center"/>
    </xf>
    <xf numFmtId="0" fontId="38" fillId="2" borderId="0" xfId="0" applyFont="1" applyFill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42" fillId="0" borderId="0" xfId="0" applyFont="1"/>
    <xf numFmtId="0" fontId="42" fillId="13" borderId="0" xfId="0" applyFont="1" applyFill="1"/>
    <xf numFmtId="0" fontId="24" fillId="8" borderId="49" xfId="0" applyFont="1" applyFill="1" applyBorder="1" applyAlignment="1">
      <alignment horizontal="left" wrapText="1"/>
    </xf>
    <xf numFmtId="0" fontId="24" fillId="8" borderId="62" xfId="0" applyFont="1" applyFill="1" applyBorder="1" applyAlignment="1">
      <alignment horizontal="left" vertical="center" wrapText="1"/>
    </xf>
    <xf numFmtId="0" fontId="13" fillId="8" borderId="14" xfId="0" quotePrefix="1" applyFont="1" applyFill="1" applyBorder="1" applyAlignment="1">
      <alignment horizontal="center" vertical="center" wrapText="1"/>
    </xf>
    <xf numFmtId="0" fontId="13" fillId="8" borderId="64" xfId="0" quotePrefix="1" applyFont="1" applyFill="1" applyBorder="1" applyAlignment="1">
      <alignment horizontal="center" vertical="center" wrapText="1"/>
    </xf>
    <xf numFmtId="0" fontId="13" fillId="8" borderId="65" xfId="0" quotePrefix="1" applyFont="1" applyFill="1" applyBorder="1" applyAlignment="1">
      <alignment horizontal="center" vertical="center" wrapText="1"/>
    </xf>
    <xf numFmtId="0" fontId="24" fillId="8" borderId="65" xfId="0" applyFont="1" applyFill="1" applyBorder="1" applyAlignment="1">
      <alignment horizontal="center" vertical="center" wrapText="1"/>
    </xf>
    <xf numFmtId="0" fontId="24" fillId="8" borderId="14" xfId="0" applyFont="1" applyFill="1" applyBorder="1" applyAlignment="1">
      <alignment horizontal="center" vertical="center" wrapText="1"/>
    </xf>
    <xf numFmtId="0" fontId="24" fillId="8" borderId="64" xfId="0" applyFont="1" applyFill="1" applyBorder="1" applyAlignment="1">
      <alignment horizontal="center" vertical="center" wrapText="1"/>
    </xf>
    <xf numFmtId="165" fontId="10" fillId="0" borderId="0" xfId="9" applyNumberFormat="1" applyFont="1" applyFill="1" applyBorder="1"/>
    <xf numFmtId="166" fontId="10" fillId="2" borderId="52" xfId="16" applyNumberFormat="1" applyFont="1" applyFill="1" applyBorder="1"/>
    <xf numFmtId="165" fontId="10" fillId="2" borderId="66" xfId="9" applyNumberFormat="1" applyFont="1" applyFill="1" applyBorder="1"/>
    <xf numFmtId="166" fontId="10" fillId="2" borderId="59" xfId="16" applyNumberFormat="1" applyFont="1" applyFill="1" applyBorder="1"/>
    <xf numFmtId="165" fontId="10" fillId="2" borderId="39" xfId="9" applyNumberFormat="1" applyFont="1" applyFill="1" applyBorder="1"/>
    <xf numFmtId="0" fontId="42" fillId="14" borderId="0" xfId="0" applyFont="1" applyFill="1"/>
    <xf numFmtId="166" fontId="10" fillId="2" borderId="1" xfId="16" applyNumberFormat="1" applyFont="1" applyFill="1" applyBorder="1"/>
    <xf numFmtId="0" fontId="17" fillId="2" borderId="0" xfId="0" applyFont="1" applyFill="1"/>
    <xf numFmtId="166" fontId="17" fillId="2" borderId="0" xfId="16" applyNumberFormat="1" applyFont="1" applyFill="1" applyBorder="1"/>
    <xf numFmtId="10" fontId="17" fillId="2" borderId="0" xfId="0" applyNumberFormat="1" applyFont="1" applyFill="1"/>
    <xf numFmtId="0" fontId="42" fillId="3" borderId="0" xfId="0" applyFont="1" applyFill="1"/>
    <xf numFmtId="0" fontId="10" fillId="2" borderId="70" xfId="0" applyFont="1" applyFill="1" applyBorder="1"/>
    <xf numFmtId="165" fontId="10" fillId="2" borderId="52" xfId="9" applyNumberFormat="1" applyFont="1" applyFill="1" applyBorder="1"/>
    <xf numFmtId="0" fontId="10" fillId="2" borderId="67" xfId="0" applyFont="1" applyFill="1" applyBorder="1"/>
    <xf numFmtId="165" fontId="10" fillId="2" borderId="59" xfId="9" applyNumberFormat="1" applyFont="1" applyFill="1" applyBorder="1"/>
    <xf numFmtId="166" fontId="10" fillId="2" borderId="72" xfId="16" applyNumberFormat="1" applyFont="1" applyFill="1" applyBorder="1"/>
    <xf numFmtId="166" fontId="10" fillId="2" borderId="58" xfId="16" applyNumberFormat="1" applyFont="1" applyFill="1" applyBorder="1"/>
    <xf numFmtId="166" fontId="10" fillId="2" borderId="71" xfId="16" applyNumberFormat="1" applyFont="1" applyFill="1" applyBorder="1"/>
    <xf numFmtId="165" fontId="10" fillId="2" borderId="63" xfId="9" applyNumberFormat="1" applyFont="1" applyFill="1" applyBorder="1"/>
    <xf numFmtId="166" fontId="10" fillId="0" borderId="0" xfId="0" applyNumberFormat="1" applyFont="1"/>
    <xf numFmtId="165" fontId="10" fillId="0" borderId="0" xfId="9" applyNumberFormat="1" applyFont="1"/>
    <xf numFmtId="0" fontId="42" fillId="15" borderId="0" xfId="0" applyFont="1" applyFill="1"/>
    <xf numFmtId="0" fontId="24" fillId="8" borderId="73" xfId="0" applyFont="1" applyFill="1" applyBorder="1" applyAlignment="1">
      <alignment horizontal="left" wrapText="1"/>
    </xf>
    <xf numFmtId="0" fontId="24" fillId="8" borderId="15" xfId="0" applyFont="1" applyFill="1" applyBorder="1" applyAlignment="1">
      <alignment horizontal="center" vertical="center" wrapText="1"/>
    </xf>
    <xf numFmtId="0" fontId="24" fillId="8" borderId="74" xfId="0" applyFont="1" applyFill="1" applyBorder="1" applyAlignment="1">
      <alignment horizontal="center" vertical="center" wrapText="1"/>
    </xf>
    <xf numFmtId="0" fontId="24" fillId="8" borderId="75" xfId="0" applyFont="1" applyFill="1" applyBorder="1" applyAlignment="1">
      <alignment horizontal="center" vertical="center" wrapText="1"/>
    </xf>
    <xf numFmtId="165" fontId="10" fillId="2" borderId="68" xfId="9" applyNumberFormat="1" applyFont="1" applyFill="1" applyBorder="1"/>
    <xf numFmtId="165" fontId="10" fillId="2" borderId="70" xfId="9" applyNumberFormat="1" applyFont="1" applyFill="1" applyBorder="1"/>
    <xf numFmtId="165" fontId="10" fillId="2" borderId="1" xfId="9" applyNumberFormat="1" applyFont="1" applyFill="1" applyBorder="1"/>
    <xf numFmtId="165" fontId="10" fillId="2" borderId="67" xfId="9" applyNumberFormat="1" applyFont="1" applyFill="1" applyBorder="1"/>
    <xf numFmtId="0" fontId="15" fillId="0" borderId="0" xfId="0" applyFont="1" applyAlignment="1">
      <alignment horizontal="left" vertical="center"/>
    </xf>
    <xf numFmtId="165" fontId="10" fillId="2" borderId="42" xfId="9" applyNumberFormat="1" applyFont="1" applyFill="1" applyBorder="1"/>
    <xf numFmtId="165" fontId="10" fillId="2" borderId="69" xfId="9" applyNumberFormat="1" applyFont="1" applyFill="1" applyBorder="1"/>
    <xf numFmtId="165" fontId="10" fillId="2" borderId="2" xfId="9" applyNumberFormat="1" applyFont="1" applyFill="1" applyBorder="1"/>
    <xf numFmtId="0" fontId="15" fillId="2" borderId="46" xfId="0" applyFont="1" applyFill="1" applyBorder="1" applyAlignment="1">
      <alignment horizontal="left" vertical="center"/>
    </xf>
    <xf numFmtId="0" fontId="14" fillId="2" borderId="46" xfId="0" applyFont="1" applyFill="1" applyBorder="1"/>
    <xf numFmtId="0" fontId="10" fillId="2" borderId="16" xfId="0" applyFont="1" applyFill="1" applyBorder="1"/>
    <xf numFmtId="0" fontId="10" fillId="2" borderId="22" xfId="0" applyFont="1" applyFill="1" applyBorder="1"/>
    <xf numFmtId="166" fontId="10" fillId="2" borderId="14" xfId="16" applyNumberFormat="1" applyFont="1" applyFill="1" applyBorder="1"/>
    <xf numFmtId="166" fontId="10" fillId="2" borderId="14" xfId="16" applyNumberFormat="1" applyFont="1" applyFill="1" applyBorder="1" applyAlignment="1">
      <alignment horizontal="center"/>
    </xf>
    <xf numFmtId="166" fontId="10" fillId="2" borderId="1" xfId="16" applyNumberFormat="1" applyFont="1" applyFill="1" applyBorder="1" applyAlignment="1">
      <alignment horizontal="center"/>
    </xf>
    <xf numFmtId="174" fontId="10" fillId="0" borderId="0" xfId="0" applyNumberFormat="1" applyFont="1"/>
    <xf numFmtId="0" fontId="10" fillId="13" borderId="42" xfId="0" applyFont="1" applyFill="1" applyBorder="1"/>
    <xf numFmtId="166" fontId="10" fillId="13" borderId="72" xfId="16" applyNumberFormat="1" applyFont="1" applyFill="1" applyBorder="1"/>
    <xf numFmtId="166" fontId="10" fillId="13" borderId="58" xfId="16" applyNumberFormat="1" applyFont="1" applyFill="1" applyBorder="1"/>
    <xf numFmtId="166" fontId="10" fillId="13" borderId="63" xfId="16" applyNumberFormat="1" applyFont="1" applyFill="1" applyBorder="1"/>
    <xf numFmtId="166" fontId="10" fillId="2" borderId="63" xfId="16" applyNumberFormat="1" applyFont="1" applyFill="1" applyBorder="1"/>
    <xf numFmtId="165" fontId="10" fillId="13" borderId="42" xfId="9" applyNumberFormat="1" applyFont="1" applyFill="1" applyBorder="1"/>
    <xf numFmtId="165" fontId="10" fillId="13" borderId="63" xfId="9" applyNumberFormat="1" applyFont="1" applyFill="1" applyBorder="1"/>
    <xf numFmtId="0" fontId="10" fillId="13" borderId="71" xfId="0" applyFont="1" applyFill="1" applyBorder="1"/>
    <xf numFmtId="165" fontId="10" fillId="13" borderId="72" xfId="9" applyNumberFormat="1" applyFont="1" applyFill="1" applyBorder="1"/>
    <xf numFmtId="165" fontId="10" fillId="13" borderId="58" xfId="9" applyNumberFormat="1" applyFont="1" applyFill="1" applyBorder="1"/>
    <xf numFmtId="165" fontId="10" fillId="2" borderId="72" xfId="9" applyNumberFormat="1" applyFont="1" applyFill="1" applyBorder="1"/>
    <xf numFmtId="165" fontId="10" fillId="2" borderId="58" xfId="9" applyNumberFormat="1" applyFont="1" applyFill="1" applyBorder="1"/>
    <xf numFmtId="165" fontId="10" fillId="13" borderId="71" xfId="9" applyNumberFormat="1" applyFont="1" applyFill="1" applyBorder="1"/>
    <xf numFmtId="165" fontId="10" fillId="2" borderId="71" xfId="9" applyNumberFormat="1" applyFont="1" applyFill="1" applyBorder="1"/>
    <xf numFmtId="0" fontId="10" fillId="0" borderId="63" xfId="0" applyFont="1" applyBorder="1"/>
    <xf numFmtId="166" fontId="10" fillId="13" borderId="71" xfId="16" applyNumberFormat="1" applyFont="1" applyFill="1" applyBorder="1"/>
    <xf numFmtId="166" fontId="10" fillId="13" borderId="72" xfId="16" applyNumberFormat="1" applyFont="1" applyFill="1" applyBorder="1" applyAlignment="1">
      <alignment horizontal="center"/>
    </xf>
    <xf numFmtId="166" fontId="10" fillId="13" borderId="58" xfId="16" applyNumberFormat="1" applyFont="1" applyFill="1" applyBorder="1" applyAlignment="1">
      <alignment horizontal="center"/>
    </xf>
    <xf numFmtId="0" fontId="24" fillId="2" borderId="42" xfId="0" applyFont="1" applyFill="1" applyBorder="1"/>
    <xf numFmtId="166" fontId="10" fillId="2" borderId="72" xfId="16" applyNumberFormat="1" applyFont="1" applyFill="1" applyBorder="1" applyAlignment="1">
      <alignment horizontal="center"/>
    </xf>
    <xf numFmtId="166" fontId="10" fillId="2" borderId="58" xfId="16" applyNumberFormat="1" applyFont="1" applyFill="1" applyBorder="1" applyAlignment="1">
      <alignment horizontal="center"/>
    </xf>
    <xf numFmtId="0" fontId="10" fillId="13" borderId="42" xfId="0" applyFont="1" applyFill="1" applyBorder="1" applyAlignment="1">
      <alignment horizontal="left"/>
    </xf>
    <xf numFmtId="0" fontId="24" fillId="2" borderId="71" xfId="0" applyFont="1" applyFill="1" applyBorder="1"/>
    <xf numFmtId="0" fontId="39" fillId="11" borderId="16" xfId="0" applyFont="1" applyFill="1" applyBorder="1" applyAlignment="1">
      <alignment horizontal="center" vertical="center" wrapText="1"/>
    </xf>
    <xf numFmtId="0" fontId="39" fillId="11" borderId="27" xfId="0" applyFont="1" applyFill="1" applyBorder="1" applyAlignment="1">
      <alignment horizontal="center" vertical="center"/>
    </xf>
    <xf numFmtId="0" fontId="39" fillId="11" borderId="55" xfId="0" applyFont="1" applyFill="1" applyBorder="1" applyAlignment="1">
      <alignment horizontal="center" vertical="center"/>
    </xf>
    <xf numFmtId="0" fontId="39" fillId="11" borderId="22" xfId="0" applyFont="1" applyFill="1" applyBorder="1" applyAlignment="1">
      <alignment horizontal="center" vertical="center"/>
    </xf>
    <xf numFmtId="0" fontId="39" fillId="11" borderId="0" xfId="0" applyFont="1" applyFill="1" applyAlignment="1">
      <alignment horizontal="center" vertical="center"/>
    </xf>
    <xf numFmtId="0" fontId="39" fillId="11" borderId="29" xfId="0" applyFont="1" applyFill="1" applyBorder="1" applyAlignment="1">
      <alignment horizontal="center" vertical="center"/>
    </xf>
    <xf numFmtId="0" fontId="39" fillId="11" borderId="35" xfId="0" applyFont="1" applyFill="1" applyBorder="1" applyAlignment="1">
      <alignment horizontal="center" vertical="center"/>
    </xf>
    <xf numFmtId="0" fontId="39" fillId="11" borderId="46" xfId="0" applyFont="1" applyFill="1" applyBorder="1" applyAlignment="1">
      <alignment horizontal="center" vertical="center"/>
    </xf>
    <xf numFmtId="0" fontId="39" fillId="11" borderId="47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 wrapText="1"/>
    </xf>
    <xf numFmtId="0" fontId="13" fillId="4" borderId="15" xfId="0" applyFont="1" applyFill="1" applyBorder="1" applyAlignment="1">
      <alignment horizontal="center" vertical="center" wrapText="1"/>
    </xf>
    <xf numFmtId="0" fontId="39" fillId="11" borderId="42" xfId="0" applyFont="1" applyFill="1" applyBorder="1" applyAlignment="1">
      <alignment horizontal="center" vertical="center" wrapText="1"/>
    </xf>
    <xf numFmtId="0" fontId="39" fillId="11" borderId="43" xfId="0" applyFont="1" applyFill="1" applyBorder="1" applyAlignment="1">
      <alignment horizontal="center" vertical="center"/>
    </xf>
    <xf numFmtId="0" fontId="39" fillId="11" borderId="44" xfId="0" applyFont="1" applyFill="1" applyBorder="1" applyAlignment="1">
      <alignment horizontal="center" vertical="center"/>
    </xf>
    <xf numFmtId="0" fontId="39" fillId="6" borderId="42" xfId="0" applyFont="1" applyFill="1" applyBorder="1" applyAlignment="1">
      <alignment horizontal="center" vertical="center"/>
    </xf>
    <xf numFmtId="0" fontId="39" fillId="6" borderId="43" xfId="0" applyFont="1" applyFill="1" applyBorder="1" applyAlignment="1">
      <alignment horizontal="center" vertical="center"/>
    </xf>
    <xf numFmtId="0" fontId="39" fillId="6" borderId="44" xfId="0" applyFont="1" applyFill="1" applyBorder="1" applyAlignment="1">
      <alignment horizontal="center" vertical="center"/>
    </xf>
    <xf numFmtId="0" fontId="13" fillId="4" borderId="5" xfId="0" applyFont="1" applyFill="1" applyBorder="1" applyAlignment="1">
      <alignment horizontal="center"/>
    </xf>
    <xf numFmtId="0" fontId="13" fillId="4" borderId="7" xfId="0" applyFont="1" applyFill="1" applyBorder="1" applyAlignment="1">
      <alignment horizontal="center"/>
    </xf>
    <xf numFmtId="0" fontId="13" fillId="4" borderId="6" xfId="0" applyFont="1" applyFill="1" applyBorder="1" applyAlignment="1">
      <alignment horizontal="center"/>
    </xf>
    <xf numFmtId="0" fontId="40" fillId="7" borderId="42" xfId="0" applyFont="1" applyFill="1" applyBorder="1" applyAlignment="1">
      <alignment horizontal="center" vertical="center" wrapText="1"/>
    </xf>
    <xf numFmtId="0" fontId="40" fillId="7" borderId="43" xfId="0" applyFont="1" applyFill="1" applyBorder="1" applyAlignment="1">
      <alignment horizontal="center" vertical="center" wrapText="1"/>
    </xf>
    <xf numFmtId="0" fontId="40" fillId="7" borderId="44" xfId="0" applyFont="1" applyFill="1" applyBorder="1" applyAlignment="1">
      <alignment horizontal="center" vertical="center" wrapText="1"/>
    </xf>
    <xf numFmtId="0" fontId="13" fillId="4" borderId="16" xfId="0" applyFont="1" applyFill="1" applyBorder="1" applyAlignment="1">
      <alignment horizontal="center" vertical="center" wrapText="1"/>
    </xf>
    <xf numFmtId="0" fontId="13" fillId="4" borderId="33" xfId="0" applyFont="1" applyFill="1" applyBorder="1" applyAlignment="1">
      <alignment horizontal="center" vertical="center" wrapText="1"/>
    </xf>
    <xf numFmtId="0" fontId="13" fillId="4" borderId="22" xfId="0" applyFont="1" applyFill="1" applyBorder="1" applyAlignment="1">
      <alignment horizontal="center" vertical="center" wrapText="1"/>
    </xf>
    <xf numFmtId="0" fontId="13" fillId="4" borderId="9" xfId="0" applyFont="1" applyFill="1" applyBorder="1" applyAlignment="1">
      <alignment horizontal="center" vertical="center" wrapText="1"/>
    </xf>
    <xf numFmtId="0" fontId="13" fillId="4" borderId="34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center"/>
    </xf>
    <xf numFmtId="0" fontId="12" fillId="5" borderId="7" xfId="0" applyFont="1" applyFill="1" applyBorder="1" applyAlignment="1">
      <alignment horizontal="center"/>
    </xf>
    <xf numFmtId="0" fontId="12" fillId="5" borderId="6" xfId="0" applyFont="1" applyFill="1" applyBorder="1" applyAlignment="1">
      <alignment horizontal="center"/>
    </xf>
    <xf numFmtId="0" fontId="40" fillId="7" borderId="35" xfId="0" applyFont="1" applyFill="1" applyBorder="1" applyAlignment="1">
      <alignment horizontal="center" vertical="center" wrapText="1"/>
    </xf>
    <xf numFmtId="0" fontId="40" fillId="7" borderId="46" xfId="0" applyFont="1" applyFill="1" applyBorder="1" applyAlignment="1">
      <alignment horizontal="center" vertical="center" wrapText="1"/>
    </xf>
    <xf numFmtId="0" fontId="40" fillId="7" borderId="47" xfId="0" applyFont="1" applyFill="1" applyBorder="1" applyAlignment="1">
      <alignment horizontal="center" vertical="center" wrapText="1"/>
    </xf>
    <xf numFmtId="0" fontId="41" fillId="6" borderId="42" xfId="0" applyFont="1" applyFill="1" applyBorder="1" applyAlignment="1">
      <alignment horizontal="center" vertical="center"/>
    </xf>
    <xf numFmtId="0" fontId="41" fillId="6" borderId="43" xfId="0" applyFont="1" applyFill="1" applyBorder="1" applyAlignment="1">
      <alignment horizontal="center" vertical="center"/>
    </xf>
    <xf numFmtId="0" fontId="41" fillId="6" borderId="44" xfId="0" applyFont="1" applyFill="1" applyBorder="1" applyAlignment="1">
      <alignment horizontal="center" vertical="center"/>
    </xf>
    <xf numFmtId="0" fontId="12" fillId="5" borderId="3" xfId="0" applyFont="1" applyFill="1" applyBorder="1" applyAlignment="1">
      <alignment horizontal="center"/>
    </xf>
    <xf numFmtId="0" fontId="12" fillId="5" borderId="4" xfId="0" applyFont="1" applyFill="1" applyBorder="1" applyAlignment="1">
      <alignment horizontal="center"/>
    </xf>
    <xf numFmtId="0" fontId="12" fillId="5" borderId="13" xfId="0" applyFont="1" applyFill="1" applyBorder="1" applyAlignment="1">
      <alignment horizontal="center"/>
    </xf>
    <xf numFmtId="0" fontId="32" fillId="7" borderId="42" xfId="0" applyFont="1" applyFill="1" applyBorder="1" applyAlignment="1">
      <alignment horizontal="center" vertical="center" wrapText="1"/>
    </xf>
    <xf numFmtId="0" fontId="32" fillId="7" borderId="43" xfId="0" applyFont="1" applyFill="1" applyBorder="1" applyAlignment="1">
      <alignment horizontal="center" vertical="center" wrapText="1"/>
    </xf>
    <xf numFmtId="0" fontId="32" fillId="7" borderId="44" xfId="0" applyFont="1" applyFill="1" applyBorder="1" applyAlignment="1">
      <alignment horizontal="center" vertical="center" wrapText="1"/>
    </xf>
    <xf numFmtId="0" fontId="10" fillId="8" borderId="16" xfId="0" applyFont="1" applyFill="1" applyBorder="1" applyAlignment="1">
      <alignment horizontal="center" vertical="center"/>
    </xf>
    <xf numFmtId="0" fontId="10" fillId="8" borderId="55" xfId="0" applyFont="1" applyFill="1" applyBorder="1" applyAlignment="1">
      <alignment horizontal="center" vertical="center"/>
    </xf>
    <xf numFmtId="0" fontId="10" fillId="8" borderId="35" xfId="0" applyFont="1" applyFill="1" applyBorder="1" applyAlignment="1">
      <alignment horizontal="center" vertical="center"/>
    </xf>
    <xf numFmtId="0" fontId="10" fillId="8" borderId="47" xfId="0" applyFont="1" applyFill="1" applyBorder="1" applyAlignment="1">
      <alignment horizontal="center" vertical="center"/>
    </xf>
    <xf numFmtId="0" fontId="24" fillId="8" borderId="42" xfId="0" applyFont="1" applyFill="1" applyBorder="1" applyAlignment="1">
      <alignment horizontal="center" vertical="center"/>
    </xf>
    <xf numFmtId="0" fontId="24" fillId="8" borderId="43" xfId="0" applyFont="1" applyFill="1" applyBorder="1" applyAlignment="1">
      <alignment horizontal="center" vertical="center"/>
    </xf>
    <xf numFmtId="0" fontId="24" fillId="8" borderId="44" xfId="0" applyFont="1" applyFill="1" applyBorder="1" applyAlignment="1">
      <alignment horizontal="center" vertical="center"/>
    </xf>
    <xf numFmtId="0" fontId="24" fillId="8" borderId="34" xfId="0" applyFont="1" applyFill="1" applyBorder="1" applyAlignment="1">
      <alignment horizontal="center" vertical="center"/>
    </xf>
    <xf numFmtId="0" fontId="24" fillId="8" borderId="4" xfId="0" applyFont="1" applyFill="1" applyBorder="1" applyAlignment="1">
      <alignment horizontal="center" vertical="center"/>
    </xf>
    <xf numFmtId="0" fontId="24" fillId="8" borderId="31" xfId="0" applyFont="1" applyFill="1" applyBorder="1" applyAlignment="1">
      <alignment horizontal="center" vertical="center"/>
    </xf>
    <xf numFmtId="0" fontId="24" fillId="8" borderId="22" xfId="0" applyFont="1" applyFill="1" applyBorder="1" applyAlignment="1">
      <alignment horizontal="center" vertical="center" wrapText="1"/>
    </xf>
    <xf numFmtId="0" fontId="24" fillId="8" borderId="0" xfId="0" applyFont="1" applyFill="1" applyAlignment="1">
      <alignment horizontal="center" vertical="center" wrapText="1"/>
    </xf>
    <xf numFmtId="0" fontId="24" fillId="8" borderId="46" xfId="0" applyFont="1" applyFill="1" applyBorder="1" applyAlignment="1">
      <alignment horizontal="center" vertical="center" wrapText="1"/>
    </xf>
    <xf numFmtId="0" fontId="24" fillId="8" borderId="29" xfId="0" applyFont="1" applyFill="1" applyBorder="1" applyAlignment="1">
      <alignment horizontal="center" vertical="center" wrapText="1"/>
    </xf>
    <xf numFmtId="0" fontId="32" fillId="6" borderId="42" xfId="0" applyFont="1" applyFill="1" applyBorder="1" applyAlignment="1">
      <alignment horizontal="center" vertical="center"/>
    </xf>
    <xf numFmtId="0" fontId="32" fillId="6" borderId="43" xfId="0" applyFont="1" applyFill="1" applyBorder="1" applyAlignment="1">
      <alignment horizontal="center" vertical="center"/>
    </xf>
    <xf numFmtId="0" fontId="32" fillId="6" borderId="44" xfId="0" applyFont="1" applyFill="1" applyBorder="1" applyAlignment="1">
      <alignment horizontal="center" vertical="center"/>
    </xf>
    <xf numFmtId="0" fontId="24" fillId="8" borderId="35" xfId="0" applyFont="1" applyFill="1" applyBorder="1" applyAlignment="1">
      <alignment horizontal="center" vertical="center"/>
    </xf>
    <xf numFmtId="0" fontId="24" fillId="8" borderId="46" xfId="0" applyFont="1" applyFill="1" applyBorder="1" applyAlignment="1">
      <alignment horizontal="center" vertical="center"/>
    </xf>
    <xf numFmtId="0" fontId="24" fillId="8" borderId="47" xfId="0" applyFont="1" applyFill="1" applyBorder="1" applyAlignment="1">
      <alignment horizontal="center" vertical="center"/>
    </xf>
    <xf numFmtId="0" fontId="32" fillId="7" borderId="16" xfId="0" applyFont="1" applyFill="1" applyBorder="1" applyAlignment="1">
      <alignment horizontal="center" vertical="center" wrapText="1"/>
    </xf>
    <xf numFmtId="0" fontId="32" fillId="7" borderId="27" xfId="0" applyFont="1" applyFill="1" applyBorder="1" applyAlignment="1">
      <alignment horizontal="center" vertical="center" wrapText="1"/>
    </xf>
    <xf numFmtId="0" fontId="32" fillId="7" borderId="55" xfId="0" applyFont="1" applyFill="1" applyBorder="1" applyAlignment="1">
      <alignment horizontal="center" vertical="center" wrapText="1"/>
    </xf>
    <xf numFmtId="0" fontId="24" fillId="8" borderId="23" xfId="0" applyFont="1" applyFill="1" applyBorder="1" applyAlignment="1">
      <alignment horizontal="center" vertical="center" wrapText="1"/>
    </xf>
    <xf numFmtId="0" fontId="24" fillId="8" borderId="7" xfId="0" applyFont="1" applyFill="1" applyBorder="1" applyAlignment="1">
      <alignment horizontal="center" vertical="center" wrapText="1"/>
    </xf>
    <xf numFmtId="0" fontId="24" fillId="8" borderId="8" xfId="0" applyFont="1" applyFill="1" applyBorder="1" applyAlignment="1">
      <alignment horizontal="center" vertical="center" wrapText="1"/>
    </xf>
    <xf numFmtId="0" fontId="24" fillId="8" borderId="5" xfId="0" applyFont="1" applyFill="1" applyBorder="1" applyAlignment="1">
      <alignment horizontal="center" vertical="center" wrapText="1"/>
    </xf>
    <xf numFmtId="0" fontId="39" fillId="18" borderId="16" xfId="0" applyFont="1" applyFill="1" applyBorder="1" applyAlignment="1">
      <alignment horizontal="center" vertical="center"/>
    </xf>
    <xf numFmtId="0" fontId="39" fillId="18" borderId="27" xfId="0" applyFont="1" applyFill="1" applyBorder="1" applyAlignment="1">
      <alignment horizontal="center" vertical="center"/>
    </xf>
    <xf numFmtId="0" fontId="39" fillId="18" borderId="55" xfId="0" applyFont="1" applyFill="1" applyBorder="1" applyAlignment="1">
      <alignment horizontal="center" vertical="center"/>
    </xf>
    <xf numFmtId="0" fontId="39" fillId="18" borderId="35" xfId="0" applyFont="1" applyFill="1" applyBorder="1" applyAlignment="1">
      <alignment horizontal="center" vertical="center"/>
    </xf>
    <xf numFmtId="0" fontId="39" fillId="18" borderId="46" xfId="0" applyFont="1" applyFill="1" applyBorder="1" applyAlignment="1">
      <alignment horizontal="center" vertical="center"/>
    </xf>
    <xf numFmtId="0" fontId="39" fillId="18" borderId="47" xfId="0" applyFont="1" applyFill="1" applyBorder="1" applyAlignment="1">
      <alignment horizontal="center" vertical="center"/>
    </xf>
    <xf numFmtId="0" fontId="41" fillId="18" borderId="2" xfId="0" applyFont="1" applyFill="1" applyBorder="1" applyAlignment="1">
      <alignment horizontal="center" vertical="center"/>
    </xf>
    <xf numFmtId="0" fontId="41" fillId="18" borderId="0" xfId="0" applyFont="1" applyFill="1" applyAlignment="1">
      <alignment horizontal="center" vertical="center"/>
    </xf>
    <xf numFmtId="0" fontId="41" fillId="18" borderId="4" xfId="0" applyFont="1" applyFill="1" applyBorder="1" applyAlignment="1">
      <alignment horizontal="center" vertical="center"/>
    </xf>
    <xf numFmtId="0" fontId="41" fillId="18" borderId="9" xfId="0" applyFont="1" applyFill="1" applyBorder="1" applyAlignment="1">
      <alignment horizontal="center" vertical="center"/>
    </xf>
    <xf numFmtId="0" fontId="41" fillId="18" borderId="5" xfId="0" applyFont="1" applyFill="1" applyBorder="1" applyAlignment="1">
      <alignment horizontal="center" vertical="center"/>
    </xf>
    <xf numFmtId="0" fontId="41" fillId="18" borderId="7" xfId="0" applyFont="1" applyFill="1" applyBorder="1" applyAlignment="1">
      <alignment horizontal="center" vertical="center"/>
    </xf>
    <xf numFmtId="0" fontId="41" fillId="18" borderId="6" xfId="0" applyFont="1" applyFill="1" applyBorder="1" applyAlignment="1">
      <alignment horizontal="center" vertical="center"/>
    </xf>
    <xf numFmtId="0" fontId="41" fillId="18" borderId="42" xfId="0" applyFont="1" applyFill="1" applyBorder="1" applyAlignment="1">
      <alignment horizontal="center" vertical="center"/>
    </xf>
    <xf numFmtId="0" fontId="41" fillId="18" borderId="43" xfId="0" applyFont="1" applyFill="1" applyBorder="1" applyAlignment="1">
      <alignment horizontal="center" vertical="center"/>
    </xf>
    <xf numFmtId="0" fontId="41" fillId="18" borderId="44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39" fillId="17" borderId="4" xfId="0" applyFont="1" applyFill="1" applyBorder="1" applyAlignment="1">
      <alignment horizontal="center" vertical="center" wrapText="1"/>
    </xf>
    <xf numFmtId="0" fontId="39" fillId="6" borderId="4" xfId="0" applyFont="1" applyFill="1" applyBorder="1" applyAlignment="1">
      <alignment horizontal="center" vertical="center" wrapText="1"/>
    </xf>
    <xf numFmtId="0" fontId="39" fillId="12" borderId="4" xfId="0" applyFont="1" applyFill="1" applyBorder="1" applyAlignment="1">
      <alignment horizontal="center" vertical="center" wrapText="1"/>
    </xf>
    <xf numFmtId="0" fontId="39" fillId="11" borderId="4" xfId="0" applyFont="1" applyFill="1" applyBorder="1" applyAlignment="1">
      <alignment horizontal="center" vertical="center" wrapText="1"/>
    </xf>
    <xf numFmtId="0" fontId="39" fillId="16" borderId="4" xfId="0" applyFont="1" applyFill="1" applyBorder="1" applyAlignment="1">
      <alignment horizontal="center" vertical="center" wrapText="1"/>
    </xf>
  </cellXfs>
  <cellStyles count="17">
    <cellStyle name="Comma" xfId="12" builtinId="3"/>
    <cellStyle name="Comma 2" xfId="1" xr:uid="{00000000-0005-0000-0000-000001000000}"/>
    <cellStyle name="Comma 2 2" xfId="13" xr:uid="{00000000-0005-0000-0000-000002000000}"/>
    <cellStyle name="Comma 3" xfId="2" xr:uid="{00000000-0005-0000-0000-000003000000}"/>
    <cellStyle name="Comma 3 2" xfId="14" xr:uid="{00000000-0005-0000-0000-000004000000}"/>
    <cellStyle name="Comma 4" xfId="16" xr:uid="{F6684A84-C1DB-4F15-962B-5B7B1C4086D9}"/>
    <cellStyle name="Normal" xfId="0" builtinId="0"/>
    <cellStyle name="Normal 10" xfId="3" xr:uid="{00000000-0005-0000-0000-000006000000}"/>
    <cellStyle name="Normal 2" xfId="4" xr:uid="{00000000-0005-0000-0000-000007000000}"/>
    <cellStyle name="Normal 3" xfId="5" xr:uid="{00000000-0005-0000-0000-000008000000}"/>
    <cellStyle name="Normal 4" xfId="6" xr:uid="{00000000-0005-0000-0000-000009000000}"/>
    <cellStyle name="Normal 5" xfId="7" xr:uid="{00000000-0005-0000-0000-00000A000000}"/>
    <cellStyle name="Normal 5 2" xfId="15" xr:uid="{00000000-0005-0000-0000-00000B000000}"/>
    <cellStyle name="Normal 6" xfId="8" xr:uid="{00000000-0005-0000-0000-00000C000000}"/>
    <cellStyle name="Percent" xfId="9" builtinId="5"/>
    <cellStyle name="Percent 2" xfId="10" xr:uid="{00000000-0005-0000-0000-00000E000000}"/>
    <cellStyle name="Percent 3" xfId="11" xr:uid="{00000000-0005-0000-0000-00000F000000}"/>
  </cellStyles>
  <dxfs count="0"/>
  <tableStyles count="0" defaultTableStyle="TableStyleMedium2" defaultPivotStyle="PivotStyleMedium9"/>
  <colors>
    <mruColors>
      <color rgb="FFFFDDDD"/>
      <color rgb="FFFFC9C9"/>
      <color rgb="FFFF8181"/>
      <color rgb="FF2BE90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eetMetadata" Target="metadata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2</xdr:row>
      <xdr:rowOff>152400</xdr:rowOff>
    </xdr:from>
    <xdr:to>
      <xdr:col>8</xdr:col>
      <xdr:colOff>566420</xdr:colOff>
      <xdr:row>5</xdr:row>
      <xdr:rowOff>367284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890AE88-8750-426E-9736-BEB9BED732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" y="952500"/>
          <a:ext cx="4701540" cy="14112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3d9d09503fb14c32/Shared%20Workspace%5e.IDC/Verticals/Projects/2023/EC/EDM/Model/Data%20Market-Revenues-Internationals%20Sep%202023%20v08.xlsx" TargetMode="External"/><Relationship Id="rId1" Type="http://schemas.openxmlformats.org/officeDocument/2006/relationships/externalLinkPath" Target="https://insideidc.sharepoint.com/3d9d09503fb14c32/Shared%20Workspace%5e.IDC/Verticals/Projects/2023/EC/EDM/Model/Data%20Market-Revenues-Internationals%20Sep%202023%20v08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3d9d09503fb14c32/Shared%20Workspace%5e.IDC/Verticals/Projects/2023/EC/EDM/Model/Data%20Professionals-Companies%20Sep%202023%20v19.xlsx" TargetMode="External"/><Relationship Id="rId1" Type="http://schemas.openxmlformats.org/officeDocument/2006/relationships/externalLinkPath" Target="https://insideidc.sharepoint.com/3d9d09503fb14c32/Shared%20Workspace%5e.IDC/Verticals/Projects/2023/EC/EDM/Model/Data%20Professionals-Companies%20Sep%202023%20v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teps"/>
      <sheetName val="GDP"/>
      <sheetName val="BDA SG 2022"/>
      <sheetName val="ICT Spending - BlackBook Live"/>
      <sheetName val="4.0 EDM Forecast Model"/>
      <sheetName val="3.0 Data Revenues Model"/>
      <sheetName val="Internationals model"/>
      <sheetName val="Data Market-Revenues-Internatio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teps"/>
      <sheetName val="2.0 Data Companies"/>
      <sheetName val="Model Explanation"/>
      <sheetName val="Data Re-use"/>
      <sheetName val="1.0 Data Professional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DW116"/>
  <sheetViews>
    <sheetView showGridLines="0" showRowColHeaders="0" tabSelected="1" zoomScale="50" zoomScaleNormal="50" workbookViewId="0">
      <selection activeCell="C23" sqref="C23"/>
    </sheetView>
  </sheetViews>
  <sheetFormatPr defaultColWidth="9.33203125" defaultRowHeight="14.4" x14ac:dyDescent="0.3"/>
  <sheetData>
    <row r="1" spans="2:127" ht="31.2" x14ac:dyDescent="0.6"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1"/>
      <c r="AF1" s="11"/>
      <c r="AG1" s="10"/>
      <c r="AH1" s="10"/>
      <c r="AI1" s="10"/>
      <c r="AJ1" s="10"/>
      <c r="AK1" s="10"/>
      <c r="AL1" s="11"/>
      <c r="AM1" s="11"/>
      <c r="AN1" s="10"/>
      <c r="AO1" s="10"/>
      <c r="AP1" s="10"/>
      <c r="AQ1" s="10"/>
      <c r="AR1" s="10"/>
      <c r="AS1" s="11"/>
      <c r="AT1" s="11"/>
      <c r="AU1" s="10"/>
      <c r="AV1" s="10"/>
      <c r="AW1" s="10"/>
      <c r="AX1" s="10"/>
      <c r="AY1" s="10"/>
      <c r="AZ1" s="11"/>
      <c r="BA1" s="11"/>
      <c r="BB1" s="10"/>
      <c r="BC1" s="10"/>
      <c r="BD1" s="10"/>
      <c r="BE1" s="10"/>
      <c r="BF1" s="10"/>
      <c r="BG1" s="11"/>
      <c r="BH1" s="11"/>
      <c r="BI1" s="10"/>
      <c r="BJ1" s="10"/>
      <c r="BK1" s="10"/>
      <c r="BL1" s="10"/>
      <c r="BM1" s="10"/>
      <c r="BN1" s="11"/>
      <c r="BO1" s="11"/>
      <c r="BP1" s="10"/>
      <c r="BQ1" s="10"/>
      <c r="BR1" s="10"/>
      <c r="BS1" s="10"/>
      <c r="BT1" s="10"/>
      <c r="BU1" s="11"/>
      <c r="BV1" s="11"/>
      <c r="BW1" s="10"/>
      <c r="BX1" s="10"/>
      <c r="BY1" s="10"/>
      <c r="BZ1" s="10"/>
      <c r="CA1" s="10"/>
      <c r="CB1" s="11"/>
      <c r="CC1" s="11"/>
      <c r="CD1" s="10"/>
      <c r="CE1" s="10"/>
      <c r="CF1" s="10"/>
      <c r="CG1" s="10"/>
      <c r="CH1" s="10"/>
      <c r="CI1" s="11"/>
      <c r="CJ1" s="11"/>
      <c r="CK1" s="10"/>
      <c r="CL1" s="10"/>
      <c r="CM1" s="10"/>
      <c r="CN1" s="10"/>
      <c r="CO1" s="10"/>
      <c r="CP1" s="11"/>
      <c r="CQ1" s="11"/>
      <c r="CR1" s="10"/>
      <c r="CS1" s="10"/>
      <c r="CT1" s="10"/>
      <c r="CU1" s="10"/>
      <c r="CV1" s="10"/>
      <c r="CW1" s="11"/>
      <c r="CX1" s="11"/>
      <c r="CY1" s="10"/>
      <c r="CZ1" s="10"/>
      <c r="DA1" s="10"/>
      <c r="DB1" s="10"/>
      <c r="DC1" s="10"/>
      <c r="DD1" s="11"/>
      <c r="DE1" s="11"/>
      <c r="DF1" s="10"/>
      <c r="DG1" s="10"/>
      <c r="DH1" s="10"/>
      <c r="DI1" s="10"/>
      <c r="DJ1" s="10"/>
      <c r="DK1" s="11"/>
      <c r="DL1" s="11"/>
      <c r="DM1" s="10"/>
      <c r="DN1" s="10"/>
      <c r="DO1" s="10"/>
      <c r="DP1" s="10"/>
      <c r="DQ1" s="10"/>
      <c r="DR1" s="11"/>
      <c r="DS1" s="11"/>
      <c r="DT1" s="10"/>
      <c r="DU1" s="10"/>
      <c r="DV1" s="10"/>
      <c r="DW1" s="10"/>
    </row>
    <row r="2" spans="2:127" ht="31.2" x14ac:dyDescent="0.6"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1"/>
      <c r="AF2" s="11"/>
      <c r="AG2" s="10"/>
      <c r="AH2" s="10"/>
      <c r="AI2" s="10"/>
      <c r="AJ2" s="10"/>
      <c r="AK2" s="10"/>
      <c r="AL2" s="11"/>
      <c r="AM2" s="11"/>
      <c r="AN2" s="10"/>
      <c r="AO2" s="10"/>
      <c r="AP2" s="10"/>
      <c r="AQ2" s="10"/>
      <c r="AR2" s="10"/>
      <c r="AS2" s="11"/>
      <c r="AT2" s="11"/>
      <c r="AU2" s="10"/>
      <c r="AV2" s="10"/>
      <c r="AW2" s="10"/>
      <c r="AX2" s="10"/>
      <c r="AY2" s="10"/>
      <c r="AZ2" s="11"/>
      <c r="BA2" s="11"/>
      <c r="BB2" s="10"/>
      <c r="BC2" s="10"/>
      <c r="BD2" s="10"/>
      <c r="BE2" s="10"/>
      <c r="BF2" s="10"/>
      <c r="BG2" s="11"/>
      <c r="BH2" s="11"/>
      <c r="BI2" s="10"/>
      <c r="BJ2" s="10"/>
      <c r="BK2" s="10"/>
      <c r="BL2" s="10"/>
      <c r="BM2" s="10"/>
      <c r="BN2" s="11"/>
      <c r="BO2" s="11"/>
      <c r="BP2" s="10"/>
      <c r="BQ2" s="10"/>
      <c r="BR2" s="10"/>
      <c r="BS2" s="10"/>
      <c r="BT2" s="10"/>
      <c r="BU2" s="11"/>
      <c r="BV2" s="11"/>
      <c r="BW2" s="10"/>
      <c r="BX2" s="10"/>
      <c r="BY2" s="10"/>
      <c r="BZ2" s="10"/>
      <c r="CA2" s="10"/>
      <c r="CB2" s="11"/>
      <c r="CC2" s="11"/>
      <c r="CD2" s="10"/>
      <c r="CE2" s="10"/>
      <c r="CF2" s="10"/>
      <c r="CG2" s="10"/>
      <c r="CH2" s="10"/>
      <c r="CI2" s="11"/>
      <c r="CJ2" s="11"/>
      <c r="CK2" s="10"/>
      <c r="CL2" s="10"/>
      <c r="CM2" s="10"/>
      <c r="CN2" s="10"/>
      <c r="CO2" s="10"/>
      <c r="CP2" s="11"/>
      <c r="CQ2" s="11"/>
      <c r="CR2" s="10"/>
      <c r="CS2" s="10"/>
      <c r="CT2" s="10"/>
      <c r="CU2" s="10"/>
      <c r="CV2" s="10"/>
      <c r="CW2" s="11"/>
      <c r="CX2" s="11"/>
      <c r="CY2" s="10"/>
      <c r="CZ2" s="10"/>
      <c r="DA2" s="10"/>
      <c r="DB2" s="10"/>
      <c r="DC2" s="10"/>
      <c r="DD2" s="11"/>
      <c r="DE2" s="11"/>
      <c r="DF2" s="10"/>
      <c r="DG2" s="10"/>
      <c r="DH2" s="10"/>
      <c r="DI2" s="10"/>
      <c r="DJ2" s="10"/>
      <c r="DK2" s="11"/>
      <c r="DL2" s="11"/>
      <c r="DM2" s="10"/>
      <c r="DN2" s="10"/>
      <c r="DO2" s="10"/>
      <c r="DP2" s="10"/>
      <c r="DQ2" s="10"/>
      <c r="DR2" s="11"/>
      <c r="DS2" s="11"/>
      <c r="DT2" s="10"/>
      <c r="DU2" s="10"/>
      <c r="DV2" s="10"/>
      <c r="DW2" s="10"/>
    </row>
    <row r="3" spans="2:127" ht="31.2" x14ac:dyDescent="0.6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1"/>
      <c r="AF3" s="11"/>
      <c r="AG3" s="10"/>
      <c r="AH3" s="10"/>
      <c r="AI3" s="10"/>
      <c r="AJ3" s="10"/>
      <c r="AK3" s="10"/>
      <c r="AL3" s="11"/>
      <c r="AM3" s="11"/>
      <c r="AN3" s="10"/>
      <c r="AO3" s="10"/>
      <c r="AP3" s="10"/>
      <c r="AQ3" s="10"/>
      <c r="AR3" s="10"/>
      <c r="AS3" s="11"/>
      <c r="AT3" s="11"/>
      <c r="AU3" s="10"/>
      <c r="AV3" s="10"/>
      <c r="AW3" s="10"/>
      <c r="AX3" s="10"/>
      <c r="AY3" s="10"/>
      <c r="AZ3" s="11"/>
      <c r="BA3" s="11"/>
      <c r="BB3" s="10"/>
      <c r="BC3" s="10"/>
      <c r="BD3" s="10"/>
      <c r="BE3" s="10"/>
      <c r="BF3" s="10"/>
      <c r="BG3" s="11"/>
      <c r="BH3" s="11"/>
      <c r="BI3" s="10"/>
      <c r="BJ3" s="10"/>
      <c r="BK3" s="10"/>
      <c r="BL3" s="10"/>
      <c r="BM3" s="10"/>
      <c r="BN3" s="11"/>
      <c r="BO3" s="11"/>
      <c r="BP3" s="10"/>
      <c r="BQ3" s="10"/>
      <c r="BR3" s="10"/>
      <c r="BS3" s="10"/>
      <c r="BT3" s="10"/>
      <c r="BU3" s="11"/>
      <c r="BV3" s="11"/>
      <c r="BW3" s="10"/>
      <c r="BX3" s="10"/>
      <c r="BY3" s="10"/>
      <c r="BZ3" s="10"/>
      <c r="CA3" s="10"/>
      <c r="CB3" s="11"/>
      <c r="CC3" s="11"/>
      <c r="CD3" s="10"/>
      <c r="CE3" s="10"/>
      <c r="CF3" s="10"/>
      <c r="CG3" s="10"/>
      <c r="CH3" s="10"/>
      <c r="CI3" s="11"/>
      <c r="CJ3" s="11"/>
      <c r="CK3" s="10"/>
      <c r="CL3" s="10"/>
      <c r="CM3" s="10"/>
      <c r="CN3" s="10"/>
      <c r="CO3" s="10"/>
      <c r="CP3" s="11"/>
      <c r="CQ3" s="11"/>
      <c r="CR3" s="10"/>
      <c r="CS3" s="10"/>
      <c r="CT3" s="10"/>
      <c r="CU3" s="10"/>
      <c r="CV3" s="10"/>
      <c r="CW3" s="11"/>
      <c r="CX3" s="11"/>
      <c r="CY3" s="10"/>
      <c r="CZ3" s="10"/>
      <c r="DA3" s="10"/>
      <c r="DB3" s="10"/>
      <c r="DC3" s="10"/>
      <c r="DD3" s="11"/>
      <c r="DE3" s="11"/>
      <c r="DF3" s="10"/>
      <c r="DG3" s="10"/>
      <c r="DH3" s="10"/>
      <c r="DI3" s="10"/>
      <c r="DJ3" s="10"/>
      <c r="DK3" s="11"/>
      <c r="DL3" s="11"/>
      <c r="DM3" s="10"/>
      <c r="DN3" s="10"/>
      <c r="DO3" s="10"/>
      <c r="DP3" s="10"/>
      <c r="DQ3" s="10"/>
      <c r="DR3" s="11"/>
      <c r="DS3" s="11"/>
      <c r="DT3" s="10"/>
      <c r="DU3" s="10"/>
      <c r="DV3" s="10"/>
      <c r="DW3" s="10"/>
    </row>
    <row r="4" spans="2:127" ht="31.2" x14ac:dyDescent="0.6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1"/>
      <c r="AF4" s="11"/>
      <c r="AG4" s="10"/>
      <c r="AH4" s="10"/>
      <c r="AI4" s="10"/>
      <c r="AJ4" s="10"/>
      <c r="AK4" s="10"/>
      <c r="AL4" s="11"/>
      <c r="AM4" s="11"/>
      <c r="AN4" s="10"/>
      <c r="AO4" s="10"/>
      <c r="AP4" s="10"/>
      <c r="AQ4" s="10"/>
      <c r="AR4" s="10"/>
      <c r="AS4" s="11"/>
      <c r="AT4" s="11"/>
      <c r="AU4" s="10"/>
      <c r="AV4" s="10"/>
      <c r="AW4" s="10"/>
      <c r="AX4" s="10"/>
      <c r="AY4" s="10"/>
      <c r="AZ4" s="11"/>
      <c r="BA4" s="11"/>
      <c r="BB4" s="10"/>
      <c r="BC4" s="10"/>
      <c r="BD4" s="10"/>
      <c r="BE4" s="10"/>
      <c r="BF4" s="10"/>
      <c r="BG4" s="11"/>
      <c r="BH4" s="11"/>
      <c r="BI4" s="10"/>
      <c r="BJ4" s="10"/>
      <c r="BK4" s="10"/>
      <c r="BL4" s="10"/>
      <c r="BM4" s="10"/>
      <c r="BN4" s="11"/>
      <c r="BO4" s="11"/>
      <c r="BP4" s="10"/>
      <c r="BQ4" s="10"/>
      <c r="BR4" s="10"/>
      <c r="BS4" s="10"/>
      <c r="BT4" s="10"/>
      <c r="BU4" s="11"/>
      <c r="BV4" s="11"/>
      <c r="BW4" s="10"/>
      <c r="BX4" s="10"/>
      <c r="BY4" s="10"/>
      <c r="BZ4" s="10"/>
      <c r="CA4" s="10"/>
      <c r="CB4" s="11"/>
      <c r="CC4" s="11"/>
      <c r="CD4" s="10"/>
      <c r="CE4" s="10"/>
      <c r="CF4" s="10"/>
      <c r="CG4" s="10"/>
      <c r="CH4" s="10"/>
      <c r="CI4" s="11"/>
      <c r="CJ4" s="11"/>
      <c r="CK4" s="10"/>
      <c r="CL4" s="10"/>
      <c r="CM4" s="10"/>
      <c r="CN4" s="10"/>
      <c r="CO4" s="10"/>
      <c r="CP4" s="11"/>
      <c r="CQ4" s="11"/>
      <c r="CR4" s="10"/>
      <c r="CS4" s="10"/>
      <c r="CT4" s="10"/>
      <c r="CU4" s="10"/>
      <c r="CV4" s="10"/>
      <c r="CW4" s="11"/>
      <c r="CX4" s="11"/>
      <c r="CY4" s="10"/>
      <c r="CZ4" s="10"/>
      <c r="DA4" s="10"/>
      <c r="DB4" s="10"/>
      <c r="DC4" s="10"/>
      <c r="DD4" s="11"/>
      <c r="DE4" s="11"/>
      <c r="DF4" s="10"/>
      <c r="DG4" s="10"/>
      <c r="DH4" s="10"/>
      <c r="DI4" s="10"/>
      <c r="DJ4" s="10"/>
      <c r="DK4" s="11"/>
      <c r="DL4" s="11"/>
      <c r="DM4" s="10"/>
      <c r="DN4" s="10"/>
      <c r="DO4" s="10"/>
      <c r="DP4" s="10"/>
      <c r="DQ4" s="10"/>
      <c r="DR4" s="11"/>
      <c r="DS4" s="11"/>
      <c r="DT4" s="10"/>
      <c r="DU4" s="10"/>
      <c r="DV4" s="10"/>
      <c r="DW4" s="10"/>
    </row>
    <row r="5" spans="2:127" ht="31.2" x14ac:dyDescent="0.6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1"/>
      <c r="AF5" s="11"/>
      <c r="AG5" s="10"/>
      <c r="AH5" s="10"/>
      <c r="AI5" s="10"/>
      <c r="AJ5" s="10"/>
      <c r="AK5" s="10"/>
      <c r="AL5" s="11"/>
      <c r="AM5" s="11"/>
      <c r="AN5" s="10"/>
      <c r="AO5" s="10"/>
      <c r="AP5" s="10"/>
      <c r="AQ5" s="10"/>
      <c r="AR5" s="10"/>
      <c r="AS5" s="11"/>
      <c r="AT5" s="11"/>
      <c r="AU5" s="10"/>
      <c r="AV5" s="10"/>
      <c r="AW5" s="10"/>
      <c r="AX5" s="10"/>
      <c r="AY5" s="10"/>
      <c r="AZ5" s="11"/>
      <c r="BA5" s="11"/>
      <c r="BB5" s="10"/>
      <c r="BC5" s="10"/>
      <c r="BD5" s="10"/>
      <c r="BE5" s="10"/>
      <c r="BF5" s="10"/>
      <c r="BG5" s="11"/>
      <c r="BH5" s="11"/>
      <c r="BI5" s="10"/>
      <c r="BJ5" s="10"/>
      <c r="BK5" s="10"/>
      <c r="BL5" s="10"/>
      <c r="BM5" s="10"/>
      <c r="BN5" s="11"/>
      <c r="BO5" s="11"/>
      <c r="BP5" s="10"/>
      <c r="BQ5" s="10"/>
      <c r="BR5" s="10"/>
      <c r="BS5" s="10"/>
      <c r="BT5" s="10"/>
      <c r="BU5" s="11"/>
      <c r="BV5" s="11"/>
      <c r="BW5" s="10"/>
      <c r="BX5" s="10"/>
      <c r="BY5" s="10"/>
      <c r="BZ5" s="10"/>
      <c r="CA5" s="10"/>
      <c r="CB5" s="11"/>
      <c r="CC5" s="11"/>
      <c r="CD5" s="10"/>
      <c r="CE5" s="10"/>
      <c r="CF5" s="10"/>
      <c r="CG5" s="10"/>
      <c r="CH5" s="10"/>
      <c r="CI5" s="11"/>
      <c r="CJ5" s="11"/>
      <c r="CK5" s="10"/>
      <c r="CL5" s="10"/>
      <c r="CM5" s="10"/>
      <c r="CN5" s="10"/>
      <c r="CO5" s="10"/>
      <c r="CP5" s="11"/>
      <c r="CQ5" s="11"/>
      <c r="CR5" s="10"/>
      <c r="CS5" s="10"/>
      <c r="CT5" s="10"/>
      <c r="CU5" s="10"/>
      <c r="CV5" s="10"/>
      <c r="CW5" s="11"/>
      <c r="CX5" s="11"/>
      <c r="CY5" s="10"/>
      <c r="CZ5" s="10"/>
      <c r="DA5" s="10"/>
      <c r="DB5" s="10"/>
      <c r="DC5" s="10"/>
      <c r="DD5" s="11"/>
      <c r="DE5" s="11"/>
      <c r="DF5" s="10"/>
      <c r="DG5" s="10"/>
      <c r="DH5" s="10"/>
      <c r="DI5" s="10"/>
      <c r="DJ5" s="10"/>
      <c r="DK5" s="11"/>
      <c r="DL5" s="11"/>
      <c r="DM5" s="10"/>
      <c r="DN5" s="10"/>
      <c r="DO5" s="10"/>
      <c r="DP5" s="10"/>
      <c r="DQ5" s="10"/>
      <c r="DR5" s="11"/>
      <c r="DS5" s="11"/>
      <c r="DT5" s="10"/>
      <c r="DU5" s="10"/>
      <c r="DV5" s="10"/>
      <c r="DW5" s="10"/>
    </row>
    <row r="6" spans="2:127" ht="31.2" x14ac:dyDescent="0.6"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1"/>
      <c r="AF6" s="11"/>
      <c r="AG6" s="10"/>
      <c r="AH6" s="10"/>
      <c r="AI6" s="10"/>
      <c r="AJ6" s="10"/>
      <c r="AK6" s="10"/>
      <c r="AL6" s="11"/>
      <c r="AM6" s="11"/>
      <c r="AN6" s="10"/>
      <c r="AO6" s="10"/>
      <c r="AP6" s="10"/>
      <c r="AQ6" s="10"/>
      <c r="AR6" s="10"/>
      <c r="AS6" s="11"/>
      <c r="AT6" s="11"/>
      <c r="AU6" s="10"/>
      <c r="AV6" s="10"/>
      <c r="AW6" s="10"/>
      <c r="AX6" s="10"/>
      <c r="AY6" s="10"/>
      <c r="AZ6" s="11"/>
      <c r="BA6" s="11"/>
      <c r="BB6" s="10"/>
      <c r="BC6" s="10"/>
      <c r="BD6" s="10"/>
      <c r="BE6" s="10"/>
      <c r="BF6" s="10"/>
      <c r="BG6" s="11"/>
      <c r="BH6" s="11"/>
      <c r="BI6" s="10"/>
      <c r="BJ6" s="10"/>
      <c r="BK6" s="10"/>
      <c r="BL6" s="10"/>
      <c r="BM6" s="10"/>
      <c r="BN6" s="11"/>
      <c r="BO6" s="11"/>
      <c r="BP6" s="10"/>
      <c r="BQ6" s="10"/>
      <c r="BR6" s="10"/>
      <c r="BS6" s="10"/>
      <c r="BT6" s="10"/>
      <c r="BU6" s="11"/>
      <c r="BV6" s="11"/>
      <c r="BW6" s="10"/>
      <c r="BX6" s="10"/>
      <c r="BY6" s="10"/>
      <c r="BZ6" s="10"/>
      <c r="CA6" s="10"/>
      <c r="CB6" s="11"/>
      <c r="CC6" s="11"/>
      <c r="CD6" s="10"/>
      <c r="CE6" s="10"/>
      <c r="CF6" s="10"/>
      <c r="CG6" s="10"/>
      <c r="CH6" s="10"/>
      <c r="CI6" s="11"/>
      <c r="CJ6" s="11"/>
      <c r="CK6" s="10"/>
      <c r="CL6" s="10"/>
      <c r="CM6" s="10"/>
      <c r="CN6" s="10"/>
      <c r="CO6" s="10"/>
      <c r="CP6" s="11"/>
      <c r="CQ6" s="11"/>
      <c r="CR6" s="10"/>
      <c r="CS6" s="10"/>
      <c r="CT6" s="10"/>
      <c r="CU6" s="10"/>
      <c r="CV6" s="10"/>
      <c r="CW6" s="11"/>
      <c r="CX6" s="11"/>
      <c r="CY6" s="10"/>
      <c r="CZ6" s="10"/>
      <c r="DA6" s="10"/>
      <c r="DB6" s="10"/>
      <c r="DC6" s="10"/>
      <c r="DD6" s="11"/>
      <c r="DE6" s="11"/>
      <c r="DF6" s="10"/>
      <c r="DG6" s="10"/>
      <c r="DH6" s="10"/>
      <c r="DI6" s="10"/>
      <c r="DJ6" s="10"/>
      <c r="DK6" s="11"/>
      <c r="DL6" s="11"/>
      <c r="DM6" s="10"/>
      <c r="DN6" s="10"/>
      <c r="DO6" s="10"/>
      <c r="DP6" s="10"/>
      <c r="DQ6" s="10"/>
      <c r="DR6" s="11"/>
      <c r="DS6" s="11"/>
      <c r="DT6" s="10"/>
      <c r="DU6" s="10"/>
      <c r="DV6" s="10"/>
      <c r="DW6" s="10"/>
    </row>
    <row r="7" spans="2:127" ht="31.2" x14ac:dyDescent="0.6"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1"/>
      <c r="AF7" s="11"/>
      <c r="AG7" s="10"/>
      <c r="AH7" s="10"/>
      <c r="AI7" s="10"/>
      <c r="AJ7" s="10"/>
      <c r="AK7" s="10"/>
      <c r="AL7" s="11"/>
      <c r="AM7" s="11"/>
      <c r="AN7" s="10"/>
      <c r="AO7" s="10"/>
      <c r="AP7" s="10"/>
      <c r="AQ7" s="10"/>
      <c r="AR7" s="10"/>
      <c r="AS7" s="11"/>
      <c r="AT7" s="11"/>
      <c r="AU7" s="10"/>
      <c r="AV7" s="10"/>
      <c r="AW7" s="10"/>
      <c r="AX7" s="10"/>
      <c r="AY7" s="10"/>
      <c r="AZ7" s="11"/>
      <c r="BA7" s="11"/>
      <c r="BB7" s="10"/>
      <c r="BC7" s="10"/>
      <c r="BD7" s="10"/>
      <c r="BE7" s="10"/>
      <c r="BF7" s="10"/>
      <c r="BG7" s="11"/>
      <c r="BH7" s="11"/>
      <c r="BI7" s="10"/>
      <c r="BJ7" s="10"/>
      <c r="BK7" s="10"/>
      <c r="BL7" s="10"/>
      <c r="BM7" s="10"/>
      <c r="BN7" s="11"/>
      <c r="BO7" s="11"/>
      <c r="BP7" s="10"/>
      <c r="BQ7" s="10"/>
      <c r="BR7" s="10"/>
      <c r="BS7" s="10"/>
      <c r="BT7" s="10"/>
      <c r="BU7" s="11"/>
      <c r="BV7" s="11"/>
      <c r="BW7" s="10"/>
      <c r="BX7" s="10"/>
      <c r="BY7" s="10"/>
      <c r="BZ7" s="10"/>
      <c r="CA7" s="10"/>
      <c r="CB7" s="11"/>
      <c r="CC7" s="11"/>
      <c r="CD7" s="10"/>
      <c r="CE7" s="10"/>
      <c r="CF7" s="10"/>
      <c r="CG7" s="10"/>
      <c r="CH7" s="10"/>
      <c r="CI7" s="11"/>
      <c r="CJ7" s="11"/>
      <c r="CK7" s="10"/>
      <c r="CL7" s="10"/>
      <c r="CM7" s="10"/>
      <c r="CN7" s="10"/>
      <c r="CO7" s="10"/>
      <c r="CP7" s="11"/>
      <c r="CQ7" s="11"/>
      <c r="CR7" s="10"/>
      <c r="CS7" s="10"/>
      <c r="CT7" s="10"/>
      <c r="CU7" s="10"/>
      <c r="CV7" s="10"/>
      <c r="CW7" s="11"/>
      <c r="CX7" s="11"/>
      <c r="CY7" s="10"/>
      <c r="CZ7" s="10"/>
      <c r="DA7" s="10"/>
      <c r="DB7" s="10"/>
      <c r="DC7" s="10"/>
      <c r="DD7" s="11"/>
      <c r="DE7" s="11"/>
      <c r="DF7" s="10"/>
      <c r="DG7" s="10"/>
      <c r="DH7" s="10"/>
      <c r="DI7" s="10"/>
      <c r="DJ7" s="10"/>
      <c r="DK7" s="11"/>
      <c r="DL7" s="11"/>
      <c r="DM7" s="10"/>
      <c r="DN7" s="10"/>
      <c r="DO7" s="10"/>
      <c r="DP7" s="10"/>
      <c r="DQ7" s="10"/>
      <c r="DR7" s="11"/>
      <c r="DS7" s="11"/>
      <c r="DT7" s="10"/>
      <c r="DU7" s="10"/>
      <c r="DV7" s="10"/>
      <c r="DW7" s="10"/>
    </row>
    <row r="8" spans="2:127" x14ac:dyDescent="0.3"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</row>
    <row r="9" spans="2:127" ht="31.2" x14ac:dyDescent="0.6">
      <c r="B9" s="12" t="s">
        <v>0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</row>
    <row r="10" spans="2:127" ht="31.2" x14ac:dyDescent="0.6">
      <c r="B10" s="12" t="s">
        <v>1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1"/>
      <c r="AF10" s="11"/>
      <c r="AG10" s="10"/>
      <c r="AH10" s="10"/>
      <c r="AI10" s="10"/>
      <c r="AJ10" s="10"/>
      <c r="AK10" s="10"/>
      <c r="AL10" s="11"/>
      <c r="AM10" s="11"/>
      <c r="AN10" s="10"/>
      <c r="AO10" s="10"/>
      <c r="AP10" s="10"/>
      <c r="AQ10" s="10"/>
      <c r="AR10" s="10"/>
      <c r="AS10" s="11"/>
      <c r="AT10" s="11"/>
      <c r="AU10" s="10"/>
      <c r="AV10" s="10"/>
      <c r="AW10" s="10"/>
      <c r="AX10" s="10"/>
      <c r="AY10" s="10"/>
      <c r="AZ10" s="11"/>
      <c r="BA10" s="11"/>
      <c r="BB10" s="10"/>
      <c r="BC10" s="10"/>
      <c r="BD10" s="10"/>
      <c r="BE10" s="10"/>
      <c r="BF10" s="10"/>
      <c r="BG10" s="11"/>
      <c r="BH10" s="11"/>
      <c r="BI10" s="10"/>
      <c r="BJ10" s="10"/>
      <c r="BK10" s="10"/>
      <c r="BL10" s="10"/>
      <c r="BM10" s="10"/>
      <c r="BN10" s="11"/>
      <c r="BO10" s="11"/>
      <c r="BP10" s="10"/>
      <c r="BQ10" s="10"/>
      <c r="BR10" s="10"/>
      <c r="BS10" s="10"/>
      <c r="BT10" s="10"/>
      <c r="BU10" s="11"/>
      <c r="BV10" s="11"/>
      <c r="BW10" s="10"/>
      <c r="BX10" s="10"/>
      <c r="BY10" s="10"/>
      <c r="BZ10" s="10"/>
      <c r="CA10" s="10"/>
      <c r="CB10" s="11"/>
      <c r="CC10" s="11"/>
      <c r="CD10" s="10"/>
      <c r="CE10" s="10"/>
      <c r="CF10" s="10"/>
      <c r="CG10" s="10"/>
      <c r="CH10" s="10"/>
      <c r="CI10" s="11"/>
      <c r="CJ10" s="11"/>
      <c r="CK10" s="10"/>
      <c r="CL10" s="10"/>
      <c r="CM10" s="10"/>
      <c r="CN10" s="10"/>
      <c r="CO10" s="10"/>
      <c r="CP10" s="11"/>
      <c r="CQ10" s="11"/>
      <c r="CR10" s="10"/>
      <c r="CS10" s="10"/>
      <c r="CT10" s="10"/>
      <c r="CU10" s="10"/>
      <c r="CV10" s="10"/>
      <c r="CW10" s="11"/>
      <c r="CX10" s="11"/>
      <c r="CY10" s="10"/>
      <c r="CZ10" s="10"/>
      <c r="DA10" s="10"/>
      <c r="DB10" s="10"/>
      <c r="DC10" s="10"/>
      <c r="DD10" s="11"/>
      <c r="DE10" s="11"/>
      <c r="DF10" s="10"/>
      <c r="DG10" s="10"/>
      <c r="DH10" s="10"/>
      <c r="DI10" s="10"/>
      <c r="DJ10" s="10"/>
      <c r="DK10" s="11"/>
      <c r="DL10" s="11"/>
      <c r="DM10" s="10"/>
      <c r="DN10" s="10"/>
      <c r="DO10" s="10"/>
      <c r="DP10" s="10"/>
      <c r="DQ10" s="10"/>
      <c r="DR10" s="11"/>
      <c r="DS10" s="11"/>
      <c r="DT10" s="10"/>
      <c r="DU10" s="10"/>
      <c r="DV10" s="10"/>
      <c r="DW10" s="10"/>
    </row>
    <row r="11" spans="2:127" ht="31.2" x14ac:dyDescent="0.6">
      <c r="B11" s="12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1"/>
      <c r="AF11" s="11"/>
      <c r="AG11" s="10"/>
      <c r="AH11" s="10"/>
      <c r="AI11" s="10"/>
      <c r="AJ11" s="10"/>
      <c r="AK11" s="10"/>
      <c r="AL11" s="11"/>
      <c r="AM11" s="11"/>
      <c r="AN11" s="10"/>
      <c r="AO11" s="10"/>
      <c r="AP11" s="10"/>
      <c r="AQ11" s="10"/>
      <c r="AR11" s="10"/>
      <c r="AS11" s="11"/>
      <c r="AT11" s="11"/>
      <c r="AU11" s="10"/>
      <c r="AV11" s="10"/>
      <c r="AW11" s="10"/>
      <c r="AX11" s="10"/>
      <c r="AY11" s="10"/>
      <c r="AZ11" s="11"/>
      <c r="BA11" s="11"/>
      <c r="BB11" s="10"/>
      <c r="BC11" s="10"/>
      <c r="BD11" s="10"/>
      <c r="BE11" s="10"/>
      <c r="BF11" s="10"/>
      <c r="BG11" s="11"/>
      <c r="BH11" s="11"/>
      <c r="BI11" s="10"/>
      <c r="BJ11" s="10"/>
      <c r="BK11" s="10"/>
      <c r="BL11" s="10"/>
      <c r="BM11" s="10"/>
      <c r="BN11" s="11"/>
      <c r="BO11" s="11"/>
      <c r="BP11" s="10"/>
      <c r="BQ11" s="10"/>
      <c r="BR11" s="10"/>
      <c r="BS11" s="10"/>
      <c r="BT11" s="10"/>
      <c r="BU11" s="11"/>
      <c r="BV11" s="11"/>
      <c r="BW11" s="10"/>
      <c r="BX11" s="10"/>
      <c r="BY11" s="10"/>
      <c r="BZ11" s="10"/>
      <c r="CA11" s="10"/>
      <c r="CB11" s="11"/>
      <c r="CC11" s="11"/>
      <c r="CD11" s="10"/>
      <c r="CE11" s="10"/>
      <c r="CF11" s="10"/>
      <c r="CG11" s="10"/>
      <c r="CH11" s="10"/>
      <c r="CI11" s="11"/>
      <c r="CJ11" s="11"/>
      <c r="CK11" s="10"/>
      <c r="CL11" s="10"/>
      <c r="CM11" s="10"/>
      <c r="CN11" s="10"/>
      <c r="CO11" s="10"/>
      <c r="CP11" s="11"/>
      <c r="CQ11" s="11"/>
      <c r="CR11" s="10"/>
      <c r="CS11" s="10"/>
      <c r="CT11" s="10"/>
      <c r="CU11" s="10"/>
      <c r="CV11" s="10"/>
      <c r="CW11" s="11"/>
      <c r="CX11" s="11"/>
      <c r="CY11" s="10"/>
      <c r="CZ11" s="10"/>
      <c r="DA11" s="10"/>
      <c r="DB11" s="10"/>
      <c r="DC11" s="10"/>
      <c r="DD11" s="11"/>
      <c r="DE11" s="11"/>
      <c r="DF11" s="10"/>
      <c r="DG11" s="10"/>
      <c r="DH11" s="10"/>
      <c r="DI11" s="10"/>
      <c r="DJ11" s="10"/>
      <c r="DK11" s="11"/>
      <c r="DL11" s="11"/>
      <c r="DM11" s="10"/>
      <c r="DN11" s="10"/>
      <c r="DO11" s="10"/>
      <c r="DP11" s="10"/>
      <c r="DQ11" s="10"/>
      <c r="DR11" s="11"/>
      <c r="DS11" s="11"/>
      <c r="DT11" s="10"/>
      <c r="DU11" s="10"/>
      <c r="DV11" s="10"/>
      <c r="DW11" s="10"/>
    </row>
    <row r="12" spans="2:127" ht="31.2" x14ac:dyDescent="0.6">
      <c r="B12" s="597" t="s">
        <v>250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1"/>
      <c r="AF12" s="11"/>
      <c r="AG12" s="10"/>
      <c r="AH12" s="10"/>
      <c r="AI12" s="10"/>
      <c r="AJ12" s="10"/>
      <c r="AK12" s="10"/>
      <c r="AL12" s="11"/>
      <c r="AM12" s="11"/>
      <c r="AN12" s="10"/>
      <c r="AO12" s="10"/>
      <c r="AP12" s="10"/>
      <c r="AQ12" s="10"/>
      <c r="AR12" s="10"/>
      <c r="AS12" s="11"/>
      <c r="AT12" s="11"/>
      <c r="AU12" s="10"/>
      <c r="AV12" s="10"/>
      <c r="AW12" s="10"/>
      <c r="AX12" s="10"/>
      <c r="AY12" s="10"/>
      <c r="AZ12" s="11"/>
      <c r="BA12" s="11"/>
      <c r="BB12" s="10"/>
      <c r="BC12" s="10"/>
      <c r="BD12" s="10"/>
      <c r="BE12" s="10"/>
      <c r="BF12" s="10"/>
      <c r="BG12" s="11"/>
      <c r="BH12" s="11"/>
      <c r="BI12" s="10"/>
      <c r="BJ12" s="10"/>
      <c r="BK12" s="10"/>
      <c r="BL12" s="10"/>
      <c r="BM12" s="10"/>
      <c r="BN12" s="11"/>
      <c r="BO12" s="11"/>
      <c r="BP12" s="10"/>
      <c r="BQ12" s="10"/>
      <c r="BR12" s="10"/>
      <c r="BS12" s="10"/>
      <c r="BT12" s="10"/>
      <c r="BU12" s="11"/>
      <c r="BV12" s="11"/>
      <c r="BW12" s="10"/>
      <c r="BX12" s="10"/>
      <c r="BY12" s="10"/>
      <c r="BZ12" s="10"/>
      <c r="CA12" s="10"/>
      <c r="CB12" s="11"/>
      <c r="CC12" s="11"/>
      <c r="CD12" s="10"/>
      <c r="CE12" s="10"/>
      <c r="CF12" s="10"/>
      <c r="CG12" s="10"/>
      <c r="CH12" s="10"/>
      <c r="CI12" s="11"/>
      <c r="CJ12" s="11"/>
      <c r="CK12" s="10"/>
      <c r="CL12" s="10"/>
      <c r="CM12" s="10"/>
      <c r="CN12" s="10"/>
      <c r="CO12" s="10"/>
      <c r="CP12" s="11"/>
      <c r="CQ12" s="11"/>
      <c r="CR12" s="10"/>
      <c r="CS12" s="10"/>
      <c r="CT12" s="10"/>
      <c r="CU12" s="10"/>
      <c r="CV12" s="10"/>
      <c r="CW12" s="11"/>
      <c r="CX12" s="11"/>
      <c r="CY12" s="10"/>
      <c r="CZ12" s="10"/>
      <c r="DA12" s="10"/>
      <c r="DB12" s="10"/>
      <c r="DC12" s="10"/>
      <c r="DD12" s="11"/>
      <c r="DE12" s="11"/>
      <c r="DF12" s="10"/>
      <c r="DG12" s="10"/>
      <c r="DH12" s="10"/>
      <c r="DI12" s="10"/>
      <c r="DJ12" s="10"/>
      <c r="DK12" s="11"/>
      <c r="DL12" s="11"/>
      <c r="DM12" s="10"/>
      <c r="DN12" s="10"/>
      <c r="DO12" s="10"/>
      <c r="DP12" s="10"/>
      <c r="DQ12" s="10"/>
      <c r="DR12" s="11"/>
      <c r="DS12" s="11"/>
      <c r="DT12" s="10"/>
      <c r="DU12" s="10"/>
      <c r="DV12" s="10"/>
      <c r="DW12" s="10"/>
    </row>
    <row r="13" spans="2:127" ht="31.2" x14ac:dyDescent="0.6">
      <c r="B13" s="12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1"/>
      <c r="AF13" s="11"/>
      <c r="AG13" s="10"/>
      <c r="AH13" s="10"/>
      <c r="AI13" s="10"/>
      <c r="AJ13" s="10"/>
      <c r="AK13" s="10"/>
      <c r="AL13" s="11"/>
      <c r="AM13" s="11"/>
      <c r="AN13" s="10"/>
      <c r="AO13" s="10"/>
      <c r="AP13" s="10"/>
      <c r="AQ13" s="10"/>
      <c r="AR13" s="10"/>
      <c r="AS13" s="11"/>
      <c r="AT13" s="11"/>
      <c r="AU13" s="10"/>
      <c r="AV13" s="10"/>
      <c r="AW13" s="10"/>
      <c r="AX13" s="10"/>
      <c r="AY13" s="10"/>
      <c r="AZ13" s="11"/>
      <c r="BA13" s="11"/>
      <c r="BB13" s="10"/>
      <c r="BC13" s="10"/>
      <c r="BD13" s="10"/>
      <c r="BE13" s="10"/>
      <c r="BF13" s="10"/>
      <c r="BG13" s="11"/>
      <c r="BH13" s="11"/>
      <c r="BI13" s="10"/>
      <c r="BJ13" s="10"/>
      <c r="BK13" s="10"/>
      <c r="BL13" s="10"/>
      <c r="BM13" s="10"/>
      <c r="BN13" s="11"/>
      <c r="BO13" s="11"/>
      <c r="BP13" s="10"/>
      <c r="BQ13" s="10"/>
      <c r="BR13" s="10"/>
      <c r="BS13" s="10"/>
      <c r="BT13" s="10"/>
      <c r="BU13" s="11"/>
      <c r="BV13" s="11"/>
      <c r="BW13" s="10"/>
      <c r="BX13" s="10"/>
      <c r="BY13" s="10"/>
      <c r="BZ13" s="10"/>
      <c r="CA13" s="10"/>
      <c r="CB13" s="11"/>
      <c r="CC13" s="11"/>
      <c r="CD13" s="10"/>
      <c r="CE13" s="10"/>
      <c r="CF13" s="10"/>
      <c r="CG13" s="10"/>
      <c r="CH13" s="10"/>
      <c r="CI13" s="11"/>
      <c r="CJ13" s="11"/>
      <c r="CK13" s="10"/>
      <c r="CL13" s="10"/>
      <c r="CM13" s="10"/>
      <c r="CN13" s="10"/>
      <c r="CO13" s="10"/>
      <c r="CP13" s="11"/>
      <c r="CQ13" s="11"/>
      <c r="CR13" s="10"/>
      <c r="CS13" s="10"/>
      <c r="CT13" s="10"/>
      <c r="CU13" s="10"/>
      <c r="CV13" s="10"/>
      <c r="CW13" s="11"/>
      <c r="CX13" s="11"/>
      <c r="CY13" s="10"/>
      <c r="CZ13" s="10"/>
      <c r="DA13" s="10"/>
      <c r="DB13" s="10"/>
      <c r="DC13" s="10"/>
      <c r="DD13" s="11"/>
      <c r="DE13" s="11"/>
      <c r="DF13" s="10"/>
      <c r="DG13" s="10"/>
      <c r="DH13" s="10"/>
      <c r="DI13" s="10"/>
      <c r="DJ13" s="10"/>
      <c r="DK13" s="11"/>
      <c r="DL13" s="11"/>
      <c r="DM13" s="10"/>
      <c r="DN13" s="10"/>
      <c r="DO13" s="10"/>
      <c r="DP13" s="10"/>
      <c r="DQ13" s="10"/>
      <c r="DR13" s="11"/>
      <c r="DS13" s="11"/>
      <c r="DT13" s="10"/>
      <c r="DU13" s="10"/>
      <c r="DV13" s="10"/>
      <c r="DW13" s="10"/>
    </row>
    <row r="14" spans="2:127" ht="31.8" thickBot="1" x14ac:dyDescent="0.65">
      <c r="B14" s="601" t="s">
        <v>2</v>
      </c>
      <c r="C14" s="602"/>
      <c r="D14" s="602"/>
      <c r="E14" s="602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1"/>
      <c r="AF14" s="11"/>
      <c r="AG14" s="10"/>
      <c r="AH14" s="10"/>
      <c r="AI14" s="10"/>
      <c r="AJ14" s="10"/>
      <c r="AK14" s="10"/>
      <c r="AL14" s="11"/>
      <c r="AM14" s="11"/>
      <c r="AN14" s="10"/>
      <c r="AO14" s="10"/>
      <c r="AP14" s="10"/>
      <c r="AQ14" s="10"/>
      <c r="AR14" s="10"/>
      <c r="AS14" s="11"/>
      <c r="AT14" s="11"/>
      <c r="AU14" s="10"/>
      <c r="AV14" s="10"/>
      <c r="AW14" s="10"/>
      <c r="AX14" s="10"/>
      <c r="AY14" s="10"/>
      <c r="AZ14" s="11"/>
      <c r="BA14" s="11"/>
      <c r="BB14" s="10"/>
      <c r="BC14" s="10"/>
      <c r="BD14" s="10"/>
      <c r="BE14" s="10"/>
      <c r="BF14" s="10"/>
      <c r="BG14" s="11"/>
      <c r="BH14" s="11"/>
      <c r="BI14" s="10"/>
      <c r="BJ14" s="10"/>
      <c r="BK14" s="10"/>
      <c r="BL14" s="10"/>
      <c r="BM14" s="10"/>
      <c r="BN14" s="11"/>
      <c r="BO14" s="11"/>
      <c r="BP14" s="10"/>
      <c r="BQ14" s="10"/>
      <c r="BR14" s="10"/>
      <c r="BS14" s="10"/>
      <c r="BT14" s="10"/>
      <c r="BU14" s="11"/>
      <c r="BV14" s="11"/>
      <c r="BW14" s="10"/>
      <c r="BX14" s="10"/>
      <c r="BY14" s="10"/>
      <c r="BZ14" s="10"/>
      <c r="CA14" s="10"/>
      <c r="CB14" s="11"/>
      <c r="CC14" s="11"/>
      <c r="CD14" s="10"/>
      <c r="CE14" s="10"/>
      <c r="CF14" s="10"/>
      <c r="CG14" s="10"/>
      <c r="CH14" s="10"/>
      <c r="CI14" s="11"/>
      <c r="CJ14" s="11"/>
      <c r="CK14" s="10"/>
      <c r="CL14" s="10"/>
      <c r="CM14" s="10"/>
      <c r="CN14" s="10"/>
      <c r="CO14" s="10"/>
      <c r="CP14" s="11"/>
      <c r="CQ14" s="11"/>
      <c r="CR14" s="10"/>
      <c r="CS14" s="10"/>
      <c r="CT14" s="10"/>
      <c r="CU14" s="10"/>
      <c r="CV14" s="10"/>
      <c r="CW14" s="11"/>
      <c r="CX14" s="11"/>
      <c r="CY14" s="10"/>
      <c r="CZ14" s="10"/>
      <c r="DA14" s="10"/>
      <c r="DB14" s="10"/>
      <c r="DC14" s="10"/>
      <c r="DD14" s="11"/>
      <c r="DE14" s="11"/>
      <c r="DF14" s="10"/>
      <c r="DG14" s="10"/>
      <c r="DH14" s="10"/>
      <c r="DI14" s="10"/>
      <c r="DJ14" s="10"/>
      <c r="DK14" s="11"/>
      <c r="DL14" s="11"/>
      <c r="DM14" s="10"/>
      <c r="DN14" s="10"/>
      <c r="DO14" s="10"/>
      <c r="DP14" s="10"/>
      <c r="DQ14" s="10"/>
      <c r="DR14" s="11"/>
      <c r="DS14" s="11"/>
      <c r="DT14" s="10"/>
      <c r="DU14" s="10"/>
      <c r="DV14" s="10"/>
      <c r="DW14" s="10"/>
    </row>
    <row r="15" spans="2:127" ht="6.75" customHeight="1" x14ac:dyDescent="0.6"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1"/>
      <c r="AF15" s="11"/>
      <c r="AG15" s="10"/>
      <c r="AH15" s="10"/>
      <c r="AI15" s="10"/>
      <c r="AJ15" s="10"/>
      <c r="AK15" s="10"/>
      <c r="AL15" s="11"/>
      <c r="AM15" s="11"/>
      <c r="AN15" s="10"/>
      <c r="AO15" s="10"/>
      <c r="AP15" s="10"/>
      <c r="AQ15" s="10"/>
      <c r="AR15" s="10"/>
      <c r="AS15" s="11"/>
      <c r="AT15" s="11"/>
      <c r="AU15" s="10"/>
      <c r="AV15" s="10"/>
      <c r="AW15" s="10"/>
      <c r="AX15" s="10"/>
      <c r="AY15" s="10"/>
      <c r="AZ15" s="11"/>
      <c r="BA15" s="11"/>
      <c r="BB15" s="10"/>
      <c r="BC15" s="10"/>
      <c r="BD15" s="10"/>
      <c r="BE15" s="10"/>
      <c r="BF15" s="10"/>
      <c r="BG15" s="11"/>
      <c r="BH15" s="11"/>
      <c r="BI15" s="10"/>
      <c r="BJ15" s="10"/>
      <c r="BK15" s="10"/>
      <c r="BL15" s="10"/>
      <c r="BM15" s="10"/>
      <c r="BN15" s="11"/>
      <c r="BO15" s="11"/>
      <c r="BP15" s="10"/>
      <c r="BQ15" s="10"/>
      <c r="BR15" s="10"/>
      <c r="BS15" s="10"/>
      <c r="BT15" s="10"/>
      <c r="BU15" s="11"/>
      <c r="BV15" s="11"/>
      <c r="BW15" s="10"/>
      <c r="BX15" s="10"/>
      <c r="BY15" s="10"/>
      <c r="BZ15" s="10"/>
      <c r="CA15" s="10"/>
      <c r="CB15" s="11"/>
      <c r="CC15" s="11"/>
      <c r="CD15" s="10"/>
      <c r="CE15" s="10"/>
      <c r="CF15" s="10"/>
      <c r="CG15" s="10"/>
      <c r="CH15" s="10"/>
      <c r="CI15" s="11"/>
      <c r="CJ15" s="11"/>
      <c r="CK15" s="10"/>
      <c r="CL15" s="10"/>
      <c r="CM15" s="10"/>
      <c r="CN15" s="10"/>
      <c r="CO15" s="10"/>
      <c r="CP15" s="11"/>
      <c r="CQ15" s="11"/>
      <c r="CR15" s="10"/>
      <c r="CS15" s="10"/>
      <c r="CT15" s="10"/>
      <c r="CU15" s="10"/>
      <c r="CV15" s="10"/>
      <c r="CW15" s="11"/>
      <c r="CX15" s="11"/>
      <c r="CY15" s="10"/>
      <c r="CZ15" s="10"/>
      <c r="DA15" s="10"/>
      <c r="DB15" s="10"/>
      <c r="DC15" s="10"/>
      <c r="DD15" s="11"/>
      <c r="DE15" s="11"/>
      <c r="DF15" s="10"/>
      <c r="DG15" s="10"/>
      <c r="DH15" s="10"/>
      <c r="DI15" s="10"/>
      <c r="DJ15" s="10"/>
      <c r="DK15" s="11"/>
      <c r="DL15" s="11"/>
      <c r="DM15" s="10"/>
      <c r="DN15" s="10"/>
      <c r="DO15" s="10"/>
      <c r="DP15" s="10"/>
      <c r="DQ15" s="10"/>
      <c r="DR15" s="11"/>
      <c r="DS15" s="11"/>
      <c r="DT15" s="10"/>
      <c r="DU15" s="10"/>
      <c r="DV15" s="10"/>
      <c r="DW15" s="10"/>
    </row>
    <row r="16" spans="2:127" ht="31.2" x14ac:dyDescent="0.6"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1"/>
      <c r="AF16" s="11"/>
      <c r="AG16" s="10"/>
      <c r="AH16" s="10"/>
      <c r="AI16" s="10"/>
      <c r="AJ16" s="10"/>
      <c r="AK16" s="10"/>
      <c r="AL16" s="11"/>
      <c r="AM16" s="11"/>
      <c r="AN16" s="10"/>
      <c r="AO16" s="10"/>
      <c r="AP16" s="10"/>
      <c r="AQ16" s="10"/>
      <c r="AR16" s="10"/>
      <c r="AS16" s="11"/>
      <c r="AT16" s="11"/>
      <c r="AU16" s="10"/>
      <c r="AV16" s="10"/>
      <c r="AW16" s="10"/>
      <c r="AX16" s="10"/>
      <c r="AY16" s="10"/>
      <c r="AZ16" s="11"/>
      <c r="BA16" s="11"/>
      <c r="BB16" s="10"/>
      <c r="BC16" s="10"/>
      <c r="BD16" s="10"/>
      <c r="BE16" s="10"/>
      <c r="BF16" s="10"/>
      <c r="BG16" s="11"/>
      <c r="BH16" s="11"/>
      <c r="BI16" s="10"/>
      <c r="BJ16" s="10"/>
      <c r="BK16" s="10"/>
      <c r="BL16" s="10"/>
      <c r="BM16" s="10"/>
      <c r="BN16" s="11"/>
      <c r="BO16" s="11"/>
      <c r="BP16" s="10"/>
      <c r="BQ16" s="10"/>
      <c r="BR16" s="10"/>
      <c r="BS16" s="10"/>
      <c r="BT16" s="10"/>
      <c r="BU16" s="11"/>
      <c r="BV16" s="11"/>
      <c r="BW16" s="10"/>
      <c r="BX16" s="10"/>
      <c r="BY16" s="10"/>
      <c r="BZ16" s="10"/>
      <c r="CA16" s="10"/>
      <c r="CB16" s="11"/>
      <c r="CC16" s="11"/>
      <c r="CD16" s="10"/>
      <c r="CE16" s="10"/>
      <c r="CF16" s="10"/>
      <c r="CG16" s="10"/>
      <c r="CH16" s="10"/>
      <c r="CI16" s="11"/>
      <c r="CJ16" s="11"/>
      <c r="CK16" s="10"/>
      <c r="CL16" s="10"/>
      <c r="CM16" s="10"/>
      <c r="CN16" s="10"/>
      <c r="CO16" s="10"/>
      <c r="CP16" s="11"/>
      <c r="CQ16" s="11"/>
      <c r="CR16" s="10"/>
      <c r="CS16" s="10"/>
      <c r="CT16" s="10"/>
      <c r="CU16" s="10"/>
      <c r="CV16" s="10"/>
      <c r="CW16" s="11"/>
      <c r="CX16" s="11"/>
      <c r="CY16" s="10"/>
      <c r="CZ16" s="10"/>
      <c r="DA16" s="10"/>
      <c r="DB16" s="10"/>
      <c r="DC16" s="10"/>
      <c r="DD16" s="11"/>
      <c r="DE16" s="11"/>
      <c r="DF16" s="10"/>
      <c r="DG16" s="10"/>
      <c r="DH16" s="10"/>
      <c r="DI16" s="10"/>
      <c r="DJ16" s="10"/>
      <c r="DK16" s="11"/>
      <c r="DL16" s="11"/>
      <c r="DM16" s="10"/>
      <c r="DN16" s="10"/>
      <c r="DO16" s="10"/>
      <c r="DP16" s="10"/>
      <c r="DQ16" s="10"/>
      <c r="DR16" s="11"/>
      <c r="DS16" s="11"/>
      <c r="DT16" s="10"/>
      <c r="DU16" s="10"/>
      <c r="DV16" s="10"/>
      <c r="DW16" s="10"/>
    </row>
    <row r="17" spans="2:127" ht="31.2" x14ac:dyDescent="0.6"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</row>
    <row r="18" spans="2:127" ht="31.2" x14ac:dyDescent="0.6"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</row>
    <row r="19" spans="2:127" ht="31.2" x14ac:dyDescent="0.6">
      <c r="B19" s="555" t="s">
        <v>3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1"/>
      <c r="AF19" s="11"/>
      <c r="AG19" s="10"/>
      <c r="AH19" s="10"/>
      <c r="AI19" s="10"/>
      <c r="AJ19" s="10"/>
      <c r="AK19" s="10"/>
      <c r="AL19" s="11"/>
      <c r="AM19" s="11"/>
      <c r="AN19" s="10"/>
      <c r="AO19" s="10"/>
      <c r="AP19" s="10"/>
      <c r="AQ19" s="10"/>
      <c r="AR19" s="10"/>
      <c r="AS19" s="11"/>
      <c r="AT19" s="11"/>
      <c r="AU19" s="10"/>
      <c r="AV19" s="10"/>
      <c r="AW19" s="10"/>
      <c r="AX19" s="10"/>
      <c r="AY19" s="10"/>
      <c r="AZ19" s="11"/>
      <c r="BA19" s="11"/>
      <c r="BB19" s="10"/>
      <c r="BC19" s="10"/>
      <c r="BD19" s="10"/>
      <c r="BE19" s="10"/>
      <c r="BF19" s="10"/>
      <c r="BG19" s="11"/>
      <c r="BH19" s="11"/>
      <c r="BI19" s="10"/>
      <c r="BJ19" s="10"/>
      <c r="BK19" s="10"/>
      <c r="BL19" s="10"/>
      <c r="BM19" s="10"/>
      <c r="BN19" s="11"/>
      <c r="BO19" s="11"/>
      <c r="BP19" s="10"/>
      <c r="BQ19" s="10"/>
      <c r="BR19" s="10"/>
      <c r="BS19" s="10"/>
      <c r="BT19" s="10"/>
      <c r="BU19" s="11"/>
      <c r="BV19" s="11"/>
      <c r="BW19" s="10"/>
      <c r="BX19" s="10"/>
      <c r="BY19" s="10"/>
      <c r="BZ19" s="10"/>
      <c r="CA19" s="10"/>
      <c r="CB19" s="11"/>
      <c r="CC19" s="11"/>
      <c r="CD19" s="10"/>
      <c r="CE19" s="10"/>
      <c r="CF19" s="10"/>
      <c r="CG19" s="10"/>
      <c r="CH19" s="10"/>
      <c r="CI19" s="11"/>
      <c r="CJ19" s="11"/>
      <c r="CK19" s="10"/>
      <c r="CL19" s="10"/>
      <c r="CM19" s="10"/>
      <c r="CN19" s="10"/>
      <c r="CO19" s="10"/>
      <c r="CP19" s="11"/>
      <c r="CQ19" s="11"/>
      <c r="CR19" s="10"/>
      <c r="CS19" s="10"/>
      <c r="CT19" s="10"/>
      <c r="CU19" s="10"/>
      <c r="CV19" s="10"/>
      <c r="CW19" s="11"/>
      <c r="CX19" s="11"/>
      <c r="CY19" s="10"/>
      <c r="CZ19" s="10"/>
      <c r="DA19" s="10"/>
      <c r="DB19" s="10"/>
      <c r="DC19" s="10"/>
      <c r="DD19" s="11"/>
      <c r="DE19" s="11"/>
      <c r="DF19" s="10"/>
      <c r="DG19" s="10"/>
      <c r="DH19" s="10"/>
      <c r="DI19" s="10"/>
      <c r="DJ19" s="10"/>
      <c r="DK19" s="11"/>
      <c r="DL19" s="11"/>
      <c r="DM19" s="10"/>
      <c r="DN19" s="10"/>
      <c r="DO19" s="10"/>
      <c r="DP19" s="10"/>
      <c r="DQ19" s="10"/>
      <c r="DR19" s="11"/>
      <c r="DS19" s="11"/>
      <c r="DT19" s="10"/>
      <c r="DU19" s="10"/>
      <c r="DV19" s="10"/>
      <c r="DW19" s="10"/>
    </row>
    <row r="20" spans="2:127" ht="31.2" x14ac:dyDescent="0.6">
      <c r="B20" s="555" t="s">
        <v>256</v>
      </c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1"/>
      <c r="AF20" s="11"/>
      <c r="AG20" s="10"/>
      <c r="AH20" s="10"/>
      <c r="AI20" s="10"/>
      <c r="AJ20" s="10"/>
      <c r="AK20" s="10"/>
      <c r="AL20" s="11"/>
      <c r="AM20" s="11"/>
      <c r="AN20" s="10"/>
      <c r="AO20" s="10"/>
      <c r="AP20" s="10"/>
      <c r="AQ20" s="10"/>
      <c r="AR20" s="10"/>
      <c r="AS20" s="11"/>
      <c r="AT20" s="11"/>
      <c r="AU20" s="10"/>
      <c r="AV20" s="10"/>
      <c r="AW20" s="10"/>
      <c r="AX20" s="10"/>
      <c r="AY20" s="10"/>
      <c r="AZ20" s="11"/>
      <c r="BA20" s="11"/>
      <c r="BB20" s="10"/>
      <c r="BC20" s="10"/>
      <c r="BD20" s="10"/>
      <c r="BE20" s="10"/>
      <c r="BF20" s="10"/>
      <c r="BG20" s="11"/>
      <c r="BH20" s="11"/>
      <c r="BI20" s="10"/>
      <c r="BJ20" s="10"/>
      <c r="BK20" s="10"/>
      <c r="BL20" s="10"/>
      <c r="BM20" s="10"/>
      <c r="BN20" s="11"/>
      <c r="BO20" s="11"/>
      <c r="BP20" s="10"/>
      <c r="BQ20" s="10"/>
      <c r="BR20" s="10"/>
      <c r="BS20" s="10"/>
      <c r="BT20" s="10"/>
      <c r="BU20" s="11"/>
      <c r="BV20" s="11"/>
      <c r="BW20" s="10"/>
      <c r="BX20" s="10"/>
      <c r="BY20" s="10"/>
      <c r="BZ20" s="10"/>
      <c r="CA20" s="10"/>
      <c r="CB20" s="11"/>
      <c r="CC20" s="11"/>
      <c r="CD20" s="10"/>
      <c r="CE20" s="10"/>
      <c r="CF20" s="10"/>
      <c r="CG20" s="10"/>
      <c r="CH20" s="10"/>
      <c r="CI20" s="11"/>
      <c r="CJ20" s="11"/>
      <c r="CK20" s="10"/>
      <c r="CL20" s="10"/>
      <c r="CM20" s="10"/>
      <c r="CN20" s="10"/>
      <c r="CO20" s="10"/>
      <c r="CP20" s="11"/>
      <c r="CQ20" s="11"/>
      <c r="CR20" s="10"/>
      <c r="CS20" s="10"/>
      <c r="CT20" s="10"/>
      <c r="CU20" s="10"/>
      <c r="CV20" s="10"/>
      <c r="CW20" s="11"/>
      <c r="CX20" s="11"/>
      <c r="CY20" s="10"/>
      <c r="CZ20" s="10"/>
      <c r="DA20" s="10"/>
      <c r="DB20" s="10"/>
      <c r="DC20" s="10"/>
      <c r="DD20" s="11"/>
      <c r="DE20" s="11"/>
      <c r="DF20" s="10"/>
      <c r="DG20" s="10"/>
      <c r="DH20" s="10"/>
      <c r="DI20" s="10"/>
      <c r="DJ20" s="10"/>
      <c r="DK20" s="11"/>
      <c r="DL20" s="11"/>
      <c r="DM20" s="10"/>
      <c r="DN20" s="10"/>
      <c r="DO20" s="10"/>
      <c r="DP20" s="10"/>
      <c r="DQ20" s="10"/>
      <c r="DR20" s="11"/>
      <c r="DS20" s="11"/>
      <c r="DT20" s="10"/>
      <c r="DU20" s="10"/>
      <c r="DV20" s="10"/>
      <c r="DW20" s="10"/>
    </row>
    <row r="21" spans="2:127" ht="31.2" x14ac:dyDescent="0.6"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1"/>
      <c r="AF21" s="11"/>
      <c r="AG21" s="10"/>
      <c r="AH21" s="10"/>
      <c r="AI21" s="10"/>
      <c r="AJ21" s="10"/>
      <c r="AK21" s="10"/>
      <c r="AL21" s="11"/>
      <c r="AM21" s="11"/>
      <c r="AN21" s="10"/>
      <c r="AO21" s="10"/>
      <c r="AP21" s="10"/>
      <c r="AQ21" s="10"/>
      <c r="AR21" s="10"/>
      <c r="AS21" s="11"/>
      <c r="AT21" s="11"/>
      <c r="AU21" s="10"/>
      <c r="AV21" s="10"/>
      <c r="AW21" s="10"/>
      <c r="AX21" s="10"/>
      <c r="AY21" s="10"/>
      <c r="AZ21" s="11"/>
      <c r="BA21" s="11"/>
      <c r="BB21" s="10"/>
      <c r="BC21" s="10"/>
      <c r="BD21" s="10"/>
      <c r="BE21" s="10"/>
      <c r="BF21" s="10"/>
      <c r="BG21" s="11"/>
      <c r="BH21" s="11"/>
      <c r="BI21" s="10"/>
      <c r="BJ21" s="10"/>
      <c r="BK21" s="10"/>
      <c r="BL21" s="10"/>
      <c r="BM21" s="10"/>
      <c r="BN21" s="11"/>
      <c r="BO21" s="11"/>
      <c r="BP21" s="10"/>
      <c r="BQ21" s="10"/>
      <c r="BR21" s="10"/>
      <c r="BS21" s="10"/>
      <c r="BT21" s="10"/>
      <c r="BU21" s="11"/>
      <c r="BV21" s="11"/>
      <c r="BW21" s="10"/>
      <c r="BX21" s="10"/>
      <c r="BY21" s="10"/>
      <c r="BZ21" s="10"/>
      <c r="CA21" s="10"/>
      <c r="CB21" s="11"/>
      <c r="CC21" s="11"/>
      <c r="CD21" s="10"/>
      <c r="CE21" s="10"/>
      <c r="CF21" s="10"/>
      <c r="CG21" s="10"/>
      <c r="CH21" s="10"/>
      <c r="CI21" s="11"/>
      <c r="CJ21" s="11"/>
      <c r="CK21" s="10"/>
      <c r="CL21" s="10"/>
      <c r="CM21" s="10"/>
      <c r="CN21" s="10"/>
      <c r="CO21" s="10"/>
      <c r="CP21" s="11"/>
      <c r="CQ21" s="11"/>
      <c r="CR21" s="10"/>
      <c r="CS21" s="10"/>
      <c r="CT21" s="10"/>
      <c r="CU21" s="10"/>
      <c r="CV21" s="10"/>
      <c r="CW21" s="11"/>
      <c r="CX21" s="11"/>
      <c r="CY21" s="10"/>
      <c r="CZ21" s="10"/>
      <c r="DA21" s="10"/>
      <c r="DB21" s="10"/>
      <c r="DC21" s="10"/>
      <c r="DD21" s="11"/>
      <c r="DE21" s="11"/>
      <c r="DF21" s="10"/>
      <c r="DG21" s="10"/>
      <c r="DH21" s="10"/>
      <c r="DI21" s="10"/>
      <c r="DJ21" s="10"/>
      <c r="DK21" s="11"/>
      <c r="DL21" s="11"/>
      <c r="DM21" s="10"/>
      <c r="DN21" s="10"/>
      <c r="DO21" s="10"/>
      <c r="DP21" s="10"/>
      <c r="DQ21" s="10"/>
      <c r="DR21" s="11"/>
      <c r="DS21" s="11"/>
      <c r="DT21" s="10"/>
      <c r="DU21" s="10"/>
      <c r="DV21" s="10"/>
      <c r="DW21" s="10"/>
    </row>
    <row r="22" spans="2:127" ht="31.2" x14ac:dyDescent="0.6"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1"/>
      <c r="AF22" s="11"/>
      <c r="AG22" s="10"/>
      <c r="AH22" s="10"/>
      <c r="AI22" s="10"/>
      <c r="AJ22" s="10"/>
      <c r="AK22" s="10"/>
      <c r="AL22" s="11"/>
      <c r="AM22" s="11"/>
      <c r="AN22" s="10"/>
      <c r="AO22" s="10"/>
      <c r="AP22" s="10"/>
      <c r="AQ22" s="10"/>
      <c r="AR22" s="10"/>
      <c r="AS22" s="11"/>
      <c r="AT22" s="11"/>
      <c r="AU22" s="10"/>
      <c r="AV22" s="10"/>
      <c r="AW22" s="10"/>
      <c r="AX22" s="10"/>
      <c r="AY22" s="10"/>
      <c r="AZ22" s="11"/>
      <c r="BA22" s="11"/>
      <c r="BB22" s="10"/>
      <c r="BC22" s="10"/>
      <c r="BD22" s="10"/>
      <c r="BE22" s="10"/>
      <c r="BF22" s="10"/>
      <c r="BG22" s="11"/>
      <c r="BH22" s="11"/>
      <c r="BI22" s="10"/>
      <c r="BJ22" s="10"/>
      <c r="BK22" s="10"/>
      <c r="BL22" s="10"/>
      <c r="BM22" s="10"/>
      <c r="BN22" s="11"/>
      <c r="BO22" s="11"/>
      <c r="BP22" s="10"/>
      <c r="BQ22" s="10"/>
      <c r="BR22" s="10"/>
      <c r="BS22" s="10"/>
      <c r="BT22" s="10"/>
      <c r="BU22" s="11"/>
      <c r="BV22" s="11"/>
      <c r="BW22" s="10"/>
      <c r="BX22" s="10"/>
      <c r="BY22" s="10"/>
      <c r="BZ22" s="10"/>
      <c r="CA22" s="10"/>
      <c r="CB22" s="11"/>
      <c r="CC22" s="11"/>
      <c r="CD22" s="10"/>
      <c r="CE22" s="10"/>
      <c r="CF22" s="10"/>
      <c r="CG22" s="10"/>
      <c r="CH22" s="10"/>
      <c r="CI22" s="11"/>
      <c r="CJ22" s="11"/>
      <c r="CK22" s="10"/>
      <c r="CL22" s="10"/>
      <c r="CM22" s="10"/>
      <c r="CN22" s="10"/>
      <c r="CO22" s="10"/>
      <c r="CP22" s="11"/>
      <c r="CQ22" s="11"/>
      <c r="CR22" s="10"/>
      <c r="CS22" s="10"/>
      <c r="CT22" s="10"/>
      <c r="CU22" s="10"/>
      <c r="CV22" s="10"/>
      <c r="CW22" s="11"/>
      <c r="CX22" s="11"/>
      <c r="CY22" s="10"/>
      <c r="CZ22" s="10"/>
      <c r="DA22" s="10"/>
      <c r="DB22" s="10"/>
      <c r="DC22" s="10"/>
      <c r="DD22" s="11"/>
      <c r="DE22" s="11"/>
      <c r="DF22" s="10"/>
      <c r="DG22" s="10"/>
      <c r="DH22" s="10"/>
      <c r="DI22" s="10"/>
      <c r="DJ22" s="10"/>
      <c r="DK22" s="11"/>
      <c r="DL22" s="11"/>
      <c r="DM22" s="10"/>
      <c r="DN22" s="10"/>
      <c r="DO22" s="10"/>
      <c r="DP22" s="10"/>
      <c r="DQ22" s="10"/>
      <c r="DR22" s="11"/>
      <c r="DS22" s="11"/>
      <c r="DT22" s="10"/>
      <c r="DU22" s="10"/>
      <c r="DV22" s="10"/>
      <c r="DW22" s="10"/>
    </row>
    <row r="23" spans="2:127" ht="31.2" x14ac:dyDescent="0.6"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1"/>
      <c r="AF23" s="11"/>
      <c r="AG23" s="10"/>
      <c r="AH23" s="10"/>
      <c r="AI23" s="10"/>
      <c r="AJ23" s="10"/>
      <c r="AK23" s="10"/>
      <c r="AL23" s="11"/>
      <c r="AM23" s="11"/>
      <c r="AN23" s="10"/>
      <c r="AO23" s="10"/>
      <c r="AP23" s="10"/>
      <c r="AQ23" s="10"/>
      <c r="AR23" s="10"/>
      <c r="AS23" s="11"/>
      <c r="AT23" s="11"/>
      <c r="AU23" s="10"/>
      <c r="AV23" s="10"/>
      <c r="AW23" s="10"/>
      <c r="AX23" s="10"/>
      <c r="AY23" s="10"/>
      <c r="AZ23" s="11"/>
      <c r="BA23" s="11"/>
      <c r="BB23" s="10"/>
      <c r="BC23" s="10"/>
      <c r="BD23" s="10"/>
      <c r="BE23" s="10"/>
      <c r="BF23" s="10"/>
      <c r="BG23" s="11"/>
      <c r="BH23" s="11"/>
      <c r="BI23" s="10"/>
      <c r="BJ23" s="10"/>
      <c r="BK23" s="10"/>
      <c r="BL23" s="10"/>
      <c r="BM23" s="10"/>
      <c r="BN23" s="11"/>
      <c r="BO23" s="11"/>
      <c r="BP23" s="10"/>
      <c r="BQ23" s="10"/>
      <c r="BR23" s="10"/>
      <c r="BS23" s="10"/>
      <c r="BT23" s="10"/>
      <c r="BU23" s="11"/>
      <c r="BV23" s="11"/>
      <c r="BW23" s="10"/>
      <c r="BX23" s="10"/>
      <c r="BY23" s="10"/>
      <c r="BZ23" s="10"/>
      <c r="CA23" s="10"/>
      <c r="CB23" s="11"/>
      <c r="CC23" s="11"/>
      <c r="CD23" s="10"/>
      <c r="CE23" s="10"/>
      <c r="CF23" s="10"/>
      <c r="CG23" s="10"/>
      <c r="CH23" s="10"/>
      <c r="CI23" s="11"/>
      <c r="CJ23" s="11"/>
      <c r="CK23" s="10"/>
      <c r="CL23" s="10"/>
      <c r="CM23" s="10"/>
      <c r="CN23" s="10"/>
      <c r="CO23" s="10"/>
      <c r="CP23" s="11"/>
      <c r="CQ23" s="11"/>
      <c r="CR23" s="10"/>
      <c r="CS23" s="10"/>
      <c r="CT23" s="10"/>
      <c r="CU23" s="10"/>
      <c r="CV23" s="10"/>
      <c r="CW23" s="11"/>
      <c r="CX23" s="11"/>
      <c r="CY23" s="10"/>
      <c r="CZ23" s="10"/>
      <c r="DA23" s="10"/>
      <c r="DB23" s="10"/>
      <c r="DC23" s="10"/>
      <c r="DD23" s="11"/>
      <c r="DE23" s="11"/>
      <c r="DF23" s="10"/>
      <c r="DG23" s="10"/>
      <c r="DH23" s="10"/>
      <c r="DI23" s="10"/>
      <c r="DJ23" s="10"/>
      <c r="DK23" s="11"/>
      <c r="DL23" s="11"/>
      <c r="DM23" s="10"/>
      <c r="DN23" s="10"/>
      <c r="DO23" s="10"/>
      <c r="DP23" s="10"/>
      <c r="DQ23" s="10"/>
      <c r="DR23" s="11"/>
      <c r="DS23" s="11"/>
      <c r="DT23" s="10"/>
      <c r="DU23" s="10"/>
      <c r="DV23" s="10"/>
      <c r="DW23" s="10"/>
    </row>
    <row r="24" spans="2:127" ht="31.2" x14ac:dyDescent="0.6"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1"/>
      <c r="AF24" s="11"/>
      <c r="AG24" s="10"/>
      <c r="AH24" s="10"/>
      <c r="AI24" s="10"/>
      <c r="AJ24" s="10"/>
      <c r="AK24" s="10"/>
      <c r="AL24" s="11"/>
      <c r="AM24" s="11"/>
      <c r="AN24" s="10"/>
      <c r="AO24" s="10"/>
      <c r="AP24" s="10"/>
      <c r="AQ24" s="10"/>
      <c r="AR24" s="10"/>
      <c r="AS24" s="11"/>
      <c r="AT24" s="11"/>
      <c r="AU24" s="10"/>
      <c r="AV24" s="10"/>
      <c r="AW24" s="10"/>
      <c r="AX24" s="10"/>
      <c r="AY24" s="10"/>
      <c r="AZ24" s="11"/>
      <c r="BA24" s="11"/>
      <c r="BB24" s="10"/>
      <c r="BC24" s="10"/>
      <c r="BD24" s="10"/>
      <c r="BE24" s="10"/>
      <c r="BF24" s="10"/>
      <c r="BG24" s="11"/>
      <c r="BH24" s="11"/>
      <c r="BI24" s="10"/>
      <c r="BJ24" s="10"/>
      <c r="BK24" s="10"/>
      <c r="BL24" s="10"/>
      <c r="BM24" s="10"/>
      <c r="BN24" s="11"/>
      <c r="BO24" s="11"/>
      <c r="BP24" s="10"/>
      <c r="BQ24" s="10"/>
      <c r="BR24" s="10"/>
      <c r="BS24" s="10"/>
      <c r="BT24" s="10"/>
      <c r="BU24" s="11"/>
      <c r="BV24" s="11"/>
      <c r="BW24" s="10"/>
      <c r="BX24" s="10"/>
      <c r="BY24" s="10"/>
      <c r="BZ24" s="10"/>
      <c r="CA24" s="10"/>
      <c r="CB24" s="11"/>
      <c r="CC24" s="11"/>
      <c r="CD24" s="10"/>
      <c r="CE24" s="10"/>
      <c r="CF24" s="10"/>
      <c r="CG24" s="10"/>
      <c r="CH24" s="10"/>
      <c r="CI24" s="11"/>
      <c r="CJ24" s="11"/>
      <c r="CK24" s="10"/>
      <c r="CL24" s="10"/>
      <c r="CM24" s="10"/>
      <c r="CN24" s="10"/>
      <c r="CO24" s="10"/>
      <c r="CP24" s="11"/>
      <c r="CQ24" s="11"/>
      <c r="CR24" s="10"/>
      <c r="CS24" s="10"/>
      <c r="CT24" s="10"/>
      <c r="CU24" s="10"/>
      <c r="CV24" s="10"/>
      <c r="CW24" s="11"/>
      <c r="CX24" s="11"/>
      <c r="CY24" s="10"/>
      <c r="CZ24" s="10"/>
      <c r="DA24" s="10"/>
      <c r="DB24" s="10"/>
      <c r="DC24" s="10"/>
      <c r="DD24" s="11"/>
      <c r="DE24" s="11"/>
      <c r="DF24" s="10"/>
      <c r="DG24" s="10"/>
      <c r="DH24" s="10"/>
      <c r="DI24" s="10"/>
      <c r="DJ24" s="10"/>
      <c r="DK24" s="11"/>
      <c r="DL24" s="11"/>
      <c r="DM24" s="10"/>
      <c r="DN24" s="10"/>
      <c r="DO24" s="10"/>
      <c r="DP24" s="10"/>
      <c r="DQ24" s="10"/>
      <c r="DR24" s="11"/>
      <c r="DS24" s="11"/>
      <c r="DT24" s="10"/>
      <c r="DU24" s="10"/>
      <c r="DV24" s="10"/>
      <c r="DW24" s="10"/>
    </row>
    <row r="25" spans="2:127" ht="31.2" x14ac:dyDescent="0.6"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1"/>
      <c r="AF25" s="11"/>
      <c r="AG25" s="10"/>
      <c r="AH25" s="10"/>
      <c r="AI25" s="10"/>
      <c r="AJ25" s="10"/>
      <c r="AK25" s="10"/>
      <c r="AL25" s="11"/>
      <c r="AM25" s="11"/>
      <c r="AN25" s="10"/>
      <c r="AO25" s="10"/>
      <c r="AP25" s="10"/>
      <c r="AQ25" s="10"/>
      <c r="AR25" s="10"/>
      <c r="AS25" s="11"/>
      <c r="AT25" s="11"/>
      <c r="AU25" s="10"/>
      <c r="AV25" s="10"/>
      <c r="AW25" s="10"/>
      <c r="AX25" s="10"/>
      <c r="AY25" s="10"/>
      <c r="AZ25" s="11"/>
      <c r="BA25" s="11"/>
      <c r="BB25" s="10"/>
      <c r="BC25" s="10"/>
      <c r="BD25" s="10"/>
      <c r="BE25" s="10"/>
      <c r="BF25" s="10"/>
      <c r="BG25" s="11"/>
      <c r="BH25" s="11"/>
      <c r="BI25" s="10"/>
      <c r="BJ25" s="10"/>
      <c r="BK25" s="10"/>
      <c r="BL25" s="10"/>
      <c r="BM25" s="10"/>
      <c r="BN25" s="11"/>
      <c r="BO25" s="11"/>
      <c r="BP25" s="10"/>
      <c r="BQ25" s="10"/>
      <c r="BR25" s="10"/>
      <c r="BS25" s="10"/>
      <c r="BT25" s="10"/>
      <c r="BU25" s="11"/>
      <c r="BV25" s="11"/>
      <c r="BW25" s="10"/>
      <c r="BX25" s="10"/>
      <c r="BY25" s="10"/>
      <c r="BZ25" s="10"/>
      <c r="CA25" s="10"/>
      <c r="CB25" s="11"/>
      <c r="CC25" s="11"/>
      <c r="CD25" s="10"/>
      <c r="CE25" s="10"/>
      <c r="CF25" s="10"/>
      <c r="CG25" s="10"/>
      <c r="CH25" s="10"/>
      <c r="CI25" s="11"/>
      <c r="CJ25" s="11"/>
      <c r="CK25" s="10"/>
      <c r="CL25" s="10"/>
      <c r="CM25" s="10"/>
      <c r="CN25" s="10"/>
      <c r="CO25" s="10"/>
      <c r="CP25" s="11"/>
      <c r="CQ25" s="11"/>
      <c r="CR25" s="10"/>
      <c r="CS25" s="10"/>
      <c r="CT25" s="10"/>
      <c r="CU25" s="10"/>
      <c r="CV25" s="10"/>
      <c r="CW25" s="11"/>
      <c r="CX25" s="11"/>
      <c r="CY25" s="10"/>
      <c r="CZ25" s="10"/>
      <c r="DA25" s="10"/>
      <c r="DB25" s="10"/>
      <c r="DC25" s="10"/>
      <c r="DD25" s="11"/>
      <c r="DE25" s="11"/>
      <c r="DF25" s="10"/>
      <c r="DG25" s="10"/>
      <c r="DH25" s="10"/>
      <c r="DI25" s="10"/>
      <c r="DJ25" s="10"/>
      <c r="DK25" s="11"/>
      <c r="DL25" s="11"/>
      <c r="DM25" s="10"/>
      <c r="DN25" s="10"/>
      <c r="DO25" s="10"/>
      <c r="DP25" s="10"/>
      <c r="DQ25" s="10"/>
      <c r="DR25" s="11"/>
      <c r="DS25" s="11"/>
      <c r="DT25" s="10"/>
      <c r="DU25" s="10"/>
      <c r="DV25" s="10"/>
      <c r="DW25" s="10"/>
    </row>
    <row r="26" spans="2:127" x14ac:dyDescent="0.3"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</row>
    <row r="27" spans="2:127" x14ac:dyDescent="0.3"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</row>
    <row r="28" spans="2:127" ht="31.2" x14ac:dyDescent="0.6"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1"/>
      <c r="AF28" s="11"/>
      <c r="AG28" s="10"/>
      <c r="AH28" s="10"/>
      <c r="AI28" s="10"/>
      <c r="AJ28" s="10"/>
      <c r="AK28" s="10"/>
      <c r="AL28" s="11"/>
      <c r="AM28" s="11"/>
      <c r="AN28" s="10"/>
      <c r="AO28" s="10"/>
      <c r="AP28" s="10"/>
      <c r="AQ28" s="10"/>
      <c r="AR28" s="10"/>
      <c r="AS28" s="11"/>
      <c r="AT28" s="11"/>
      <c r="AU28" s="10"/>
      <c r="AV28" s="10"/>
      <c r="AW28" s="10"/>
      <c r="AX28" s="10"/>
      <c r="AY28" s="10"/>
      <c r="AZ28" s="11"/>
      <c r="BA28" s="11"/>
      <c r="BB28" s="10"/>
      <c r="BC28" s="10"/>
      <c r="BD28" s="10"/>
      <c r="BE28" s="10"/>
      <c r="BF28" s="10"/>
      <c r="BG28" s="11"/>
      <c r="BH28" s="11"/>
      <c r="BI28" s="10"/>
      <c r="BJ28" s="10"/>
      <c r="BK28" s="10"/>
      <c r="BL28" s="10"/>
      <c r="BM28" s="10"/>
      <c r="BN28" s="11"/>
      <c r="BO28" s="11"/>
      <c r="BP28" s="10"/>
      <c r="BQ28" s="10"/>
      <c r="BR28" s="10"/>
      <c r="BS28" s="10"/>
      <c r="BT28" s="10"/>
      <c r="BU28" s="11"/>
      <c r="BV28" s="11"/>
      <c r="BW28" s="10"/>
      <c r="BX28" s="10"/>
      <c r="BY28" s="10"/>
      <c r="BZ28" s="10"/>
      <c r="CA28" s="10"/>
      <c r="CB28" s="11"/>
      <c r="CC28" s="11"/>
      <c r="CD28" s="10"/>
      <c r="CE28" s="10"/>
      <c r="CF28" s="10"/>
      <c r="CG28" s="10"/>
      <c r="CH28" s="10"/>
      <c r="CI28" s="11"/>
      <c r="CJ28" s="11"/>
      <c r="CK28" s="10"/>
      <c r="CL28" s="10"/>
      <c r="CM28" s="10"/>
      <c r="CN28" s="10"/>
      <c r="CO28" s="10"/>
      <c r="CP28" s="11"/>
      <c r="CQ28" s="11"/>
      <c r="CR28" s="10"/>
      <c r="CS28" s="10"/>
      <c r="CT28" s="10"/>
      <c r="CU28" s="10"/>
      <c r="CV28" s="10"/>
      <c r="CW28" s="11"/>
      <c r="CX28" s="11"/>
      <c r="CY28" s="10"/>
      <c r="CZ28" s="10"/>
      <c r="DA28" s="10"/>
      <c r="DB28" s="10"/>
      <c r="DC28" s="10"/>
      <c r="DD28" s="11"/>
      <c r="DE28" s="11"/>
      <c r="DF28" s="10"/>
      <c r="DG28" s="10"/>
      <c r="DH28" s="10"/>
      <c r="DI28" s="10"/>
      <c r="DJ28" s="10"/>
      <c r="DK28" s="11"/>
      <c r="DL28" s="11"/>
      <c r="DM28" s="10"/>
      <c r="DN28" s="10"/>
      <c r="DO28" s="10"/>
      <c r="DP28" s="10"/>
      <c r="DQ28" s="10"/>
      <c r="DR28" s="11"/>
      <c r="DS28" s="11"/>
      <c r="DT28" s="10"/>
      <c r="DU28" s="10"/>
      <c r="DV28" s="10"/>
      <c r="DW28" s="10"/>
    </row>
    <row r="29" spans="2:127" ht="31.2" x14ac:dyDescent="0.6"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1"/>
      <c r="AF29" s="11"/>
      <c r="AG29" s="10"/>
      <c r="AH29" s="10"/>
      <c r="AI29" s="10"/>
      <c r="AJ29" s="10"/>
      <c r="AK29" s="10"/>
      <c r="AL29" s="11"/>
      <c r="AM29" s="11"/>
      <c r="AN29" s="10"/>
      <c r="AO29" s="10"/>
      <c r="AP29" s="10"/>
      <c r="AQ29" s="10"/>
      <c r="AR29" s="10"/>
      <c r="AS29" s="11"/>
      <c r="AT29" s="11"/>
      <c r="AU29" s="10"/>
      <c r="AV29" s="10"/>
      <c r="AW29" s="10"/>
      <c r="AX29" s="10"/>
      <c r="AY29" s="10"/>
      <c r="AZ29" s="11"/>
      <c r="BA29" s="11"/>
      <c r="BB29" s="10"/>
      <c r="BC29" s="10"/>
      <c r="BD29" s="10"/>
      <c r="BE29" s="10"/>
      <c r="BF29" s="10"/>
      <c r="BG29" s="11"/>
      <c r="BH29" s="11"/>
      <c r="BI29" s="10"/>
      <c r="BJ29" s="10"/>
      <c r="BK29" s="10"/>
      <c r="BL29" s="10"/>
      <c r="BM29" s="10"/>
      <c r="BN29" s="11"/>
      <c r="BO29" s="11"/>
      <c r="BP29" s="10"/>
      <c r="BQ29" s="10"/>
      <c r="BR29" s="10"/>
      <c r="BS29" s="10"/>
      <c r="BT29" s="10"/>
      <c r="BU29" s="11"/>
      <c r="BV29" s="11"/>
      <c r="BW29" s="10"/>
      <c r="BX29" s="10"/>
      <c r="BY29" s="10"/>
      <c r="BZ29" s="10"/>
      <c r="CA29" s="10"/>
      <c r="CB29" s="11"/>
      <c r="CC29" s="11"/>
      <c r="CD29" s="10"/>
      <c r="CE29" s="10"/>
      <c r="CF29" s="10"/>
      <c r="CG29" s="10"/>
      <c r="CH29" s="10"/>
      <c r="CI29" s="11"/>
      <c r="CJ29" s="11"/>
      <c r="CK29" s="10"/>
      <c r="CL29" s="10"/>
      <c r="CM29" s="10"/>
      <c r="CN29" s="10"/>
      <c r="CO29" s="10"/>
      <c r="CP29" s="11"/>
      <c r="CQ29" s="11"/>
      <c r="CR29" s="10"/>
      <c r="CS29" s="10"/>
      <c r="CT29" s="10"/>
      <c r="CU29" s="10"/>
      <c r="CV29" s="10"/>
      <c r="CW29" s="11"/>
      <c r="CX29" s="11"/>
      <c r="CY29" s="10"/>
      <c r="CZ29" s="10"/>
      <c r="DA29" s="10"/>
      <c r="DB29" s="10"/>
      <c r="DC29" s="10"/>
      <c r="DD29" s="11"/>
      <c r="DE29" s="11"/>
      <c r="DF29" s="10"/>
      <c r="DG29" s="10"/>
      <c r="DH29" s="10"/>
      <c r="DI29" s="10"/>
      <c r="DJ29" s="10"/>
      <c r="DK29" s="11"/>
      <c r="DL29" s="11"/>
      <c r="DM29" s="10"/>
      <c r="DN29" s="10"/>
      <c r="DO29" s="10"/>
      <c r="DP29" s="10"/>
      <c r="DQ29" s="10"/>
      <c r="DR29" s="11"/>
      <c r="DS29" s="11"/>
      <c r="DT29" s="10"/>
      <c r="DU29" s="10"/>
      <c r="DV29" s="10"/>
      <c r="DW29" s="10"/>
    </row>
    <row r="30" spans="2:127" ht="31.2" x14ac:dyDescent="0.6"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1"/>
      <c r="AF30" s="11"/>
      <c r="AG30" s="10"/>
      <c r="AH30" s="10"/>
      <c r="AI30" s="10"/>
      <c r="AJ30" s="10"/>
      <c r="AK30" s="10"/>
      <c r="AL30" s="11"/>
      <c r="AM30" s="11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0"/>
      <c r="AY30" s="10"/>
      <c r="AZ30" s="11"/>
      <c r="BA30" s="11"/>
      <c r="BB30" s="10"/>
      <c r="BC30" s="10"/>
      <c r="BD30" s="10"/>
      <c r="BE30" s="10"/>
      <c r="BF30" s="10"/>
      <c r="BG30" s="11"/>
      <c r="BH30" s="11"/>
      <c r="BI30" s="10"/>
      <c r="BJ30" s="10"/>
      <c r="BK30" s="10"/>
      <c r="BL30" s="10"/>
      <c r="BM30" s="10"/>
      <c r="BN30" s="11"/>
      <c r="BO30" s="11"/>
      <c r="BP30" s="10"/>
      <c r="BQ30" s="10"/>
      <c r="BR30" s="10"/>
      <c r="BS30" s="10"/>
      <c r="BT30" s="10"/>
      <c r="BU30" s="11"/>
      <c r="BV30" s="11"/>
      <c r="BW30" s="10"/>
      <c r="BX30" s="10"/>
      <c r="BY30" s="10"/>
      <c r="BZ30" s="10"/>
      <c r="CA30" s="10"/>
      <c r="CB30" s="11"/>
      <c r="CC30" s="11"/>
      <c r="CD30" s="10"/>
      <c r="CE30" s="10"/>
      <c r="CF30" s="10"/>
      <c r="CG30" s="10"/>
      <c r="CH30" s="10"/>
      <c r="CI30" s="11"/>
      <c r="CJ30" s="11"/>
      <c r="CK30" s="10"/>
      <c r="CL30" s="10"/>
      <c r="CM30" s="10"/>
      <c r="CN30" s="10"/>
      <c r="CO30" s="10"/>
      <c r="CP30" s="11"/>
      <c r="CQ30" s="11"/>
      <c r="CR30" s="10"/>
      <c r="CS30" s="10"/>
      <c r="CT30" s="10"/>
      <c r="CU30" s="10"/>
      <c r="CV30" s="10"/>
      <c r="CW30" s="11"/>
      <c r="CX30" s="11"/>
      <c r="CY30" s="10"/>
      <c r="CZ30" s="10"/>
      <c r="DA30" s="10"/>
      <c r="DB30" s="10"/>
      <c r="DC30" s="10"/>
      <c r="DD30" s="11"/>
      <c r="DE30" s="11"/>
      <c r="DF30" s="10"/>
      <c r="DG30" s="10"/>
      <c r="DH30" s="10"/>
      <c r="DI30" s="10"/>
      <c r="DJ30" s="10"/>
      <c r="DK30" s="11"/>
      <c r="DL30" s="11"/>
      <c r="DM30" s="10"/>
      <c r="DN30" s="10"/>
      <c r="DO30" s="10"/>
      <c r="DP30" s="10"/>
      <c r="DQ30" s="10"/>
      <c r="DR30" s="11"/>
      <c r="DS30" s="11"/>
      <c r="DT30" s="10"/>
      <c r="DU30" s="10"/>
      <c r="DV30" s="10"/>
      <c r="DW30" s="10"/>
    </row>
    <row r="31" spans="2:127" ht="31.2" x14ac:dyDescent="0.6"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1"/>
      <c r="AF31" s="11"/>
      <c r="AG31" s="10"/>
      <c r="AH31" s="10"/>
      <c r="AI31" s="10"/>
      <c r="AJ31" s="10"/>
      <c r="AK31" s="10"/>
      <c r="AL31" s="11"/>
      <c r="AM31" s="11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0"/>
      <c r="AY31" s="10"/>
      <c r="AZ31" s="11"/>
      <c r="BA31" s="11"/>
      <c r="BB31" s="10"/>
      <c r="BC31" s="10"/>
      <c r="BD31" s="10"/>
      <c r="BE31" s="10"/>
      <c r="BF31" s="10"/>
      <c r="BG31" s="11"/>
      <c r="BH31" s="11"/>
      <c r="BI31" s="10"/>
      <c r="BJ31" s="10"/>
      <c r="BK31" s="10"/>
      <c r="BL31" s="10"/>
      <c r="BM31" s="10"/>
      <c r="BN31" s="11"/>
      <c r="BO31" s="11"/>
      <c r="BP31" s="10"/>
      <c r="BQ31" s="10"/>
      <c r="BR31" s="10"/>
      <c r="BS31" s="10"/>
      <c r="BT31" s="10"/>
      <c r="BU31" s="11"/>
      <c r="BV31" s="11"/>
      <c r="BW31" s="10"/>
      <c r="BX31" s="10"/>
      <c r="BY31" s="10"/>
      <c r="BZ31" s="10"/>
      <c r="CA31" s="10"/>
      <c r="CB31" s="11"/>
      <c r="CC31" s="11"/>
      <c r="CD31" s="10"/>
      <c r="CE31" s="10"/>
      <c r="CF31" s="10"/>
      <c r="CG31" s="10"/>
      <c r="CH31" s="10"/>
      <c r="CI31" s="11"/>
      <c r="CJ31" s="11"/>
      <c r="CK31" s="10"/>
      <c r="CL31" s="10"/>
      <c r="CM31" s="10"/>
      <c r="CN31" s="10"/>
      <c r="CO31" s="10"/>
      <c r="CP31" s="11"/>
      <c r="CQ31" s="11"/>
      <c r="CR31" s="10"/>
      <c r="CS31" s="10"/>
      <c r="CT31" s="10"/>
      <c r="CU31" s="10"/>
      <c r="CV31" s="10"/>
      <c r="CW31" s="11"/>
      <c r="CX31" s="11"/>
      <c r="CY31" s="10"/>
      <c r="CZ31" s="10"/>
      <c r="DA31" s="10"/>
      <c r="DB31" s="10"/>
      <c r="DC31" s="10"/>
      <c r="DD31" s="11"/>
      <c r="DE31" s="11"/>
      <c r="DF31" s="10"/>
      <c r="DG31" s="10"/>
      <c r="DH31" s="10"/>
      <c r="DI31" s="10"/>
      <c r="DJ31" s="10"/>
      <c r="DK31" s="11"/>
      <c r="DL31" s="11"/>
      <c r="DM31" s="10"/>
      <c r="DN31" s="10"/>
      <c r="DO31" s="10"/>
      <c r="DP31" s="10"/>
      <c r="DQ31" s="10"/>
      <c r="DR31" s="11"/>
      <c r="DS31" s="11"/>
      <c r="DT31" s="10"/>
      <c r="DU31" s="10"/>
      <c r="DV31" s="10"/>
      <c r="DW31" s="10"/>
    </row>
    <row r="32" spans="2:127" ht="31.2" x14ac:dyDescent="0.6"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1"/>
      <c r="AF32" s="11"/>
      <c r="AG32" s="10"/>
      <c r="AH32" s="10"/>
      <c r="AI32" s="10"/>
      <c r="AJ32" s="10"/>
      <c r="AK32" s="10"/>
      <c r="AL32" s="11"/>
      <c r="AM32" s="11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0"/>
      <c r="AY32" s="10"/>
      <c r="AZ32" s="11"/>
      <c r="BA32" s="11"/>
      <c r="BB32" s="10"/>
      <c r="BC32" s="10"/>
      <c r="BD32" s="10"/>
      <c r="BE32" s="10"/>
      <c r="BF32" s="10"/>
      <c r="BG32" s="11"/>
      <c r="BH32" s="11"/>
      <c r="BI32" s="10"/>
      <c r="BJ32" s="10"/>
      <c r="BK32" s="10"/>
      <c r="BL32" s="10"/>
      <c r="BM32" s="10"/>
      <c r="BN32" s="11"/>
      <c r="BO32" s="11"/>
      <c r="BP32" s="10"/>
      <c r="BQ32" s="10"/>
      <c r="BR32" s="10"/>
      <c r="BS32" s="10"/>
      <c r="BT32" s="10"/>
      <c r="BU32" s="11"/>
      <c r="BV32" s="11"/>
      <c r="BW32" s="10"/>
      <c r="BX32" s="10"/>
      <c r="BY32" s="10"/>
      <c r="BZ32" s="10"/>
      <c r="CA32" s="10"/>
      <c r="CB32" s="11"/>
      <c r="CC32" s="11"/>
      <c r="CD32" s="10"/>
      <c r="CE32" s="10"/>
      <c r="CF32" s="10"/>
      <c r="CG32" s="10"/>
      <c r="CH32" s="10"/>
      <c r="CI32" s="11"/>
      <c r="CJ32" s="11"/>
      <c r="CK32" s="10"/>
      <c r="CL32" s="10"/>
      <c r="CM32" s="10"/>
      <c r="CN32" s="10"/>
      <c r="CO32" s="10"/>
      <c r="CP32" s="11"/>
      <c r="CQ32" s="11"/>
      <c r="CR32" s="10"/>
      <c r="CS32" s="10"/>
      <c r="CT32" s="10"/>
      <c r="CU32" s="10"/>
      <c r="CV32" s="10"/>
      <c r="CW32" s="11"/>
      <c r="CX32" s="11"/>
      <c r="CY32" s="10"/>
      <c r="CZ32" s="10"/>
      <c r="DA32" s="10"/>
      <c r="DB32" s="10"/>
      <c r="DC32" s="10"/>
      <c r="DD32" s="11"/>
      <c r="DE32" s="11"/>
      <c r="DF32" s="10"/>
      <c r="DG32" s="10"/>
      <c r="DH32" s="10"/>
      <c r="DI32" s="10"/>
      <c r="DJ32" s="10"/>
      <c r="DK32" s="11"/>
      <c r="DL32" s="11"/>
      <c r="DM32" s="10"/>
      <c r="DN32" s="10"/>
      <c r="DO32" s="10"/>
      <c r="DP32" s="10"/>
      <c r="DQ32" s="10"/>
      <c r="DR32" s="11"/>
      <c r="DS32" s="11"/>
      <c r="DT32" s="10"/>
      <c r="DU32" s="10"/>
      <c r="DV32" s="10"/>
      <c r="DW32" s="10"/>
    </row>
    <row r="33" spans="2:127" ht="31.2" x14ac:dyDescent="0.6"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1"/>
      <c r="AF33" s="11"/>
      <c r="AG33" s="10"/>
      <c r="AH33" s="10"/>
      <c r="AI33" s="10"/>
      <c r="AJ33" s="10"/>
      <c r="AK33" s="10"/>
      <c r="AL33" s="11"/>
      <c r="AM33" s="11"/>
      <c r="AN33" s="10"/>
      <c r="AO33" s="10"/>
      <c r="AP33" s="10"/>
      <c r="AQ33" s="10"/>
      <c r="AR33" s="10"/>
      <c r="AS33" s="11"/>
      <c r="AT33" s="11"/>
      <c r="AU33" s="10"/>
      <c r="AV33" s="10"/>
      <c r="AW33" s="10"/>
      <c r="AX33" s="10"/>
      <c r="AY33" s="10"/>
      <c r="AZ33" s="11"/>
      <c r="BA33" s="11"/>
      <c r="BB33" s="10"/>
      <c r="BC33" s="10"/>
      <c r="BD33" s="10"/>
      <c r="BE33" s="10"/>
      <c r="BF33" s="10"/>
      <c r="BG33" s="11"/>
      <c r="BH33" s="11"/>
      <c r="BI33" s="10"/>
      <c r="BJ33" s="10"/>
      <c r="BK33" s="10"/>
      <c r="BL33" s="10"/>
      <c r="BM33" s="10"/>
      <c r="BN33" s="11"/>
      <c r="BO33" s="11"/>
      <c r="BP33" s="10"/>
      <c r="BQ33" s="10"/>
      <c r="BR33" s="10"/>
      <c r="BS33" s="10"/>
      <c r="BT33" s="10"/>
      <c r="BU33" s="11"/>
      <c r="BV33" s="11"/>
      <c r="BW33" s="10"/>
      <c r="BX33" s="10"/>
      <c r="BY33" s="10"/>
      <c r="BZ33" s="10"/>
      <c r="CA33" s="10"/>
      <c r="CB33" s="11"/>
      <c r="CC33" s="11"/>
      <c r="CD33" s="10"/>
      <c r="CE33" s="10"/>
      <c r="CF33" s="10"/>
      <c r="CG33" s="10"/>
      <c r="CH33" s="10"/>
      <c r="CI33" s="11"/>
      <c r="CJ33" s="11"/>
      <c r="CK33" s="10"/>
      <c r="CL33" s="10"/>
      <c r="CM33" s="10"/>
      <c r="CN33" s="10"/>
      <c r="CO33" s="10"/>
      <c r="CP33" s="11"/>
      <c r="CQ33" s="11"/>
      <c r="CR33" s="10"/>
      <c r="CS33" s="10"/>
      <c r="CT33" s="10"/>
      <c r="CU33" s="10"/>
      <c r="CV33" s="10"/>
      <c r="CW33" s="11"/>
      <c r="CX33" s="11"/>
      <c r="CY33" s="10"/>
      <c r="CZ33" s="10"/>
      <c r="DA33" s="10"/>
      <c r="DB33" s="10"/>
      <c r="DC33" s="10"/>
      <c r="DD33" s="11"/>
      <c r="DE33" s="11"/>
      <c r="DF33" s="10"/>
      <c r="DG33" s="10"/>
      <c r="DH33" s="10"/>
      <c r="DI33" s="10"/>
      <c r="DJ33" s="10"/>
      <c r="DK33" s="11"/>
      <c r="DL33" s="11"/>
      <c r="DM33" s="10"/>
      <c r="DN33" s="10"/>
      <c r="DO33" s="10"/>
      <c r="DP33" s="10"/>
      <c r="DQ33" s="10"/>
      <c r="DR33" s="11"/>
      <c r="DS33" s="11"/>
      <c r="DT33" s="10"/>
      <c r="DU33" s="10"/>
      <c r="DV33" s="10"/>
      <c r="DW33" s="10"/>
    </row>
    <row r="34" spans="2:127" ht="31.2" x14ac:dyDescent="0.6"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1"/>
      <c r="AF34" s="11"/>
      <c r="AG34" s="10"/>
      <c r="AH34" s="10"/>
      <c r="AI34" s="10"/>
      <c r="AJ34" s="10"/>
      <c r="AK34" s="10"/>
      <c r="AL34" s="11"/>
      <c r="AM34" s="11"/>
      <c r="AN34" s="10"/>
      <c r="AO34" s="10"/>
      <c r="AP34" s="10"/>
      <c r="AQ34" s="10"/>
      <c r="AR34" s="10"/>
      <c r="AS34" s="11"/>
      <c r="AT34" s="11"/>
      <c r="AU34" s="10"/>
      <c r="AV34" s="10"/>
      <c r="AW34" s="10"/>
      <c r="AX34" s="10"/>
      <c r="AY34" s="10"/>
      <c r="AZ34" s="11"/>
      <c r="BA34" s="11"/>
      <c r="BB34" s="10"/>
      <c r="BC34" s="10"/>
      <c r="BD34" s="10"/>
      <c r="BE34" s="10"/>
      <c r="BF34" s="10"/>
      <c r="BG34" s="11"/>
      <c r="BH34" s="11"/>
      <c r="BI34" s="10"/>
      <c r="BJ34" s="10"/>
      <c r="BK34" s="10"/>
      <c r="BL34" s="10"/>
      <c r="BM34" s="10"/>
      <c r="BN34" s="11"/>
      <c r="BO34" s="11"/>
      <c r="BP34" s="10"/>
      <c r="BQ34" s="10"/>
      <c r="BR34" s="10"/>
      <c r="BS34" s="10"/>
      <c r="BT34" s="10"/>
      <c r="BU34" s="11"/>
      <c r="BV34" s="11"/>
      <c r="BW34" s="10"/>
      <c r="BX34" s="10"/>
      <c r="BY34" s="10"/>
      <c r="BZ34" s="10"/>
      <c r="CA34" s="10"/>
      <c r="CB34" s="11"/>
      <c r="CC34" s="11"/>
      <c r="CD34" s="10"/>
      <c r="CE34" s="10"/>
      <c r="CF34" s="10"/>
      <c r="CG34" s="10"/>
      <c r="CH34" s="10"/>
      <c r="CI34" s="11"/>
      <c r="CJ34" s="11"/>
      <c r="CK34" s="10"/>
      <c r="CL34" s="10"/>
      <c r="CM34" s="10"/>
      <c r="CN34" s="10"/>
      <c r="CO34" s="10"/>
      <c r="CP34" s="11"/>
      <c r="CQ34" s="11"/>
      <c r="CR34" s="10"/>
      <c r="CS34" s="10"/>
      <c r="CT34" s="10"/>
      <c r="CU34" s="10"/>
      <c r="CV34" s="10"/>
      <c r="CW34" s="11"/>
      <c r="CX34" s="11"/>
      <c r="CY34" s="10"/>
      <c r="CZ34" s="10"/>
      <c r="DA34" s="10"/>
      <c r="DB34" s="10"/>
      <c r="DC34" s="10"/>
      <c r="DD34" s="11"/>
      <c r="DE34" s="11"/>
      <c r="DF34" s="10"/>
      <c r="DG34" s="10"/>
      <c r="DH34" s="10"/>
      <c r="DI34" s="10"/>
      <c r="DJ34" s="10"/>
      <c r="DK34" s="11"/>
      <c r="DL34" s="11"/>
      <c r="DM34" s="10"/>
      <c r="DN34" s="10"/>
      <c r="DO34" s="10"/>
      <c r="DP34" s="10"/>
      <c r="DQ34" s="10"/>
      <c r="DR34" s="11"/>
      <c r="DS34" s="11"/>
      <c r="DT34" s="10"/>
      <c r="DU34" s="10"/>
      <c r="DV34" s="10"/>
      <c r="DW34" s="10"/>
    </row>
    <row r="35" spans="2:127" x14ac:dyDescent="0.3"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</row>
    <row r="36" spans="2:127" x14ac:dyDescent="0.3"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</row>
    <row r="37" spans="2:127" x14ac:dyDescent="0.3"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</row>
    <row r="38" spans="2:127" x14ac:dyDescent="0.3"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</row>
    <row r="39" spans="2:127" x14ac:dyDescent="0.3"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</row>
    <row r="40" spans="2:127" x14ac:dyDescent="0.3"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</row>
    <row r="41" spans="2:127" x14ac:dyDescent="0.3"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</row>
    <row r="42" spans="2:127" x14ac:dyDescent="0.3"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</row>
    <row r="43" spans="2:127" x14ac:dyDescent="0.3"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</row>
    <row r="44" spans="2:127" x14ac:dyDescent="0.3"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</row>
    <row r="45" spans="2:127" x14ac:dyDescent="0.3"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</row>
    <row r="46" spans="2:127" x14ac:dyDescent="0.3"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</row>
    <row r="47" spans="2:127" x14ac:dyDescent="0.3"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</row>
    <row r="48" spans="2:127" x14ac:dyDescent="0.3"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</row>
    <row r="49" spans="2:127" x14ac:dyDescent="0.3"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</row>
    <row r="50" spans="2:127" x14ac:dyDescent="0.3"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</row>
    <row r="51" spans="2:127" x14ac:dyDescent="0.3"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</row>
    <row r="52" spans="2:127" x14ac:dyDescent="0.3"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</row>
    <row r="53" spans="2:127" x14ac:dyDescent="0.3"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</row>
    <row r="54" spans="2:127" x14ac:dyDescent="0.3"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</row>
    <row r="55" spans="2:127" x14ac:dyDescent="0.3"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</row>
    <row r="56" spans="2:127" x14ac:dyDescent="0.3"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</row>
    <row r="57" spans="2:127" x14ac:dyDescent="0.3"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</row>
    <row r="58" spans="2:127" x14ac:dyDescent="0.3"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</row>
    <row r="59" spans="2:127" x14ac:dyDescent="0.3"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0"/>
      <c r="DJ59" s="10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</row>
    <row r="60" spans="2:127" x14ac:dyDescent="0.3"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0"/>
      <c r="DJ60" s="10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  <c r="DV60" s="10"/>
      <c r="DW60" s="10"/>
    </row>
    <row r="61" spans="2:127" x14ac:dyDescent="0.3"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  <c r="DG61" s="10"/>
      <c r="DH61" s="10"/>
      <c r="DI61" s="10"/>
      <c r="DJ61" s="10"/>
      <c r="DK61" s="10"/>
      <c r="DL61" s="10"/>
      <c r="DM61" s="10"/>
      <c r="DN61" s="10"/>
      <c r="DO61" s="10"/>
      <c r="DP61" s="10"/>
      <c r="DQ61" s="10"/>
      <c r="DR61" s="10"/>
      <c r="DS61" s="10"/>
      <c r="DT61" s="10"/>
      <c r="DU61" s="10"/>
      <c r="DV61" s="10"/>
      <c r="DW61" s="10"/>
    </row>
    <row r="62" spans="2:127" x14ac:dyDescent="0.3"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</row>
    <row r="63" spans="2:127" x14ac:dyDescent="0.3"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0"/>
      <c r="DJ63" s="10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</row>
    <row r="64" spans="2:127" x14ac:dyDescent="0.3"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</row>
    <row r="65" spans="2:127" x14ac:dyDescent="0.3"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0"/>
      <c r="DJ65" s="10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</row>
    <row r="66" spans="2:127" x14ac:dyDescent="0.3"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  <c r="DG66" s="10"/>
      <c r="DH66" s="10"/>
      <c r="DI66" s="10"/>
      <c r="DJ66" s="10"/>
      <c r="DK66" s="10"/>
      <c r="DL66" s="10"/>
      <c r="DM66" s="10"/>
      <c r="DN66" s="10"/>
      <c r="DO66" s="10"/>
      <c r="DP66" s="10"/>
      <c r="DQ66" s="10"/>
      <c r="DR66" s="10"/>
      <c r="DS66" s="10"/>
      <c r="DT66" s="10"/>
      <c r="DU66" s="10"/>
      <c r="DV66" s="10"/>
      <c r="DW66" s="10"/>
    </row>
    <row r="67" spans="2:127" x14ac:dyDescent="0.3"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</row>
    <row r="68" spans="2:127" x14ac:dyDescent="0.3"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</row>
    <row r="69" spans="2:127" x14ac:dyDescent="0.3"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  <c r="DV69" s="10"/>
      <c r="DW69" s="10"/>
    </row>
    <row r="70" spans="2:127" x14ac:dyDescent="0.3"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</row>
    <row r="71" spans="2:127" x14ac:dyDescent="0.3"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0"/>
      <c r="DL71" s="10"/>
      <c r="DM71" s="10"/>
      <c r="DN71" s="10"/>
      <c r="DO71" s="10"/>
      <c r="DP71" s="10"/>
      <c r="DQ71" s="10"/>
      <c r="DR71" s="10"/>
      <c r="DS71" s="10"/>
      <c r="DT71" s="10"/>
      <c r="DU71" s="10"/>
      <c r="DV71" s="10"/>
      <c r="DW71" s="10"/>
    </row>
    <row r="72" spans="2:127" x14ac:dyDescent="0.3"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0"/>
      <c r="DL72" s="10"/>
      <c r="DM72" s="10"/>
      <c r="DN72" s="10"/>
      <c r="DO72" s="10"/>
      <c r="DP72" s="10"/>
      <c r="DQ72" s="10"/>
      <c r="DR72" s="10"/>
      <c r="DS72" s="10"/>
      <c r="DT72" s="10"/>
      <c r="DU72" s="10"/>
      <c r="DV72" s="10"/>
      <c r="DW72" s="10"/>
    </row>
    <row r="73" spans="2:127" x14ac:dyDescent="0.3"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0"/>
      <c r="DL73" s="10"/>
      <c r="DM73" s="10"/>
      <c r="DN73" s="10"/>
      <c r="DO73" s="10"/>
      <c r="DP73" s="10"/>
      <c r="DQ73" s="10"/>
      <c r="DR73" s="10"/>
      <c r="DS73" s="10"/>
      <c r="DT73" s="10"/>
      <c r="DU73" s="10"/>
      <c r="DV73" s="10"/>
      <c r="DW73" s="10"/>
    </row>
    <row r="74" spans="2:127" x14ac:dyDescent="0.3"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  <c r="DV74" s="10"/>
      <c r="DW74" s="10"/>
    </row>
    <row r="75" spans="2:127" x14ac:dyDescent="0.3"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0"/>
      <c r="DL75" s="10"/>
      <c r="DM75" s="10"/>
      <c r="DN75" s="10"/>
      <c r="DO75" s="10"/>
      <c r="DP75" s="10"/>
      <c r="DQ75" s="10"/>
      <c r="DR75" s="10"/>
      <c r="DS75" s="10"/>
      <c r="DT75" s="10"/>
      <c r="DU75" s="10"/>
      <c r="DV75" s="10"/>
      <c r="DW75" s="10"/>
    </row>
    <row r="76" spans="2:127" x14ac:dyDescent="0.3"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0"/>
      <c r="DL76" s="10"/>
      <c r="DM76" s="10"/>
      <c r="DN76" s="10"/>
      <c r="DO76" s="10"/>
      <c r="DP76" s="10"/>
      <c r="DQ76" s="10"/>
      <c r="DR76" s="10"/>
      <c r="DS76" s="10"/>
      <c r="DT76" s="10"/>
      <c r="DU76" s="10"/>
      <c r="DV76" s="10"/>
      <c r="DW76" s="10"/>
    </row>
    <row r="77" spans="2:127" x14ac:dyDescent="0.3"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</row>
    <row r="78" spans="2:127" x14ac:dyDescent="0.3"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0"/>
      <c r="DL78" s="10"/>
      <c r="DM78" s="10"/>
      <c r="DN78" s="10"/>
      <c r="DO78" s="10"/>
      <c r="DP78" s="10"/>
      <c r="DQ78" s="10"/>
      <c r="DR78" s="10"/>
      <c r="DS78" s="10"/>
      <c r="DT78" s="10"/>
      <c r="DU78" s="10"/>
      <c r="DV78" s="10"/>
      <c r="DW78" s="10"/>
    </row>
    <row r="79" spans="2:127" x14ac:dyDescent="0.3"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0"/>
      <c r="DL79" s="10"/>
      <c r="DM79" s="10"/>
      <c r="DN79" s="10"/>
      <c r="DO79" s="10"/>
      <c r="DP79" s="10"/>
      <c r="DQ79" s="10"/>
      <c r="DR79" s="10"/>
      <c r="DS79" s="10"/>
      <c r="DT79" s="10"/>
      <c r="DU79" s="10"/>
      <c r="DV79" s="10"/>
      <c r="DW79" s="10"/>
    </row>
    <row r="80" spans="2:127" x14ac:dyDescent="0.3"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  <c r="DV80" s="10"/>
      <c r="DW80" s="10"/>
    </row>
    <row r="81" spans="2:127" x14ac:dyDescent="0.3"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</row>
    <row r="82" spans="2:127" x14ac:dyDescent="0.3"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0"/>
      <c r="DL82" s="10"/>
      <c r="DM82" s="10"/>
      <c r="DN82" s="10"/>
      <c r="DO82" s="10"/>
      <c r="DP82" s="10"/>
      <c r="DQ82" s="10"/>
      <c r="DR82" s="10"/>
      <c r="DS82" s="10"/>
      <c r="DT82" s="10"/>
      <c r="DU82" s="10"/>
      <c r="DV82" s="10"/>
      <c r="DW82" s="10"/>
    </row>
    <row r="83" spans="2:127" x14ac:dyDescent="0.3"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0"/>
      <c r="DL83" s="10"/>
      <c r="DM83" s="10"/>
      <c r="DN83" s="10"/>
      <c r="DO83" s="10"/>
      <c r="DP83" s="10"/>
      <c r="DQ83" s="10"/>
      <c r="DR83" s="10"/>
      <c r="DS83" s="10"/>
      <c r="DT83" s="10"/>
      <c r="DU83" s="10"/>
      <c r="DV83" s="10"/>
      <c r="DW83" s="10"/>
    </row>
    <row r="84" spans="2:127" x14ac:dyDescent="0.3"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0"/>
      <c r="DL84" s="10"/>
      <c r="DM84" s="10"/>
      <c r="DN84" s="10"/>
      <c r="DO84" s="10"/>
      <c r="DP84" s="10"/>
      <c r="DQ84" s="10"/>
      <c r="DR84" s="10"/>
      <c r="DS84" s="10"/>
      <c r="DT84" s="10"/>
      <c r="DU84" s="10"/>
      <c r="DV84" s="10"/>
      <c r="DW84" s="10"/>
    </row>
    <row r="85" spans="2:127" x14ac:dyDescent="0.3"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0"/>
      <c r="DL85" s="10"/>
      <c r="DM85" s="10"/>
      <c r="DN85" s="10"/>
      <c r="DO85" s="10"/>
      <c r="DP85" s="10"/>
      <c r="DQ85" s="10"/>
      <c r="DR85" s="10"/>
      <c r="DS85" s="10"/>
      <c r="DT85" s="10"/>
      <c r="DU85" s="10"/>
      <c r="DV85" s="10"/>
      <c r="DW85" s="10"/>
    </row>
    <row r="86" spans="2:127" x14ac:dyDescent="0.3"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0"/>
      <c r="DL86" s="10"/>
      <c r="DM86" s="10"/>
      <c r="DN86" s="10"/>
      <c r="DO86" s="10"/>
      <c r="DP86" s="10"/>
      <c r="DQ86" s="10"/>
      <c r="DR86" s="10"/>
      <c r="DS86" s="10"/>
      <c r="DT86" s="10"/>
      <c r="DU86" s="10"/>
      <c r="DV86" s="10"/>
      <c r="DW86" s="10"/>
    </row>
    <row r="87" spans="2:127" x14ac:dyDescent="0.3"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0"/>
      <c r="DL87" s="10"/>
      <c r="DM87" s="10"/>
      <c r="DN87" s="10"/>
      <c r="DO87" s="10"/>
      <c r="DP87" s="10"/>
      <c r="DQ87" s="10"/>
      <c r="DR87" s="10"/>
      <c r="DS87" s="10"/>
      <c r="DT87" s="10"/>
      <c r="DU87" s="10"/>
      <c r="DV87" s="10"/>
      <c r="DW87" s="10"/>
    </row>
    <row r="88" spans="2:127" x14ac:dyDescent="0.3"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0"/>
      <c r="DL88" s="10"/>
      <c r="DM88" s="10"/>
      <c r="DN88" s="10"/>
      <c r="DO88" s="10"/>
      <c r="DP88" s="10"/>
      <c r="DQ88" s="10"/>
      <c r="DR88" s="10"/>
      <c r="DS88" s="10"/>
      <c r="DT88" s="10"/>
      <c r="DU88" s="10"/>
      <c r="DV88" s="10"/>
      <c r="DW88" s="10"/>
    </row>
    <row r="89" spans="2:127" x14ac:dyDescent="0.3"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0"/>
      <c r="DL89" s="10"/>
      <c r="DM89" s="10"/>
      <c r="DN89" s="10"/>
      <c r="DO89" s="10"/>
      <c r="DP89" s="10"/>
      <c r="DQ89" s="10"/>
      <c r="DR89" s="10"/>
      <c r="DS89" s="10"/>
      <c r="DT89" s="10"/>
      <c r="DU89" s="10"/>
      <c r="DV89" s="10"/>
      <c r="DW89" s="10"/>
    </row>
    <row r="90" spans="2:127" x14ac:dyDescent="0.3"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0"/>
      <c r="DL90" s="10"/>
      <c r="DM90" s="10"/>
      <c r="DN90" s="10"/>
      <c r="DO90" s="10"/>
      <c r="DP90" s="10"/>
      <c r="DQ90" s="10"/>
      <c r="DR90" s="10"/>
      <c r="DS90" s="10"/>
      <c r="DT90" s="10"/>
      <c r="DU90" s="10"/>
      <c r="DV90" s="10"/>
      <c r="DW90" s="10"/>
    </row>
    <row r="91" spans="2:127" x14ac:dyDescent="0.3"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  <c r="DD91" s="10"/>
      <c r="DE91" s="10"/>
      <c r="DF91" s="10"/>
      <c r="DG91" s="10"/>
      <c r="DH91" s="10"/>
      <c r="DI91" s="10"/>
      <c r="DJ91" s="10"/>
      <c r="DK91" s="10"/>
      <c r="DL91" s="10"/>
      <c r="DM91" s="10"/>
      <c r="DN91" s="10"/>
      <c r="DO91" s="10"/>
      <c r="DP91" s="10"/>
      <c r="DQ91" s="10"/>
      <c r="DR91" s="10"/>
      <c r="DS91" s="10"/>
      <c r="DT91" s="10"/>
      <c r="DU91" s="10"/>
      <c r="DV91" s="10"/>
      <c r="DW91" s="10"/>
    </row>
    <row r="92" spans="2:127" x14ac:dyDescent="0.3"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0"/>
      <c r="DE92" s="10"/>
      <c r="DF92" s="10"/>
      <c r="DG92" s="10"/>
      <c r="DH92" s="10"/>
      <c r="DI92" s="10"/>
      <c r="DJ92" s="10"/>
      <c r="DK92" s="10"/>
      <c r="DL92" s="10"/>
      <c r="DM92" s="10"/>
      <c r="DN92" s="10"/>
      <c r="DO92" s="10"/>
      <c r="DP92" s="10"/>
      <c r="DQ92" s="10"/>
      <c r="DR92" s="10"/>
      <c r="DS92" s="10"/>
      <c r="DT92" s="10"/>
      <c r="DU92" s="10"/>
      <c r="DV92" s="10"/>
      <c r="DW92" s="10"/>
    </row>
    <row r="93" spans="2:127" x14ac:dyDescent="0.3"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  <c r="DD93" s="10"/>
      <c r="DE93" s="10"/>
      <c r="DF93" s="10"/>
      <c r="DG93" s="10"/>
      <c r="DH93" s="10"/>
      <c r="DI93" s="10"/>
      <c r="DJ93" s="10"/>
      <c r="DK93" s="10"/>
      <c r="DL93" s="10"/>
      <c r="DM93" s="10"/>
      <c r="DN93" s="10"/>
      <c r="DO93" s="10"/>
      <c r="DP93" s="10"/>
      <c r="DQ93" s="10"/>
      <c r="DR93" s="10"/>
      <c r="DS93" s="10"/>
      <c r="DT93" s="10"/>
      <c r="DU93" s="10"/>
      <c r="DV93" s="10"/>
      <c r="DW93" s="10"/>
    </row>
    <row r="94" spans="2:127" x14ac:dyDescent="0.3"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  <c r="DD94" s="10"/>
      <c r="DE94" s="10"/>
      <c r="DF94" s="10"/>
      <c r="DG94" s="10"/>
      <c r="DH94" s="10"/>
      <c r="DI94" s="10"/>
      <c r="DJ94" s="10"/>
      <c r="DK94" s="10"/>
      <c r="DL94" s="10"/>
      <c r="DM94" s="10"/>
      <c r="DN94" s="10"/>
      <c r="DO94" s="10"/>
      <c r="DP94" s="10"/>
      <c r="DQ94" s="10"/>
      <c r="DR94" s="10"/>
      <c r="DS94" s="10"/>
      <c r="DT94" s="10"/>
      <c r="DU94" s="10"/>
      <c r="DV94" s="10"/>
      <c r="DW94" s="10"/>
    </row>
    <row r="95" spans="2:127" x14ac:dyDescent="0.3"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  <c r="DD95" s="10"/>
      <c r="DE95" s="10"/>
      <c r="DF95" s="10"/>
      <c r="DG95" s="10"/>
      <c r="DH95" s="10"/>
      <c r="DI95" s="10"/>
      <c r="DJ95" s="10"/>
      <c r="DK95" s="10"/>
      <c r="DL95" s="10"/>
      <c r="DM95" s="10"/>
      <c r="DN95" s="10"/>
      <c r="DO95" s="10"/>
      <c r="DP95" s="10"/>
      <c r="DQ95" s="10"/>
      <c r="DR95" s="10"/>
      <c r="DS95" s="10"/>
      <c r="DT95" s="10"/>
      <c r="DU95" s="10"/>
      <c r="DV95" s="10"/>
      <c r="DW95" s="10"/>
    </row>
    <row r="96" spans="2:127" x14ac:dyDescent="0.3"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  <c r="DD96" s="10"/>
      <c r="DE96" s="10"/>
      <c r="DF96" s="10"/>
      <c r="DG96" s="10"/>
      <c r="DH96" s="10"/>
      <c r="DI96" s="10"/>
      <c r="DJ96" s="10"/>
      <c r="DK96" s="10"/>
      <c r="DL96" s="10"/>
      <c r="DM96" s="10"/>
      <c r="DN96" s="10"/>
      <c r="DO96" s="10"/>
      <c r="DP96" s="10"/>
      <c r="DQ96" s="10"/>
      <c r="DR96" s="10"/>
      <c r="DS96" s="10"/>
      <c r="DT96" s="10"/>
      <c r="DU96" s="10"/>
      <c r="DV96" s="10"/>
      <c r="DW96" s="10"/>
    </row>
    <row r="97" spans="2:127" x14ac:dyDescent="0.3"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  <c r="DD97" s="10"/>
      <c r="DE97" s="10"/>
      <c r="DF97" s="10"/>
      <c r="DG97" s="10"/>
      <c r="DH97" s="10"/>
      <c r="DI97" s="10"/>
      <c r="DJ97" s="10"/>
      <c r="DK97" s="10"/>
      <c r="DL97" s="10"/>
      <c r="DM97" s="10"/>
      <c r="DN97" s="10"/>
      <c r="DO97" s="10"/>
      <c r="DP97" s="10"/>
      <c r="DQ97" s="10"/>
      <c r="DR97" s="10"/>
      <c r="DS97" s="10"/>
      <c r="DT97" s="10"/>
      <c r="DU97" s="10"/>
      <c r="DV97" s="10"/>
      <c r="DW97" s="10"/>
    </row>
    <row r="98" spans="2:127" x14ac:dyDescent="0.3"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  <c r="DD98" s="10"/>
      <c r="DE98" s="10"/>
      <c r="DF98" s="10"/>
      <c r="DG98" s="10"/>
      <c r="DH98" s="10"/>
      <c r="DI98" s="10"/>
      <c r="DJ98" s="10"/>
      <c r="DK98" s="10"/>
      <c r="DL98" s="10"/>
      <c r="DM98" s="10"/>
      <c r="DN98" s="10"/>
      <c r="DO98" s="10"/>
      <c r="DP98" s="10"/>
      <c r="DQ98" s="10"/>
      <c r="DR98" s="10"/>
      <c r="DS98" s="10"/>
      <c r="DT98" s="10"/>
      <c r="DU98" s="10"/>
      <c r="DV98" s="10"/>
      <c r="DW98" s="10"/>
    </row>
    <row r="99" spans="2:127" x14ac:dyDescent="0.3"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0"/>
      <c r="DL99" s="10"/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</row>
    <row r="100" spans="2:127" x14ac:dyDescent="0.3"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0"/>
      <c r="DI100" s="10"/>
      <c r="DJ100" s="10"/>
      <c r="DK100" s="10"/>
      <c r="DL100" s="10"/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</row>
    <row r="101" spans="2:127" x14ac:dyDescent="0.3"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  <c r="DD101" s="10"/>
      <c r="DE101" s="10"/>
      <c r="DF101" s="10"/>
      <c r="DG101" s="10"/>
      <c r="DH101" s="10"/>
      <c r="DI101" s="10"/>
      <c r="DJ101" s="10"/>
      <c r="DK101" s="10"/>
      <c r="DL101" s="10"/>
      <c r="DM101" s="10"/>
      <c r="DN101" s="10"/>
      <c r="DO101" s="10"/>
      <c r="DP101" s="10"/>
      <c r="DQ101" s="10"/>
      <c r="DR101" s="10"/>
      <c r="DS101" s="10"/>
      <c r="DT101" s="10"/>
      <c r="DU101" s="10"/>
      <c r="DV101" s="10"/>
      <c r="DW101" s="10"/>
    </row>
    <row r="102" spans="2:127" x14ac:dyDescent="0.3"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0"/>
      <c r="DE102" s="10"/>
      <c r="DF102" s="10"/>
      <c r="DG102" s="10"/>
      <c r="DH102" s="10"/>
      <c r="DI102" s="10"/>
      <c r="DJ102" s="10"/>
      <c r="DK102" s="10"/>
      <c r="DL102" s="10"/>
      <c r="DM102" s="10"/>
      <c r="DN102" s="10"/>
      <c r="DO102" s="10"/>
      <c r="DP102" s="10"/>
      <c r="DQ102" s="10"/>
      <c r="DR102" s="10"/>
      <c r="DS102" s="10"/>
      <c r="DT102" s="10"/>
      <c r="DU102" s="10"/>
      <c r="DV102" s="10"/>
      <c r="DW102" s="10"/>
    </row>
    <row r="103" spans="2:127" x14ac:dyDescent="0.3"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  <c r="CY103" s="10"/>
      <c r="CZ103" s="10"/>
      <c r="DA103" s="10"/>
      <c r="DB103" s="10"/>
      <c r="DC103" s="10"/>
      <c r="DD103" s="10"/>
      <c r="DE103" s="10"/>
      <c r="DF103" s="10"/>
      <c r="DG103" s="10"/>
      <c r="DH103" s="10"/>
      <c r="DI103" s="10"/>
      <c r="DJ103" s="10"/>
      <c r="DK103" s="10"/>
      <c r="DL103" s="10"/>
      <c r="DM103" s="10"/>
      <c r="DN103" s="10"/>
      <c r="DO103" s="10"/>
      <c r="DP103" s="10"/>
      <c r="DQ103" s="10"/>
      <c r="DR103" s="10"/>
      <c r="DS103" s="10"/>
      <c r="DT103" s="10"/>
      <c r="DU103" s="10"/>
      <c r="DV103" s="10"/>
      <c r="DW103" s="10"/>
    </row>
    <row r="104" spans="2:127" x14ac:dyDescent="0.3"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  <c r="CY104" s="10"/>
      <c r="CZ104" s="10"/>
      <c r="DA104" s="10"/>
      <c r="DB104" s="10"/>
      <c r="DC104" s="10"/>
      <c r="DD104" s="10"/>
      <c r="DE104" s="10"/>
      <c r="DF104" s="10"/>
      <c r="DG104" s="10"/>
      <c r="DH104" s="10"/>
      <c r="DI104" s="10"/>
      <c r="DJ104" s="10"/>
      <c r="DK104" s="10"/>
      <c r="DL104" s="10"/>
      <c r="DM104" s="10"/>
      <c r="DN104" s="10"/>
      <c r="DO104" s="10"/>
      <c r="DP104" s="10"/>
      <c r="DQ104" s="10"/>
      <c r="DR104" s="10"/>
      <c r="DS104" s="10"/>
      <c r="DT104" s="10"/>
      <c r="DU104" s="10"/>
      <c r="DV104" s="10"/>
      <c r="DW104" s="10"/>
    </row>
    <row r="105" spans="2:127" x14ac:dyDescent="0.3"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  <c r="CY105" s="10"/>
      <c r="CZ105" s="10"/>
      <c r="DA105" s="10"/>
      <c r="DB105" s="10"/>
      <c r="DC105" s="10"/>
      <c r="DD105" s="10"/>
      <c r="DE105" s="10"/>
      <c r="DF105" s="10"/>
      <c r="DG105" s="10"/>
      <c r="DH105" s="10"/>
      <c r="DI105" s="10"/>
      <c r="DJ105" s="10"/>
      <c r="DK105" s="10"/>
      <c r="DL105" s="10"/>
      <c r="DM105" s="10"/>
      <c r="DN105" s="10"/>
      <c r="DO105" s="10"/>
      <c r="DP105" s="10"/>
      <c r="DQ105" s="10"/>
      <c r="DR105" s="10"/>
      <c r="DS105" s="10"/>
      <c r="DT105" s="10"/>
      <c r="DU105" s="10"/>
      <c r="DV105" s="10"/>
      <c r="DW105" s="10"/>
    </row>
    <row r="106" spans="2:127" x14ac:dyDescent="0.3"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  <c r="CY106" s="10"/>
      <c r="CZ106" s="10"/>
      <c r="DA106" s="10"/>
      <c r="DB106" s="10"/>
      <c r="DC106" s="10"/>
      <c r="DD106" s="10"/>
      <c r="DE106" s="10"/>
      <c r="DF106" s="10"/>
      <c r="DG106" s="10"/>
      <c r="DH106" s="10"/>
      <c r="DI106" s="10"/>
      <c r="DJ106" s="10"/>
      <c r="DK106" s="10"/>
      <c r="DL106" s="10"/>
      <c r="DM106" s="10"/>
      <c r="DN106" s="10"/>
      <c r="DO106" s="10"/>
      <c r="DP106" s="10"/>
      <c r="DQ106" s="10"/>
      <c r="DR106" s="10"/>
      <c r="DS106" s="10"/>
      <c r="DT106" s="10"/>
      <c r="DU106" s="10"/>
      <c r="DV106" s="10"/>
      <c r="DW106" s="10"/>
    </row>
    <row r="107" spans="2:127" x14ac:dyDescent="0.3"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</row>
    <row r="108" spans="2:127" x14ac:dyDescent="0.3"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0"/>
    </row>
    <row r="109" spans="2:127" x14ac:dyDescent="0.3"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0"/>
      <c r="DL109" s="10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0"/>
    </row>
    <row r="110" spans="2:127" x14ac:dyDescent="0.3"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0"/>
      <c r="DL110" s="10"/>
      <c r="DM110" s="10"/>
      <c r="DN110" s="10"/>
      <c r="DO110" s="10"/>
      <c r="DP110" s="10"/>
      <c r="DQ110" s="10"/>
      <c r="DR110" s="10"/>
      <c r="DS110" s="10"/>
      <c r="DT110" s="10"/>
      <c r="DU110" s="10"/>
      <c r="DV110" s="10"/>
      <c r="DW110" s="10"/>
    </row>
    <row r="111" spans="2:127" x14ac:dyDescent="0.3"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  <c r="DG111" s="10"/>
      <c r="DH111" s="10"/>
      <c r="DI111" s="10"/>
      <c r="DJ111" s="10"/>
      <c r="DK111" s="10"/>
      <c r="DL111" s="10"/>
      <c r="DM111" s="10"/>
      <c r="DN111" s="10"/>
      <c r="DO111" s="10"/>
      <c r="DP111" s="10"/>
      <c r="DQ111" s="10"/>
      <c r="DR111" s="10"/>
      <c r="DS111" s="10"/>
      <c r="DT111" s="10"/>
      <c r="DU111" s="10"/>
      <c r="DV111" s="10"/>
      <c r="DW111" s="10"/>
    </row>
    <row r="112" spans="2:127" x14ac:dyDescent="0.3"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0"/>
      <c r="DE112" s="10"/>
      <c r="DF112" s="10"/>
      <c r="DG112" s="10"/>
      <c r="DH112" s="10"/>
      <c r="DI112" s="10"/>
      <c r="DJ112" s="10"/>
      <c r="DK112" s="10"/>
      <c r="DL112" s="10"/>
      <c r="DM112" s="10"/>
      <c r="DN112" s="10"/>
      <c r="DO112" s="10"/>
      <c r="DP112" s="10"/>
      <c r="DQ112" s="10"/>
      <c r="DR112" s="10"/>
      <c r="DS112" s="10"/>
      <c r="DT112" s="10"/>
      <c r="DU112" s="10"/>
      <c r="DV112" s="10"/>
      <c r="DW112" s="10"/>
    </row>
    <row r="113" spans="2:127" x14ac:dyDescent="0.3"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0"/>
      <c r="DL113" s="10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0"/>
    </row>
    <row r="114" spans="2:127" x14ac:dyDescent="0.3"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0"/>
      <c r="DI114" s="10"/>
      <c r="DJ114" s="10"/>
      <c r="DK114" s="10"/>
      <c r="DL114" s="10"/>
      <c r="DM114" s="10"/>
      <c r="DN114" s="10"/>
      <c r="DO114" s="10"/>
      <c r="DP114" s="10"/>
      <c r="DQ114" s="10"/>
      <c r="DR114" s="10"/>
      <c r="DS114" s="10"/>
      <c r="DT114" s="10"/>
      <c r="DU114" s="10"/>
      <c r="DV114" s="10"/>
      <c r="DW114" s="10"/>
    </row>
    <row r="115" spans="2:127" x14ac:dyDescent="0.3"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0"/>
      <c r="DQ115" s="10"/>
      <c r="DR115" s="10"/>
      <c r="DS115" s="10"/>
      <c r="DT115" s="10"/>
      <c r="DU115" s="10"/>
      <c r="DV115" s="10"/>
      <c r="DW115" s="10"/>
    </row>
    <row r="116" spans="2:127" x14ac:dyDescent="0.3"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0"/>
      <c r="DL116" s="10"/>
      <c r="DM116" s="10"/>
      <c r="DN116" s="10"/>
      <c r="DO116" s="10"/>
      <c r="DP116" s="10"/>
      <c r="DQ116" s="10"/>
      <c r="DR116" s="10"/>
      <c r="DS116" s="10"/>
      <c r="DT116" s="10"/>
      <c r="DU116" s="10"/>
      <c r="DV116" s="10"/>
      <c r="DW116" s="10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rgb="FFFFC000"/>
  </sheetPr>
  <dimension ref="A1:S52"/>
  <sheetViews>
    <sheetView showGridLines="0" zoomScale="90" zoomScaleNormal="90" workbookViewId="0">
      <pane xSplit="1" ySplit="8" topLeftCell="B15" activePane="bottomRight" state="frozen"/>
      <selection pane="topRight" activeCell="G1" sqref="G1"/>
      <selection pane="bottomLeft" activeCell="A5" sqref="A5"/>
      <selection pane="bottomRight" activeCell="A5" sqref="A5"/>
    </sheetView>
  </sheetViews>
  <sheetFormatPr defaultColWidth="9.33203125" defaultRowHeight="14.4" x14ac:dyDescent="0.3"/>
  <cols>
    <col min="1" max="1" width="17" style="2" customWidth="1"/>
    <col min="2" max="2" width="9.44140625" style="2" customWidth="1"/>
    <col min="3" max="7" width="9.88671875" style="2" customWidth="1"/>
    <col min="8" max="8" width="3.6640625" customWidth="1"/>
    <col min="9" max="11" width="10.6640625" style="2" customWidth="1"/>
    <col min="12" max="12" width="3.6640625" customWidth="1"/>
    <col min="13" max="13" width="12.33203125" customWidth="1"/>
    <col min="14" max="16" width="12" customWidth="1"/>
    <col min="18" max="19" width="10.6640625" customWidth="1"/>
    <col min="20" max="16384" width="9.33203125" style="2"/>
  </cols>
  <sheetData>
    <row r="1" spans="1:16" x14ac:dyDescent="0.3">
      <c r="A1" s="43"/>
    </row>
    <row r="2" spans="1:16" ht="15" thickBot="1" x14ac:dyDescent="0.35">
      <c r="A2" s="43"/>
    </row>
    <row r="3" spans="1:16" x14ac:dyDescent="0.3">
      <c r="A3" s="43"/>
      <c r="B3" s="632" t="s">
        <v>4</v>
      </c>
      <c r="C3" s="633"/>
      <c r="D3" s="633"/>
      <c r="E3" s="633"/>
      <c r="F3" s="633"/>
      <c r="G3" s="633"/>
      <c r="H3" s="633"/>
      <c r="I3" s="633"/>
      <c r="J3" s="633"/>
      <c r="K3" s="633"/>
      <c r="L3" s="633"/>
      <c r="M3" s="633"/>
      <c r="N3" s="633"/>
      <c r="O3" s="633"/>
      <c r="P3" s="634"/>
    </row>
    <row r="4" spans="1:16" x14ac:dyDescent="0.3">
      <c r="A4" s="43"/>
      <c r="B4" s="635"/>
      <c r="C4" s="636"/>
      <c r="D4" s="636"/>
      <c r="E4" s="636"/>
      <c r="F4" s="636"/>
      <c r="G4" s="636"/>
      <c r="H4" s="636"/>
      <c r="I4" s="636"/>
      <c r="J4" s="636"/>
      <c r="K4" s="636"/>
      <c r="L4" s="636"/>
      <c r="M4" s="636"/>
      <c r="N4" s="636"/>
      <c r="O4" s="636"/>
      <c r="P4" s="637"/>
    </row>
    <row r="5" spans="1:16" ht="24.6" customHeight="1" thickBot="1" x14ac:dyDescent="0.35">
      <c r="A5" s="43"/>
      <c r="B5" s="638"/>
      <c r="C5" s="639"/>
      <c r="D5" s="639"/>
      <c r="E5" s="639"/>
      <c r="F5" s="639"/>
      <c r="G5" s="639"/>
      <c r="H5" s="639"/>
      <c r="I5" s="639"/>
      <c r="J5" s="639"/>
      <c r="K5" s="639"/>
      <c r="L5" s="639"/>
      <c r="M5" s="639"/>
      <c r="N5" s="639"/>
      <c r="O5" s="639"/>
      <c r="P5" s="640"/>
    </row>
    <row r="6" spans="1:16" ht="18.75" customHeight="1" thickBot="1" x14ac:dyDescent="0.35">
      <c r="B6" s="44"/>
    </row>
    <row r="7" spans="1:16" ht="40.950000000000003" customHeight="1" x14ac:dyDescent="0.3">
      <c r="A7" s="102"/>
      <c r="B7" s="103"/>
      <c r="C7" s="104">
        <v>2020</v>
      </c>
      <c r="D7" s="105">
        <v>2021</v>
      </c>
      <c r="E7" s="105">
        <v>2022</v>
      </c>
      <c r="F7" s="105">
        <v>2023</v>
      </c>
      <c r="G7" s="142">
        <v>2025</v>
      </c>
      <c r="I7" s="108" t="s">
        <v>5</v>
      </c>
      <c r="J7" s="108" t="s">
        <v>6</v>
      </c>
      <c r="K7" s="113" t="s">
        <v>7</v>
      </c>
      <c r="M7" s="108" t="s">
        <v>8</v>
      </c>
      <c r="N7" s="108" t="s">
        <v>9</v>
      </c>
      <c r="O7" s="108" t="s">
        <v>10</v>
      </c>
      <c r="P7" s="113" t="s">
        <v>11</v>
      </c>
    </row>
    <row r="8" spans="1:16" ht="20.399999999999999" x14ac:dyDescent="0.3">
      <c r="A8" s="106" t="s">
        <v>12</v>
      </c>
      <c r="B8" s="107" t="s">
        <v>13</v>
      </c>
      <c r="C8" s="108" t="s">
        <v>14</v>
      </c>
      <c r="D8" s="109" t="s">
        <v>14</v>
      </c>
      <c r="E8" s="109" t="s">
        <v>14</v>
      </c>
      <c r="F8" s="109" t="s">
        <v>14</v>
      </c>
      <c r="G8" s="110" t="s">
        <v>14</v>
      </c>
      <c r="I8" s="108" t="s">
        <v>14</v>
      </c>
      <c r="J8" s="108" t="s">
        <v>14</v>
      </c>
      <c r="K8" s="113" t="s">
        <v>14</v>
      </c>
      <c r="M8" s="108" t="s">
        <v>15</v>
      </c>
      <c r="N8" s="108" t="s">
        <v>15</v>
      </c>
      <c r="O8" s="108" t="s">
        <v>15</v>
      </c>
      <c r="P8" s="113" t="s">
        <v>15</v>
      </c>
    </row>
    <row r="9" spans="1:16" x14ac:dyDescent="0.3">
      <c r="A9" s="38" t="s">
        <v>16</v>
      </c>
      <c r="B9" s="18" t="s">
        <v>17</v>
      </c>
      <c r="C9" s="252">
        <v>12539.632214604819</v>
      </c>
      <c r="D9" s="253">
        <v>13332.61494995787</v>
      </c>
      <c r="E9" s="253">
        <v>14857.778113643457</v>
      </c>
      <c r="F9" s="252">
        <v>15313.337141972417</v>
      </c>
      <c r="G9" s="254">
        <v>17048.319133490349</v>
      </c>
      <c r="I9" s="258">
        <v>18402.813861531013</v>
      </c>
      <c r="J9" s="259">
        <v>20919.75975786697</v>
      </c>
      <c r="K9" s="260">
        <v>23357.42767654168</v>
      </c>
      <c r="M9" s="135">
        <f t="shared" ref="M9:M41" si="0">F9/E9-1</f>
        <v>3.0661315900971431E-2</v>
      </c>
      <c r="N9" s="135">
        <f t="shared" ref="N9:N41" si="1">IFERROR((I9/$G9)^(1/5)-1,0)</f>
        <v>1.5407889323178825E-2</v>
      </c>
      <c r="O9" s="143">
        <f t="shared" ref="O9:O41" si="2">IFERROR((J9/$G9)^(1/5)-1,0)</f>
        <v>4.1777624316691409E-2</v>
      </c>
      <c r="P9" s="136">
        <f t="shared" ref="P9:P41" si="3">IFERROR((K9/$G9)^(1/5)-1,0)</f>
        <v>6.499774756565313E-2</v>
      </c>
    </row>
    <row r="10" spans="1:16" x14ac:dyDescent="0.3">
      <c r="A10" s="38" t="s">
        <v>18</v>
      </c>
      <c r="B10" s="18" t="s">
        <v>19</v>
      </c>
      <c r="C10" s="252">
        <v>16249.806899082463</v>
      </c>
      <c r="D10" s="253">
        <v>17454.521071813942</v>
      </c>
      <c r="E10" s="253">
        <v>18939.576288577417</v>
      </c>
      <c r="F10" s="252">
        <v>19572.139634644365</v>
      </c>
      <c r="G10" s="254">
        <v>22009.948945707558</v>
      </c>
      <c r="I10" s="258">
        <v>22655.750705625258</v>
      </c>
      <c r="J10" s="259">
        <v>26413.743944329821</v>
      </c>
      <c r="K10" s="260">
        <v>29586.087937472472</v>
      </c>
      <c r="M10" s="135">
        <f t="shared" si="0"/>
        <v>3.3399023105308512E-2</v>
      </c>
      <c r="N10" s="135">
        <f t="shared" si="1"/>
        <v>5.800586235209293E-3</v>
      </c>
      <c r="O10" s="143">
        <f t="shared" si="2"/>
        <v>3.7151466250372245E-2</v>
      </c>
      <c r="P10" s="136">
        <f t="shared" si="3"/>
        <v>6.0947030819245018E-2</v>
      </c>
    </row>
    <row r="11" spans="1:16" x14ac:dyDescent="0.3">
      <c r="A11" s="38" t="s">
        <v>20</v>
      </c>
      <c r="B11" s="18" t="s">
        <v>21</v>
      </c>
      <c r="C11" s="252">
        <v>2447.0375094681244</v>
      </c>
      <c r="D11" s="253">
        <v>2734.6792853700722</v>
      </c>
      <c r="E11" s="253">
        <v>3149.927806423646</v>
      </c>
      <c r="F11" s="252">
        <v>3190.3484468862375</v>
      </c>
      <c r="G11" s="254">
        <v>3382.988307325003</v>
      </c>
      <c r="I11" s="258">
        <v>3950.5751134187112</v>
      </c>
      <c r="J11" s="259">
        <v>4475.7404554575469</v>
      </c>
      <c r="K11" s="260">
        <v>5068.8572675108217</v>
      </c>
      <c r="M11" s="135">
        <f t="shared" si="0"/>
        <v>1.283224345020284E-2</v>
      </c>
      <c r="N11" s="135">
        <f t="shared" si="1"/>
        <v>3.1506491355881572E-2</v>
      </c>
      <c r="O11" s="143">
        <f t="shared" si="2"/>
        <v>5.7579148327115304E-2</v>
      </c>
      <c r="P11" s="136">
        <f t="shared" si="3"/>
        <v>8.4231231582320598E-2</v>
      </c>
    </row>
    <row r="12" spans="1:16" x14ac:dyDescent="0.3">
      <c r="A12" s="38" t="s">
        <v>22</v>
      </c>
      <c r="B12" s="18" t="s">
        <v>23</v>
      </c>
      <c r="C12" s="252">
        <v>2205.5808762145825</v>
      </c>
      <c r="D12" s="253">
        <v>2505.3662969060902</v>
      </c>
      <c r="E12" s="253">
        <v>3050.6740613378461</v>
      </c>
      <c r="F12" s="252">
        <v>3120.4282350008616</v>
      </c>
      <c r="G12" s="254">
        <v>3284.3754909744694</v>
      </c>
      <c r="I12" s="258">
        <v>3631.4086050358374</v>
      </c>
      <c r="J12" s="259">
        <v>4185.0337345506814</v>
      </c>
      <c r="K12" s="260">
        <v>4746.6437890021207</v>
      </c>
      <c r="M12" s="135">
        <f t="shared" si="0"/>
        <v>2.2865167586086033E-2</v>
      </c>
      <c r="N12" s="135">
        <f t="shared" si="1"/>
        <v>2.0291957089298762E-2</v>
      </c>
      <c r="O12" s="143">
        <f t="shared" si="2"/>
        <v>4.9661412659070203E-2</v>
      </c>
      <c r="P12" s="136">
        <f t="shared" si="3"/>
        <v>7.6432415982871316E-2</v>
      </c>
    </row>
    <row r="13" spans="1:16" x14ac:dyDescent="0.3">
      <c r="A13" s="38" t="s">
        <v>24</v>
      </c>
      <c r="B13" s="18" t="s">
        <v>25</v>
      </c>
      <c r="C13" s="252">
        <v>895.93515947469518</v>
      </c>
      <c r="D13" s="253">
        <v>1043.0022510996523</v>
      </c>
      <c r="E13" s="253">
        <v>1075.2537885984736</v>
      </c>
      <c r="F13" s="252">
        <v>1108.7844045020133</v>
      </c>
      <c r="G13" s="254">
        <v>1207.2328294071178</v>
      </c>
      <c r="I13" s="258">
        <v>1353.9939993719131</v>
      </c>
      <c r="J13" s="259">
        <v>1555.2165406742201</v>
      </c>
      <c r="K13" s="260">
        <v>1731.6331929655996</v>
      </c>
      <c r="M13" s="135">
        <f t="shared" si="0"/>
        <v>3.118390863541598E-2</v>
      </c>
      <c r="N13" s="135">
        <f t="shared" si="1"/>
        <v>2.3210858975599935E-2</v>
      </c>
      <c r="O13" s="143">
        <f t="shared" si="2"/>
        <v>5.1961791220393128E-2</v>
      </c>
      <c r="P13" s="136">
        <f t="shared" si="3"/>
        <v>7.4813154297551865E-2</v>
      </c>
    </row>
    <row r="14" spans="1:16" x14ac:dyDescent="0.3">
      <c r="A14" s="38" t="s">
        <v>26</v>
      </c>
      <c r="B14" s="18" t="s">
        <v>27</v>
      </c>
      <c r="C14" s="252">
        <v>8955.7691307306486</v>
      </c>
      <c r="D14" s="253">
        <v>10246.73747897059</v>
      </c>
      <c r="E14" s="253">
        <v>12156.367118700629</v>
      </c>
      <c r="F14" s="252">
        <v>12399.746486154876</v>
      </c>
      <c r="G14" s="254">
        <v>13708.622199983216</v>
      </c>
      <c r="I14" s="258">
        <v>15887.187451758969</v>
      </c>
      <c r="J14" s="259">
        <v>18121.632015838408</v>
      </c>
      <c r="K14" s="260">
        <v>20567.790027421928</v>
      </c>
      <c r="M14" s="135">
        <f t="shared" si="0"/>
        <v>2.0020731940535663E-2</v>
      </c>
      <c r="N14" s="135">
        <f t="shared" si="1"/>
        <v>2.9936957687674459E-2</v>
      </c>
      <c r="O14" s="143">
        <f t="shared" si="2"/>
        <v>5.7403393630845345E-2</v>
      </c>
      <c r="P14" s="136">
        <f t="shared" si="3"/>
        <v>8.4522994301038601E-2</v>
      </c>
    </row>
    <row r="15" spans="1:16" x14ac:dyDescent="0.3">
      <c r="A15" s="38" t="s">
        <v>28</v>
      </c>
      <c r="B15" s="18" t="s">
        <v>29</v>
      </c>
      <c r="C15" s="252">
        <v>15767.792607789521</v>
      </c>
      <c r="D15" s="253">
        <v>17310.305364553627</v>
      </c>
      <c r="E15" s="253">
        <v>19167.670843770524</v>
      </c>
      <c r="F15" s="252">
        <v>19909.134797266914</v>
      </c>
      <c r="G15" s="254">
        <v>22874.371076147341</v>
      </c>
      <c r="I15" s="258">
        <v>25169.027204536491</v>
      </c>
      <c r="J15" s="259">
        <v>28914.725603181581</v>
      </c>
      <c r="K15" s="260">
        <v>32502.270594980077</v>
      </c>
      <c r="M15" s="135">
        <f t="shared" si="0"/>
        <v>3.8683049158127814E-2</v>
      </c>
      <c r="N15" s="135">
        <f t="shared" si="1"/>
        <v>1.9303354845789489E-2</v>
      </c>
      <c r="O15" s="143">
        <f t="shared" si="2"/>
        <v>4.7982384410806711E-2</v>
      </c>
      <c r="P15" s="136">
        <f t="shared" si="3"/>
        <v>7.278553222768136E-2</v>
      </c>
    </row>
    <row r="16" spans="1:16" x14ac:dyDescent="0.3">
      <c r="A16" s="38" t="s">
        <v>30</v>
      </c>
      <c r="B16" s="18" t="s">
        <v>31</v>
      </c>
      <c r="C16" s="252">
        <v>874.50017587536172</v>
      </c>
      <c r="D16" s="253">
        <v>963.61876412785728</v>
      </c>
      <c r="E16" s="253">
        <v>1070.7143603701509</v>
      </c>
      <c r="F16" s="252">
        <v>1079.7281110575589</v>
      </c>
      <c r="G16" s="254">
        <v>1149.0052444746466</v>
      </c>
      <c r="I16" s="258">
        <v>1227.9447213096716</v>
      </c>
      <c r="J16" s="259">
        <v>1407.7445079006034</v>
      </c>
      <c r="K16" s="260">
        <v>1585.6119669167169</v>
      </c>
      <c r="M16" s="135">
        <f t="shared" si="0"/>
        <v>8.4184456854505818E-3</v>
      </c>
      <c r="N16" s="135">
        <f t="shared" si="1"/>
        <v>1.3377741917773633E-2</v>
      </c>
      <c r="O16" s="143">
        <f t="shared" si="2"/>
        <v>4.1454656572738724E-2</v>
      </c>
      <c r="P16" s="136">
        <f t="shared" si="3"/>
        <v>6.6534677582815727E-2</v>
      </c>
    </row>
    <row r="17" spans="1:16" x14ac:dyDescent="0.3">
      <c r="A17" s="38" t="s">
        <v>32</v>
      </c>
      <c r="B17" s="18" t="s">
        <v>33</v>
      </c>
      <c r="C17" s="252">
        <v>13225.150562724144</v>
      </c>
      <c r="D17" s="253">
        <v>14329.445888047176</v>
      </c>
      <c r="E17" s="253">
        <v>15553.318018451913</v>
      </c>
      <c r="F17" s="252">
        <v>16231.397302357833</v>
      </c>
      <c r="G17" s="254">
        <v>18694.84989132591</v>
      </c>
      <c r="I17" s="258">
        <v>20529.048373489266</v>
      </c>
      <c r="J17" s="259">
        <v>23563.968543231545</v>
      </c>
      <c r="K17" s="260">
        <v>26525.503775990543</v>
      </c>
      <c r="M17" s="135">
        <f t="shared" si="0"/>
        <v>4.3597082185387714E-2</v>
      </c>
      <c r="N17" s="135">
        <f t="shared" si="1"/>
        <v>1.889485007386682E-2</v>
      </c>
      <c r="O17" s="143">
        <f t="shared" si="2"/>
        <v>4.738244474775799E-2</v>
      </c>
      <c r="P17" s="136">
        <f t="shared" si="3"/>
        <v>7.2477850673147381E-2</v>
      </c>
    </row>
    <row r="18" spans="1:16" x14ac:dyDescent="0.3">
      <c r="A18" s="38" t="s">
        <v>34</v>
      </c>
      <c r="B18" s="18" t="s">
        <v>35</v>
      </c>
      <c r="C18" s="252">
        <v>103805.81762568867</v>
      </c>
      <c r="D18" s="253">
        <v>112223.16984051539</v>
      </c>
      <c r="E18" s="253">
        <v>120693.05644234168</v>
      </c>
      <c r="F18" s="252">
        <v>124419.54617788336</v>
      </c>
      <c r="G18" s="254">
        <v>141024.19052318789</v>
      </c>
      <c r="I18" s="258">
        <v>149848.80233896131</v>
      </c>
      <c r="J18" s="259">
        <v>173366.99144608268</v>
      </c>
      <c r="K18" s="260">
        <v>193264.09777437832</v>
      </c>
      <c r="M18" s="135">
        <f t="shared" si="0"/>
        <v>3.087575909822049E-2</v>
      </c>
      <c r="N18" s="135">
        <f t="shared" si="1"/>
        <v>1.221304991011829E-2</v>
      </c>
      <c r="O18" s="143">
        <f t="shared" si="2"/>
        <v>4.216038221922247E-2</v>
      </c>
      <c r="P18" s="136">
        <f t="shared" si="3"/>
        <v>6.505372002080434E-2</v>
      </c>
    </row>
    <row r="19" spans="1:16" x14ac:dyDescent="0.3">
      <c r="A19" s="38" t="s">
        <v>36</v>
      </c>
      <c r="B19" s="18" t="s">
        <v>37</v>
      </c>
      <c r="C19" s="252">
        <v>135483.10885865314</v>
      </c>
      <c r="D19" s="253">
        <v>146773.56302238035</v>
      </c>
      <c r="E19" s="253">
        <v>159619.27199699995</v>
      </c>
      <c r="F19" s="252">
        <v>164986.79893080733</v>
      </c>
      <c r="G19" s="254">
        <v>188406.80727145524</v>
      </c>
      <c r="I19" s="258">
        <v>209066.57721724772</v>
      </c>
      <c r="J19" s="259">
        <v>240965.08397901666</v>
      </c>
      <c r="K19" s="260">
        <v>272706.18899684871</v>
      </c>
      <c r="M19" s="135">
        <f t="shared" si="0"/>
        <v>3.3627060608998782E-2</v>
      </c>
      <c r="N19" s="135">
        <f t="shared" si="1"/>
        <v>2.1027886565961884E-2</v>
      </c>
      <c r="O19" s="143">
        <f t="shared" si="2"/>
        <v>5.0440615489343976E-2</v>
      </c>
      <c r="P19" s="136">
        <f t="shared" si="3"/>
        <v>7.6761901725492798E-2</v>
      </c>
    </row>
    <row r="20" spans="1:16" x14ac:dyDescent="0.3">
      <c r="A20" s="38" t="s">
        <v>38</v>
      </c>
      <c r="B20" s="18" t="s">
        <v>39</v>
      </c>
      <c r="C20" s="252">
        <v>4501.2645963969626</v>
      </c>
      <c r="D20" s="253">
        <v>5221.2755332826437</v>
      </c>
      <c r="E20" s="253">
        <v>5355.6899231148846</v>
      </c>
      <c r="F20" s="252">
        <v>5498.9891622561117</v>
      </c>
      <c r="G20" s="254">
        <v>5915.0847482159961</v>
      </c>
      <c r="I20" s="258">
        <v>5697.5517796982813</v>
      </c>
      <c r="J20" s="259">
        <v>6537.942651890653</v>
      </c>
      <c r="K20" s="260">
        <v>7261.8386434911026</v>
      </c>
      <c r="M20" s="135">
        <f t="shared" si="0"/>
        <v>2.6756448039076064E-2</v>
      </c>
      <c r="N20" s="135">
        <f t="shared" si="1"/>
        <v>-7.465842060596195E-3</v>
      </c>
      <c r="O20" s="143">
        <f t="shared" si="2"/>
        <v>2.0225154201699791E-2</v>
      </c>
      <c r="P20" s="136">
        <f t="shared" si="3"/>
        <v>4.1878616527652568E-2</v>
      </c>
    </row>
    <row r="21" spans="1:16" x14ac:dyDescent="0.3">
      <c r="A21" s="38" t="s">
        <v>40</v>
      </c>
      <c r="B21" s="18" t="s">
        <v>41</v>
      </c>
      <c r="C21" s="252">
        <v>4854.446807548522</v>
      </c>
      <c r="D21" s="253">
        <v>5501.0545120727984</v>
      </c>
      <c r="E21" s="253">
        <v>6124.9918547939151</v>
      </c>
      <c r="F21" s="252">
        <v>6198.3194767111463</v>
      </c>
      <c r="G21" s="254">
        <v>6779.0753860833438</v>
      </c>
      <c r="I21" s="258">
        <v>7952.3573873810637</v>
      </c>
      <c r="J21" s="259">
        <v>9047.1996918587629</v>
      </c>
      <c r="K21" s="260">
        <v>10141.747696285389</v>
      </c>
      <c r="M21" s="135">
        <f t="shared" si="0"/>
        <v>1.1971872560098129E-2</v>
      </c>
      <c r="N21" s="135">
        <f t="shared" si="1"/>
        <v>3.2440625366663811E-2</v>
      </c>
      <c r="O21" s="143">
        <f t="shared" si="2"/>
        <v>5.9421403053133481E-2</v>
      </c>
      <c r="P21" s="136">
        <f t="shared" si="3"/>
        <v>8.3898131754847949E-2</v>
      </c>
    </row>
    <row r="22" spans="1:16" x14ac:dyDescent="0.3">
      <c r="A22" s="38" t="s">
        <v>42</v>
      </c>
      <c r="B22" s="18" t="s">
        <v>43</v>
      </c>
      <c r="C22" s="252">
        <v>8155.4523502608954</v>
      </c>
      <c r="D22" s="253">
        <v>8710.1650088917268</v>
      </c>
      <c r="E22" s="253">
        <v>9836.2047783456746</v>
      </c>
      <c r="F22" s="252">
        <v>10142.947627290718</v>
      </c>
      <c r="G22" s="254">
        <v>11592.361915105543</v>
      </c>
      <c r="I22" s="258">
        <v>11291.109000288572</v>
      </c>
      <c r="J22" s="259">
        <v>13081.764693449035</v>
      </c>
      <c r="K22" s="260">
        <v>14728.901711258724</v>
      </c>
      <c r="M22" s="135">
        <f t="shared" si="0"/>
        <v>3.1185081630298539E-2</v>
      </c>
      <c r="N22" s="135">
        <f t="shared" si="1"/>
        <v>-5.2523228144460976E-3</v>
      </c>
      <c r="O22" s="143">
        <f t="shared" si="2"/>
        <v>2.4469139083550084E-2</v>
      </c>
      <c r="P22" s="136">
        <f t="shared" si="3"/>
        <v>4.9058450571795031E-2</v>
      </c>
    </row>
    <row r="23" spans="1:16" x14ac:dyDescent="0.3">
      <c r="A23" s="38" t="s">
        <v>44</v>
      </c>
      <c r="B23" s="18" t="s">
        <v>45</v>
      </c>
      <c r="C23" s="252">
        <v>55131.727333280105</v>
      </c>
      <c r="D23" s="253">
        <v>57532.536706936378</v>
      </c>
      <c r="E23" s="253">
        <v>59728.574264216477</v>
      </c>
      <c r="F23" s="252">
        <v>60652.097508908038</v>
      </c>
      <c r="G23" s="254">
        <v>67248.730301096031</v>
      </c>
      <c r="I23" s="258">
        <v>64702.647747562034</v>
      </c>
      <c r="J23" s="259">
        <v>75193.643367904893</v>
      </c>
      <c r="K23" s="260">
        <v>85119.467280677578</v>
      </c>
      <c r="M23" s="135">
        <f t="shared" si="0"/>
        <v>1.5462000492532102E-2</v>
      </c>
      <c r="N23" s="135">
        <f t="shared" si="1"/>
        <v>-7.6894862455826329E-3</v>
      </c>
      <c r="O23" s="143">
        <f t="shared" si="2"/>
        <v>2.2584976349190766E-2</v>
      </c>
      <c r="P23" s="136">
        <f t="shared" si="3"/>
        <v>4.8259873252604724E-2</v>
      </c>
    </row>
    <row r="24" spans="1:16" x14ac:dyDescent="0.3">
      <c r="A24" s="38" t="s">
        <v>46</v>
      </c>
      <c r="B24" s="18" t="s">
        <v>47</v>
      </c>
      <c r="C24" s="252">
        <v>1038.8973033386583</v>
      </c>
      <c r="D24" s="253">
        <v>1111.2017257993361</v>
      </c>
      <c r="E24" s="253">
        <v>1222.1353892510438</v>
      </c>
      <c r="F24" s="252">
        <v>1221.4848786955495</v>
      </c>
      <c r="G24" s="254">
        <v>1294.159644296049</v>
      </c>
      <c r="I24" s="258">
        <v>1442.4149981352843</v>
      </c>
      <c r="J24" s="259">
        <v>1660.0660784403071</v>
      </c>
      <c r="K24" s="260">
        <v>1862.3028123733518</v>
      </c>
      <c r="M24" s="135">
        <f t="shared" si="0"/>
        <v>-5.3227372451181143E-4</v>
      </c>
      <c r="N24" s="135">
        <f t="shared" si="1"/>
        <v>2.192841565882353E-2</v>
      </c>
      <c r="O24" s="143">
        <f t="shared" si="2"/>
        <v>5.1059990102590991E-2</v>
      </c>
      <c r="P24" s="136">
        <f t="shared" si="3"/>
        <v>7.5505137310338144E-2</v>
      </c>
    </row>
    <row r="25" spans="1:16" x14ac:dyDescent="0.3">
      <c r="A25" s="38" t="s">
        <v>48</v>
      </c>
      <c r="B25" s="18" t="s">
        <v>49</v>
      </c>
      <c r="C25" s="252">
        <v>1596.6647724135496</v>
      </c>
      <c r="D25" s="253">
        <v>1750.8847434422721</v>
      </c>
      <c r="E25" s="253">
        <v>1913.1004047327338</v>
      </c>
      <c r="F25" s="252">
        <v>1918.4220298537539</v>
      </c>
      <c r="G25" s="254">
        <v>2027.0309435474214</v>
      </c>
      <c r="I25" s="258">
        <v>2220.2268305565858</v>
      </c>
      <c r="J25" s="259">
        <v>2571.1081578708895</v>
      </c>
      <c r="K25" s="260">
        <v>2873.3126575119209</v>
      </c>
      <c r="M25" s="135">
        <f t="shared" si="0"/>
        <v>2.7816758116068208E-3</v>
      </c>
      <c r="N25" s="135">
        <f t="shared" si="1"/>
        <v>1.8374212859028516E-2</v>
      </c>
      <c r="O25" s="143">
        <f t="shared" si="2"/>
        <v>4.8701752058921022E-2</v>
      </c>
      <c r="P25" s="136">
        <f t="shared" si="3"/>
        <v>7.2270854415682484E-2</v>
      </c>
    </row>
    <row r="26" spans="1:16" x14ac:dyDescent="0.3">
      <c r="A26" s="38" t="s">
        <v>50</v>
      </c>
      <c r="B26" s="18" t="s">
        <v>51</v>
      </c>
      <c r="C26" s="252">
        <v>2557.839974855573</v>
      </c>
      <c r="D26" s="253">
        <v>2759.1686465577341</v>
      </c>
      <c r="E26" s="253">
        <v>3011.7175090320138</v>
      </c>
      <c r="F26" s="252">
        <v>3128.0919063488677</v>
      </c>
      <c r="G26" s="254">
        <v>3568.1439604023294</v>
      </c>
      <c r="I26" s="258">
        <v>4081.9838647513025</v>
      </c>
      <c r="J26" s="259">
        <v>4694.5821152414692</v>
      </c>
      <c r="K26" s="260">
        <v>5293.0574318586723</v>
      </c>
      <c r="M26" s="135">
        <f t="shared" si="0"/>
        <v>3.8640542138448142E-2</v>
      </c>
      <c r="N26" s="135">
        <f t="shared" si="1"/>
        <v>2.727278591969351E-2</v>
      </c>
      <c r="O26" s="143">
        <f t="shared" si="2"/>
        <v>5.6406134238121464E-2</v>
      </c>
      <c r="P26" s="136">
        <f t="shared" si="3"/>
        <v>8.2063748919773527E-2</v>
      </c>
    </row>
    <row r="27" spans="1:16" x14ac:dyDescent="0.3">
      <c r="A27" s="38" t="s">
        <v>52</v>
      </c>
      <c r="B27" s="18" t="s">
        <v>53</v>
      </c>
      <c r="C27" s="252">
        <v>426.15248640908027</v>
      </c>
      <c r="D27" s="253">
        <v>454.38015393782024</v>
      </c>
      <c r="E27" s="253">
        <v>481.55122440954392</v>
      </c>
      <c r="F27" s="252">
        <v>498.97939373840524</v>
      </c>
      <c r="G27" s="254">
        <v>575.3964104937196</v>
      </c>
      <c r="I27" s="258">
        <v>706.51114049793227</v>
      </c>
      <c r="J27" s="259">
        <v>798.67047691423159</v>
      </c>
      <c r="K27" s="260">
        <v>908.84927323858096</v>
      </c>
      <c r="M27" s="135">
        <f t="shared" si="0"/>
        <v>3.6191724671100101E-2</v>
      </c>
      <c r="N27" s="135">
        <f t="shared" si="1"/>
        <v>4.1910400417898064E-2</v>
      </c>
      <c r="O27" s="143">
        <f t="shared" si="2"/>
        <v>6.7775855836873067E-2</v>
      </c>
      <c r="P27" s="136">
        <f t="shared" si="3"/>
        <v>9.5733509088209212E-2</v>
      </c>
    </row>
    <row r="28" spans="1:16" x14ac:dyDescent="0.3">
      <c r="A28" s="38" t="s">
        <v>54</v>
      </c>
      <c r="B28" s="18" t="s">
        <v>55</v>
      </c>
      <c r="C28" s="252">
        <v>38501.997554600974</v>
      </c>
      <c r="D28" s="253">
        <v>41850.779120669074</v>
      </c>
      <c r="E28" s="253">
        <v>45470.667366903639</v>
      </c>
      <c r="F28" s="252">
        <v>47247.874299383016</v>
      </c>
      <c r="G28" s="254">
        <v>54344.188234237605</v>
      </c>
      <c r="I28" s="258">
        <v>59712.637283345925</v>
      </c>
      <c r="J28" s="259">
        <v>69023.022433793521</v>
      </c>
      <c r="K28" s="260">
        <v>77066.696961322188</v>
      </c>
      <c r="M28" s="135">
        <f t="shared" si="0"/>
        <v>3.9084689875762413E-2</v>
      </c>
      <c r="N28" s="135">
        <f t="shared" si="1"/>
        <v>1.90198158594308E-2</v>
      </c>
      <c r="O28" s="143">
        <f t="shared" si="2"/>
        <v>4.8982331778603561E-2</v>
      </c>
      <c r="P28" s="136">
        <f t="shared" si="3"/>
        <v>7.2365239509149193E-2</v>
      </c>
    </row>
    <row r="29" spans="1:16" x14ac:dyDescent="0.3">
      <c r="A29" s="38" t="s">
        <v>56</v>
      </c>
      <c r="B29" s="18" t="s">
        <v>57</v>
      </c>
      <c r="C29" s="252">
        <v>16490.073139750577</v>
      </c>
      <c r="D29" s="253">
        <v>18442.448107830744</v>
      </c>
      <c r="E29" s="253">
        <v>20617.85141496643</v>
      </c>
      <c r="F29" s="252">
        <v>20951.044404975513</v>
      </c>
      <c r="G29" s="254">
        <v>22239.795935548431</v>
      </c>
      <c r="I29" s="258">
        <v>26165.361428051212</v>
      </c>
      <c r="J29" s="259">
        <v>29498.708103238692</v>
      </c>
      <c r="K29" s="260">
        <v>33201.294852210936</v>
      </c>
      <c r="M29" s="135">
        <f t="shared" si="0"/>
        <v>1.6160412804566926E-2</v>
      </c>
      <c r="N29" s="135">
        <f t="shared" si="1"/>
        <v>3.3044876287551705E-2</v>
      </c>
      <c r="O29" s="143">
        <f t="shared" si="2"/>
        <v>5.8118821831342204E-2</v>
      </c>
      <c r="P29" s="136">
        <f t="shared" si="3"/>
        <v>8.3439948239568018E-2</v>
      </c>
    </row>
    <row r="30" spans="1:16" x14ac:dyDescent="0.3">
      <c r="A30" s="38" t="s">
        <v>58</v>
      </c>
      <c r="B30" s="18" t="s">
        <v>59</v>
      </c>
      <c r="C30" s="252">
        <v>7939.0933476445616</v>
      </c>
      <c r="D30" s="253">
        <v>8962.7070565397426</v>
      </c>
      <c r="E30" s="253">
        <v>9258.6425427847807</v>
      </c>
      <c r="F30" s="252">
        <v>9399.681142034362</v>
      </c>
      <c r="G30" s="254">
        <v>10275.143703132142</v>
      </c>
      <c r="I30" s="258">
        <v>10557.194304002029</v>
      </c>
      <c r="J30" s="259">
        <v>12186.475341715983</v>
      </c>
      <c r="K30" s="260">
        <v>13608.693136229816</v>
      </c>
      <c r="M30" s="135">
        <f t="shared" si="0"/>
        <v>1.5233183330907618E-2</v>
      </c>
      <c r="N30" s="135">
        <f t="shared" si="1"/>
        <v>5.430654046503447E-3</v>
      </c>
      <c r="O30" s="143">
        <f t="shared" si="2"/>
        <v>3.4708559928263938E-2</v>
      </c>
      <c r="P30" s="136">
        <f t="shared" si="3"/>
        <v>5.7805214013519013E-2</v>
      </c>
    </row>
    <row r="31" spans="1:16" x14ac:dyDescent="0.3">
      <c r="A31" s="38" t="s">
        <v>60</v>
      </c>
      <c r="B31" s="18" t="s">
        <v>61</v>
      </c>
      <c r="C31" s="252">
        <v>5800.8474425891836</v>
      </c>
      <c r="D31" s="253">
        <v>6312.3195749414353</v>
      </c>
      <c r="E31" s="253">
        <v>7019.7240017425047</v>
      </c>
      <c r="F31" s="252">
        <v>6868.9075918851295</v>
      </c>
      <c r="G31" s="254">
        <v>7007.9540071744923</v>
      </c>
      <c r="I31" s="258">
        <v>7971.9202366946629</v>
      </c>
      <c r="J31" s="259">
        <v>9247.4563075259757</v>
      </c>
      <c r="K31" s="260">
        <v>10327.11029340138</v>
      </c>
      <c r="M31" s="135">
        <f t="shared" si="0"/>
        <v>-2.1484663758851164E-2</v>
      </c>
      <c r="N31" s="135">
        <f t="shared" si="1"/>
        <v>2.6110993022972373E-2</v>
      </c>
      <c r="O31" s="143">
        <f t="shared" si="2"/>
        <v>5.7027312128452801E-2</v>
      </c>
      <c r="P31" s="136">
        <f t="shared" si="3"/>
        <v>8.0631230198571657E-2</v>
      </c>
    </row>
    <row r="32" spans="1:16" x14ac:dyDescent="0.3">
      <c r="A32" s="38" t="s">
        <v>62</v>
      </c>
      <c r="B32" s="18" t="s">
        <v>63</v>
      </c>
      <c r="C32" s="252">
        <v>3149.0480085656509</v>
      </c>
      <c r="D32" s="253">
        <v>3657.9050601867339</v>
      </c>
      <c r="E32" s="253">
        <v>4470.128180020889</v>
      </c>
      <c r="F32" s="252">
        <v>4669.9194068945426</v>
      </c>
      <c r="G32" s="254">
        <v>4907.6098964715811</v>
      </c>
      <c r="I32" s="258">
        <v>5519.3990729187844</v>
      </c>
      <c r="J32" s="259">
        <v>6372.5741988228383</v>
      </c>
      <c r="K32" s="260">
        <v>7235.2752302825756</v>
      </c>
      <c r="M32" s="135">
        <f t="shared" si="0"/>
        <v>4.4694742259654863E-2</v>
      </c>
      <c r="N32" s="135">
        <f t="shared" si="1"/>
        <v>2.3774604968519908E-2</v>
      </c>
      <c r="O32" s="143">
        <f t="shared" si="2"/>
        <v>5.363205164634266E-2</v>
      </c>
      <c r="P32" s="136">
        <f t="shared" si="3"/>
        <v>8.072949567438914E-2</v>
      </c>
    </row>
    <row r="33" spans="1:16" x14ac:dyDescent="0.3">
      <c r="A33" s="38" t="s">
        <v>64</v>
      </c>
      <c r="B33" s="18" t="s">
        <v>65</v>
      </c>
      <c r="C33" s="252">
        <v>1584.9499071528342</v>
      </c>
      <c r="D33" s="253">
        <v>1750.9946199527599</v>
      </c>
      <c r="E33" s="253">
        <v>2001.608935287848</v>
      </c>
      <c r="F33" s="252">
        <v>2036.4742631091608</v>
      </c>
      <c r="G33" s="254">
        <v>2211.7285467405509</v>
      </c>
      <c r="I33" s="258">
        <v>2429.08986656362</v>
      </c>
      <c r="J33" s="259">
        <v>2757.1329198594754</v>
      </c>
      <c r="K33" s="260">
        <v>3101.5558449694663</v>
      </c>
      <c r="M33" s="135">
        <f t="shared" si="0"/>
        <v>1.7418651169389898E-2</v>
      </c>
      <c r="N33" s="135">
        <f t="shared" si="1"/>
        <v>1.8925313669902799E-2</v>
      </c>
      <c r="O33" s="143">
        <f t="shared" si="2"/>
        <v>4.5069506914938495E-2</v>
      </c>
      <c r="P33" s="136">
        <f t="shared" si="3"/>
        <v>6.9964962575332468E-2</v>
      </c>
    </row>
    <row r="34" spans="1:16" x14ac:dyDescent="0.3">
      <c r="A34" s="38" t="s">
        <v>66</v>
      </c>
      <c r="B34" s="18" t="s">
        <v>67</v>
      </c>
      <c r="C34" s="252">
        <v>42688.980946849246</v>
      </c>
      <c r="D34" s="253">
        <v>45209.067531488021</v>
      </c>
      <c r="E34" s="253">
        <v>47241.401403780954</v>
      </c>
      <c r="F34" s="252">
        <v>48146.492974565321</v>
      </c>
      <c r="G34" s="254">
        <v>53204.361581129997</v>
      </c>
      <c r="I34" s="258">
        <v>53721.137945466115</v>
      </c>
      <c r="J34" s="259">
        <v>60996.234436288993</v>
      </c>
      <c r="K34" s="260">
        <v>69059.206534440877</v>
      </c>
      <c r="M34" s="135">
        <f t="shared" si="0"/>
        <v>1.9158863706188134E-2</v>
      </c>
      <c r="N34" s="135">
        <f t="shared" si="1"/>
        <v>1.9351052517255773E-3</v>
      </c>
      <c r="O34" s="143">
        <f t="shared" si="2"/>
        <v>2.7711361466366657E-2</v>
      </c>
      <c r="P34" s="136">
        <f t="shared" si="3"/>
        <v>5.3549316222612164E-2</v>
      </c>
    </row>
    <row r="35" spans="1:16" x14ac:dyDescent="0.3">
      <c r="A35" s="38" t="s">
        <v>68</v>
      </c>
      <c r="B35" s="18" t="s">
        <v>69</v>
      </c>
      <c r="C35" s="252">
        <v>24312.969407340381</v>
      </c>
      <c r="D35" s="253">
        <v>27148.899732678474</v>
      </c>
      <c r="E35" s="253">
        <v>29247.045651491666</v>
      </c>
      <c r="F35" s="252">
        <v>30441.318559251737</v>
      </c>
      <c r="G35" s="254">
        <v>35364.067909584468</v>
      </c>
      <c r="I35" s="258">
        <v>40888.786180940035</v>
      </c>
      <c r="J35" s="259">
        <v>46409.046882616371</v>
      </c>
      <c r="K35" s="260">
        <v>52107.972525945224</v>
      </c>
      <c r="M35" s="135">
        <f t="shared" si="0"/>
        <v>4.0833967368569368E-2</v>
      </c>
      <c r="N35" s="135">
        <f t="shared" si="1"/>
        <v>2.9457449107155309E-2</v>
      </c>
      <c r="O35" s="143">
        <f t="shared" si="2"/>
        <v>5.5864252719783902E-2</v>
      </c>
      <c r="P35" s="136">
        <f t="shared" si="3"/>
        <v>8.060853128411738E-2</v>
      </c>
    </row>
    <row r="36" spans="1:16" x14ac:dyDescent="0.3">
      <c r="A36" s="39" t="s">
        <v>70</v>
      </c>
      <c r="B36" s="32" t="s">
        <v>71</v>
      </c>
      <c r="C36" s="255">
        <v>30223.409482991094</v>
      </c>
      <c r="D36" s="255">
        <v>30942.811695864257</v>
      </c>
      <c r="E36" s="255">
        <v>36323.490100553761</v>
      </c>
      <c r="F36" s="256">
        <v>37577.985297226398</v>
      </c>
      <c r="G36" s="257">
        <v>42811.118172043607</v>
      </c>
      <c r="I36" s="261">
        <v>45426.790884158298</v>
      </c>
      <c r="J36" s="262">
        <v>51591.461017380228</v>
      </c>
      <c r="K36" s="263">
        <v>57559.314477603228</v>
      </c>
      <c r="M36" s="137">
        <f t="shared" si="0"/>
        <v>3.4536747245373034E-2</v>
      </c>
      <c r="N36" s="137">
        <f t="shared" si="1"/>
        <v>1.1931458554960583E-2</v>
      </c>
      <c r="O36" s="144">
        <f t="shared" si="2"/>
        <v>3.8016485997263594E-2</v>
      </c>
      <c r="P36" s="138">
        <f t="shared" si="3"/>
        <v>6.0991264793201827E-2</v>
      </c>
    </row>
    <row r="37" spans="1:16" x14ac:dyDescent="0.3">
      <c r="A37" s="39" t="s">
        <v>72</v>
      </c>
      <c r="B37" s="32" t="s">
        <v>73</v>
      </c>
      <c r="C37" s="255">
        <v>144237.05297000869</v>
      </c>
      <c r="D37" s="255">
        <v>156867.19273108311</v>
      </c>
      <c r="E37" s="255">
        <v>170800.95915502237</v>
      </c>
      <c r="F37" s="256">
        <v>177543.8913798189</v>
      </c>
      <c r="G37" s="257">
        <v>199310.78857929644</v>
      </c>
      <c r="I37" s="261">
        <v>216236.26360246688</v>
      </c>
      <c r="J37" s="262">
        <v>250513.27085880373</v>
      </c>
      <c r="K37" s="263">
        <v>279144.93270898127</v>
      </c>
      <c r="M37" s="137">
        <f t="shared" si="0"/>
        <v>3.9478304209501047E-2</v>
      </c>
      <c r="N37" s="137">
        <f t="shared" si="1"/>
        <v>1.6434843286900369E-2</v>
      </c>
      <c r="O37" s="144">
        <f t="shared" si="2"/>
        <v>4.6791014332334901E-2</v>
      </c>
      <c r="P37" s="138">
        <f t="shared" si="3"/>
        <v>6.9694562569233787E-2</v>
      </c>
    </row>
    <row r="38" spans="1:16" x14ac:dyDescent="0.3">
      <c r="A38" s="39" t="s">
        <v>74</v>
      </c>
      <c r="B38" s="32" t="s">
        <v>75</v>
      </c>
      <c r="C38" s="255">
        <v>13592.73249103442</v>
      </c>
      <c r="D38" s="255">
        <v>15201.665983732019</v>
      </c>
      <c r="E38" s="255">
        <v>16654.43832490288</v>
      </c>
      <c r="F38" s="256">
        <v>17576.962155862599</v>
      </c>
      <c r="G38" s="257">
        <v>20071.982098349672</v>
      </c>
      <c r="I38" s="261">
        <v>22716.067215596708</v>
      </c>
      <c r="J38" s="262">
        <v>25408.898932243952</v>
      </c>
      <c r="K38" s="263">
        <v>28097.738879874181</v>
      </c>
      <c r="M38" s="137">
        <f t="shared" si="0"/>
        <v>5.5392071048129932E-2</v>
      </c>
      <c r="N38" s="137">
        <f t="shared" si="1"/>
        <v>2.5058324327601023E-2</v>
      </c>
      <c r="O38" s="144">
        <f t="shared" si="2"/>
        <v>4.8284385636407468E-2</v>
      </c>
      <c r="P38" s="138">
        <f t="shared" si="3"/>
        <v>6.9587262203830935E-2</v>
      </c>
    </row>
    <row r="39" spans="1:16" x14ac:dyDescent="0.3">
      <c r="A39" s="40" t="s">
        <v>76</v>
      </c>
      <c r="B39" s="20" t="s">
        <v>77</v>
      </c>
      <c r="C39" s="270">
        <f>SUM(C9:C35)</f>
        <v>531180.53699930303</v>
      </c>
      <c r="D39" s="270">
        <f t="shared" ref="D39:G39" si="4">SUM(D9:D35)</f>
        <v>575292.81204895023</v>
      </c>
      <c r="E39" s="270">
        <f t="shared" ref="E39" si="5">SUM(E9:E35)</f>
        <v>622334.64368409058</v>
      </c>
      <c r="F39" s="270">
        <f>SUM(F9:F35)</f>
        <v>640352.4342944352</v>
      </c>
      <c r="G39" s="271">
        <f t="shared" si="4"/>
        <v>721345.54403673846</v>
      </c>
      <c r="I39" s="264">
        <f t="shared" ref="I39:K39" si="6">SUM(I9:I35)</f>
        <v>776783.45865913969</v>
      </c>
      <c r="J39" s="265">
        <f t="shared" si="6"/>
        <v>893965.26838556281</v>
      </c>
      <c r="K39" s="266">
        <f t="shared" si="6"/>
        <v>1005539.3958855267</v>
      </c>
      <c r="M39" s="139">
        <f t="shared" si="0"/>
        <v>2.8951932522481849E-2</v>
      </c>
      <c r="N39" s="139">
        <f t="shared" si="1"/>
        <v>1.4918860277488122E-2</v>
      </c>
      <c r="O39" s="140">
        <f t="shared" si="2"/>
        <v>4.3843661915887955E-2</v>
      </c>
      <c r="P39" s="141">
        <f t="shared" si="3"/>
        <v>6.8688527989803516E-2</v>
      </c>
    </row>
    <row r="40" spans="1:16" x14ac:dyDescent="0.3">
      <c r="A40" s="40" t="s">
        <v>78</v>
      </c>
      <c r="B40" s="20" t="s">
        <v>79</v>
      </c>
      <c r="C40" s="270">
        <f>SUM(C37,C39)</f>
        <v>675417.58996931172</v>
      </c>
      <c r="D40" s="270">
        <f t="shared" ref="D40:G40" si="7">SUM(D37,D39)</f>
        <v>732160.00478003337</v>
      </c>
      <c r="E40" s="270">
        <f t="shared" ref="E40" si="8">SUM(E37,E39)</f>
        <v>793135.60283911298</v>
      </c>
      <c r="F40" s="270">
        <f t="shared" si="7"/>
        <v>817896.3256742541</v>
      </c>
      <c r="G40" s="271">
        <f t="shared" si="7"/>
        <v>920656.3326160349</v>
      </c>
      <c r="I40" s="264">
        <f t="shared" ref="I40:K40" si="9">SUM(I37,I39)</f>
        <v>993019.7222616066</v>
      </c>
      <c r="J40" s="265">
        <f t="shared" si="9"/>
        <v>1144478.5392443666</v>
      </c>
      <c r="K40" s="266">
        <f t="shared" si="9"/>
        <v>1284684.3285945079</v>
      </c>
      <c r="M40" s="139">
        <f t="shared" si="0"/>
        <v>3.1218776141819227E-2</v>
      </c>
      <c r="N40" s="139">
        <f t="shared" si="1"/>
        <v>1.5247820567014125E-2</v>
      </c>
      <c r="O40" s="140">
        <f t="shared" si="2"/>
        <v>4.44845534695546E-2</v>
      </c>
      <c r="P40" s="141">
        <f t="shared" si="3"/>
        <v>6.8906643506080556E-2</v>
      </c>
    </row>
    <row r="41" spans="1:16" ht="15" thickBot="1" x14ac:dyDescent="0.35">
      <c r="A41" s="41" t="s">
        <v>80</v>
      </c>
      <c r="B41" s="42"/>
      <c r="C41" s="278">
        <f>SUM(C9:C38)</f>
        <v>719233.73194333725</v>
      </c>
      <c r="D41" s="278">
        <f t="shared" ref="D41:G41" si="10">SUM(D9:D38)</f>
        <v>778304.48245962965</v>
      </c>
      <c r="E41" s="278">
        <f t="shared" ref="E41" si="11">SUM(E9:E38)</f>
        <v>846113.53126456961</v>
      </c>
      <c r="F41" s="279">
        <f t="shared" si="10"/>
        <v>873051.27312734304</v>
      </c>
      <c r="G41" s="280">
        <f t="shared" si="10"/>
        <v>983539.4328864282</v>
      </c>
      <c r="I41" s="267">
        <f t="shared" ref="I41:K41" si="12">SUM(I9:I38)</f>
        <v>1061162.5803613616</v>
      </c>
      <c r="J41" s="268">
        <f t="shared" si="12"/>
        <v>1221478.8991939907</v>
      </c>
      <c r="K41" s="269">
        <f t="shared" si="12"/>
        <v>1370341.3819519852</v>
      </c>
      <c r="M41" s="139">
        <f t="shared" si="0"/>
        <v>3.1837029981677922E-2</v>
      </c>
      <c r="N41" s="139">
        <f t="shared" si="1"/>
        <v>1.530851879251105E-2</v>
      </c>
      <c r="O41" s="146">
        <f t="shared" si="2"/>
        <v>4.4284515664263724E-2</v>
      </c>
      <c r="P41" s="147">
        <f t="shared" si="3"/>
        <v>6.8580880247642195E-2</v>
      </c>
    </row>
    <row r="42" spans="1:16" x14ac:dyDescent="0.3">
      <c r="A42" s="134" t="s">
        <v>81</v>
      </c>
      <c r="B42" s="134"/>
      <c r="C42" s="134"/>
      <c r="D42" s="134"/>
      <c r="E42" s="134"/>
      <c r="F42" s="134"/>
      <c r="G42" s="134"/>
      <c r="I42"/>
      <c r="J42"/>
      <c r="K42"/>
    </row>
    <row r="43" spans="1:16" x14ac:dyDescent="0.3">
      <c r="I43"/>
      <c r="J43"/>
      <c r="K43"/>
    </row>
    <row r="47" spans="1:16" ht="12.45" customHeight="1" x14ac:dyDescent="0.3"/>
    <row r="48" spans="1:16" hidden="1" x14ac:dyDescent="0.3"/>
    <row r="49" hidden="1" x14ac:dyDescent="0.3"/>
    <row r="50" hidden="1" x14ac:dyDescent="0.3"/>
    <row r="51" hidden="1" x14ac:dyDescent="0.3"/>
    <row r="52" hidden="1" x14ac:dyDescent="0.3"/>
  </sheetData>
  <mergeCells count="1">
    <mergeCell ref="B3:P5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210B21-30F6-4F96-BF28-E22BEB76E226}">
  <sheetPr>
    <tabColor rgb="FFFFC000"/>
  </sheetPr>
  <dimension ref="A1:U41"/>
  <sheetViews>
    <sheetView showGridLines="0" topLeftCell="A6" zoomScaleNormal="100" workbookViewId="0">
      <selection activeCell="A34" sqref="A34:XFD34"/>
    </sheetView>
  </sheetViews>
  <sheetFormatPr defaultRowHeight="14.4" x14ac:dyDescent="0.3"/>
  <cols>
    <col min="1" max="1" width="15.44140625" customWidth="1"/>
    <col min="2" max="8" width="12.88671875" customWidth="1"/>
    <col min="9" max="9" width="11" customWidth="1"/>
    <col min="10" max="12" width="13.88671875" customWidth="1"/>
    <col min="13" max="20" width="11" customWidth="1"/>
  </cols>
  <sheetData>
    <row r="1" spans="1:21" ht="21.6" thickBot="1" x14ac:dyDescent="0.45">
      <c r="A1" s="25"/>
      <c r="B1" s="99"/>
      <c r="C1" s="17"/>
      <c r="D1" s="17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pans="1:21" ht="98.4" customHeight="1" thickBot="1" x14ac:dyDescent="0.35">
      <c r="A2" s="25"/>
      <c r="B2" s="643" t="s">
        <v>82</v>
      </c>
      <c r="C2" s="644"/>
      <c r="D2" s="644"/>
      <c r="E2" s="644"/>
      <c r="F2" s="644"/>
      <c r="G2" s="644"/>
      <c r="H2" s="644"/>
      <c r="I2" s="644"/>
      <c r="J2" s="644"/>
      <c r="K2" s="644"/>
      <c r="L2" s="644"/>
      <c r="M2" s="644"/>
      <c r="N2" s="644"/>
      <c r="O2" s="644"/>
      <c r="P2" s="645"/>
      <c r="Q2" s="5"/>
      <c r="R2" s="5"/>
      <c r="S2" s="5"/>
      <c r="T2" s="5"/>
    </row>
    <row r="3" spans="1:21" ht="21" x14ac:dyDescent="0.4">
      <c r="A3" s="25"/>
      <c r="B3" s="99"/>
      <c r="C3" s="17"/>
      <c r="D3" s="17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pans="1:21" x14ac:dyDescent="0.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1" ht="51" x14ac:dyDescent="0.3">
      <c r="A5" s="641" t="s">
        <v>12</v>
      </c>
      <c r="B5" s="108">
        <v>2014</v>
      </c>
      <c r="C5" s="109">
        <v>2015</v>
      </c>
      <c r="D5" s="109">
        <v>2016</v>
      </c>
      <c r="E5" s="109">
        <v>2017</v>
      </c>
      <c r="F5" s="109">
        <v>2018</v>
      </c>
      <c r="G5" s="109">
        <v>2019</v>
      </c>
      <c r="H5" s="129">
        <v>2020</v>
      </c>
      <c r="I5" s="129">
        <v>2021</v>
      </c>
      <c r="J5" s="129">
        <v>2022</v>
      </c>
      <c r="K5" s="129">
        <v>2023</v>
      </c>
      <c r="L5" s="130">
        <v>2025</v>
      </c>
      <c r="N5" s="108" t="s">
        <v>5</v>
      </c>
      <c r="O5" s="108" t="s">
        <v>6</v>
      </c>
      <c r="P5" s="113" t="s">
        <v>7</v>
      </c>
      <c r="R5" s="108" t="s">
        <v>83</v>
      </c>
      <c r="S5" s="108" t="s">
        <v>9</v>
      </c>
      <c r="T5" s="108" t="s">
        <v>10</v>
      </c>
      <c r="U5" s="113" t="s">
        <v>11</v>
      </c>
    </row>
    <row r="6" spans="1:21" ht="50.4" customHeight="1" x14ac:dyDescent="0.3">
      <c r="A6" s="642"/>
      <c r="B6" s="435" t="s">
        <v>14</v>
      </c>
      <c r="C6" s="436" t="s">
        <v>14</v>
      </c>
      <c r="D6" s="436" t="s">
        <v>14</v>
      </c>
      <c r="E6" s="436" t="s">
        <v>14</v>
      </c>
      <c r="F6" s="436" t="s">
        <v>14</v>
      </c>
      <c r="G6" s="436" t="s">
        <v>14</v>
      </c>
      <c r="H6" s="437" t="s">
        <v>14</v>
      </c>
      <c r="I6" s="113" t="s">
        <v>14</v>
      </c>
      <c r="J6" s="114" t="s">
        <v>14</v>
      </c>
      <c r="K6" s="114" t="s">
        <v>14</v>
      </c>
      <c r="L6" s="118" t="s">
        <v>14</v>
      </c>
      <c r="M6" s="5"/>
      <c r="N6" s="108" t="s">
        <v>84</v>
      </c>
      <c r="O6" s="108" t="s">
        <v>84</v>
      </c>
      <c r="P6" s="113" t="s">
        <v>84</v>
      </c>
      <c r="Q6" s="5"/>
      <c r="R6" s="108" t="s">
        <v>85</v>
      </c>
      <c r="S6" s="108" t="s">
        <v>85</v>
      </c>
      <c r="T6" s="113" t="s">
        <v>85</v>
      </c>
      <c r="U6" s="113" t="s">
        <v>85</v>
      </c>
    </row>
    <row r="7" spans="1:21" x14ac:dyDescent="0.3">
      <c r="A7" s="15" t="s">
        <v>16</v>
      </c>
      <c r="B7" s="96">
        <v>308723.7</v>
      </c>
      <c r="C7" s="65">
        <v>311855.7</v>
      </c>
      <c r="D7" s="65">
        <v>318350.40000000002</v>
      </c>
      <c r="E7" s="65">
        <v>326234.2</v>
      </c>
      <c r="F7" s="65">
        <v>334128.3</v>
      </c>
      <c r="G7" s="65">
        <v>339474.35279999999</v>
      </c>
      <c r="H7" s="65">
        <v>318033.15267715201</v>
      </c>
      <c r="I7" s="65">
        <v>332525.92344464984</v>
      </c>
      <c r="J7" s="65">
        <v>348650.10547248094</v>
      </c>
      <c r="K7" s="65">
        <v>348981.32307267981</v>
      </c>
      <c r="L7" s="14">
        <v>357586.96386622335</v>
      </c>
      <c r="M7" s="3"/>
      <c r="N7" s="96">
        <v>372437.41503478511</v>
      </c>
      <c r="O7" s="65">
        <v>387777.20541758585</v>
      </c>
      <c r="P7" s="66">
        <v>406847.78399515949</v>
      </c>
      <c r="Q7" s="16"/>
      <c r="R7" s="438">
        <f t="shared" ref="R7:R39" si="0">K7/J7-1</f>
        <v>9.5000000000000639E-4</v>
      </c>
      <c r="S7" s="37">
        <f t="shared" ref="S7:S39" si="1">IFERROR((N7/$L7)^(1/5)-1,0)</f>
        <v>8.171288671517285E-3</v>
      </c>
      <c r="T7" s="46">
        <f t="shared" ref="T7:T39" si="2">IFERROR((O7/$L7)^(1/5)-1,0)</f>
        <v>1.6342577343034348E-2</v>
      </c>
      <c r="U7" s="47">
        <f t="shared" ref="U7:U39" si="3">IFERROR((P7/$L7)^(1/5)-1,0)</f>
        <v>2.6148123748855001E-2</v>
      </c>
    </row>
    <row r="8" spans="1:21" x14ac:dyDescent="0.3">
      <c r="A8" s="15" t="s">
        <v>18</v>
      </c>
      <c r="B8" s="97">
        <v>379631.3</v>
      </c>
      <c r="C8" s="67">
        <v>387348.4</v>
      </c>
      <c r="D8" s="67">
        <v>393201.7</v>
      </c>
      <c r="E8" s="67">
        <v>400924.9</v>
      </c>
      <c r="F8" s="67">
        <v>406772</v>
      </c>
      <c r="G8" s="67">
        <v>411653.26400000002</v>
      </c>
      <c r="H8" s="67">
        <v>385784.97289024008</v>
      </c>
      <c r="I8" s="67">
        <v>410035.4162861206</v>
      </c>
      <c r="J8" s="67">
        <v>423353.36660709378</v>
      </c>
      <c r="K8" s="67">
        <v>427591.1338068308</v>
      </c>
      <c r="L8" s="14">
        <v>436508.20465842873</v>
      </c>
      <c r="M8" s="3"/>
      <c r="N8" s="97">
        <v>450693.30917868664</v>
      </c>
      <c r="O8" s="455">
        <v>465244.81601506227</v>
      </c>
      <c r="P8" s="68">
        <v>483200.21187586727</v>
      </c>
      <c r="Q8" s="16"/>
      <c r="R8" s="439">
        <f t="shared" si="0"/>
        <v>1.0010000000000074E-2</v>
      </c>
      <c r="S8" s="37">
        <f t="shared" si="1"/>
        <v>6.4164804976984957E-3</v>
      </c>
      <c r="T8" s="46">
        <f t="shared" si="2"/>
        <v>1.2832960995396991E-2</v>
      </c>
      <c r="U8" s="47">
        <f t="shared" si="3"/>
        <v>2.0532737592635186E-2</v>
      </c>
    </row>
    <row r="9" spans="1:21" x14ac:dyDescent="0.3">
      <c r="A9" s="15" t="s">
        <v>20</v>
      </c>
      <c r="B9" s="97">
        <v>39946.199999999997</v>
      </c>
      <c r="C9" s="67">
        <v>41539.9</v>
      </c>
      <c r="D9" s="67">
        <v>43123.199999999997</v>
      </c>
      <c r="E9" s="67">
        <v>44635.4</v>
      </c>
      <c r="F9" s="67">
        <v>46012</v>
      </c>
      <c r="G9" s="67">
        <v>47714.444000000003</v>
      </c>
      <c r="H9" s="67">
        <v>45886.503650360006</v>
      </c>
      <c r="I9" s="67">
        <v>49389.938204064994</v>
      </c>
      <c r="J9" s="67">
        <v>51049.93402710362</v>
      </c>
      <c r="K9" s="67">
        <v>51898.894429974353</v>
      </c>
      <c r="L9" s="14">
        <v>55145.601037393018</v>
      </c>
      <c r="M9" s="3"/>
      <c r="N9" s="97">
        <v>59193.878876037888</v>
      </c>
      <c r="O9" s="455">
        <v>63476.490642957062</v>
      </c>
      <c r="P9" s="68">
        <v>68939.086464705528</v>
      </c>
      <c r="Q9" s="16"/>
      <c r="R9" s="439">
        <f t="shared" si="0"/>
        <v>1.6629999999999923E-2</v>
      </c>
      <c r="S9" s="37">
        <f t="shared" si="1"/>
        <v>1.4269077155071086E-2</v>
      </c>
      <c r="T9" s="46">
        <f t="shared" si="2"/>
        <v>2.8538154310142172E-2</v>
      </c>
      <c r="U9" s="47">
        <f t="shared" si="3"/>
        <v>4.566104689622752E-2</v>
      </c>
    </row>
    <row r="10" spans="1:21" x14ac:dyDescent="0.3">
      <c r="A10" s="15" t="s">
        <v>22</v>
      </c>
      <c r="B10" s="97">
        <v>43679.1</v>
      </c>
      <c r="C10" s="67">
        <v>44743.6</v>
      </c>
      <c r="D10" s="67">
        <v>46302.2</v>
      </c>
      <c r="E10" s="67">
        <v>47755.8</v>
      </c>
      <c r="F10" s="67">
        <v>49042.7</v>
      </c>
      <c r="G10" s="67">
        <v>50513.981</v>
      </c>
      <c r="H10" s="67">
        <v>46458.213465510002</v>
      </c>
      <c r="I10" s="67">
        <v>52537.735279606641</v>
      </c>
      <c r="J10" s="67">
        <v>55805.057036645376</v>
      </c>
      <c r="K10" s="67">
        <v>57311.793576634802</v>
      </c>
      <c r="L10" s="14">
        <v>60389.551515287239</v>
      </c>
      <c r="M10" s="3"/>
      <c r="N10" s="97">
        <v>64908.63278963889</v>
      </c>
      <c r="O10" s="455">
        <v>69694.291884441351</v>
      </c>
      <c r="P10" s="68">
        <v>75805.35518808612</v>
      </c>
      <c r="Q10" s="16"/>
      <c r="R10" s="439">
        <f t="shared" si="0"/>
        <v>2.6999999999999913E-2</v>
      </c>
      <c r="S10" s="37">
        <f t="shared" si="1"/>
        <v>1.4537563250972774E-2</v>
      </c>
      <c r="T10" s="46">
        <f t="shared" si="2"/>
        <v>2.9075126501945769E-2</v>
      </c>
      <c r="U10" s="47">
        <f t="shared" si="3"/>
        <v>4.6520202403113275E-2</v>
      </c>
    </row>
    <row r="11" spans="1:21" x14ac:dyDescent="0.3">
      <c r="A11" s="15" t="s">
        <v>24</v>
      </c>
      <c r="B11" s="97">
        <v>17255.400000000001</v>
      </c>
      <c r="C11" s="67">
        <v>17837.8</v>
      </c>
      <c r="D11" s="67">
        <v>19041.2</v>
      </c>
      <c r="E11" s="67">
        <v>19871.599999999999</v>
      </c>
      <c r="F11" s="67">
        <v>20678.400000000001</v>
      </c>
      <c r="G11" s="67">
        <v>21319.430400000001</v>
      </c>
      <c r="H11" s="67">
        <v>20232.139449599999</v>
      </c>
      <c r="I11" s="67">
        <v>21567.4606532736</v>
      </c>
      <c r="J11" s="67">
        <v>22775.238449856923</v>
      </c>
      <c r="K11" s="67">
        <v>23276.293695753775</v>
      </c>
      <c r="L11" s="14">
        <v>24621.896234305303</v>
      </c>
      <c r="M11" s="3"/>
      <c r="N11" s="97">
        <v>26482.887377466737</v>
      </c>
      <c r="O11" s="455">
        <v>28454.742212260324</v>
      </c>
      <c r="P11" s="68">
        <v>30974.190663996538</v>
      </c>
      <c r="Q11" s="16"/>
      <c r="R11" s="439">
        <f t="shared" si="0"/>
        <v>2.200000000000002E-2</v>
      </c>
      <c r="S11" s="37">
        <f t="shared" si="1"/>
        <v>1.4679222338146225E-2</v>
      </c>
      <c r="T11" s="46">
        <f t="shared" si="2"/>
        <v>2.9358444676292228E-2</v>
      </c>
      <c r="U11" s="47">
        <f t="shared" si="3"/>
        <v>4.697351148206752E-2</v>
      </c>
    </row>
    <row r="12" spans="1:21" x14ac:dyDescent="0.3">
      <c r="A12" s="15" t="s">
        <v>86</v>
      </c>
      <c r="B12" s="97">
        <v>161738.6</v>
      </c>
      <c r="C12" s="67">
        <v>170325.7</v>
      </c>
      <c r="D12" s="67">
        <v>174499.6</v>
      </c>
      <c r="E12" s="67">
        <v>182094.9</v>
      </c>
      <c r="F12" s="67">
        <v>187277.4</v>
      </c>
      <c r="G12" s="67">
        <v>191959.33499999999</v>
      </c>
      <c r="H12" s="67">
        <v>180814.17600989999</v>
      </c>
      <c r="I12" s="67">
        <v>187238.50368353174</v>
      </c>
      <c r="J12" s="67">
        <v>191623.62943980005</v>
      </c>
      <c r="K12" s="67">
        <v>191974.30068167488</v>
      </c>
      <c r="L12" s="14">
        <v>202134.03592160577</v>
      </c>
      <c r="M12" s="3"/>
      <c r="N12" s="97">
        <v>213418.73677381632</v>
      </c>
      <c r="O12" s="455">
        <v>227889.71322610203</v>
      </c>
      <c r="P12" s="68">
        <v>244560.64318644893</v>
      </c>
      <c r="Q12" s="16"/>
      <c r="R12" s="439">
        <f t="shared" si="0"/>
        <v>1.8299999999999983E-3</v>
      </c>
      <c r="S12" s="37">
        <f t="shared" si="1"/>
        <v>1.0924261647285771E-2</v>
      </c>
      <c r="T12" s="46">
        <f t="shared" si="2"/>
        <v>2.4276136993968134E-2</v>
      </c>
      <c r="U12" s="47">
        <f t="shared" si="3"/>
        <v>3.8841819190349014E-2</v>
      </c>
    </row>
    <row r="13" spans="1:21" x14ac:dyDescent="0.3">
      <c r="A13" s="15" t="s">
        <v>28</v>
      </c>
      <c r="B13" s="97">
        <v>253316</v>
      </c>
      <c r="C13" s="67">
        <v>259250.2</v>
      </c>
      <c r="D13" s="67">
        <v>267665.3</v>
      </c>
      <c r="E13" s="67">
        <v>273115.40000000002</v>
      </c>
      <c r="F13" s="67">
        <v>279646.5</v>
      </c>
      <c r="G13" s="67">
        <v>284400.49050000001</v>
      </c>
      <c r="H13" s="67">
        <v>278536.15238589002</v>
      </c>
      <c r="I13" s="67">
        <v>297601.95201670419</v>
      </c>
      <c r="J13" s="67">
        <v>305729.46132628038</v>
      </c>
      <c r="K13" s="67">
        <v>310926.86216882715</v>
      </c>
      <c r="L13" s="14">
        <v>319063.19629806106</v>
      </c>
      <c r="M13" s="3"/>
      <c r="N13" s="97">
        <v>329539.18254842871</v>
      </c>
      <c r="O13" s="455">
        <v>342714.95857343328</v>
      </c>
      <c r="P13" s="68">
        <v>357565.72452260187</v>
      </c>
      <c r="Q13" s="16"/>
      <c r="R13" s="439">
        <f t="shared" si="0"/>
        <v>1.7000000000000126E-2</v>
      </c>
      <c r="S13" s="37">
        <f t="shared" si="1"/>
        <v>6.482132946187269E-3</v>
      </c>
      <c r="T13" s="46">
        <f t="shared" si="2"/>
        <v>1.4404739880416351E-2</v>
      </c>
      <c r="U13" s="47">
        <f t="shared" si="3"/>
        <v>2.3047583808666117E-2</v>
      </c>
    </row>
    <row r="14" spans="1:21" x14ac:dyDescent="0.3">
      <c r="A14" s="15" t="s">
        <v>30</v>
      </c>
      <c r="B14" s="97">
        <v>17186</v>
      </c>
      <c r="C14" s="67">
        <v>17503</v>
      </c>
      <c r="D14" s="67">
        <v>17963.599999999999</v>
      </c>
      <c r="E14" s="67">
        <v>18996.3</v>
      </c>
      <c r="F14" s="67">
        <v>19900.8</v>
      </c>
      <c r="G14" s="67">
        <v>20537.625599999999</v>
      </c>
      <c r="H14" s="67">
        <v>19991.119382784</v>
      </c>
      <c r="I14" s="67">
        <v>21440.275626842013</v>
      </c>
      <c r="J14" s="67">
        <v>21341.435956202269</v>
      </c>
      <c r="K14" s="67">
        <v>20857.198774356038</v>
      </c>
      <c r="L14" s="14">
        <v>21920.317493786722</v>
      </c>
      <c r="M14" s="3"/>
      <c r="N14" s="97">
        <v>23348.462988361425</v>
      </c>
      <c r="O14" s="455">
        <v>25194.049550452874</v>
      </c>
      <c r="P14" s="68">
        <v>27338.647387970439</v>
      </c>
      <c r="Q14" s="16"/>
      <c r="R14" s="439">
        <f t="shared" si="0"/>
        <v>-2.2690000000000099E-2</v>
      </c>
      <c r="S14" s="37">
        <f t="shared" si="1"/>
        <v>1.2703454138797587E-2</v>
      </c>
      <c r="T14" s="46">
        <f t="shared" si="2"/>
        <v>2.8229898086217009E-2</v>
      </c>
      <c r="U14" s="47">
        <f t="shared" si="3"/>
        <v>4.5167836937947126E-2</v>
      </c>
    </row>
    <row r="15" spans="1:21" x14ac:dyDescent="0.3">
      <c r="A15" s="15" t="s">
        <v>32</v>
      </c>
      <c r="B15" s="97">
        <v>187836</v>
      </c>
      <c r="C15" s="67">
        <v>188889</v>
      </c>
      <c r="D15" s="67">
        <v>193853</v>
      </c>
      <c r="E15" s="67">
        <v>199768</v>
      </c>
      <c r="F15" s="67">
        <v>203107</v>
      </c>
      <c r="G15" s="67">
        <v>205544.28400000001</v>
      </c>
      <c r="H15" s="67">
        <v>199589.66609252003</v>
      </c>
      <c r="I15" s="67">
        <v>205916.6585076529</v>
      </c>
      <c r="J15" s="67">
        <v>209221.62087670073</v>
      </c>
      <c r="K15" s="67">
        <v>208951.7249857698</v>
      </c>
      <c r="L15" s="14">
        <v>213983.51038528324</v>
      </c>
      <c r="M15" s="3"/>
      <c r="N15" s="97">
        <v>222764.51455141339</v>
      </c>
      <c r="O15" s="455">
        <v>231831.45064298587</v>
      </c>
      <c r="P15" s="68">
        <v>243098.9648939161</v>
      </c>
      <c r="Q15" s="16"/>
      <c r="R15" s="439">
        <f t="shared" si="0"/>
        <v>-1.2899999999999023E-3</v>
      </c>
      <c r="S15" s="37">
        <f t="shared" si="1"/>
        <v>8.0756872973268834E-3</v>
      </c>
      <c r="T15" s="46">
        <f t="shared" si="2"/>
        <v>1.6151374594653989E-2</v>
      </c>
      <c r="U15" s="47">
        <f t="shared" si="3"/>
        <v>2.5842199351446382E-2</v>
      </c>
    </row>
    <row r="16" spans="1:21" x14ac:dyDescent="0.3">
      <c r="A16" s="15" t="s">
        <v>34</v>
      </c>
      <c r="B16" s="97">
        <v>2076883.7</v>
      </c>
      <c r="C16" s="67">
        <v>2099997.6</v>
      </c>
      <c r="D16" s="67">
        <v>2123002.2999999998</v>
      </c>
      <c r="E16" s="67">
        <v>2170986.5</v>
      </c>
      <c r="F16" s="67">
        <v>2208433.4</v>
      </c>
      <c r="G16" s="67">
        <v>2234934.6008000001</v>
      </c>
      <c r="H16" s="67">
        <v>2056408.0248880961</v>
      </c>
      <c r="I16" s="67">
        <v>2187401.2160734679</v>
      </c>
      <c r="J16" s="67">
        <v>2242567.4747428405</v>
      </c>
      <c r="K16" s="67">
        <v>2263894.2914276449</v>
      </c>
      <c r="L16" s="14">
        <v>2335917.2824388305</v>
      </c>
      <c r="M16" s="3"/>
      <c r="N16" s="97">
        <v>2418461.2095936905</v>
      </c>
      <c r="O16" s="455">
        <v>2522499.8447351502</v>
      </c>
      <c r="P16" s="68">
        <v>2640048.465216496</v>
      </c>
      <c r="Q16" s="16"/>
      <c r="R16" s="439">
        <f t="shared" si="0"/>
        <v>9.5099999999999074E-3</v>
      </c>
      <c r="S16" s="37">
        <f t="shared" si="1"/>
        <v>6.9695389143245023E-3</v>
      </c>
      <c r="T16" s="46">
        <f t="shared" si="2"/>
        <v>1.5487864254054573E-2</v>
      </c>
      <c r="U16" s="47">
        <f t="shared" si="3"/>
        <v>2.4780582806487317E-2</v>
      </c>
    </row>
    <row r="17" spans="1:21" x14ac:dyDescent="0.3">
      <c r="A17" s="15" t="s">
        <v>87</v>
      </c>
      <c r="B17" s="97">
        <v>2747491.6</v>
      </c>
      <c r="C17" s="67">
        <v>2795291</v>
      </c>
      <c r="D17" s="67">
        <v>2857626</v>
      </c>
      <c r="E17" s="67">
        <v>2928067.4</v>
      </c>
      <c r="F17" s="67">
        <v>2972792</v>
      </c>
      <c r="G17" s="67">
        <v>2987655.96</v>
      </c>
      <c r="H17" s="67">
        <v>2840424.2742912001</v>
      </c>
      <c r="I17" s="67">
        <v>2930437.3195434883</v>
      </c>
      <c r="J17" s="67">
        <v>2983302.4087880529</v>
      </c>
      <c r="K17" s="67">
        <v>2967341.7409010367</v>
      </c>
      <c r="L17" s="14">
        <v>3054173.1616826383</v>
      </c>
      <c r="M17" s="3"/>
      <c r="N17" s="97">
        <v>3148972.4362395518</v>
      </c>
      <c r="O17" s="455">
        <v>3268019.6624372141</v>
      </c>
      <c r="P17" s="68">
        <v>3401967.7399051762</v>
      </c>
      <c r="Q17" s="16"/>
      <c r="R17" s="439">
        <f t="shared" si="0"/>
        <v>-5.3500000000000769E-3</v>
      </c>
      <c r="S17" s="37">
        <f t="shared" si="1"/>
        <v>6.132182066277414E-3</v>
      </c>
      <c r="T17" s="46">
        <f t="shared" si="2"/>
        <v>1.362707125839413E-2</v>
      </c>
      <c r="U17" s="47">
        <f t="shared" si="3"/>
        <v>2.1803314013430608E-2</v>
      </c>
    </row>
    <row r="18" spans="1:21" x14ac:dyDescent="0.3">
      <c r="A18" s="15" t="s">
        <v>38</v>
      </c>
      <c r="B18" s="97">
        <v>185586.1</v>
      </c>
      <c r="C18" s="67">
        <v>184773.5</v>
      </c>
      <c r="D18" s="67">
        <v>184420.7</v>
      </c>
      <c r="E18" s="67">
        <v>187196.4</v>
      </c>
      <c r="F18" s="67">
        <v>190817.5</v>
      </c>
      <c r="G18" s="67">
        <v>194633.85</v>
      </c>
      <c r="H18" s="67">
        <v>179425.16096100002</v>
      </c>
      <c r="I18" s="67">
        <v>194557.87903645076</v>
      </c>
      <c r="J18" s="67">
        <v>206064.03200266644</v>
      </c>
      <c r="K18" s="67">
        <v>211137.3284705721</v>
      </c>
      <c r="L18" s="14">
        <v>218358.20677754557</v>
      </c>
      <c r="M18" s="3"/>
      <c r="N18" s="97">
        <v>226449.73853224528</v>
      </c>
      <c r="O18" s="455">
        <v>234779.38537250887</v>
      </c>
      <c r="P18" s="68">
        <v>245096.62454783998</v>
      </c>
      <c r="Q18" s="16"/>
      <c r="R18" s="439">
        <f t="shared" si="0"/>
        <v>2.4620000000000086E-2</v>
      </c>
      <c r="S18" s="37">
        <f t="shared" si="1"/>
        <v>7.3037735303369544E-3</v>
      </c>
      <c r="T18" s="46">
        <f t="shared" si="2"/>
        <v>1.4607547060674131E-2</v>
      </c>
      <c r="U18" s="47">
        <f t="shared" si="3"/>
        <v>2.3372075297078521E-2</v>
      </c>
    </row>
    <row r="19" spans="1:21" x14ac:dyDescent="0.3">
      <c r="A19" s="15" t="s">
        <v>40</v>
      </c>
      <c r="B19" s="97">
        <v>105501</v>
      </c>
      <c r="C19" s="67">
        <v>109558.1</v>
      </c>
      <c r="D19" s="67">
        <v>111968.4</v>
      </c>
      <c r="E19" s="67">
        <v>116808.6</v>
      </c>
      <c r="F19" s="67">
        <v>122758.8</v>
      </c>
      <c r="G19" s="67">
        <v>128405.70480000001</v>
      </c>
      <c r="H19" s="67">
        <v>121863.43414044</v>
      </c>
      <c r="I19" s="67">
        <v>130637.60139855169</v>
      </c>
      <c r="J19" s="67">
        <v>136618.19079057738</v>
      </c>
      <c r="K19" s="67">
        <v>136153.68894188941</v>
      </c>
      <c r="L19" s="14">
        <v>145003.99732274434</v>
      </c>
      <c r="M19" s="3"/>
      <c r="N19" s="97">
        <v>157718.53958806023</v>
      </c>
      <c r="O19" s="455">
        <v>171309.73101501004</v>
      </c>
      <c r="P19" s="68">
        <v>188839.19790301158</v>
      </c>
      <c r="Q19" s="16"/>
      <c r="R19" s="439">
        <f t="shared" si="0"/>
        <v>-3.4000000000000696E-3</v>
      </c>
      <c r="S19" s="37">
        <f t="shared" si="1"/>
        <v>1.6952233512091741E-2</v>
      </c>
      <c r="T19" s="46">
        <f t="shared" si="2"/>
        <v>3.390446702418326E-2</v>
      </c>
      <c r="U19" s="47">
        <f t="shared" si="3"/>
        <v>5.4247147238693172E-2</v>
      </c>
    </row>
    <row r="20" spans="1:21" x14ac:dyDescent="0.3">
      <c r="A20" s="15" t="s">
        <v>42</v>
      </c>
      <c r="B20" s="97">
        <v>185597.5</v>
      </c>
      <c r="C20" s="67">
        <v>232298.6</v>
      </c>
      <c r="D20" s="67">
        <v>240842.1</v>
      </c>
      <c r="E20" s="67">
        <v>260459.4</v>
      </c>
      <c r="F20" s="67">
        <v>281738.59999999998</v>
      </c>
      <c r="G20" s="67">
        <v>293853.35979999998</v>
      </c>
      <c r="H20" s="67">
        <v>311017.33454591798</v>
      </c>
      <c r="I20" s="67">
        <v>358058.70639598806</v>
      </c>
      <c r="J20" s="67">
        <v>391834.38417032163</v>
      </c>
      <c r="K20" s="67">
        <v>399690.66357293655</v>
      </c>
      <c r="L20" s="14">
        <v>426137.77662518556</v>
      </c>
      <c r="M20" s="3"/>
      <c r="N20" s="97">
        <v>457888.4730523125</v>
      </c>
      <c r="O20" s="455">
        <v>491504.12863590714</v>
      </c>
      <c r="P20" s="68">
        <v>534418.83921438199</v>
      </c>
      <c r="Q20" s="16"/>
      <c r="R20" s="439">
        <f t="shared" si="0"/>
        <v>2.0049999999999901E-2</v>
      </c>
      <c r="S20" s="37">
        <f t="shared" si="1"/>
        <v>1.4476368742424306E-2</v>
      </c>
      <c r="T20" s="46">
        <f t="shared" si="2"/>
        <v>2.8952737484848612E-2</v>
      </c>
      <c r="U20" s="47">
        <f t="shared" si="3"/>
        <v>4.6324379975757779E-2</v>
      </c>
    </row>
    <row r="21" spans="1:21" x14ac:dyDescent="0.3">
      <c r="A21" s="15" t="s">
        <v>44</v>
      </c>
      <c r="B21" s="97">
        <v>1545251.8</v>
      </c>
      <c r="C21" s="67">
        <v>1557278.5</v>
      </c>
      <c r="D21" s="67">
        <v>1577206.6</v>
      </c>
      <c r="E21" s="67">
        <v>1604274.1</v>
      </c>
      <c r="F21" s="67">
        <v>1616696.6</v>
      </c>
      <c r="G21" s="67">
        <v>1616696.6</v>
      </c>
      <c r="H21" s="67">
        <v>1472325.5936200002</v>
      </c>
      <c r="I21" s="67">
        <v>1575196.9828462296</v>
      </c>
      <c r="J21" s="67">
        <v>1633825.8145477662</v>
      </c>
      <c r="K21" s="67">
        <v>1644821.4622796727</v>
      </c>
      <c r="L21" s="14">
        <v>1672879.4551050379</v>
      </c>
      <c r="M21" s="3"/>
      <c r="N21" s="97">
        <v>1717064.4321795828</v>
      </c>
      <c r="O21" s="455">
        <v>1772331.0022130674</v>
      </c>
      <c r="P21" s="68">
        <v>1834235.4004564818</v>
      </c>
      <c r="Q21" s="16"/>
      <c r="R21" s="439">
        <f t="shared" si="0"/>
        <v>6.7300000000001248E-3</v>
      </c>
      <c r="S21" s="37">
        <f t="shared" si="1"/>
        <v>5.2275644743462468E-3</v>
      </c>
      <c r="T21" s="46">
        <f t="shared" si="2"/>
        <v>1.1616809942991635E-2</v>
      </c>
      <c r="U21" s="47">
        <f t="shared" si="3"/>
        <v>1.8586895908786705E-2</v>
      </c>
    </row>
    <row r="22" spans="1:21" x14ac:dyDescent="0.3">
      <c r="A22" s="15" t="s">
        <v>46</v>
      </c>
      <c r="B22" s="97">
        <v>20566</v>
      </c>
      <c r="C22" s="67">
        <v>21236.6</v>
      </c>
      <c r="D22" s="67">
        <v>21613.3</v>
      </c>
      <c r="E22" s="67">
        <v>22431.8</v>
      </c>
      <c r="F22" s="67">
        <v>23468.400000000001</v>
      </c>
      <c r="G22" s="67">
        <v>24125.515200000002</v>
      </c>
      <c r="H22" s="67">
        <v>23254.825356432</v>
      </c>
      <c r="I22" s="67">
        <v>24249.434236926598</v>
      </c>
      <c r="J22" s="67">
        <v>24919.446104892879</v>
      </c>
      <c r="K22" s="67">
        <v>25044.043335417344</v>
      </c>
      <c r="L22" s="14">
        <v>26528.248490803617</v>
      </c>
      <c r="M22" s="3"/>
      <c r="N22" s="97">
        <v>28661.381687850866</v>
      </c>
      <c r="O22" s="455">
        <v>30929.579938709499</v>
      </c>
      <c r="P22" s="68">
        <v>33838.608594989113</v>
      </c>
      <c r="Q22" s="16"/>
      <c r="R22" s="439">
        <f t="shared" si="0"/>
        <v>5.0000000000001155E-3</v>
      </c>
      <c r="S22" s="37">
        <f t="shared" si="1"/>
        <v>1.5588347193886465E-2</v>
      </c>
      <c r="T22" s="46">
        <f t="shared" si="2"/>
        <v>3.117669438777293E-2</v>
      </c>
      <c r="U22" s="47">
        <f t="shared" si="3"/>
        <v>4.9882711020436732E-2</v>
      </c>
    </row>
    <row r="23" spans="1:21" x14ac:dyDescent="0.3">
      <c r="A23" s="15" t="s">
        <v>48</v>
      </c>
      <c r="B23" s="97">
        <v>32989.199999999997</v>
      </c>
      <c r="C23" s="67">
        <v>33659.9</v>
      </c>
      <c r="D23" s="67">
        <v>34520.199999999997</v>
      </c>
      <c r="E23" s="67">
        <v>35986.5</v>
      </c>
      <c r="F23" s="67">
        <v>37298.1</v>
      </c>
      <c r="G23" s="67">
        <v>38566.235399999998</v>
      </c>
      <c r="H23" s="67">
        <v>38229.937827311995</v>
      </c>
      <c r="I23" s="67">
        <v>40516.470408763525</v>
      </c>
      <c r="J23" s="67">
        <v>41281.421370080978</v>
      </c>
      <c r="K23" s="67">
        <v>41207.940440042235</v>
      </c>
      <c r="L23" s="14">
        <v>43427.651459975626</v>
      </c>
      <c r="M23" s="3"/>
      <c r="N23" s="97">
        <v>46005.320324756321</v>
      </c>
      <c r="O23" s="455">
        <v>48703.960556501355</v>
      </c>
      <c r="P23" s="68">
        <v>52107.94387233819</v>
      </c>
      <c r="Q23" s="16"/>
      <c r="R23" s="439">
        <f t="shared" si="0"/>
        <v>-1.7800000000000038E-3</v>
      </c>
      <c r="S23" s="37">
        <f t="shared" si="1"/>
        <v>1.1598887509174816E-2</v>
      </c>
      <c r="T23" s="46">
        <f t="shared" si="2"/>
        <v>2.3197775018349631E-2</v>
      </c>
      <c r="U23" s="47">
        <f t="shared" si="3"/>
        <v>3.7116440029359321E-2</v>
      </c>
    </row>
    <row r="24" spans="1:21" x14ac:dyDescent="0.3">
      <c r="A24" s="15" t="s">
        <v>50</v>
      </c>
      <c r="B24" s="97">
        <v>44381.4</v>
      </c>
      <c r="C24" s="67">
        <v>46292.7</v>
      </c>
      <c r="D24" s="67">
        <v>48410.400000000001</v>
      </c>
      <c r="E24" s="67">
        <v>49282.3</v>
      </c>
      <c r="F24" s="67">
        <v>50815.4</v>
      </c>
      <c r="G24" s="67">
        <v>52136.600400000003</v>
      </c>
      <c r="H24" s="67">
        <v>51458.824594800004</v>
      </c>
      <c r="I24" s="67">
        <v>55147.393141755267</v>
      </c>
      <c r="J24" s="67">
        <v>55908.427167111491</v>
      </c>
      <c r="K24" s="67">
        <v>55661.311919032858</v>
      </c>
      <c r="L24" s="14">
        <v>57841.387168057983</v>
      </c>
      <c r="M24" s="3"/>
      <c r="N24" s="97">
        <v>60959.234634779328</v>
      </c>
      <c r="O24" s="455">
        <v>64210.105727959424</v>
      </c>
      <c r="P24" s="68">
        <v>68292.678797330649</v>
      </c>
      <c r="Q24" s="16"/>
      <c r="R24" s="439">
        <f t="shared" si="0"/>
        <v>-4.4199999999999795E-3</v>
      </c>
      <c r="S24" s="37">
        <f t="shared" si="1"/>
        <v>1.0555479261306955E-2</v>
      </c>
      <c r="T24" s="46">
        <f t="shared" si="2"/>
        <v>2.111095852261391E-2</v>
      </c>
      <c r="U24" s="47">
        <f t="shared" si="3"/>
        <v>3.37775336361823E-2</v>
      </c>
    </row>
    <row r="25" spans="1:21" x14ac:dyDescent="0.3">
      <c r="A25" s="15" t="s">
        <v>52</v>
      </c>
      <c r="B25" s="97">
        <v>7840.3</v>
      </c>
      <c r="C25" s="67">
        <v>8692.7000000000007</v>
      </c>
      <c r="D25" s="67">
        <v>9194.4</v>
      </c>
      <c r="E25" s="67">
        <v>9809</v>
      </c>
      <c r="F25" s="67">
        <v>10496</v>
      </c>
      <c r="G25" s="67">
        <v>11031.296</v>
      </c>
      <c r="H25" s="67">
        <v>10115.698432000001</v>
      </c>
      <c r="I25" s="67">
        <v>11359.727025167362</v>
      </c>
      <c r="J25" s="67">
        <v>12145.365746227937</v>
      </c>
      <c r="K25" s="67">
        <v>12605.432200695052</v>
      </c>
      <c r="L25" s="14">
        <v>13472.208393169924</v>
      </c>
      <c r="M25" s="3"/>
      <c r="N25" s="97">
        <v>14639.010304557933</v>
      </c>
      <c r="O25" s="455">
        <v>15885.290800321731</v>
      </c>
      <c r="P25" s="68">
        <v>17491.370411110634</v>
      </c>
      <c r="Q25" s="16"/>
      <c r="R25" s="439">
        <f t="shared" si="0"/>
        <v>3.7879999999999914E-2</v>
      </c>
      <c r="S25" s="37">
        <f t="shared" si="1"/>
        <v>1.6750945390833216E-2</v>
      </c>
      <c r="T25" s="46">
        <f t="shared" si="2"/>
        <v>3.3501890781666654E-2</v>
      </c>
      <c r="U25" s="47">
        <f t="shared" si="3"/>
        <v>5.3603025250666736E-2</v>
      </c>
    </row>
    <row r="26" spans="1:21" x14ac:dyDescent="0.3">
      <c r="A26" s="15" t="s">
        <v>54</v>
      </c>
      <c r="B26" s="97">
        <v>650709.9</v>
      </c>
      <c r="C26" s="67">
        <v>663458.4</v>
      </c>
      <c r="D26" s="67">
        <v>677999.5</v>
      </c>
      <c r="E26" s="67">
        <v>697735.4</v>
      </c>
      <c r="F26" s="67">
        <v>715858.8</v>
      </c>
      <c r="G26" s="67">
        <v>728744.25840000005</v>
      </c>
      <c r="H26" s="67">
        <v>701015.53936788009</v>
      </c>
      <c r="I26" s="67">
        <v>744422.4215655392</v>
      </c>
      <c r="J26" s="67">
        <v>776626.13552246441</v>
      </c>
      <c r="K26" s="67">
        <v>780913.11179054843</v>
      </c>
      <c r="L26" s="14">
        <v>801963.18697630311</v>
      </c>
      <c r="M26" s="3"/>
      <c r="N26" s="97">
        <v>835750.13594426319</v>
      </c>
      <c r="O26" s="455">
        <v>870666.37263047323</v>
      </c>
      <c r="P26" s="68">
        <v>914096.07874286128</v>
      </c>
      <c r="Q26" s="16"/>
      <c r="R26" s="439">
        <f t="shared" si="0"/>
        <v>5.5199999999999694E-3</v>
      </c>
      <c r="S26" s="37">
        <f t="shared" si="1"/>
        <v>8.2875497072913973E-3</v>
      </c>
      <c r="T26" s="46">
        <f t="shared" si="2"/>
        <v>1.6575099414582795E-2</v>
      </c>
      <c r="U26" s="47">
        <f t="shared" si="3"/>
        <v>2.6520159063332382E-2</v>
      </c>
    </row>
    <row r="27" spans="1:21" x14ac:dyDescent="0.3">
      <c r="A27" s="15" t="s">
        <v>56</v>
      </c>
      <c r="B27" s="97">
        <v>404429.1</v>
      </c>
      <c r="C27" s="67">
        <v>419955.4</v>
      </c>
      <c r="D27" s="67">
        <v>432822.5</v>
      </c>
      <c r="E27" s="67">
        <v>454193.8</v>
      </c>
      <c r="F27" s="67">
        <v>477575.8</v>
      </c>
      <c r="G27" s="67">
        <v>496678.83199999999</v>
      </c>
      <c r="H27" s="67">
        <v>483333.07178415998</v>
      </c>
      <c r="I27" s="67">
        <v>516852.22031239147</v>
      </c>
      <c r="J27" s="67">
        <v>543387.41330322961</v>
      </c>
      <c r="K27" s="67">
        <v>546452.1183142598</v>
      </c>
      <c r="L27" s="14">
        <v>577930.85270169866</v>
      </c>
      <c r="M27" s="3"/>
      <c r="N27" s="97">
        <v>622722.80045788758</v>
      </c>
      <c r="O27" s="455">
        <v>670249.91816851601</v>
      </c>
      <c r="P27" s="68">
        <v>731066.88141096418</v>
      </c>
      <c r="Q27" s="16"/>
      <c r="R27" s="439">
        <f t="shared" si="0"/>
        <v>5.6399999999998673E-3</v>
      </c>
      <c r="S27" s="37">
        <f t="shared" si="1"/>
        <v>1.5041450341458429E-2</v>
      </c>
      <c r="T27" s="46">
        <f t="shared" si="2"/>
        <v>3.008290068291708E-2</v>
      </c>
      <c r="U27" s="47">
        <f t="shared" si="3"/>
        <v>4.8132641092667239E-2</v>
      </c>
    </row>
    <row r="28" spans="1:21" x14ac:dyDescent="0.3">
      <c r="A28" s="15" t="s">
        <v>58</v>
      </c>
      <c r="B28" s="97">
        <v>169167.2</v>
      </c>
      <c r="C28" s="67">
        <v>172198.7</v>
      </c>
      <c r="D28" s="67">
        <v>175676.3</v>
      </c>
      <c r="E28" s="67">
        <v>181836.1</v>
      </c>
      <c r="F28" s="67">
        <v>186275.20000000001</v>
      </c>
      <c r="G28" s="67">
        <v>189814.42880000002</v>
      </c>
      <c r="H28" s="67">
        <v>175439.78210697602</v>
      </c>
      <c r="I28" s="67">
        <v>185094.23331632291</v>
      </c>
      <c r="J28" s="67">
        <v>197471.48469818541</v>
      </c>
      <c r="K28" s="67">
        <v>201977.78397899799</v>
      </c>
      <c r="L28" s="14">
        <v>209435.74296019811</v>
      </c>
      <c r="M28" s="3"/>
      <c r="N28" s="97">
        <v>220624.77786662613</v>
      </c>
      <c r="O28" s="455">
        <v>232286.99989685146</v>
      </c>
      <c r="P28" s="68">
        <v>246927.20684975496</v>
      </c>
      <c r="Q28" s="16"/>
      <c r="R28" s="439">
        <f t="shared" si="0"/>
        <v>2.2820000000000062E-2</v>
      </c>
      <c r="S28" s="37">
        <f t="shared" si="1"/>
        <v>1.0463654061585004E-2</v>
      </c>
      <c r="T28" s="46">
        <f t="shared" si="2"/>
        <v>2.0927308123169786E-2</v>
      </c>
      <c r="U28" s="47">
        <f t="shared" si="3"/>
        <v>3.3483692997071657E-2</v>
      </c>
    </row>
    <row r="29" spans="1:21" x14ac:dyDescent="0.3">
      <c r="A29" s="15" t="s">
        <v>60</v>
      </c>
      <c r="B29" s="97">
        <v>139783.1</v>
      </c>
      <c r="C29" s="67">
        <v>145194.79999999999</v>
      </c>
      <c r="D29" s="67">
        <v>152165.29999999999</v>
      </c>
      <c r="E29" s="67">
        <v>162986.5</v>
      </c>
      <c r="F29" s="67">
        <v>170218</v>
      </c>
      <c r="G29" s="67">
        <v>177026.72</v>
      </c>
      <c r="H29" s="67">
        <v>170165.16433280002</v>
      </c>
      <c r="I29" s="67">
        <v>180160.66608570868</v>
      </c>
      <c r="J29" s="67">
        <v>188705.68647815386</v>
      </c>
      <c r="K29" s="67">
        <v>192828.90572770152</v>
      </c>
      <c r="L29" s="14">
        <v>207824.38808217755</v>
      </c>
      <c r="M29" s="3"/>
      <c r="N29" s="97">
        <v>226202.61131768589</v>
      </c>
      <c r="O29" s="455">
        <v>245858.60299848058</v>
      </c>
      <c r="P29" s="68">
        <v>271224.8259704106</v>
      </c>
      <c r="Q29" s="16"/>
      <c r="R29" s="439">
        <f t="shared" si="0"/>
        <v>2.1849999999999925E-2</v>
      </c>
      <c r="S29" s="37">
        <f t="shared" si="1"/>
        <v>1.7091958764371862E-2</v>
      </c>
      <c r="T29" s="46">
        <f t="shared" si="2"/>
        <v>3.4183917528743724E-2</v>
      </c>
      <c r="U29" s="47">
        <f t="shared" si="3"/>
        <v>5.4694268045989869E-2</v>
      </c>
    </row>
    <row r="30" spans="1:21" x14ac:dyDescent="0.3">
      <c r="A30" s="15" t="s">
        <v>62</v>
      </c>
      <c r="B30" s="97">
        <v>73827.8</v>
      </c>
      <c r="C30" s="67">
        <v>77387.7</v>
      </c>
      <c r="D30" s="67">
        <v>79031</v>
      </c>
      <c r="E30" s="67">
        <v>81434.100000000006</v>
      </c>
      <c r="F30" s="67">
        <v>84718.9</v>
      </c>
      <c r="G30" s="67">
        <v>86921.59139999999</v>
      </c>
      <c r="H30" s="67">
        <v>82789.338944843985</v>
      </c>
      <c r="I30" s="67">
        <v>86815.384497731749</v>
      </c>
      <c r="J30" s="67">
        <v>88264.333264998888</v>
      </c>
      <c r="K30" s="67">
        <v>89438.248897423371</v>
      </c>
      <c r="L30" s="14">
        <v>94239.244012817668</v>
      </c>
      <c r="M30" s="3"/>
      <c r="N30" s="97">
        <v>100419.7718384015</v>
      </c>
      <c r="O30" s="455">
        <v>106920.4000916847</v>
      </c>
      <c r="P30" s="68">
        <v>115160.99293044694</v>
      </c>
      <c r="Q30" s="16"/>
      <c r="R30" s="439">
        <f t="shared" si="0"/>
        <v>1.3299999999999867E-2</v>
      </c>
      <c r="S30" s="37">
        <f t="shared" si="1"/>
        <v>1.2785528924491807E-2</v>
      </c>
      <c r="T30" s="46">
        <f t="shared" si="2"/>
        <v>2.5571057848983614E-2</v>
      </c>
      <c r="U30" s="47">
        <f t="shared" si="3"/>
        <v>4.0913692558373738E-2</v>
      </c>
    </row>
    <row r="31" spans="1:21" x14ac:dyDescent="0.3">
      <c r="A31" s="15" t="s">
        <v>64</v>
      </c>
      <c r="B31" s="97">
        <v>36319.800000000003</v>
      </c>
      <c r="C31" s="67">
        <v>37122.5</v>
      </c>
      <c r="D31" s="67">
        <v>38281.4</v>
      </c>
      <c r="E31" s="67">
        <v>40131.599999999999</v>
      </c>
      <c r="F31" s="67">
        <v>41784.400000000001</v>
      </c>
      <c r="G31" s="67">
        <v>42996.147600000004</v>
      </c>
      <c r="H31" s="67">
        <v>40394.450708724005</v>
      </c>
      <c r="I31" s="67">
        <v>43718.106113037815</v>
      </c>
      <c r="J31" s="67">
        <v>44794.008704479675</v>
      </c>
      <c r="K31" s="67">
        <v>45705.118841528791</v>
      </c>
      <c r="L31" s="14">
        <v>47936.808183220441</v>
      </c>
      <c r="M31" s="3"/>
      <c r="N31" s="97">
        <v>51272.60606203205</v>
      </c>
      <c r="O31" s="455">
        <v>54791.575746135517</v>
      </c>
      <c r="P31" s="68">
        <v>59266.618642888141</v>
      </c>
      <c r="Q31" s="16"/>
      <c r="R31" s="439">
        <f t="shared" si="0"/>
        <v>2.0340000000000025E-2</v>
      </c>
      <c r="S31" s="37">
        <f t="shared" si="1"/>
        <v>1.3545513805559128E-2</v>
      </c>
      <c r="T31" s="46">
        <f t="shared" si="2"/>
        <v>2.7091027611118035E-2</v>
      </c>
      <c r="U31" s="47">
        <f t="shared" si="3"/>
        <v>4.3345644177788856E-2</v>
      </c>
    </row>
    <row r="32" spans="1:21" x14ac:dyDescent="0.3">
      <c r="A32" s="15" t="s">
        <v>66</v>
      </c>
      <c r="B32" s="97">
        <v>1031748.8</v>
      </c>
      <c r="C32" s="67">
        <v>1071318.1000000001</v>
      </c>
      <c r="D32" s="67">
        <v>1103793</v>
      </c>
      <c r="E32" s="67">
        <v>1135712.2</v>
      </c>
      <c r="F32" s="67">
        <v>1162412.8</v>
      </c>
      <c r="G32" s="67">
        <v>1187985.8816</v>
      </c>
      <c r="H32" s="67">
        <v>1059208.21203456</v>
      </c>
      <c r="I32" s="67">
        <v>1126997.5376047718</v>
      </c>
      <c r="J32" s="67">
        <v>1192036.5654999432</v>
      </c>
      <c r="K32" s="67">
        <v>1221277.2224516568</v>
      </c>
      <c r="L32" s="14">
        <v>1267374.673170717</v>
      </c>
      <c r="M32" s="3"/>
      <c r="N32" s="97">
        <v>1320064.3641599761</v>
      </c>
      <c r="O32" s="455">
        <v>1386827.4267458494</v>
      </c>
      <c r="P32" s="68">
        <v>1462712.6811972915</v>
      </c>
      <c r="Q32" s="16"/>
      <c r="R32" s="439">
        <f t="shared" si="0"/>
        <v>2.4529999999999941E-2</v>
      </c>
      <c r="S32" s="37">
        <f t="shared" si="1"/>
        <v>8.179858057594025E-3</v>
      </c>
      <c r="T32" s="46">
        <f t="shared" si="2"/>
        <v>1.8177462350208895E-2</v>
      </c>
      <c r="U32" s="47">
        <f t="shared" si="3"/>
        <v>2.9083939760334188E-2</v>
      </c>
    </row>
    <row r="33" spans="1:21" x14ac:dyDescent="0.3">
      <c r="A33" s="15" t="s">
        <v>68</v>
      </c>
      <c r="B33" s="97">
        <v>398136.6</v>
      </c>
      <c r="C33" s="67">
        <v>415737.5</v>
      </c>
      <c r="D33" s="67">
        <v>425769.4</v>
      </c>
      <c r="E33" s="67">
        <v>436038.3</v>
      </c>
      <c r="F33" s="67">
        <v>445741.2</v>
      </c>
      <c r="G33" s="67">
        <v>449752.87080000003</v>
      </c>
      <c r="H33" s="67">
        <v>436534.63392718806</v>
      </c>
      <c r="I33" s="67">
        <v>463368.4178746923</v>
      </c>
      <c r="J33" s="67">
        <v>476491.01146890357</v>
      </c>
      <c r="K33" s="67">
        <v>473212.7533099975</v>
      </c>
      <c r="L33" s="14">
        <v>487369.36720415181</v>
      </c>
      <c r="M33" s="3"/>
      <c r="N33" s="97">
        <v>513624.08471325581</v>
      </c>
      <c r="O33" s="455">
        <v>540998.2840343042</v>
      </c>
      <c r="P33" s="68">
        <v>575374.96927972825</v>
      </c>
      <c r="Q33" s="16"/>
      <c r="R33" s="439">
        <f t="shared" si="0"/>
        <v>-6.8799999999999972E-3</v>
      </c>
      <c r="S33" s="37">
        <f t="shared" si="1"/>
        <v>1.0549124845009805E-2</v>
      </c>
      <c r="T33" s="46">
        <f t="shared" si="2"/>
        <v>2.109824969001961E-2</v>
      </c>
      <c r="U33" s="47">
        <f t="shared" si="3"/>
        <v>3.3757199504031332E-2</v>
      </c>
    </row>
    <row r="34" spans="1:21" x14ac:dyDescent="0.3">
      <c r="A34" s="15" t="s">
        <v>70</v>
      </c>
      <c r="B34" s="448">
        <v>553942.19999999995</v>
      </c>
      <c r="C34" s="449">
        <v>632770.5</v>
      </c>
      <c r="D34" s="449">
        <v>628729.59999999998</v>
      </c>
      <c r="E34" s="449">
        <v>623994</v>
      </c>
      <c r="F34" s="449">
        <v>622746</v>
      </c>
      <c r="G34" s="449">
        <v>653732.6</v>
      </c>
      <c r="H34" s="449">
        <v>637350.06104399997</v>
      </c>
      <c r="I34" s="449">
        <v>671722.34983610292</v>
      </c>
      <c r="J34" s="449">
        <v>689623.75045923505</v>
      </c>
      <c r="K34" s="449">
        <v>695595.89213821199</v>
      </c>
      <c r="L34" s="450">
        <v>716606.97818463179</v>
      </c>
      <c r="M34" s="88"/>
      <c r="N34" s="448">
        <v>745731.27448428969</v>
      </c>
      <c r="O34" s="456">
        <v>775794.90059860796</v>
      </c>
      <c r="P34" s="457">
        <v>813142.92980970256</v>
      </c>
      <c r="Q34" s="16"/>
      <c r="R34" s="454">
        <f t="shared" si="0"/>
        <v>8.65999999999989E-3</v>
      </c>
      <c r="S34" s="451">
        <f t="shared" si="1"/>
        <v>7.9993795682002933E-3</v>
      </c>
      <c r="T34" s="452">
        <f t="shared" si="2"/>
        <v>1.5998759136400365E-2</v>
      </c>
      <c r="U34" s="453">
        <f t="shared" si="3"/>
        <v>2.5598014618240628E-2</v>
      </c>
    </row>
    <row r="35" spans="1:21" x14ac:dyDescent="0.3">
      <c r="A35" s="218" t="s">
        <v>72</v>
      </c>
      <c r="B35" s="441">
        <v>2016613.8</v>
      </c>
      <c r="C35" s="442">
        <v>2064115.7</v>
      </c>
      <c r="D35" s="28">
        <v>2103708.6</v>
      </c>
      <c r="E35" s="28">
        <v>2143512.4</v>
      </c>
      <c r="F35" s="28">
        <v>2172250.9</v>
      </c>
      <c r="G35" s="28">
        <v>2198317.9107999997</v>
      </c>
      <c r="H35" s="28">
        <v>1981849.5461235237</v>
      </c>
      <c r="I35" s="28">
        <v>2132410.6561425277</v>
      </c>
      <c r="J35" s="28">
        <v>2219882.1412574942</v>
      </c>
      <c r="K35" s="28">
        <v>2230537.5755355302</v>
      </c>
      <c r="L35" s="443">
        <v>2289236.6673611873</v>
      </c>
      <c r="M35" s="5"/>
      <c r="N35" s="127">
        <v>2381378.0160415331</v>
      </c>
      <c r="O35" s="28">
        <v>2497999.3624237329</v>
      </c>
      <c r="P35" s="29">
        <v>2630387.7218682771</v>
      </c>
      <c r="Q35" s="5"/>
      <c r="R35" s="447">
        <f t="shared" si="0"/>
        <v>4.7999999999999154E-3</v>
      </c>
      <c r="S35" s="444">
        <f t="shared" si="1"/>
        <v>7.9234032266235488E-3</v>
      </c>
      <c r="T35" s="445">
        <f t="shared" si="2"/>
        <v>1.7607562725830306E-2</v>
      </c>
      <c r="U35" s="446">
        <f t="shared" si="3"/>
        <v>2.8172100361328445E-2</v>
      </c>
    </row>
    <row r="36" spans="1:21" x14ac:dyDescent="0.3">
      <c r="A36" s="38" t="s">
        <v>74</v>
      </c>
      <c r="B36" s="24">
        <v>389419.89999999997</v>
      </c>
      <c r="C36" s="23">
        <v>363427.39999999997</v>
      </c>
      <c r="D36" s="23">
        <v>352275.5</v>
      </c>
      <c r="E36" s="13">
        <v>375234.10000000003</v>
      </c>
      <c r="F36" s="13">
        <v>392537.89999999997</v>
      </c>
      <c r="G36" s="13">
        <v>384443.39999999997</v>
      </c>
      <c r="H36" s="13">
        <v>378280.32692199998</v>
      </c>
      <c r="I36" s="13">
        <v>393152.31632821955</v>
      </c>
      <c r="J36" s="13">
        <v>406895.19755764975</v>
      </c>
      <c r="K36" s="13">
        <v>416429.58150342695</v>
      </c>
      <c r="L36" s="21">
        <v>428157.87389925093</v>
      </c>
      <c r="M36" s="3"/>
      <c r="N36" s="69">
        <v>443437.78472493467</v>
      </c>
      <c r="O36" s="13">
        <v>459168.90342455095</v>
      </c>
      <c r="P36" s="21">
        <v>478656.72743033903</v>
      </c>
      <c r="Q36" s="16"/>
      <c r="R36" s="440">
        <f t="shared" si="0"/>
        <v>2.3432038527381183E-2</v>
      </c>
      <c r="S36" s="48">
        <f t="shared" si="1"/>
        <v>7.0377529240186476E-3</v>
      </c>
      <c r="T36" s="49">
        <f t="shared" si="2"/>
        <v>1.4083477137889933E-2</v>
      </c>
      <c r="U36" s="50">
        <f t="shared" si="3"/>
        <v>2.2548807096044676E-2</v>
      </c>
    </row>
    <row r="37" spans="1:21" x14ac:dyDescent="0.3">
      <c r="A37" s="40" t="s">
        <v>76</v>
      </c>
      <c r="B37" s="464">
        <f>SUM(B7:B33)</f>
        <v>11265523.199999999</v>
      </c>
      <c r="C37" s="465">
        <f t="shared" ref="C37:H37" si="4">SUM(C7:C33)</f>
        <v>11530745.599999998</v>
      </c>
      <c r="D37" s="465">
        <f t="shared" si="4"/>
        <v>11768343.000000004</v>
      </c>
      <c r="E37" s="465">
        <f t="shared" si="4"/>
        <v>12088766.500000002</v>
      </c>
      <c r="F37" s="465">
        <f t="shared" si="4"/>
        <v>12346465.000000002</v>
      </c>
      <c r="G37" s="465">
        <f t="shared" si="4"/>
        <v>12515077.660300003</v>
      </c>
      <c r="H37" s="465">
        <f t="shared" si="4"/>
        <v>11748729.397868287</v>
      </c>
      <c r="I37" s="465">
        <f t="shared" ref="I37:L37" si="5">SUM(I7:I33)</f>
        <v>12433245.581179433</v>
      </c>
      <c r="J37" s="465">
        <f t="shared" si="5"/>
        <v>12865793.453563064</v>
      </c>
      <c r="K37" s="465">
        <f t="shared" si="5"/>
        <v>12951132.691993557</v>
      </c>
      <c r="L37" s="466">
        <f t="shared" si="5"/>
        <v>13379166.916165648</v>
      </c>
      <c r="M37" s="5"/>
      <c r="N37" s="458">
        <f t="shared" ref="N37:P37" si="6">SUM(N7:N33)</f>
        <v>13930287.948616153</v>
      </c>
      <c r="O37" s="459">
        <f t="shared" si="6"/>
        <v>14571049.989909926</v>
      </c>
      <c r="P37" s="460">
        <f t="shared" si="6"/>
        <v>15330497.732122261</v>
      </c>
      <c r="Q37" s="5"/>
      <c r="R37" s="440">
        <f t="shared" si="0"/>
        <v>6.633033457167592E-3</v>
      </c>
      <c r="S37" s="48">
        <f t="shared" si="1"/>
        <v>8.1060110979112032E-3</v>
      </c>
      <c r="T37" s="49">
        <f t="shared" si="2"/>
        <v>1.7214061988368723E-2</v>
      </c>
      <c r="U37" s="50">
        <f t="shared" si="3"/>
        <v>2.7603173139501891E-2</v>
      </c>
    </row>
    <row r="38" spans="1:21" x14ac:dyDescent="0.3">
      <c r="A38" s="40" t="s">
        <v>78</v>
      </c>
      <c r="B38" s="458">
        <f>B37+B35</f>
        <v>13282137</v>
      </c>
      <c r="C38" s="459">
        <f t="shared" ref="C38:H38" si="7">C37+C35</f>
        <v>13594861.299999997</v>
      </c>
      <c r="D38" s="459">
        <f t="shared" si="7"/>
        <v>13872051.600000003</v>
      </c>
      <c r="E38" s="459">
        <f t="shared" si="7"/>
        <v>14232278.900000002</v>
      </c>
      <c r="F38" s="459">
        <f t="shared" si="7"/>
        <v>14518715.900000002</v>
      </c>
      <c r="G38" s="459">
        <f t="shared" si="7"/>
        <v>14713395.571100004</v>
      </c>
      <c r="H38" s="459">
        <f t="shared" si="7"/>
        <v>13730578.94399181</v>
      </c>
      <c r="I38" s="459">
        <f t="shared" ref="I38" si="8">I37+I35</f>
        <v>14565656.23732196</v>
      </c>
      <c r="J38" s="459">
        <f t="shared" ref="J38" si="9">J37+J35</f>
        <v>15085675.594820559</v>
      </c>
      <c r="K38" s="459">
        <f t="shared" ref="K38" si="10">K37+K35</f>
        <v>15181670.267529087</v>
      </c>
      <c r="L38" s="460">
        <f t="shared" ref="L38" si="11">L37+L35</f>
        <v>15668403.583526835</v>
      </c>
      <c r="N38" s="458">
        <f t="shared" ref="N38" si="12">N37+N35</f>
        <v>16311665.964657687</v>
      </c>
      <c r="O38" s="459">
        <f t="shared" ref="O38" si="13">O37+O35</f>
        <v>17069049.352333657</v>
      </c>
      <c r="P38" s="460">
        <f t="shared" ref="P38" si="14">P37+P35</f>
        <v>17960885.453990538</v>
      </c>
      <c r="R38" s="440">
        <f t="shared" si="0"/>
        <v>6.3632995489766309E-3</v>
      </c>
      <c r="S38" s="48">
        <f t="shared" si="1"/>
        <v>8.0793393742741859E-3</v>
      </c>
      <c r="T38" s="49">
        <f t="shared" si="2"/>
        <v>1.7271592518535384E-2</v>
      </c>
      <c r="U38" s="50">
        <f t="shared" si="3"/>
        <v>2.7686375035113286E-2</v>
      </c>
    </row>
    <row r="39" spans="1:21" ht="15" thickBot="1" x14ac:dyDescent="0.35">
      <c r="A39" s="41" t="s">
        <v>80</v>
      </c>
      <c r="B39" s="461">
        <f>SUM(B7:B36)</f>
        <v>14225499.1</v>
      </c>
      <c r="C39" s="462">
        <f t="shared" ref="C39:H39" si="15">SUM(C7:C36)</f>
        <v>14591059.199999997</v>
      </c>
      <c r="D39" s="462">
        <f t="shared" si="15"/>
        <v>14853056.700000003</v>
      </c>
      <c r="E39" s="462">
        <f t="shared" si="15"/>
        <v>15231507.000000002</v>
      </c>
      <c r="F39" s="462">
        <f t="shared" si="15"/>
        <v>15533999.800000003</v>
      </c>
      <c r="G39" s="462">
        <f t="shared" si="15"/>
        <v>15751571.571100002</v>
      </c>
      <c r="H39" s="462">
        <f t="shared" si="15"/>
        <v>14746209.33195781</v>
      </c>
      <c r="I39" s="462">
        <f t="shared" ref="I39:L39" si="16">SUM(I7:I36)</f>
        <v>15630530.903486283</v>
      </c>
      <c r="J39" s="462">
        <f t="shared" si="16"/>
        <v>16182194.542837445</v>
      </c>
      <c r="K39" s="462">
        <f t="shared" si="16"/>
        <v>16293695.741170727</v>
      </c>
      <c r="L39" s="463">
        <f t="shared" si="16"/>
        <v>16813168.435610715</v>
      </c>
      <c r="N39" s="461">
        <f t="shared" ref="N39:P39" si="17">SUM(N7:N36)</f>
        <v>17500835.02386691</v>
      </c>
      <c r="O39" s="462">
        <f t="shared" si="17"/>
        <v>18304013.156356815</v>
      </c>
      <c r="P39" s="463">
        <f t="shared" si="17"/>
        <v>19252685.111230582</v>
      </c>
      <c r="R39" s="440">
        <f t="shared" si="0"/>
        <v>6.8903632346104526E-3</v>
      </c>
      <c r="S39" s="48">
        <f t="shared" si="1"/>
        <v>8.0494602194247644E-3</v>
      </c>
      <c r="T39" s="49">
        <f t="shared" si="2"/>
        <v>1.7136761891885399E-2</v>
      </c>
      <c r="U39" s="50">
        <f t="shared" si="3"/>
        <v>2.7468103923392828E-2</v>
      </c>
    </row>
    <row r="40" spans="1:21" x14ac:dyDescent="0.3">
      <c r="A40" s="5" t="s">
        <v>81</v>
      </c>
    </row>
    <row r="41" spans="1:21" x14ac:dyDescent="0.3">
      <c r="A41" s="5" t="s">
        <v>88</v>
      </c>
    </row>
  </sheetData>
  <mergeCells count="2">
    <mergeCell ref="A5:A6"/>
    <mergeCell ref="B2:P2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theme="8"/>
  </sheetPr>
  <dimension ref="A1:AM136"/>
  <sheetViews>
    <sheetView showGridLines="0" zoomScale="85" zoomScaleNormal="85" workbookViewId="0">
      <selection activeCell="F21" sqref="F21"/>
    </sheetView>
  </sheetViews>
  <sheetFormatPr defaultColWidth="9.33203125" defaultRowHeight="10.199999999999999" x14ac:dyDescent="0.2"/>
  <cols>
    <col min="1" max="1" width="30.5546875" style="5" customWidth="1"/>
    <col min="2" max="2" width="10.6640625" style="5" customWidth="1"/>
    <col min="3" max="7" width="9.33203125" style="5"/>
    <col min="8" max="8" width="3.6640625" style="5" customWidth="1"/>
    <col min="9" max="11" width="10.6640625" style="5" customWidth="1"/>
    <col min="12" max="12" width="8.6640625" style="5" bestFit="1" customWidth="1"/>
    <col min="13" max="16" width="11.6640625" style="5" customWidth="1"/>
    <col min="17" max="17" width="10.6640625" style="5" customWidth="1"/>
    <col min="18" max="21" width="9.6640625" style="5" customWidth="1"/>
    <col min="22" max="22" width="3.6640625" style="5" customWidth="1"/>
    <col min="23" max="37" width="9.33203125" style="5" customWidth="1"/>
    <col min="38" max="16384" width="9.33203125" style="5"/>
  </cols>
  <sheetData>
    <row r="1" spans="1:39" ht="14.4" x14ac:dyDescent="0.3">
      <c r="A1" s="25" t="s">
        <v>89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1"/>
      <c r="Q1"/>
      <c r="R1"/>
      <c r="S1"/>
      <c r="T1"/>
      <c r="U1"/>
      <c r="V1"/>
      <c r="AB1"/>
      <c r="AC1"/>
      <c r="AD1"/>
      <c r="AE1"/>
      <c r="AF1"/>
      <c r="AG1"/>
      <c r="AH1"/>
      <c r="AI1"/>
    </row>
    <row r="2" spans="1:39" ht="15" thickBot="1" x14ac:dyDescent="0.35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1"/>
      <c r="Q2"/>
      <c r="R2"/>
      <c r="S2"/>
      <c r="T2"/>
      <c r="U2"/>
      <c r="V2"/>
      <c r="AA2"/>
      <c r="AB2"/>
      <c r="AC2"/>
      <c r="AD2"/>
      <c r="AE2"/>
      <c r="AF2"/>
      <c r="AG2"/>
      <c r="AH2"/>
      <c r="AI2"/>
    </row>
    <row r="3" spans="1:39" s="556" customFormat="1" ht="25.2" thickBot="1" x14ac:dyDescent="0.35">
      <c r="A3" s="646" t="s">
        <v>91</v>
      </c>
      <c r="B3" s="647"/>
      <c r="C3" s="647"/>
      <c r="D3" s="647"/>
      <c r="E3" s="647"/>
      <c r="F3" s="647"/>
      <c r="G3" s="647"/>
      <c r="H3" s="647"/>
      <c r="I3" s="647"/>
      <c r="J3" s="647"/>
      <c r="K3" s="647"/>
      <c r="L3" s="647"/>
      <c r="M3" s="647"/>
      <c r="N3" s="647"/>
      <c r="O3" s="647"/>
      <c r="P3" s="647"/>
      <c r="Q3" s="647"/>
      <c r="R3" s="647"/>
      <c r="S3" s="647"/>
      <c r="T3" s="647"/>
      <c r="U3" s="647"/>
      <c r="V3" s="647"/>
      <c r="W3" s="647"/>
      <c r="X3" s="647"/>
      <c r="Y3" s="647"/>
      <c r="Z3" s="648"/>
      <c r="AA3" s="212"/>
      <c r="AB3" s="212"/>
      <c r="AC3" s="212"/>
      <c r="AD3" s="212"/>
      <c r="AE3" s="212"/>
      <c r="AF3" s="212"/>
      <c r="AG3" s="212"/>
      <c r="AH3" s="212"/>
      <c r="AI3" s="212"/>
    </row>
    <row r="4" spans="1:39" ht="14.4" x14ac:dyDescent="0.3">
      <c r="A4" s="25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1"/>
      <c r="Q4"/>
      <c r="R4"/>
      <c r="S4"/>
      <c r="T4"/>
      <c r="U4"/>
      <c r="V4"/>
      <c r="AA4"/>
      <c r="AB4"/>
      <c r="AC4"/>
      <c r="AD4"/>
      <c r="AE4"/>
      <c r="AF4"/>
      <c r="AG4"/>
      <c r="AH4"/>
      <c r="AI4"/>
    </row>
    <row r="5" spans="1:39" ht="15" thickBot="1" x14ac:dyDescent="0.35">
      <c r="A5" s="25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1"/>
      <c r="Q5"/>
      <c r="R5"/>
      <c r="S5"/>
      <c r="T5"/>
      <c r="U5"/>
      <c r="V5"/>
      <c r="AB5"/>
      <c r="AC5"/>
      <c r="AD5"/>
      <c r="AE5"/>
      <c r="AF5"/>
      <c r="AG5"/>
      <c r="AH5"/>
      <c r="AI5"/>
    </row>
    <row r="6" spans="1:39" ht="18" thickBot="1" x14ac:dyDescent="0.35">
      <c r="A6" s="652" t="s">
        <v>91</v>
      </c>
      <c r="B6" s="653"/>
      <c r="C6" s="653"/>
      <c r="D6" s="653"/>
      <c r="E6" s="653"/>
      <c r="F6" s="653"/>
      <c r="G6" s="653"/>
      <c r="H6" s="653"/>
      <c r="I6" s="653"/>
      <c r="J6" s="653"/>
      <c r="K6" s="653"/>
      <c r="L6" s="653"/>
      <c r="M6" s="653"/>
      <c r="N6" s="653"/>
      <c r="O6" s="653"/>
      <c r="P6" s="654"/>
      <c r="Q6"/>
      <c r="R6"/>
      <c r="S6"/>
      <c r="T6"/>
      <c r="U6"/>
      <c r="V6"/>
      <c r="AB6"/>
      <c r="AC6"/>
      <c r="AD6"/>
      <c r="AE6"/>
      <c r="AF6"/>
      <c r="AG6"/>
      <c r="AH6"/>
      <c r="AI6"/>
    </row>
    <row r="7" spans="1:39" ht="18" thickBot="1" x14ac:dyDescent="0.35">
      <c r="A7" s="652" t="s">
        <v>92</v>
      </c>
      <c r="B7" s="653"/>
      <c r="C7" s="653"/>
      <c r="D7" s="653"/>
      <c r="E7" s="653"/>
      <c r="F7" s="653"/>
      <c r="G7" s="653"/>
      <c r="H7" s="653"/>
      <c r="I7" s="653"/>
      <c r="J7" s="653"/>
      <c r="K7" s="653"/>
      <c r="L7" s="653"/>
      <c r="M7" s="653"/>
      <c r="N7" s="653"/>
      <c r="O7" s="653"/>
      <c r="P7" s="654"/>
      <c r="Q7"/>
      <c r="R7"/>
      <c r="S7"/>
      <c r="T7"/>
      <c r="U7"/>
      <c r="V7"/>
      <c r="W7" s="52"/>
      <c r="AB7"/>
      <c r="AC7"/>
      <c r="AD7"/>
      <c r="AE7"/>
      <c r="AF7"/>
      <c r="AG7"/>
      <c r="AH7"/>
      <c r="AI7"/>
    </row>
    <row r="8" spans="1:39" ht="18" thickBot="1" x14ac:dyDescent="0.35">
      <c r="A8" s="652" t="s">
        <v>93</v>
      </c>
      <c r="B8" s="653"/>
      <c r="C8" s="653"/>
      <c r="D8" s="653"/>
      <c r="E8" s="653"/>
      <c r="F8" s="653"/>
      <c r="G8" s="653"/>
      <c r="H8" s="653"/>
      <c r="I8" s="653"/>
      <c r="J8" s="653"/>
      <c r="K8" s="653"/>
      <c r="L8" s="653"/>
      <c r="M8" s="653"/>
      <c r="N8" s="653"/>
      <c r="O8" s="653"/>
      <c r="P8" s="654"/>
      <c r="Q8"/>
      <c r="R8"/>
      <c r="S8"/>
      <c r="T8"/>
      <c r="U8"/>
      <c r="V8"/>
      <c r="AB8"/>
      <c r="AC8"/>
      <c r="AD8"/>
      <c r="AE8"/>
      <c r="AF8"/>
      <c r="AG8"/>
      <c r="AH8"/>
      <c r="AI8"/>
    </row>
    <row r="9" spans="1:39" ht="15" thickBot="1" x14ac:dyDescent="0.35">
      <c r="Q9"/>
      <c r="R9" s="388" t="s">
        <v>94</v>
      </c>
      <c r="S9" s="389"/>
      <c r="T9" s="389"/>
      <c r="U9" s="390"/>
      <c r="V9"/>
      <c r="W9" s="391" t="s">
        <v>95</v>
      </c>
      <c r="X9" s="392"/>
      <c r="Y9" s="392"/>
      <c r="Z9" s="393"/>
      <c r="AA9"/>
      <c r="AB9"/>
      <c r="AC9"/>
      <c r="AD9"/>
      <c r="AE9"/>
      <c r="AF9"/>
      <c r="AG9"/>
      <c r="AH9"/>
      <c r="AI9"/>
      <c r="AJ9"/>
      <c r="AK9"/>
      <c r="AL9"/>
      <c r="AM9"/>
    </row>
    <row r="10" spans="1:39" ht="40.799999999999997" x14ac:dyDescent="0.3">
      <c r="A10" s="102"/>
      <c r="B10" s="103"/>
      <c r="C10" s="128">
        <v>2020</v>
      </c>
      <c r="D10" s="129">
        <v>2021</v>
      </c>
      <c r="E10" s="129">
        <v>2022</v>
      </c>
      <c r="F10" s="130">
        <v>2023</v>
      </c>
      <c r="G10" s="235">
        <v>2025</v>
      </c>
      <c r="H10"/>
      <c r="I10" s="108" t="s">
        <v>5</v>
      </c>
      <c r="J10" s="108" t="s">
        <v>6</v>
      </c>
      <c r="K10" s="113" t="s">
        <v>7</v>
      </c>
      <c r="L10"/>
      <c r="M10" s="108" t="s">
        <v>83</v>
      </c>
      <c r="N10" s="108" t="s">
        <v>9</v>
      </c>
      <c r="O10" s="108" t="s">
        <v>10</v>
      </c>
      <c r="P10" s="113" t="s">
        <v>11</v>
      </c>
      <c r="Q10"/>
      <c r="R10" s="113" cm="1">
        <f t="array" ref="R10:U10">$C$10:$F$10</f>
        <v>2020</v>
      </c>
      <c r="S10" s="113">
        <v>2021</v>
      </c>
      <c r="T10" s="113">
        <v>2022</v>
      </c>
      <c r="U10" s="113">
        <v>2023</v>
      </c>
      <c r="V10"/>
      <c r="W10" s="113" cm="1">
        <f t="array" ref="W10:Z10">$C$10:$F$10</f>
        <v>2020</v>
      </c>
      <c r="X10" s="113">
        <v>2021</v>
      </c>
      <c r="Y10" s="113">
        <v>2022</v>
      </c>
      <c r="Z10" s="113">
        <v>2023</v>
      </c>
      <c r="AA10"/>
      <c r="AB10"/>
      <c r="AC10"/>
      <c r="AD10"/>
      <c r="AE10"/>
      <c r="AF10"/>
      <c r="AG10"/>
      <c r="AH10"/>
      <c r="AI10"/>
      <c r="AJ10"/>
      <c r="AK10"/>
      <c r="AL10"/>
      <c r="AM10"/>
    </row>
    <row r="11" spans="1:39" ht="14.4" x14ac:dyDescent="0.3">
      <c r="A11" s="106" t="s">
        <v>12</v>
      </c>
      <c r="B11" s="107" t="s">
        <v>13</v>
      </c>
      <c r="C11" s="168" t="s">
        <v>96</v>
      </c>
      <c r="D11" s="184" t="s">
        <v>96</v>
      </c>
      <c r="E11" s="184" t="s">
        <v>96</v>
      </c>
      <c r="F11" s="184" t="s">
        <v>96</v>
      </c>
      <c r="G11" s="186" t="s">
        <v>96</v>
      </c>
      <c r="H11"/>
      <c r="I11" s="168" t="s">
        <v>96</v>
      </c>
      <c r="J11" s="168" t="s">
        <v>96</v>
      </c>
      <c r="K11" s="169" t="s">
        <v>96</v>
      </c>
      <c r="L11"/>
      <c r="M11" s="108" t="s">
        <v>15</v>
      </c>
      <c r="N11" s="108" t="s">
        <v>15</v>
      </c>
      <c r="O11" s="108" t="s">
        <v>15</v>
      </c>
      <c r="P11" s="113" t="s">
        <v>15</v>
      </c>
      <c r="Q11"/>
      <c r="R11" s="168" t="s">
        <v>96</v>
      </c>
      <c r="S11" s="168" t="s">
        <v>96</v>
      </c>
      <c r="T11" s="168" t="s">
        <v>96</v>
      </c>
      <c r="U11" s="169" t="s">
        <v>96</v>
      </c>
      <c r="V11"/>
      <c r="W11" s="108" t="s">
        <v>15</v>
      </c>
      <c r="X11" s="108" t="s">
        <v>15</v>
      </c>
      <c r="Y11" s="108" t="s">
        <v>15</v>
      </c>
      <c r="Z11" s="113" t="s">
        <v>15</v>
      </c>
      <c r="AA11"/>
      <c r="AB11"/>
      <c r="AC11"/>
      <c r="AD11"/>
      <c r="AE11"/>
      <c r="AF11"/>
      <c r="AG11"/>
      <c r="AH11"/>
      <c r="AI11"/>
      <c r="AJ11"/>
      <c r="AK11"/>
      <c r="AL11"/>
      <c r="AM11"/>
    </row>
    <row r="12" spans="1:39" ht="15" customHeight="1" x14ac:dyDescent="0.3">
      <c r="A12" s="38" t="s">
        <v>16</v>
      </c>
      <c r="B12" s="18" t="s">
        <v>17</v>
      </c>
      <c r="C12" s="252">
        <v>134.28768253914677</v>
      </c>
      <c r="D12" s="253">
        <v>137.767363235293</v>
      </c>
      <c r="E12" s="253">
        <v>139.87624123435359</v>
      </c>
      <c r="F12" s="252">
        <v>143.31099021696443</v>
      </c>
      <c r="G12" s="254">
        <v>150.45735407135706</v>
      </c>
      <c r="H12"/>
      <c r="I12" s="258">
        <v>170.48583041182366</v>
      </c>
      <c r="J12" s="259">
        <v>172.74323062682609</v>
      </c>
      <c r="K12" s="260">
        <v>194.81989695074734</v>
      </c>
      <c r="L12"/>
      <c r="M12" s="135">
        <f t="shared" ref="M12:M44" si="0">F12/E12-1</f>
        <v>2.4555628263245532E-2</v>
      </c>
      <c r="N12" s="135">
        <f t="shared" ref="N12:P44" si="1">IFERROR((I12/$G12)^(1/5)-1,0)</f>
        <v>2.5309482290812424E-2</v>
      </c>
      <c r="O12" s="143">
        <f t="shared" si="1"/>
        <v>2.8010435976105086E-2</v>
      </c>
      <c r="P12" s="136">
        <f t="shared" si="1"/>
        <v>5.3037840920459045E-2</v>
      </c>
      <c r="Q12"/>
      <c r="R12" s="258">
        <v>3847.7041758803211</v>
      </c>
      <c r="S12" s="259">
        <v>3813.3009999999995</v>
      </c>
      <c r="T12" s="259">
        <v>3955.232</v>
      </c>
      <c r="U12" s="260">
        <v>3957.476999999999</v>
      </c>
      <c r="V12"/>
      <c r="W12" s="90">
        <f t="shared" ref="W12:W44" si="2">IFERROR(C12/R12,0)</f>
        <v>3.4900729474199491E-2</v>
      </c>
      <c r="X12" s="91">
        <f t="shared" ref="X12:Z44" si="3">IFERROR(D12/S12,0)</f>
        <v>3.612811137523448E-2</v>
      </c>
      <c r="Y12" s="91">
        <f t="shared" si="3"/>
        <v>3.5364863864965089E-2</v>
      </c>
      <c r="Z12" s="170">
        <f t="shared" si="3"/>
        <v>3.6212715883620919E-2</v>
      </c>
      <c r="AA12"/>
      <c r="AB12" s="376"/>
      <c r="AC12"/>
      <c r="AD12"/>
      <c r="AE12"/>
      <c r="AF12"/>
      <c r="AG12"/>
      <c r="AH12"/>
      <c r="AI12"/>
      <c r="AJ12"/>
      <c r="AK12"/>
      <c r="AL12"/>
      <c r="AM12"/>
    </row>
    <row r="13" spans="1:39" ht="14.4" x14ac:dyDescent="0.3">
      <c r="A13" s="38" t="s">
        <v>18</v>
      </c>
      <c r="B13" s="18" t="s">
        <v>19</v>
      </c>
      <c r="C13" s="252">
        <v>135.48531268147647</v>
      </c>
      <c r="D13" s="253">
        <v>137.57958173650692</v>
      </c>
      <c r="E13" s="253">
        <v>138.48077336110885</v>
      </c>
      <c r="F13" s="252">
        <v>140.7895013452698</v>
      </c>
      <c r="G13" s="254">
        <v>147.55067919709634</v>
      </c>
      <c r="H13"/>
      <c r="I13" s="258">
        <v>149.64370107233671</v>
      </c>
      <c r="J13" s="259">
        <v>168.49870630822736</v>
      </c>
      <c r="K13" s="260">
        <v>194.62744997295681</v>
      </c>
      <c r="L13"/>
      <c r="M13" s="135">
        <f t="shared" si="0"/>
        <v>1.6671830522931863E-2</v>
      </c>
      <c r="N13" s="135">
        <f t="shared" si="1"/>
        <v>2.8210592808981527E-3</v>
      </c>
      <c r="O13" s="143">
        <f t="shared" si="1"/>
        <v>2.6906899027446363E-2</v>
      </c>
      <c r="P13" s="136">
        <f t="shared" si="1"/>
        <v>5.6945455823414592E-2</v>
      </c>
      <c r="Q13"/>
      <c r="R13" s="258">
        <v>4398.5858108301736</v>
      </c>
      <c r="S13" s="259">
        <v>4412.1490000000003</v>
      </c>
      <c r="T13" s="259">
        <v>4486.2770000000019</v>
      </c>
      <c r="U13" s="260">
        <v>4521.9143333333486</v>
      </c>
      <c r="V13"/>
      <c r="W13" s="83">
        <f t="shared" si="2"/>
        <v>3.0802016490819682E-2</v>
      </c>
      <c r="X13" s="171">
        <f t="shared" si="3"/>
        <v>3.1181989034483402E-2</v>
      </c>
      <c r="Y13" s="171">
        <f t="shared" si="3"/>
        <v>3.0867637767598564E-2</v>
      </c>
      <c r="Z13" s="84">
        <f t="shared" si="3"/>
        <v>3.113493334171287E-2</v>
      </c>
      <c r="AA13"/>
      <c r="AB13" s="376"/>
      <c r="AC13"/>
      <c r="AD13"/>
      <c r="AE13"/>
      <c r="AF13"/>
      <c r="AG13"/>
      <c r="AH13"/>
      <c r="AI13"/>
      <c r="AJ13"/>
      <c r="AK13"/>
      <c r="AL13"/>
      <c r="AM13"/>
    </row>
    <row r="14" spans="1:39" ht="14.4" x14ac:dyDescent="0.3">
      <c r="A14" s="38" t="s">
        <v>20</v>
      </c>
      <c r="B14" s="18" t="s">
        <v>21</v>
      </c>
      <c r="C14" s="252">
        <v>85.797959619055561</v>
      </c>
      <c r="D14" s="253">
        <v>90.928096443405096</v>
      </c>
      <c r="E14" s="253">
        <v>95.410723316136995</v>
      </c>
      <c r="F14" s="252">
        <v>99.607252837389041</v>
      </c>
      <c r="G14" s="254">
        <v>107.3442974516725</v>
      </c>
      <c r="H14"/>
      <c r="I14" s="258">
        <v>108.89393309901391</v>
      </c>
      <c r="J14" s="259">
        <v>124.53101925693166</v>
      </c>
      <c r="K14" s="260">
        <v>144.38404866086049</v>
      </c>
      <c r="L14"/>
      <c r="M14" s="135">
        <f t="shared" si="0"/>
        <v>4.39838351015025E-2</v>
      </c>
      <c r="N14" s="135">
        <f t="shared" si="1"/>
        <v>2.8706957390463028E-3</v>
      </c>
      <c r="O14" s="143">
        <f t="shared" si="1"/>
        <v>3.0148211695793181E-2</v>
      </c>
      <c r="P14" s="136">
        <f t="shared" si="1"/>
        <v>6.107980166608562E-2</v>
      </c>
      <c r="Q14"/>
      <c r="R14" s="258">
        <v>2940.5275825276135</v>
      </c>
      <c r="S14" s="259">
        <v>2744.3959999999993</v>
      </c>
      <c r="T14" s="259">
        <v>2827.4929999999995</v>
      </c>
      <c r="U14" s="260">
        <v>2793.3054666666667</v>
      </c>
      <c r="V14"/>
      <c r="W14" s="83">
        <f t="shared" si="2"/>
        <v>2.9177743520877129E-2</v>
      </c>
      <c r="X14" s="171">
        <f t="shared" si="3"/>
        <v>3.3132279905452831E-2</v>
      </c>
      <c r="Y14" s="171">
        <f t="shared" si="3"/>
        <v>3.3743929097662495E-2</v>
      </c>
      <c r="Z14" s="84">
        <f t="shared" si="3"/>
        <v>3.5659276805215759E-2</v>
      </c>
      <c r="AA14"/>
      <c r="AB14" s="376"/>
      <c r="AC14"/>
      <c r="AD14"/>
      <c r="AE14"/>
      <c r="AF14"/>
      <c r="AG14"/>
      <c r="AH14"/>
      <c r="AI14"/>
      <c r="AJ14"/>
      <c r="AK14"/>
      <c r="AL14"/>
      <c r="AM14"/>
    </row>
    <row r="15" spans="1:39" ht="14.4" x14ac:dyDescent="0.3">
      <c r="A15" s="38" t="s">
        <v>22</v>
      </c>
      <c r="B15" s="18" t="s">
        <v>23</v>
      </c>
      <c r="C15" s="252">
        <v>45.28073210442146</v>
      </c>
      <c r="D15" s="253">
        <v>49.079131556156966</v>
      </c>
      <c r="E15" s="253">
        <v>51.179024892065314</v>
      </c>
      <c r="F15" s="252">
        <v>53.17073281271869</v>
      </c>
      <c r="G15" s="254">
        <v>56.944707406423696</v>
      </c>
      <c r="H15"/>
      <c r="I15" s="258">
        <v>57.034495706942025</v>
      </c>
      <c r="J15" s="259">
        <v>65.851136495040862</v>
      </c>
      <c r="K15" s="260">
        <v>75.199023688754167</v>
      </c>
      <c r="L15"/>
      <c r="M15" s="135">
        <f t="shared" si="0"/>
        <v>3.8916488245991587E-2</v>
      </c>
      <c r="N15" s="135">
        <f t="shared" si="1"/>
        <v>3.1515386829727987E-4</v>
      </c>
      <c r="O15" s="143">
        <f t="shared" si="1"/>
        <v>2.9489642854592546E-2</v>
      </c>
      <c r="P15" s="136">
        <f t="shared" si="1"/>
        <v>5.7186886093546496E-2</v>
      </c>
      <c r="Q15"/>
      <c r="R15" s="258">
        <v>1494.295854550418</v>
      </c>
      <c r="S15" s="259">
        <v>1486.7199999999996</v>
      </c>
      <c r="T15" s="259">
        <v>1495.5760000000009</v>
      </c>
      <c r="U15" s="260">
        <v>1515.755000000001</v>
      </c>
      <c r="V15"/>
      <c r="W15" s="83">
        <f t="shared" si="2"/>
        <v>3.0302387553664777E-2</v>
      </c>
      <c r="X15" s="171">
        <f t="shared" si="3"/>
        <v>3.301168448407029E-2</v>
      </c>
      <c r="Y15" s="171">
        <f t="shared" si="3"/>
        <v>3.4220276931473413E-2</v>
      </c>
      <c r="Z15" s="84">
        <f t="shared" si="3"/>
        <v>3.5078711805482186E-2</v>
      </c>
      <c r="AA15"/>
      <c r="AB15" s="376"/>
      <c r="AC15"/>
      <c r="AD15"/>
      <c r="AE15"/>
      <c r="AF15"/>
      <c r="AG15"/>
      <c r="AH15"/>
      <c r="AI15"/>
      <c r="AJ15"/>
      <c r="AK15"/>
      <c r="AL15"/>
      <c r="AM15"/>
    </row>
    <row r="16" spans="1:39" ht="14.4" x14ac:dyDescent="0.3">
      <c r="A16" s="38" t="s">
        <v>24</v>
      </c>
      <c r="B16" s="18" t="s">
        <v>25</v>
      </c>
      <c r="C16" s="252">
        <v>13.794615667780651</v>
      </c>
      <c r="D16" s="253">
        <v>15.868498470880526</v>
      </c>
      <c r="E16" s="253">
        <v>17.474503480297159</v>
      </c>
      <c r="F16" s="252">
        <v>18.664513657669993</v>
      </c>
      <c r="G16" s="254">
        <v>20.786438819584884</v>
      </c>
      <c r="H16"/>
      <c r="I16" s="258">
        <v>23.55790029375596</v>
      </c>
      <c r="J16" s="259">
        <v>25.36115338314853</v>
      </c>
      <c r="K16" s="260">
        <v>26.516815722943825</v>
      </c>
      <c r="L16"/>
      <c r="M16" s="135">
        <f t="shared" si="0"/>
        <v>6.809979915678821E-2</v>
      </c>
      <c r="N16" s="135">
        <f t="shared" si="1"/>
        <v>2.5348021139579346E-2</v>
      </c>
      <c r="O16" s="143">
        <f t="shared" si="1"/>
        <v>4.0585528543901406E-2</v>
      </c>
      <c r="P16" s="136">
        <f t="shared" si="1"/>
        <v>4.9900773857964431E-2</v>
      </c>
      <c r="Q16"/>
      <c r="R16" s="258">
        <v>341.64330518841103</v>
      </c>
      <c r="S16" s="259">
        <v>352.41199999999992</v>
      </c>
      <c r="T16" s="259">
        <v>363.75899999999984</v>
      </c>
      <c r="U16" s="260">
        <v>379.43900000000212</v>
      </c>
      <c r="V16"/>
      <c r="W16" s="83">
        <f t="shared" si="2"/>
        <v>4.0377245677836807E-2</v>
      </c>
      <c r="X16" s="171">
        <f t="shared" si="3"/>
        <v>4.5028258035709708E-2</v>
      </c>
      <c r="Y16" s="171">
        <f t="shared" si="3"/>
        <v>4.8038683524798467E-2</v>
      </c>
      <c r="Z16" s="84">
        <f t="shared" si="3"/>
        <v>4.9189760824980798E-2</v>
      </c>
      <c r="AA16"/>
      <c r="AB16" s="376"/>
      <c r="AC16"/>
      <c r="AD16"/>
      <c r="AE16"/>
      <c r="AF16"/>
      <c r="AG16"/>
      <c r="AH16"/>
      <c r="AI16"/>
      <c r="AJ16"/>
      <c r="AK16"/>
      <c r="AL16"/>
      <c r="AM16"/>
    </row>
    <row r="17" spans="1:39" ht="14.4" x14ac:dyDescent="0.3">
      <c r="A17" s="38" t="s">
        <v>26</v>
      </c>
      <c r="B17" s="18" t="s">
        <v>27</v>
      </c>
      <c r="C17" s="252">
        <v>176.63894041317423</v>
      </c>
      <c r="D17" s="253">
        <v>194.49451911629225</v>
      </c>
      <c r="E17" s="253">
        <v>210.63293661382826</v>
      </c>
      <c r="F17" s="252">
        <v>222.56883917863431</v>
      </c>
      <c r="G17" s="254">
        <v>243.52544362064106</v>
      </c>
      <c r="H17"/>
      <c r="I17" s="258">
        <v>297.65048625522718</v>
      </c>
      <c r="J17" s="259">
        <v>299.5033231747127</v>
      </c>
      <c r="K17" s="260">
        <v>361.02363343382501</v>
      </c>
      <c r="L17"/>
      <c r="M17" s="135">
        <f t="shared" si="0"/>
        <v>5.6666838324004321E-2</v>
      </c>
      <c r="N17" s="135">
        <f t="shared" si="1"/>
        <v>4.0956186639993231E-2</v>
      </c>
      <c r="O17" s="143">
        <f t="shared" si="1"/>
        <v>4.2248936076544341E-2</v>
      </c>
      <c r="P17" s="136">
        <f t="shared" si="1"/>
        <v>8.1927744791871815E-2</v>
      </c>
      <c r="Q17"/>
      <c r="R17" s="258">
        <v>4894.3749885490734</v>
      </c>
      <c r="S17" s="259">
        <v>4796.1419999999989</v>
      </c>
      <c r="T17" s="259">
        <v>4740.0669999999991</v>
      </c>
      <c r="U17" s="260">
        <v>4761.3866666666618</v>
      </c>
      <c r="V17"/>
      <c r="W17" s="83">
        <f t="shared" si="2"/>
        <v>3.609019350303979E-2</v>
      </c>
      <c r="X17" s="171">
        <f t="shared" si="3"/>
        <v>4.0552285381936629E-2</v>
      </c>
      <c r="Y17" s="171">
        <f t="shared" si="3"/>
        <v>4.4436700285845815E-2</v>
      </c>
      <c r="Z17" s="84">
        <f t="shared" si="3"/>
        <v>4.6744542033686519E-2</v>
      </c>
      <c r="AA17"/>
      <c r="AB17" s="376"/>
      <c r="AC17"/>
      <c r="AD17"/>
      <c r="AE17"/>
      <c r="AF17"/>
      <c r="AG17"/>
      <c r="AH17"/>
      <c r="AI17"/>
      <c r="AJ17"/>
      <c r="AK17"/>
      <c r="AL17"/>
      <c r="AM17"/>
    </row>
    <row r="18" spans="1:39" ht="14.4" x14ac:dyDescent="0.3">
      <c r="A18" s="38" t="s">
        <v>28</v>
      </c>
      <c r="B18" s="18" t="s">
        <v>29</v>
      </c>
      <c r="C18" s="252">
        <v>105.20725982392354</v>
      </c>
      <c r="D18" s="253">
        <v>112.78793006114296</v>
      </c>
      <c r="E18" s="253">
        <v>120.14954752273258</v>
      </c>
      <c r="F18" s="252">
        <v>127.23741050979352</v>
      </c>
      <c r="G18" s="254">
        <v>140.58615125615992</v>
      </c>
      <c r="H18"/>
      <c r="I18" s="258">
        <v>155.26740261523469</v>
      </c>
      <c r="J18" s="259">
        <v>169.82280213443835</v>
      </c>
      <c r="K18" s="260">
        <v>202.22356338440505</v>
      </c>
      <c r="L18"/>
      <c r="M18" s="135">
        <f t="shared" si="0"/>
        <v>5.8992007320875617E-2</v>
      </c>
      <c r="N18" s="135">
        <f t="shared" si="1"/>
        <v>2.0064301833688569E-2</v>
      </c>
      <c r="O18" s="143">
        <f t="shared" si="1"/>
        <v>3.8510022470920502E-2</v>
      </c>
      <c r="P18" s="136">
        <f t="shared" si="1"/>
        <v>7.541934249204596E-2</v>
      </c>
      <c r="Q18"/>
      <c r="R18" s="258">
        <v>2543.980193054656</v>
      </c>
      <c r="S18" s="259">
        <v>2525.2700000000004</v>
      </c>
      <c r="T18" s="259">
        <v>2597.9720000000007</v>
      </c>
      <c r="U18" s="260">
        <v>2599.1392666666652</v>
      </c>
      <c r="V18"/>
      <c r="W18" s="83">
        <f t="shared" si="2"/>
        <v>4.1355376944816967E-2</v>
      </c>
      <c r="X18" s="171">
        <f t="shared" si="3"/>
        <v>4.466371123133088E-2</v>
      </c>
      <c r="Y18" s="171">
        <f t="shared" si="3"/>
        <v>4.6247437433017964E-2</v>
      </c>
      <c r="Z18" s="84">
        <f t="shared" si="3"/>
        <v>4.8953671756485947E-2</v>
      </c>
      <c r="AA18"/>
      <c r="AB18" s="376"/>
      <c r="AC18"/>
      <c r="AD18"/>
      <c r="AE18"/>
      <c r="AF18"/>
      <c r="AG18"/>
      <c r="AH18"/>
      <c r="AI18"/>
      <c r="AJ18"/>
      <c r="AK18"/>
      <c r="AL18"/>
      <c r="AM18"/>
    </row>
    <row r="19" spans="1:39" ht="14.4" x14ac:dyDescent="0.3">
      <c r="A19" s="38" t="s">
        <v>30</v>
      </c>
      <c r="B19" s="18" t="s">
        <v>31</v>
      </c>
      <c r="C19" s="252">
        <v>28.165337204270227</v>
      </c>
      <c r="D19" s="253">
        <v>30.468008951495165</v>
      </c>
      <c r="E19" s="253">
        <v>33.132132184166515</v>
      </c>
      <c r="F19" s="252">
        <v>35.362350316197364</v>
      </c>
      <c r="G19" s="254">
        <v>39.549036108137898</v>
      </c>
      <c r="H19"/>
      <c r="I19" s="258">
        <v>43.767940956764939</v>
      </c>
      <c r="J19" s="259">
        <v>48.48938603766576</v>
      </c>
      <c r="K19" s="260">
        <v>65.797915271111592</v>
      </c>
      <c r="L19"/>
      <c r="M19" s="135">
        <f t="shared" si="0"/>
        <v>6.7312846623757139E-2</v>
      </c>
      <c r="N19" s="135">
        <f t="shared" si="1"/>
        <v>2.0478930765531533E-2</v>
      </c>
      <c r="O19" s="143">
        <f t="shared" si="1"/>
        <v>4.160284244849155E-2</v>
      </c>
      <c r="P19" s="136">
        <f t="shared" si="1"/>
        <v>0.1071723874787609</v>
      </c>
      <c r="Q19"/>
      <c r="R19" s="258">
        <v>587.02228476145297</v>
      </c>
      <c r="S19" s="259">
        <v>566.41999999999996</v>
      </c>
      <c r="T19" s="259">
        <v>597.46999999999991</v>
      </c>
      <c r="U19" s="260">
        <v>590.84333333333313</v>
      </c>
      <c r="V19"/>
      <c r="W19" s="83">
        <f t="shared" si="2"/>
        <v>4.7980013596444153E-2</v>
      </c>
      <c r="X19" s="171">
        <f t="shared" si="3"/>
        <v>5.3790489303864916E-2</v>
      </c>
      <c r="Y19" s="171">
        <f t="shared" si="3"/>
        <v>5.5454051557679081E-2</v>
      </c>
      <c r="Z19" s="84">
        <f t="shared" si="3"/>
        <v>5.9850637759920639E-2</v>
      </c>
      <c r="AA19"/>
      <c r="AB19" s="376"/>
      <c r="AC19"/>
      <c r="AD19"/>
      <c r="AE19"/>
      <c r="AF19"/>
      <c r="AG19"/>
      <c r="AH19"/>
      <c r="AI19"/>
      <c r="AJ19"/>
      <c r="AK19"/>
      <c r="AL19"/>
      <c r="AM19"/>
    </row>
    <row r="20" spans="1:39" ht="14.4" x14ac:dyDescent="0.3">
      <c r="A20" s="38" t="s">
        <v>32</v>
      </c>
      <c r="B20" s="18" t="s">
        <v>33</v>
      </c>
      <c r="C20" s="252">
        <v>92.815269258728861</v>
      </c>
      <c r="D20" s="253">
        <v>103.55063784792368</v>
      </c>
      <c r="E20" s="253">
        <v>110.14624502902213</v>
      </c>
      <c r="F20" s="252">
        <v>116.25708155098125</v>
      </c>
      <c r="G20" s="254">
        <v>127.29769065672092</v>
      </c>
      <c r="H20"/>
      <c r="I20" s="258">
        <v>153.55908831185005</v>
      </c>
      <c r="J20" s="259">
        <v>153.78119235080371</v>
      </c>
      <c r="K20" s="260">
        <v>192.77724916681112</v>
      </c>
      <c r="L20"/>
      <c r="M20" s="135">
        <f t="shared" si="0"/>
        <v>5.5479299547152028E-2</v>
      </c>
      <c r="N20" s="135">
        <f t="shared" si="1"/>
        <v>3.8223847021499502E-2</v>
      </c>
      <c r="O20" s="143">
        <f t="shared" si="1"/>
        <v>3.852400563530245E-2</v>
      </c>
      <c r="P20" s="136">
        <f t="shared" si="1"/>
        <v>8.6543331559455261E-2</v>
      </c>
      <c r="Q20"/>
      <c r="R20" s="258">
        <v>2268.1337498381658</v>
      </c>
      <c r="S20" s="259">
        <v>2232.924</v>
      </c>
      <c r="T20" s="259">
        <v>2273.1729999999993</v>
      </c>
      <c r="U20" s="260">
        <v>2278.4979999999996</v>
      </c>
      <c r="V20"/>
      <c r="W20" s="83">
        <f t="shared" si="2"/>
        <v>4.0921426818568946E-2</v>
      </c>
      <c r="X20" s="171">
        <f t="shared" si="3"/>
        <v>4.6374456921921069E-2</v>
      </c>
      <c r="Y20" s="171">
        <f t="shared" si="3"/>
        <v>4.8454844848598043E-2</v>
      </c>
      <c r="Z20" s="84">
        <f t="shared" si="3"/>
        <v>5.1023560938381896E-2</v>
      </c>
      <c r="AA20"/>
      <c r="AB20" s="376"/>
      <c r="AC20"/>
      <c r="AD20"/>
      <c r="AE20"/>
      <c r="AF20"/>
      <c r="AG20"/>
      <c r="AH20"/>
      <c r="AI20"/>
      <c r="AJ20"/>
      <c r="AK20"/>
      <c r="AL20"/>
      <c r="AM20"/>
    </row>
    <row r="21" spans="1:39" ht="14.4" x14ac:dyDescent="0.3">
      <c r="A21" s="38" t="s">
        <v>34</v>
      </c>
      <c r="B21" s="18" t="s">
        <v>35</v>
      </c>
      <c r="C21" s="252">
        <v>985.71605059306842</v>
      </c>
      <c r="D21" s="253">
        <v>1059.7560388815057</v>
      </c>
      <c r="E21" s="253">
        <v>1114.2393072014536</v>
      </c>
      <c r="F21" s="252">
        <v>1157.2114582905806</v>
      </c>
      <c r="G21" s="254">
        <v>1243.1366225140528</v>
      </c>
      <c r="H21"/>
      <c r="I21" s="258">
        <v>1465.6384457988104</v>
      </c>
      <c r="J21" s="259">
        <v>1486.9994130144039</v>
      </c>
      <c r="K21" s="260">
        <v>1727.3377058292508</v>
      </c>
      <c r="L21"/>
      <c r="M21" s="135">
        <f t="shared" si="0"/>
        <v>3.8566357165281451E-2</v>
      </c>
      <c r="N21" s="135">
        <f t="shared" si="1"/>
        <v>3.3478860180876424E-2</v>
      </c>
      <c r="O21" s="143">
        <f t="shared" si="1"/>
        <v>3.647394028163764E-2</v>
      </c>
      <c r="P21" s="136">
        <f t="shared" si="1"/>
        <v>6.800104709318644E-2</v>
      </c>
      <c r="Q21"/>
      <c r="R21" s="258">
        <v>23980.76829699444</v>
      </c>
      <c r="S21" s="259">
        <v>23485.838999999996</v>
      </c>
      <c r="T21" s="259">
        <v>24448.085000000021</v>
      </c>
      <c r="U21" s="260">
        <v>24271.879333333345</v>
      </c>
      <c r="V21"/>
      <c r="W21" s="83">
        <f t="shared" si="2"/>
        <v>4.1104439957272358E-2</v>
      </c>
      <c r="X21" s="171">
        <f t="shared" si="3"/>
        <v>4.5123192698438654E-2</v>
      </c>
      <c r="Y21" s="171">
        <f t="shared" si="3"/>
        <v>4.5575729436536754E-2</v>
      </c>
      <c r="Z21" s="84">
        <f t="shared" si="3"/>
        <v>4.7677043973325346E-2</v>
      </c>
      <c r="AA21"/>
      <c r="AB21" s="376"/>
      <c r="AC21"/>
      <c r="AD21"/>
      <c r="AE21"/>
      <c r="AF21"/>
      <c r="AG21"/>
      <c r="AH21"/>
      <c r="AI21"/>
      <c r="AJ21"/>
      <c r="AK21"/>
      <c r="AL21"/>
      <c r="AM21"/>
    </row>
    <row r="22" spans="1:39" ht="14.4" x14ac:dyDescent="0.3">
      <c r="A22" s="38" t="s">
        <v>36</v>
      </c>
      <c r="B22" s="18" t="s">
        <v>37</v>
      </c>
      <c r="C22" s="252">
        <v>1589.3751115659011</v>
      </c>
      <c r="D22" s="253">
        <v>1716.6425805534018</v>
      </c>
      <c r="E22" s="253">
        <v>1829.9514723821619</v>
      </c>
      <c r="F22" s="252">
        <v>1938.5251990954655</v>
      </c>
      <c r="G22" s="254">
        <v>2141.1180145993421</v>
      </c>
      <c r="H22"/>
      <c r="I22" s="258">
        <v>2535.9883657880259</v>
      </c>
      <c r="J22" s="259">
        <v>2573.4929278612126</v>
      </c>
      <c r="K22" s="260">
        <v>3090.9562727252655</v>
      </c>
      <c r="L22"/>
      <c r="M22" s="135">
        <f t="shared" si="0"/>
        <v>5.933147864952204E-2</v>
      </c>
      <c r="N22" s="135">
        <f t="shared" si="1"/>
        <v>3.44305312266735E-2</v>
      </c>
      <c r="O22" s="143">
        <f t="shared" si="1"/>
        <v>3.7472215518419505E-2</v>
      </c>
      <c r="P22" s="136">
        <f t="shared" si="1"/>
        <v>7.619371430022337E-2</v>
      </c>
      <c r="Q22"/>
      <c r="R22" s="258">
        <v>39053.018597000519</v>
      </c>
      <c r="S22" s="259">
        <v>36903.845999999998</v>
      </c>
      <c r="T22" s="259">
        <v>38113.151000000005</v>
      </c>
      <c r="U22" s="260">
        <v>37042.504333333345</v>
      </c>
      <c r="V22"/>
      <c r="W22" s="83">
        <f t="shared" si="2"/>
        <v>4.0697881205218119E-2</v>
      </c>
      <c r="X22" s="171">
        <f t="shared" si="3"/>
        <v>4.6516630829030715E-2</v>
      </c>
      <c r="Y22" s="171">
        <f t="shared" si="3"/>
        <v>4.8013649471862395E-2</v>
      </c>
      <c r="Z22" s="84">
        <f t="shared" si="3"/>
        <v>5.2332455215535999E-2</v>
      </c>
      <c r="AA22"/>
      <c r="AB22" s="376"/>
      <c r="AC22"/>
      <c r="AD22"/>
      <c r="AE22"/>
      <c r="AF22"/>
      <c r="AG22"/>
      <c r="AH22"/>
      <c r="AI22"/>
      <c r="AJ22"/>
      <c r="AK22"/>
      <c r="AL22"/>
      <c r="AM22"/>
    </row>
    <row r="23" spans="1:39" ht="14.4" x14ac:dyDescent="0.3">
      <c r="A23" s="38" t="s">
        <v>38</v>
      </c>
      <c r="B23" s="18" t="s">
        <v>39</v>
      </c>
      <c r="C23" s="252">
        <v>69.26745944105663</v>
      </c>
      <c r="D23" s="253">
        <v>72.319088269863485</v>
      </c>
      <c r="E23" s="253">
        <v>73.396849025166318</v>
      </c>
      <c r="F23" s="252">
        <v>75.327902535116422</v>
      </c>
      <c r="G23" s="254">
        <v>79.109778399389413</v>
      </c>
      <c r="H23"/>
      <c r="I23" s="258">
        <v>80.162694077581676</v>
      </c>
      <c r="J23" s="259">
        <v>88.13930079997985</v>
      </c>
      <c r="K23" s="260">
        <v>101.82300699890267</v>
      </c>
      <c r="L23"/>
      <c r="M23" s="135">
        <f t="shared" si="0"/>
        <v>2.6309760372519309E-2</v>
      </c>
      <c r="N23" s="135">
        <f t="shared" si="1"/>
        <v>2.6478509144336471E-3</v>
      </c>
      <c r="O23" s="143">
        <f t="shared" si="1"/>
        <v>2.185173486309866E-2</v>
      </c>
      <c r="P23" s="136">
        <f t="shared" si="1"/>
        <v>5.177574194559198E-2</v>
      </c>
      <c r="Q23"/>
      <c r="R23" s="258">
        <v>3414.0851044074593</v>
      </c>
      <c r="S23" s="259">
        <v>3421.8149999999996</v>
      </c>
      <c r="T23" s="259">
        <v>3492.3789999999995</v>
      </c>
      <c r="U23" s="260">
        <v>3475.6879333333345</v>
      </c>
      <c r="V23"/>
      <c r="W23" s="83">
        <f t="shared" si="2"/>
        <v>2.02887325074688E-2</v>
      </c>
      <c r="X23" s="171">
        <f t="shared" si="3"/>
        <v>2.1134716011784242E-2</v>
      </c>
      <c r="Y23" s="171">
        <f t="shared" si="3"/>
        <v>2.101628976269939E-2</v>
      </c>
      <c r="Z23" s="84">
        <f t="shared" si="3"/>
        <v>2.167280376718796E-2</v>
      </c>
      <c r="AA23"/>
      <c r="AB23" s="376"/>
      <c r="AC23"/>
      <c r="AD23"/>
      <c r="AE23"/>
      <c r="AF23"/>
      <c r="AG23"/>
      <c r="AH23"/>
      <c r="AI23"/>
      <c r="AJ23"/>
      <c r="AK23"/>
      <c r="AL23"/>
      <c r="AM23"/>
    </row>
    <row r="24" spans="1:39" ht="14.4" x14ac:dyDescent="0.3">
      <c r="A24" s="38" t="s">
        <v>40</v>
      </c>
      <c r="B24" s="18" t="s">
        <v>41</v>
      </c>
      <c r="C24" s="252">
        <v>135.91302850335535</v>
      </c>
      <c r="D24" s="253">
        <v>156.0190832957783</v>
      </c>
      <c r="E24" s="253">
        <v>167.99043788028499</v>
      </c>
      <c r="F24" s="252">
        <v>176.01029633905733</v>
      </c>
      <c r="G24" s="254">
        <v>191.44595941342595</v>
      </c>
      <c r="H24"/>
      <c r="I24" s="258">
        <v>198.65778254929378</v>
      </c>
      <c r="J24" s="259">
        <v>228.47599897367584</v>
      </c>
      <c r="K24" s="260">
        <v>289.32622938991705</v>
      </c>
      <c r="L24"/>
      <c r="M24" s="135">
        <f t="shared" si="0"/>
        <v>4.773996996476404E-2</v>
      </c>
      <c r="N24" s="135">
        <f t="shared" si="1"/>
        <v>7.4230323522486152E-3</v>
      </c>
      <c r="O24" s="143">
        <f t="shared" si="1"/>
        <v>3.5997902266923898E-2</v>
      </c>
      <c r="P24" s="136">
        <f t="shared" si="1"/>
        <v>8.6096265744908251E-2</v>
      </c>
      <c r="Q24"/>
      <c r="R24" s="258">
        <v>4161.8766095190904</v>
      </c>
      <c r="S24" s="259">
        <v>4215.3749999999991</v>
      </c>
      <c r="T24" s="259">
        <v>4256.2150000000038</v>
      </c>
      <c r="U24" s="260">
        <v>4290.9202000000078</v>
      </c>
      <c r="V24"/>
      <c r="W24" s="83">
        <f t="shared" si="2"/>
        <v>3.2656669395842629E-2</v>
      </c>
      <c r="X24" s="171">
        <f t="shared" si="3"/>
        <v>3.7011910754269392E-2</v>
      </c>
      <c r="Y24" s="171">
        <f t="shared" si="3"/>
        <v>3.9469443597253621E-2</v>
      </c>
      <c r="Z24" s="84">
        <f t="shared" si="3"/>
        <v>4.1019242524961669E-2</v>
      </c>
      <c r="AA24"/>
      <c r="AB24" s="376"/>
      <c r="AC24"/>
      <c r="AD24"/>
      <c r="AE24"/>
      <c r="AF24"/>
      <c r="AG24"/>
      <c r="AH24"/>
      <c r="AI24"/>
      <c r="AJ24"/>
      <c r="AK24"/>
      <c r="AL24"/>
      <c r="AM24"/>
    </row>
    <row r="25" spans="1:39" ht="14.4" x14ac:dyDescent="0.3">
      <c r="A25" s="38" t="s">
        <v>42</v>
      </c>
      <c r="B25" s="18" t="s">
        <v>43</v>
      </c>
      <c r="C25" s="252">
        <v>90.123818147829809</v>
      </c>
      <c r="D25" s="253">
        <v>100.43381726977645</v>
      </c>
      <c r="E25" s="253">
        <v>107.64984909526545</v>
      </c>
      <c r="F25" s="252">
        <v>114.26488447721979</v>
      </c>
      <c r="G25" s="254">
        <v>126.02518172214194</v>
      </c>
      <c r="H25"/>
      <c r="I25" s="258">
        <v>142.57496143786392</v>
      </c>
      <c r="J25" s="259">
        <v>150.38707185091766</v>
      </c>
      <c r="K25" s="260">
        <v>185.35745041306379</v>
      </c>
      <c r="L25"/>
      <c r="M25" s="135">
        <f t="shared" si="0"/>
        <v>6.1449555550238788E-2</v>
      </c>
      <c r="N25" s="135">
        <f t="shared" si="1"/>
        <v>2.4984235969887969E-2</v>
      </c>
      <c r="O25" s="143">
        <f t="shared" si="1"/>
        <v>3.5978241799237809E-2</v>
      </c>
      <c r="P25" s="136">
        <f t="shared" si="1"/>
        <v>8.0215843936849662E-2</v>
      </c>
      <c r="Q25"/>
      <c r="R25" s="258">
        <v>2045.1644670945477</v>
      </c>
      <c r="S25" s="259">
        <v>2041.502</v>
      </c>
      <c r="T25" s="259">
        <v>2160.7530000000002</v>
      </c>
      <c r="U25" s="260">
        <v>2157.2531333333172</v>
      </c>
      <c r="V25"/>
      <c r="W25" s="83">
        <f t="shared" si="2"/>
        <v>4.4066782695410187E-2</v>
      </c>
      <c r="X25" s="171">
        <f t="shared" si="3"/>
        <v>4.9196041576141714E-2</v>
      </c>
      <c r="Y25" s="171">
        <f t="shared" si="3"/>
        <v>4.9820525111044831E-2</v>
      </c>
      <c r="Z25" s="84">
        <f t="shared" si="3"/>
        <v>5.2967768460561428E-2</v>
      </c>
      <c r="AA25"/>
      <c r="AB25" s="376"/>
      <c r="AC25"/>
      <c r="AD25"/>
      <c r="AE25"/>
      <c r="AF25"/>
      <c r="AG25"/>
      <c r="AH25"/>
      <c r="AI25"/>
      <c r="AJ25"/>
      <c r="AK25"/>
      <c r="AL25"/>
      <c r="AM25"/>
    </row>
    <row r="26" spans="1:39" ht="14.4" x14ac:dyDescent="0.3">
      <c r="A26" s="38" t="s">
        <v>44</v>
      </c>
      <c r="B26" s="18" t="s">
        <v>45</v>
      </c>
      <c r="C26" s="252">
        <v>653.01003310203168</v>
      </c>
      <c r="D26" s="253">
        <v>684.08000633466918</v>
      </c>
      <c r="E26" s="253">
        <v>712.98356847152809</v>
      </c>
      <c r="F26" s="252">
        <v>741.64905331803777</v>
      </c>
      <c r="G26" s="254">
        <v>798.13247767291989</v>
      </c>
      <c r="H26"/>
      <c r="I26" s="258">
        <v>883.91365572285736</v>
      </c>
      <c r="J26" s="259">
        <v>933.50855962236835</v>
      </c>
      <c r="K26" s="260">
        <v>1044.5753394334931</v>
      </c>
      <c r="L26"/>
      <c r="M26" s="135">
        <f t="shared" si="0"/>
        <v>4.0204972616636692E-2</v>
      </c>
      <c r="N26" s="135">
        <f t="shared" si="1"/>
        <v>2.0626809332899843E-2</v>
      </c>
      <c r="O26" s="143">
        <f t="shared" si="1"/>
        <v>3.1831220138424099E-2</v>
      </c>
      <c r="P26" s="136">
        <f t="shared" si="1"/>
        <v>5.5292756190607806E-2</v>
      </c>
      <c r="Q26"/>
      <c r="R26" s="258">
        <v>20107.039552410257</v>
      </c>
      <c r="S26" s="259">
        <v>19559.392000000003</v>
      </c>
      <c r="T26" s="259">
        <v>19818.816999999999</v>
      </c>
      <c r="U26" s="260">
        <v>19756.694133333334</v>
      </c>
      <c r="V26"/>
      <c r="W26" s="83">
        <f t="shared" si="2"/>
        <v>3.2476687152274218E-2</v>
      </c>
      <c r="X26" s="171">
        <f t="shared" si="3"/>
        <v>3.4974502598785741E-2</v>
      </c>
      <c r="Y26" s="171">
        <f t="shared" si="3"/>
        <v>3.5975082088478244E-2</v>
      </c>
      <c r="Z26" s="84">
        <f t="shared" si="3"/>
        <v>3.7539127159271726E-2</v>
      </c>
      <c r="AA26"/>
      <c r="AB26" s="376"/>
      <c r="AC26"/>
      <c r="AD26"/>
      <c r="AE26"/>
      <c r="AF26"/>
      <c r="AG26"/>
      <c r="AH26"/>
      <c r="AI26"/>
      <c r="AJ26"/>
      <c r="AK26"/>
      <c r="AL26"/>
      <c r="AM26"/>
    </row>
    <row r="27" spans="1:39" ht="14.4" x14ac:dyDescent="0.3">
      <c r="A27" s="38" t="s">
        <v>46</v>
      </c>
      <c r="B27" s="18" t="s">
        <v>47</v>
      </c>
      <c r="C27" s="252">
        <v>31.019195679663916</v>
      </c>
      <c r="D27" s="253">
        <v>33.086366389212259</v>
      </c>
      <c r="E27" s="253">
        <v>34.196792949882735</v>
      </c>
      <c r="F27" s="252">
        <v>35.250113430930227</v>
      </c>
      <c r="G27" s="254">
        <v>37.211501472572891</v>
      </c>
      <c r="H27"/>
      <c r="I27" s="258">
        <v>37.323772481509515</v>
      </c>
      <c r="J27" s="259">
        <v>41.526226614941606</v>
      </c>
      <c r="K27" s="260">
        <v>43.931698664067767</v>
      </c>
      <c r="L27"/>
      <c r="M27" s="135">
        <f t="shared" si="0"/>
        <v>3.080173285814225E-2</v>
      </c>
      <c r="N27" s="135">
        <f t="shared" si="1"/>
        <v>6.0269409128754781E-4</v>
      </c>
      <c r="O27" s="143">
        <f t="shared" si="1"/>
        <v>2.2183944355353313E-2</v>
      </c>
      <c r="P27" s="136">
        <f t="shared" si="1"/>
        <v>3.3761039499198509E-2</v>
      </c>
      <c r="Q27"/>
      <c r="R27" s="258">
        <v>777.07280477727613</v>
      </c>
      <c r="S27" s="259">
        <v>745.28500000000008</v>
      </c>
      <c r="T27" s="259">
        <v>758.24400000000026</v>
      </c>
      <c r="U27" s="260">
        <v>741.11106666666819</v>
      </c>
      <c r="V27"/>
      <c r="W27" s="83">
        <f t="shared" si="2"/>
        <v>3.9918004450760068E-2</v>
      </c>
      <c r="X27" s="171">
        <f t="shared" si="3"/>
        <v>4.4394247018539557E-2</v>
      </c>
      <c r="Y27" s="171">
        <f t="shared" si="3"/>
        <v>4.5099984899165342E-2</v>
      </c>
      <c r="Z27" s="84">
        <f t="shared" si="3"/>
        <v>4.7563874048563867E-2</v>
      </c>
      <c r="AA27"/>
      <c r="AB27" s="376"/>
      <c r="AC27"/>
      <c r="AD27"/>
      <c r="AE27"/>
      <c r="AF27"/>
      <c r="AG27"/>
      <c r="AH27"/>
      <c r="AI27"/>
      <c r="AJ27"/>
      <c r="AK27"/>
      <c r="AL27"/>
      <c r="AM27"/>
    </row>
    <row r="28" spans="1:39" ht="14.4" x14ac:dyDescent="0.3">
      <c r="A28" s="38" t="s">
        <v>48</v>
      </c>
      <c r="B28" s="18" t="s">
        <v>49</v>
      </c>
      <c r="C28" s="252">
        <v>47.182869567379392</v>
      </c>
      <c r="D28" s="253">
        <v>50.225842730892083</v>
      </c>
      <c r="E28" s="253">
        <v>52.770448064783857</v>
      </c>
      <c r="F28" s="252">
        <v>55.202873096454503</v>
      </c>
      <c r="G28" s="254">
        <v>59.759776093918305</v>
      </c>
      <c r="H28"/>
      <c r="I28" s="258">
        <v>60.474280838420313</v>
      </c>
      <c r="J28" s="259">
        <v>69.775332685381684</v>
      </c>
      <c r="K28" s="260">
        <v>77.085489446775114</v>
      </c>
      <c r="L28"/>
      <c r="M28" s="135">
        <f t="shared" si="0"/>
        <v>4.6094454772952931E-2</v>
      </c>
      <c r="N28" s="135">
        <f t="shared" si="1"/>
        <v>2.3799015766878817E-3</v>
      </c>
      <c r="O28" s="143">
        <f t="shared" si="1"/>
        <v>3.1474725604735188E-2</v>
      </c>
      <c r="P28" s="136">
        <f t="shared" si="1"/>
        <v>5.2234978423912448E-2</v>
      </c>
      <c r="Q28"/>
      <c r="R28" s="258">
        <v>1269.3001429226583</v>
      </c>
      <c r="S28" s="259">
        <v>1244.2150000000001</v>
      </c>
      <c r="T28" s="259">
        <v>1285.538</v>
      </c>
      <c r="U28" s="260">
        <v>1276.4047333333328</v>
      </c>
      <c r="V28"/>
      <c r="W28" s="83">
        <f t="shared" si="2"/>
        <v>3.7172350314825707E-2</v>
      </c>
      <c r="X28" s="171">
        <f t="shared" si="3"/>
        <v>4.0367494951348504E-2</v>
      </c>
      <c r="Y28" s="171">
        <f t="shared" si="3"/>
        <v>4.1049310144689502E-2</v>
      </c>
      <c r="Z28" s="84">
        <f t="shared" si="3"/>
        <v>4.3248721706235074E-2</v>
      </c>
      <c r="AA28"/>
      <c r="AB28" s="376"/>
      <c r="AC28"/>
      <c r="AD28"/>
      <c r="AE28"/>
      <c r="AF28"/>
      <c r="AG28"/>
      <c r="AH28"/>
      <c r="AI28"/>
      <c r="AJ28"/>
      <c r="AK28"/>
      <c r="AL28"/>
      <c r="AM28"/>
    </row>
    <row r="29" spans="1:39" ht="14.4" x14ac:dyDescent="0.3">
      <c r="A29" s="38" t="s">
        <v>50</v>
      </c>
      <c r="B29" s="18" t="s">
        <v>51</v>
      </c>
      <c r="C29" s="252">
        <v>14.424249383673157</v>
      </c>
      <c r="D29" s="253">
        <v>15.180227802024039</v>
      </c>
      <c r="E29" s="253">
        <v>15.974133794829907</v>
      </c>
      <c r="F29" s="252">
        <v>16.79275730476671</v>
      </c>
      <c r="G29" s="254">
        <v>18.43428088708291</v>
      </c>
      <c r="H29"/>
      <c r="I29" s="258">
        <v>20.361858222736469</v>
      </c>
      <c r="J29" s="259">
        <v>22.562205187796351</v>
      </c>
      <c r="K29" s="260">
        <v>27.844432121935306</v>
      </c>
      <c r="L29"/>
      <c r="M29" s="135">
        <f t="shared" si="0"/>
        <v>5.1246816913587789E-2</v>
      </c>
      <c r="N29" s="135">
        <f t="shared" si="1"/>
        <v>2.0089416393291648E-2</v>
      </c>
      <c r="O29" s="143">
        <f t="shared" si="1"/>
        <v>4.1240540108196111E-2</v>
      </c>
      <c r="P29" s="136">
        <f t="shared" si="1"/>
        <v>8.5981514725170571E-2</v>
      </c>
      <c r="Q29"/>
      <c r="R29" s="258">
        <v>214.94410650030093</v>
      </c>
      <c r="S29" s="259">
        <v>232.851</v>
      </c>
      <c r="T29" s="259">
        <v>240.494</v>
      </c>
      <c r="U29" s="260">
        <v>255.94886666666935</v>
      </c>
      <c r="V29"/>
      <c r="W29" s="83">
        <f t="shared" si="2"/>
        <v>6.7106977802403545E-2</v>
      </c>
      <c r="X29" s="171">
        <f t="shared" si="3"/>
        <v>6.5192882152209086E-2</v>
      </c>
      <c r="Y29" s="171">
        <f t="shared" si="3"/>
        <v>6.6422171841417688E-2</v>
      </c>
      <c r="Z29" s="84">
        <f t="shared" si="3"/>
        <v>6.5609813098475134E-2</v>
      </c>
      <c r="AA29"/>
      <c r="AB29" s="376"/>
      <c r="AC29"/>
      <c r="AD29"/>
      <c r="AE29"/>
      <c r="AF29"/>
      <c r="AG29"/>
      <c r="AH29"/>
      <c r="AI29"/>
      <c r="AJ29"/>
      <c r="AK29"/>
      <c r="AL29"/>
      <c r="AM29"/>
    </row>
    <row r="30" spans="1:39" ht="14.4" x14ac:dyDescent="0.3">
      <c r="A30" s="38" t="s">
        <v>52</v>
      </c>
      <c r="B30" s="18" t="s">
        <v>53</v>
      </c>
      <c r="C30" s="252">
        <v>8.3726599195237004</v>
      </c>
      <c r="D30" s="253">
        <v>9.8132382520298105</v>
      </c>
      <c r="E30" s="253">
        <v>10.607187445986193</v>
      </c>
      <c r="F30" s="252">
        <v>11.405477227448092</v>
      </c>
      <c r="G30" s="254">
        <v>13.011520488241342</v>
      </c>
      <c r="H30"/>
      <c r="I30" s="258">
        <v>15.700948636765508</v>
      </c>
      <c r="J30" s="259">
        <v>17.051033985685724</v>
      </c>
      <c r="K30" s="260">
        <v>21.952589203470207</v>
      </c>
      <c r="L30"/>
      <c r="M30" s="135">
        <f t="shared" si="0"/>
        <v>7.5259326331974519E-2</v>
      </c>
      <c r="N30" s="135">
        <f t="shared" si="1"/>
        <v>3.8292145329146043E-2</v>
      </c>
      <c r="O30" s="143">
        <f t="shared" si="1"/>
        <v>5.5563912090976553E-2</v>
      </c>
      <c r="P30" s="136">
        <f t="shared" si="1"/>
        <v>0.11027750330733155</v>
      </c>
      <c r="Q30"/>
      <c r="R30" s="258">
        <v>218.02959410510266</v>
      </c>
      <c r="S30" s="259">
        <v>213.49399999999989</v>
      </c>
      <c r="T30" s="259">
        <v>232.44799999999998</v>
      </c>
      <c r="U30" s="260">
        <v>240.50426666666317</v>
      </c>
      <c r="V30"/>
      <c r="W30" s="83">
        <f t="shared" si="2"/>
        <v>3.8401483770536225E-2</v>
      </c>
      <c r="X30" s="171">
        <f t="shared" si="3"/>
        <v>4.596493696323932E-2</v>
      </c>
      <c r="Y30" s="171">
        <f t="shared" si="3"/>
        <v>4.5632517578065607E-2</v>
      </c>
      <c r="Z30" s="84">
        <f t="shared" si="3"/>
        <v>4.7423180409751249E-2</v>
      </c>
      <c r="AA30"/>
      <c r="AB30" s="376"/>
      <c r="AC30"/>
      <c r="AD30"/>
      <c r="AE30"/>
      <c r="AF30"/>
      <c r="AG30"/>
      <c r="AH30"/>
      <c r="AI30"/>
      <c r="AJ30"/>
      <c r="AK30"/>
      <c r="AL30"/>
      <c r="AM30"/>
    </row>
    <row r="31" spans="1:39" ht="14.4" x14ac:dyDescent="0.3">
      <c r="A31" s="38" t="s">
        <v>54</v>
      </c>
      <c r="B31" s="18" t="s">
        <v>55</v>
      </c>
      <c r="C31" s="252">
        <v>308.61470843331068</v>
      </c>
      <c r="D31" s="253">
        <v>330.90812916053267</v>
      </c>
      <c r="E31" s="253">
        <v>346.94151060360377</v>
      </c>
      <c r="F31" s="252">
        <v>362.9299414993277</v>
      </c>
      <c r="G31" s="254">
        <v>394.68296630342786</v>
      </c>
      <c r="H31"/>
      <c r="I31" s="258">
        <v>407.52142031317061</v>
      </c>
      <c r="J31" s="259">
        <v>472.07231267361192</v>
      </c>
      <c r="K31" s="260">
        <v>553.05143347773287</v>
      </c>
      <c r="L31"/>
      <c r="M31" s="135">
        <f t="shared" si="0"/>
        <v>4.6083937514157514E-2</v>
      </c>
      <c r="N31" s="135">
        <f t="shared" si="1"/>
        <v>6.422671626741705E-3</v>
      </c>
      <c r="O31" s="143">
        <f t="shared" si="1"/>
        <v>3.6458766470600645E-2</v>
      </c>
      <c r="P31" s="136">
        <f t="shared" si="1"/>
        <v>6.9802054882610598E-2</v>
      </c>
      <c r="Q31"/>
      <c r="R31" s="258">
        <v>7302.4054405988718</v>
      </c>
      <c r="S31" s="259">
        <v>8130.332000000004</v>
      </c>
      <c r="T31" s="259">
        <v>8383.6240000000053</v>
      </c>
      <c r="U31" s="260">
        <v>8546.4310666666133</v>
      </c>
      <c r="V31"/>
      <c r="W31" s="83">
        <f t="shared" si="2"/>
        <v>4.2262061582820185E-2</v>
      </c>
      <c r="X31" s="171">
        <f t="shared" si="3"/>
        <v>4.0700444847828171E-2</v>
      </c>
      <c r="Y31" s="171">
        <f t="shared" si="3"/>
        <v>4.1383238394708963E-2</v>
      </c>
      <c r="Z31" s="84">
        <f t="shared" si="3"/>
        <v>4.2465672357067545E-2</v>
      </c>
      <c r="AA31"/>
      <c r="AB31" s="376"/>
      <c r="AC31"/>
      <c r="AD31"/>
      <c r="AE31"/>
      <c r="AF31"/>
      <c r="AG31"/>
      <c r="AH31"/>
      <c r="AI31"/>
      <c r="AJ31"/>
      <c r="AK31"/>
      <c r="AL31"/>
      <c r="AM31"/>
    </row>
    <row r="32" spans="1:39" ht="14.4" x14ac:dyDescent="0.3">
      <c r="A32" s="38" t="s">
        <v>56</v>
      </c>
      <c r="B32" s="18" t="s">
        <v>57</v>
      </c>
      <c r="C32" s="252">
        <v>564.04624162909568</v>
      </c>
      <c r="D32" s="253">
        <v>583.40990725681911</v>
      </c>
      <c r="E32" s="253">
        <v>600.53653125711003</v>
      </c>
      <c r="F32" s="252">
        <v>617.74050953853396</v>
      </c>
      <c r="G32" s="254">
        <v>652.35513162453867</v>
      </c>
      <c r="H32"/>
      <c r="I32" s="258">
        <v>657.03701211929774</v>
      </c>
      <c r="J32" s="259">
        <v>739.82323175239026</v>
      </c>
      <c r="K32" s="260">
        <v>878.66176734546275</v>
      </c>
      <c r="L32"/>
      <c r="M32" s="135">
        <f t="shared" si="0"/>
        <v>2.8647679842907614E-2</v>
      </c>
      <c r="N32" s="135">
        <f t="shared" si="1"/>
        <v>1.4312748749822912E-3</v>
      </c>
      <c r="O32" s="143">
        <f t="shared" si="1"/>
        <v>2.5483734663886759E-2</v>
      </c>
      <c r="P32" s="136">
        <f t="shared" si="1"/>
        <v>6.1371762884464554E-2</v>
      </c>
      <c r="Q32"/>
      <c r="R32" s="258">
        <v>15253.202158607606</v>
      </c>
      <c r="S32" s="259">
        <v>15235.182999999992</v>
      </c>
      <c r="T32" s="259">
        <v>15308.477999999997</v>
      </c>
      <c r="U32" s="260">
        <v>15253.289066666659</v>
      </c>
      <c r="V32"/>
      <c r="W32" s="83">
        <f t="shared" si="2"/>
        <v>3.6978874059621379E-2</v>
      </c>
      <c r="X32" s="171">
        <f t="shared" si="3"/>
        <v>3.8293593667816095E-2</v>
      </c>
      <c r="Y32" s="171">
        <f t="shared" si="3"/>
        <v>3.9229016186789444E-2</v>
      </c>
      <c r="Z32" s="84">
        <f t="shared" si="3"/>
        <v>4.0498839747847931E-2</v>
      </c>
      <c r="AA32"/>
      <c r="AB32" s="376"/>
      <c r="AC32"/>
      <c r="AD32"/>
      <c r="AE32"/>
      <c r="AF32"/>
      <c r="AG32"/>
      <c r="AH32"/>
      <c r="AI32"/>
      <c r="AJ32"/>
      <c r="AK32"/>
      <c r="AL32"/>
      <c r="AM32"/>
    </row>
    <row r="33" spans="1:39" ht="14.4" x14ac:dyDescent="0.3">
      <c r="A33" s="38" t="s">
        <v>58</v>
      </c>
      <c r="B33" s="18" t="s">
        <v>59</v>
      </c>
      <c r="C33" s="252">
        <v>164.90817059087533</v>
      </c>
      <c r="D33" s="253">
        <v>181.80335263869549</v>
      </c>
      <c r="E33" s="253">
        <v>191.80358327355577</v>
      </c>
      <c r="F33" s="252">
        <v>201.8666729660155</v>
      </c>
      <c r="G33" s="254">
        <v>222.17623571601339</v>
      </c>
      <c r="H33"/>
      <c r="I33" s="258">
        <v>239.35326359145392</v>
      </c>
      <c r="J33" s="259">
        <v>273.96014747253537</v>
      </c>
      <c r="K33" s="260">
        <v>326.93796219254898</v>
      </c>
      <c r="L33"/>
      <c r="M33" s="135">
        <f t="shared" si="0"/>
        <v>5.2465597986808499E-2</v>
      </c>
      <c r="N33" s="135">
        <f t="shared" si="1"/>
        <v>1.5005393113345145E-2</v>
      </c>
      <c r="O33" s="143">
        <f t="shared" si="1"/>
        <v>4.2792640304378127E-2</v>
      </c>
      <c r="P33" s="136">
        <f t="shared" si="1"/>
        <v>8.0322818686713315E-2</v>
      </c>
      <c r="Q33"/>
      <c r="R33" s="258">
        <v>4242.8150873685618</v>
      </c>
      <c r="S33" s="259">
        <v>4183.9170000000013</v>
      </c>
      <c r="T33" s="259">
        <v>4243.9219999999996</v>
      </c>
      <c r="U33" s="260">
        <v>4270.1438666666654</v>
      </c>
      <c r="V33"/>
      <c r="W33" s="83">
        <f t="shared" si="2"/>
        <v>3.8867630852409622E-2</v>
      </c>
      <c r="X33" s="171">
        <f t="shared" si="3"/>
        <v>4.3452906125694038E-2</v>
      </c>
      <c r="Y33" s="171">
        <f t="shared" si="3"/>
        <v>4.5194888896062602E-2</v>
      </c>
      <c r="Z33" s="84">
        <f t="shared" si="3"/>
        <v>4.7273974664370146E-2</v>
      </c>
      <c r="AA33"/>
      <c r="AB33" s="376"/>
      <c r="AC33"/>
      <c r="AD33"/>
      <c r="AE33"/>
      <c r="AF33"/>
      <c r="AG33"/>
      <c r="AH33"/>
      <c r="AI33"/>
      <c r="AJ33"/>
      <c r="AK33"/>
      <c r="AL33"/>
      <c r="AM33"/>
    </row>
    <row r="34" spans="1:39" ht="14.4" x14ac:dyDescent="0.3">
      <c r="A34" s="38" t="s">
        <v>60</v>
      </c>
      <c r="B34" s="18" t="s">
        <v>61</v>
      </c>
      <c r="C34" s="252">
        <v>197.47729944211298</v>
      </c>
      <c r="D34" s="253">
        <v>211.25525752006249</v>
      </c>
      <c r="E34" s="253">
        <v>220.93409010534086</v>
      </c>
      <c r="F34" s="252">
        <v>230.64674071111489</v>
      </c>
      <c r="G34" s="254">
        <v>250.17218058895045</v>
      </c>
      <c r="H34"/>
      <c r="I34" s="258">
        <v>286.64430221540505</v>
      </c>
      <c r="J34" s="259">
        <v>299.55465091297469</v>
      </c>
      <c r="K34" s="260">
        <v>341.90538849269689</v>
      </c>
      <c r="L34"/>
      <c r="M34" s="135">
        <f t="shared" si="0"/>
        <v>4.3961756201331692E-2</v>
      </c>
      <c r="N34" s="135">
        <f t="shared" si="1"/>
        <v>2.7592343911740702E-2</v>
      </c>
      <c r="O34" s="143">
        <f t="shared" si="1"/>
        <v>3.6686422397882668E-2</v>
      </c>
      <c r="P34" s="136">
        <f t="shared" si="1"/>
        <v>6.4469902122606504E-2</v>
      </c>
      <c r="Q34"/>
      <c r="R34" s="258">
        <v>8043.1767333637636</v>
      </c>
      <c r="S34" s="259">
        <v>7204.4150000000009</v>
      </c>
      <c r="T34" s="259">
        <v>7262.699999999998</v>
      </c>
      <c r="U34" s="260">
        <v>7079.7514666666975</v>
      </c>
      <c r="V34"/>
      <c r="W34" s="83">
        <f t="shared" si="2"/>
        <v>2.4552152214057509E-2</v>
      </c>
      <c r="X34" s="171">
        <f t="shared" si="3"/>
        <v>2.9323027271480399E-2</v>
      </c>
      <c r="Y34" s="171">
        <f t="shared" si="3"/>
        <v>3.0420379487703045E-2</v>
      </c>
      <c r="Z34" s="84">
        <f t="shared" si="3"/>
        <v>3.257836688152959E-2</v>
      </c>
      <c r="AA34"/>
      <c r="AB34" s="376"/>
      <c r="AC34"/>
      <c r="AD34"/>
      <c r="AE34"/>
      <c r="AF34"/>
      <c r="AG34"/>
      <c r="AH34"/>
      <c r="AI34"/>
      <c r="AJ34"/>
      <c r="AK34"/>
      <c r="AL34"/>
      <c r="AM34"/>
    </row>
    <row r="35" spans="1:39" ht="14.4" x14ac:dyDescent="0.3">
      <c r="A35" s="38" t="s">
        <v>62</v>
      </c>
      <c r="B35" s="18" t="s">
        <v>63</v>
      </c>
      <c r="C35" s="252">
        <v>82.424047186181284</v>
      </c>
      <c r="D35" s="253">
        <v>93.690882664207379</v>
      </c>
      <c r="E35" s="253">
        <v>100.65067186943332</v>
      </c>
      <c r="F35" s="252">
        <v>111.07133477575032</v>
      </c>
      <c r="G35" s="254">
        <v>127.9626567379958</v>
      </c>
      <c r="H35"/>
      <c r="I35" s="258">
        <v>141.02130031121806</v>
      </c>
      <c r="J35" s="259">
        <v>156.38462891095912</v>
      </c>
      <c r="K35" s="260">
        <v>193.0009858673038</v>
      </c>
      <c r="L35"/>
      <c r="M35" s="135">
        <f t="shared" si="0"/>
        <v>0.10353296915727439</v>
      </c>
      <c r="N35" s="135">
        <f t="shared" si="1"/>
        <v>1.9624572714657118E-2</v>
      </c>
      <c r="O35" s="143">
        <f t="shared" si="1"/>
        <v>4.0931528889842639E-2</v>
      </c>
      <c r="P35" s="136">
        <f t="shared" si="1"/>
        <v>8.5663546847970506E-2</v>
      </c>
      <c r="Q35"/>
      <c r="R35" s="258">
        <v>2386.6252785504921</v>
      </c>
      <c r="S35" s="259">
        <v>2356.3380000000006</v>
      </c>
      <c r="T35" s="259">
        <v>2416.3920000000007</v>
      </c>
      <c r="U35" s="260">
        <v>2251.50853333337</v>
      </c>
      <c r="V35"/>
      <c r="W35" s="83">
        <f t="shared" si="2"/>
        <v>3.4535814200476925E-2</v>
      </c>
      <c r="X35" s="171">
        <f t="shared" si="3"/>
        <v>3.9761223841489356E-2</v>
      </c>
      <c r="Y35" s="171">
        <f t="shared" si="3"/>
        <v>4.1653287988634831E-2</v>
      </c>
      <c r="Z35" s="84">
        <f t="shared" si="3"/>
        <v>4.9331962607003149E-2</v>
      </c>
      <c r="AA35"/>
      <c r="AB35" s="376"/>
      <c r="AC35"/>
      <c r="AD35"/>
      <c r="AE35"/>
      <c r="AF35"/>
      <c r="AG35"/>
      <c r="AH35"/>
      <c r="AI35"/>
      <c r="AJ35"/>
      <c r="AK35"/>
      <c r="AL35"/>
      <c r="AM35"/>
    </row>
    <row r="36" spans="1:39" ht="14.4" x14ac:dyDescent="0.3">
      <c r="A36" s="38" t="s">
        <v>64</v>
      </c>
      <c r="B36" s="18" t="s">
        <v>65</v>
      </c>
      <c r="C36" s="252">
        <v>35.082497171189836</v>
      </c>
      <c r="D36" s="253">
        <v>37.00158357261158</v>
      </c>
      <c r="E36" s="253">
        <v>38.228179466437439</v>
      </c>
      <c r="F36" s="252">
        <v>39.283000366714425</v>
      </c>
      <c r="G36" s="254">
        <v>41.408172441731594</v>
      </c>
      <c r="H36"/>
      <c r="I36" s="258">
        <v>42.573655474858938</v>
      </c>
      <c r="J36" s="259">
        <v>46.809956541900974</v>
      </c>
      <c r="K36" s="260">
        <v>51.823736882992314</v>
      </c>
      <c r="L36"/>
      <c r="M36" s="135">
        <f t="shared" si="0"/>
        <v>2.7592757881736762E-2</v>
      </c>
      <c r="N36" s="135">
        <f t="shared" si="1"/>
        <v>5.5669145143899534E-3</v>
      </c>
      <c r="O36" s="143">
        <f t="shared" si="1"/>
        <v>2.482670778212559E-2</v>
      </c>
      <c r="P36" s="136">
        <f t="shared" si="1"/>
        <v>4.5896073296063156E-2</v>
      </c>
      <c r="Q36"/>
      <c r="R36" s="258">
        <v>895.98434943086977</v>
      </c>
      <c r="S36" s="259">
        <v>880.31099999999992</v>
      </c>
      <c r="T36" s="259">
        <v>878.14900000000023</v>
      </c>
      <c r="U36" s="260">
        <v>891.48326666666617</v>
      </c>
      <c r="V36"/>
      <c r="W36" s="83">
        <f t="shared" si="2"/>
        <v>3.9155256666563734E-2</v>
      </c>
      <c r="X36" s="171">
        <f t="shared" si="3"/>
        <v>4.203239942771541E-2</v>
      </c>
      <c r="Y36" s="171">
        <f t="shared" si="3"/>
        <v>4.3532680065042982E-2</v>
      </c>
      <c r="Z36" s="84">
        <f t="shared" si="3"/>
        <v>4.4064764685485341E-2</v>
      </c>
      <c r="AA36"/>
      <c r="AB36" s="376"/>
      <c r="AC36"/>
      <c r="AD36"/>
      <c r="AE36"/>
      <c r="AF36"/>
      <c r="AG36"/>
      <c r="AH36"/>
      <c r="AI36"/>
      <c r="AJ36"/>
      <c r="AK36"/>
      <c r="AL36"/>
      <c r="AM36"/>
    </row>
    <row r="37" spans="1:39" ht="14.4" x14ac:dyDescent="0.3">
      <c r="A37" s="38" t="s">
        <v>66</v>
      </c>
      <c r="B37" s="18" t="s">
        <v>67</v>
      </c>
      <c r="C37" s="252">
        <v>486.97806996827745</v>
      </c>
      <c r="D37" s="253">
        <v>509.74636741691228</v>
      </c>
      <c r="E37" s="253">
        <v>531.02487381130072</v>
      </c>
      <c r="F37" s="252">
        <v>552.12172281454616</v>
      </c>
      <c r="G37" s="254">
        <v>593.6776703583231</v>
      </c>
      <c r="H37"/>
      <c r="I37" s="258">
        <v>613.99434566447769</v>
      </c>
      <c r="J37" s="259">
        <v>693.2445363070301</v>
      </c>
      <c r="K37" s="260">
        <v>790.50643686048329</v>
      </c>
      <c r="L37"/>
      <c r="M37" s="135">
        <f t="shared" si="0"/>
        <v>3.972855141761622E-2</v>
      </c>
      <c r="N37" s="135">
        <f t="shared" si="1"/>
        <v>6.7525341454783838E-3</v>
      </c>
      <c r="O37" s="143">
        <f t="shared" si="1"/>
        <v>3.149505004158959E-2</v>
      </c>
      <c r="P37" s="136">
        <f t="shared" si="1"/>
        <v>5.8938989951933474E-2</v>
      </c>
      <c r="Q37"/>
      <c r="R37" s="258">
        <v>16909.07721193161</v>
      </c>
      <c r="S37" s="259">
        <v>16752.080000000002</v>
      </c>
      <c r="T37" s="259">
        <v>17122.182999999994</v>
      </c>
      <c r="U37" s="260">
        <v>17328.655266666668</v>
      </c>
      <c r="V37"/>
      <c r="W37" s="83">
        <f t="shared" si="2"/>
        <v>2.8799801660651797E-2</v>
      </c>
      <c r="X37" s="171">
        <f t="shared" si="3"/>
        <v>3.0428840324121676E-2</v>
      </c>
      <c r="Y37" s="171">
        <f t="shared" si="3"/>
        <v>3.1013853421102959E-2</v>
      </c>
      <c r="Z37" s="84">
        <f t="shared" si="3"/>
        <v>3.1861775441779677E-2</v>
      </c>
      <c r="AA37"/>
      <c r="AB37" s="376"/>
      <c r="AC37"/>
      <c r="AD37"/>
      <c r="AE37"/>
      <c r="AF37"/>
      <c r="AG37"/>
      <c r="AH37"/>
      <c r="AI37"/>
      <c r="AJ37"/>
      <c r="AK37"/>
      <c r="AL37"/>
      <c r="AM37"/>
    </row>
    <row r="38" spans="1:39" ht="14.4" x14ac:dyDescent="0.3">
      <c r="A38" s="38" t="s">
        <v>68</v>
      </c>
      <c r="B38" s="18" t="s">
        <v>69</v>
      </c>
      <c r="C38" s="252">
        <v>220.44707177484361</v>
      </c>
      <c r="D38" s="253">
        <v>239.58051266791233</v>
      </c>
      <c r="E38" s="253">
        <v>252.83680857749405</v>
      </c>
      <c r="F38" s="252">
        <v>266.20194878412644</v>
      </c>
      <c r="G38" s="254">
        <v>293.24415974346596</v>
      </c>
      <c r="H38"/>
      <c r="I38" s="258">
        <v>298.5332836652467</v>
      </c>
      <c r="J38" s="259">
        <v>362.50380583988681</v>
      </c>
      <c r="K38" s="260">
        <v>434.56972030905774</v>
      </c>
      <c r="L38"/>
      <c r="M38" s="135">
        <f t="shared" si="0"/>
        <v>5.2860737650609835E-2</v>
      </c>
      <c r="N38" s="135">
        <f t="shared" si="1"/>
        <v>3.581570143163626E-3</v>
      </c>
      <c r="O38" s="143">
        <f t="shared" si="1"/>
        <v>4.3317854967255265E-2</v>
      </c>
      <c r="P38" s="136">
        <f t="shared" si="1"/>
        <v>8.1847431231358181E-2</v>
      </c>
      <c r="Q38"/>
      <c r="R38" s="258">
        <v>4639.4730692010162</v>
      </c>
      <c r="S38" s="259">
        <v>4523.7300000000005</v>
      </c>
      <c r="T38" s="259">
        <v>4654.8410000000003</v>
      </c>
      <c r="U38" s="260">
        <v>4616.4800666666706</v>
      </c>
      <c r="V38"/>
      <c r="W38" s="83">
        <f t="shared" si="2"/>
        <v>4.7515540770841837E-2</v>
      </c>
      <c r="X38" s="171">
        <f t="shared" si="3"/>
        <v>5.2960833795985242E-2</v>
      </c>
      <c r="Y38" s="171">
        <f t="shared" si="3"/>
        <v>5.4316959178088799E-2</v>
      </c>
      <c r="Z38" s="84">
        <f t="shared" si="3"/>
        <v>5.7663402622755731E-2</v>
      </c>
      <c r="AA38"/>
      <c r="AB38" s="376"/>
      <c r="AC38"/>
      <c r="AD38"/>
      <c r="AE38"/>
      <c r="AF38"/>
      <c r="AG38"/>
      <c r="AH38"/>
      <c r="AI38"/>
      <c r="AJ38"/>
      <c r="AK38"/>
      <c r="AL38"/>
      <c r="AM38"/>
    </row>
    <row r="39" spans="1:39" ht="14.4" x14ac:dyDescent="0.3">
      <c r="A39" s="39" t="s">
        <v>70</v>
      </c>
      <c r="B39" s="32" t="s">
        <v>71</v>
      </c>
      <c r="C39" s="255">
        <v>183.61904834646558</v>
      </c>
      <c r="D39" s="255">
        <v>202.05263706175364</v>
      </c>
      <c r="E39" s="255">
        <v>216.8772952094512</v>
      </c>
      <c r="F39" s="256">
        <v>230.19955438455</v>
      </c>
      <c r="G39" s="257">
        <v>253.39100321880548</v>
      </c>
      <c r="H39"/>
      <c r="I39" s="261">
        <v>269.1964438974494</v>
      </c>
      <c r="J39" s="262">
        <v>298.62933717354792</v>
      </c>
      <c r="K39" s="263">
        <v>341.49441832775989</v>
      </c>
      <c r="L39"/>
      <c r="M39" s="137">
        <f t="shared" si="0"/>
        <v>6.1427634286164823E-2</v>
      </c>
      <c r="N39" s="137">
        <f t="shared" si="1"/>
        <v>1.2175044681324465E-2</v>
      </c>
      <c r="O39" s="144">
        <f t="shared" si="1"/>
        <v>3.3399520917608339E-2</v>
      </c>
      <c r="P39" s="138">
        <f t="shared" si="1"/>
        <v>6.149629760204256E-2</v>
      </c>
      <c r="Q39"/>
      <c r="R39" s="261">
        <v>4131.4092320701957</v>
      </c>
      <c r="S39" s="262">
        <v>3641.4280000000003</v>
      </c>
      <c r="T39" s="262">
        <v>4003.9630000000002</v>
      </c>
      <c r="U39" s="263">
        <v>4033.4370666666655</v>
      </c>
      <c r="V39"/>
      <c r="W39" s="137">
        <f t="shared" si="2"/>
        <v>4.4444652667452275E-2</v>
      </c>
      <c r="X39" s="144">
        <f t="shared" si="3"/>
        <v>5.5487198171089373E-2</v>
      </c>
      <c r="Y39" s="144">
        <f t="shared" si="3"/>
        <v>5.416565917553464E-2</v>
      </c>
      <c r="Z39" s="394">
        <f t="shared" si="3"/>
        <v>5.7072801826258006E-2</v>
      </c>
      <c r="AA39"/>
      <c r="AB39" s="376"/>
      <c r="AC39"/>
      <c r="AD39"/>
      <c r="AE39"/>
      <c r="AF39"/>
      <c r="AG39"/>
      <c r="AH39"/>
      <c r="AI39"/>
      <c r="AJ39"/>
      <c r="AK39"/>
      <c r="AL39"/>
      <c r="AM39"/>
    </row>
    <row r="40" spans="1:39" ht="14.4" x14ac:dyDescent="0.3">
      <c r="A40" s="39" t="s">
        <v>72</v>
      </c>
      <c r="B40" s="32" t="s">
        <v>73</v>
      </c>
      <c r="C40" s="255">
        <v>1795.2849019571743</v>
      </c>
      <c r="D40" s="255">
        <v>1886.1711659325429</v>
      </c>
      <c r="E40" s="255">
        <v>1968.6842250749223</v>
      </c>
      <c r="F40" s="256">
        <v>2051.8161945404331</v>
      </c>
      <c r="G40" s="257">
        <v>2208.6789296752622</v>
      </c>
      <c r="H40"/>
      <c r="I40" s="261">
        <v>2598.2107312234334</v>
      </c>
      <c r="J40" s="262">
        <v>2611.4709587163738</v>
      </c>
      <c r="K40" s="263">
        <v>2888.5848744362524</v>
      </c>
      <c r="L40"/>
      <c r="M40" s="137">
        <f t="shared" si="0"/>
        <v>4.2227173056332612E-2</v>
      </c>
      <c r="N40" s="137">
        <f t="shared" si="1"/>
        <v>3.3019112684939067E-2</v>
      </c>
      <c r="O40" s="144">
        <f t="shared" si="1"/>
        <v>3.4071389916817463E-2</v>
      </c>
      <c r="P40" s="138">
        <f t="shared" si="1"/>
        <v>5.5141024378953851E-2</v>
      </c>
      <c r="Q40"/>
      <c r="R40" s="261">
        <v>28801.887859207443</v>
      </c>
      <c r="S40" s="262">
        <v>29125.49513333349</v>
      </c>
      <c r="T40" s="262">
        <v>29445.176435555448</v>
      </c>
      <c r="U40" s="263">
        <v>29804.627579259104</v>
      </c>
      <c r="V40"/>
      <c r="W40" s="137">
        <f t="shared" si="2"/>
        <v>6.2332195400978001E-2</v>
      </c>
      <c r="X40" s="144">
        <f t="shared" si="3"/>
        <v>6.4760140807833391E-2</v>
      </c>
      <c r="Y40" s="144">
        <f t="shared" si="3"/>
        <v>6.6859311554258838E-2</v>
      </c>
      <c r="Z40" s="394">
        <f t="shared" si="3"/>
        <v>6.8842202073623029E-2</v>
      </c>
      <c r="AA40"/>
      <c r="AB40" s="376"/>
      <c r="AC40"/>
      <c r="AD40"/>
      <c r="AE40"/>
      <c r="AF40"/>
      <c r="AG40"/>
      <c r="AH40"/>
      <c r="AI40"/>
      <c r="AJ40"/>
      <c r="AK40"/>
      <c r="AL40"/>
      <c r="AM40"/>
    </row>
    <row r="41" spans="1:39" ht="14.4" x14ac:dyDescent="0.3">
      <c r="A41" s="39" t="s">
        <v>74</v>
      </c>
      <c r="B41" s="32" t="s">
        <v>75</v>
      </c>
      <c r="C41" s="255">
        <v>141.23088765447082</v>
      </c>
      <c r="D41" s="255">
        <v>154.9520453488802</v>
      </c>
      <c r="E41" s="255">
        <v>165.14062817577965</v>
      </c>
      <c r="F41" s="256">
        <v>173.39688339380137</v>
      </c>
      <c r="G41" s="257">
        <v>185.67056180914201</v>
      </c>
      <c r="H41"/>
      <c r="I41" s="261">
        <v>190.32903793176018</v>
      </c>
      <c r="J41" s="262">
        <v>204.68322289876269</v>
      </c>
      <c r="K41" s="263">
        <v>269.6499084366335</v>
      </c>
      <c r="L41"/>
      <c r="M41" s="137">
        <f t="shared" si="0"/>
        <v>4.9995299819457939E-2</v>
      </c>
      <c r="N41" s="137">
        <f t="shared" si="1"/>
        <v>4.9683862386611377E-3</v>
      </c>
      <c r="O41" s="144">
        <f t="shared" si="1"/>
        <v>1.9689245820591061E-2</v>
      </c>
      <c r="P41" s="138">
        <f t="shared" si="1"/>
        <v>7.7485526465988386E-2</v>
      </c>
      <c r="Q41"/>
      <c r="R41" s="261">
        <v>2523.6326918037139</v>
      </c>
      <c r="S41" s="262">
        <v>2579.6120000000005</v>
      </c>
      <c r="T41" s="262">
        <v>2617.3890000000001</v>
      </c>
      <c r="U41" s="263">
        <v>2631.3650666666645</v>
      </c>
      <c r="V41"/>
      <c r="W41" s="137">
        <f t="shared" si="2"/>
        <v>5.5963329415236331E-2</v>
      </c>
      <c r="X41" s="144">
        <f t="shared" si="3"/>
        <v>6.0067965782792207E-2</v>
      </c>
      <c r="Y41" s="144">
        <f t="shared" si="3"/>
        <v>6.3093651030007247E-2</v>
      </c>
      <c r="Z41" s="394">
        <f t="shared" si="3"/>
        <v>6.5896171379008023E-2</v>
      </c>
      <c r="AA41"/>
      <c r="AB41" s="376"/>
      <c r="AC41"/>
      <c r="AD41"/>
      <c r="AE41"/>
      <c r="AF41"/>
      <c r="AG41"/>
      <c r="AH41"/>
      <c r="AI41"/>
      <c r="AJ41"/>
      <c r="AK41"/>
      <c r="AL41"/>
      <c r="AM41"/>
    </row>
    <row r="42" spans="1:39" ht="14.4" x14ac:dyDescent="0.3">
      <c r="A42" s="40" t="s">
        <v>76</v>
      </c>
      <c r="B42" s="20" t="s">
        <v>77</v>
      </c>
      <c r="C42" s="151">
        <f>SUM(C12:C38)</f>
        <v>6501.8556914113478</v>
      </c>
      <c r="D42" s="151">
        <f t="shared" ref="D42:G42" si="4">SUM(D12:D38)</f>
        <v>6957.4760500960037</v>
      </c>
      <c r="E42" s="151">
        <f t="shared" ref="E42" si="5">SUM(E12:E38)</f>
        <v>7319.1984229093296</v>
      </c>
      <c r="F42" s="151">
        <f t="shared" si="4"/>
        <v>7660.4705589968244</v>
      </c>
      <c r="G42" s="152">
        <f t="shared" si="4"/>
        <v>8317.1060853653271</v>
      </c>
      <c r="H42"/>
      <c r="I42" s="264">
        <f t="shared" ref="I42:K42" si="6">SUM(I12:I38)</f>
        <v>9287.3361276319429</v>
      </c>
      <c r="J42" s="265">
        <f t="shared" si="6"/>
        <v>9884.8532907754452</v>
      </c>
      <c r="K42" s="266">
        <f t="shared" si="6"/>
        <v>11638.017241906835</v>
      </c>
      <c r="L42"/>
      <c r="M42" s="139">
        <f t="shared" si="0"/>
        <v>4.6626982405518769E-2</v>
      </c>
      <c r="N42" s="139">
        <f t="shared" si="1"/>
        <v>2.2312767284768054E-2</v>
      </c>
      <c r="O42" s="140">
        <f t="shared" si="1"/>
        <v>3.5141207079751435E-2</v>
      </c>
      <c r="P42" s="141">
        <f t="shared" si="1"/>
        <v>6.9501384361797314E-2</v>
      </c>
      <c r="Q42"/>
      <c r="R42" s="264">
        <f t="shared" ref="R42:U42" si="7">SUM(R12:R38)</f>
        <v>178230.32654996475</v>
      </c>
      <c r="S42" s="163">
        <f t="shared" si="7"/>
        <v>174259.65400000001</v>
      </c>
      <c r="T42" s="163">
        <f t="shared" ref="T42" si="8">SUM(T12:T38)</f>
        <v>178413.43200000003</v>
      </c>
      <c r="U42" s="164">
        <f t="shared" si="7"/>
        <v>177144.40866666668</v>
      </c>
      <c r="V42"/>
      <c r="W42" s="92">
        <f t="shared" si="2"/>
        <v>3.6480075065051458E-2</v>
      </c>
      <c r="X42" s="93">
        <f t="shared" si="3"/>
        <v>3.9925914521189189E-2</v>
      </c>
      <c r="Y42" s="93">
        <f t="shared" si="3"/>
        <v>4.1023808246171335E-2</v>
      </c>
      <c r="Z42" s="172">
        <f t="shared" si="3"/>
        <v>4.3244213106446737E-2</v>
      </c>
      <c r="AA42" s="328"/>
      <c r="AB42" s="376"/>
      <c r="AC42"/>
      <c r="AD42"/>
      <c r="AE42"/>
      <c r="AF42"/>
      <c r="AG42"/>
      <c r="AH42"/>
      <c r="AI42"/>
      <c r="AJ42"/>
      <c r="AK42"/>
      <c r="AL42"/>
      <c r="AM42"/>
    </row>
    <row r="43" spans="1:39" ht="14.4" x14ac:dyDescent="0.3">
      <c r="A43" s="40" t="s">
        <v>78</v>
      </c>
      <c r="B43" s="20" t="s">
        <v>79</v>
      </c>
      <c r="C43" s="151">
        <f>SUM(C40,C42)</f>
        <v>8297.1405933685219</v>
      </c>
      <c r="D43" s="151">
        <f t="shared" ref="D43:G43" si="9">SUM(D40,D42)</f>
        <v>8843.6472160285466</v>
      </c>
      <c r="E43" s="151">
        <f t="shared" ref="E43" si="10">SUM(E40,E42)</f>
        <v>9287.8826479842519</v>
      </c>
      <c r="F43" s="151">
        <f t="shared" si="9"/>
        <v>9712.286753537257</v>
      </c>
      <c r="G43" s="152">
        <f t="shared" si="9"/>
        <v>10525.78501504059</v>
      </c>
      <c r="H43"/>
      <c r="I43" s="264">
        <f t="shared" ref="I43:K43" si="11">SUM(I40,I42)</f>
        <v>11885.546858855376</v>
      </c>
      <c r="J43" s="265">
        <f t="shared" si="11"/>
        <v>12496.32424949182</v>
      </c>
      <c r="K43" s="266">
        <f t="shared" si="11"/>
        <v>14526.602116343087</v>
      </c>
      <c r="L43"/>
      <c r="M43" s="139">
        <f t="shared" si="0"/>
        <v>4.5694387153471849E-2</v>
      </c>
      <c r="N43" s="139">
        <f t="shared" si="1"/>
        <v>2.4596657170962599E-2</v>
      </c>
      <c r="O43" s="140">
        <f t="shared" si="1"/>
        <v>3.4917088414927022E-2</v>
      </c>
      <c r="P43" s="141">
        <f t="shared" si="1"/>
        <v>6.6551692391478845E-2</v>
      </c>
      <c r="Q43"/>
      <c r="R43" s="264">
        <f t="shared" ref="R43" si="12">SUM(R40,R42)</f>
        <v>207032.21440917219</v>
      </c>
      <c r="S43" s="163">
        <f t="shared" ref="S43:T43" si="13">SUM(S40,S42)</f>
        <v>203385.1491333335</v>
      </c>
      <c r="T43" s="163">
        <f t="shared" si="13"/>
        <v>207858.60843555548</v>
      </c>
      <c r="U43" s="164">
        <f t="shared" ref="U43" si="14">SUM(U40,U42)</f>
        <v>206949.03624592579</v>
      </c>
      <c r="V43"/>
      <c r="W43" s="92">
        <f t="shared" si="2"/>
        <v>4.0076567876390023E-2</v>
      </c>
      <c r="X43" s="93">
        <f t="shared" si="3"/>
        <v>4.3482266299742979E-2</v>
      </c>
      <c r="Y43" s="93">
        <f t="shared" si="3"/>
        <v>4.4683656442662409E-2</v>
      </c>
      <c r="Z43" s="172">
        <f t="shared" si="3"/>
        <v>4.6930814125636995E-2</v>
      </c>
      <c r="AA43"/>
      <c r="AB43" s="376"/>
      <c r="AC43"/>
      <c r="AD43"/>
      <c r="AE43"/>
      <c r="AF43"/>
      <c r="AG43"/>
      <c r="AH43"/>
      <c r="AI43"/>
      <c r="AJ43"/>
      <c r="AK43"/>
      <c r="AL43"/>
      <c r="AM43"/>
    </row>
    <row r="44" spans="1:39" ht="15" thickBot="1" x14ac:dyDescent="0.35">
      <c r="A44" s="41" t="s">
        <v>80</v>
      </c>
      <c r="B44" s="42"/>
      <c r="C44" s="153">
        <f>SUM(C12:C41)</f>
        <v>8621.9905293694574</v>
      </c>
      <c r="D44" s="153">
        <f t="shared" ref="D44:G44" si="15">SUM(D12:D41)</f>
        <v>9200.6518984391805</v>
      </c>
      <c r="E44" s="153">
        <f t="shared" ref="E44" si="16">SUM(E12:E41)</f>
        <v>9669.9005713694823</v>
      </c>
      <c r="F44" s="154">
        <f t="shared" si="15"/>
        <v>10115.883191315608</v>
      </c>
      <c r="G44" s="155">
        <f t="shared" si="15"/>
        <v>10964.846580068535</v>
      </c>
      <c r="H44"/>
      <c r="I44" s="267">
        <f t="shared" ref="I44:K44" si="17">SUM(I12:I41)</f>
        <v>12345.072340684586</v>
      </c>
      <c r="J44" s="268">
        <f t="shared" si="17"/>
        <v>12999.63680956413</v>
      </c>
      <c r="K44" s="269">
        <f t="shared" si="17"/>
        <v>15137.74644310748</v>
      </c>
      <c r="L44"/>
      <c r="M44" s="139">
        <f t="shared" si="0"/>
        <v>4.612070379157629E-2</v>
      </c>
      <c r="N44" s="139">
        <f t="shared" si="1"/>
        <v>2.3995895739423068E-2</v>
      </c>
      <c r="O44" s="146">
        <f t="shared" si="1"/>
        <v>3.4631584010710315E-2</v>
      </c>
      <c r="P44" s="147">
        <f t="shared" si="1"/>
        <v>6.6624938070016571E-2</v>
      </c>
      <c r="Q44"/>
      <c r="R44" s="267">
        <f t="shared" ref="R44:U44" si="18">SUM(R12:R41)</f>
        <v>213687.2563330461</v>
      </c>
      <c r="S44" s="166">
        <f t="shared" si="18"/>
        <v>209606.18913333351</v>
      </c>
      <c r="T44" s="166">
        <f t="shared" ref="T44" si="19">SUM(T12:T41)</f>
        <v>214479.96043555546</v>
      </c>
      <c r="U44" s="167">
        <f t="shared" si="18"/>
        <v>213613.8383792591</v>
      </c>
      <c r="V44"/>
      <c r="W44" s="85">
        <f t="shared" si="2"/>
        <v>4.0348641642585836E-2</v>
      </c>
      <c r="X44" s="86">
        <f t="shared" si="3"/>
        <v>4.3894943830053192E-2</v>
      </c>
      <c r="Y44" s="86">
        <f t="shared" si="3"/>
        <v>4.5085333621529576E-2</v>
      </c>
      <c r="Z44" s="87">
        <f t="shared" si="3"/>
        <v>4.7355935683134155E-2</v>
      </c>
      <c r="AA44"/>
      <c r="AB44" s="376"/>
      <c r="AC44"/>
      <c r="AD44"/>
      <c r="AE44"/>
      <c r="AF44"/>
      <c r="AG44"/>
      <c r="AH44"/>
      <c r="AI44"/>
      <c r="AJ44"/>
      <c r="AK44"/>
      <c r="AL44"/>
      <c r="AM44"/>
    </row>
    <row r="45" spans="1:39" x14ac:dyDescent="0.2">
      <c r="A45" s="5" t="s">
        <v>81</v>
      </c>
      <c r="G45" s="4"/>
      <c r="H45" s="4"/>
      <c r="I45" s="4"/>
      <c r="J45" s="4"/>
      <c r="K45" s="4"/>
      <c r="M45" s="4"/>
      <c r="N45" s="4"/>
      <c r="O45" s="4"/>
      <c r="P45" s="4"/>
      <c r="Q45" s="3"/>
      <c r="R45" s="3"/>
      <c r="W45" s="3"/>
      <c r="X45" s="3"/>
      <c r="Y45" s="3"/>
      <c r="Z45" s="3"/>
      <c r="AA45" s="3"/>
      <c r="AB45" s="3"/>
      <c r="AC45" s="3"/>
    </row>
    <row r="46" spans="1:39" x14ac:dyDescent="0.2">
      <c r="A46" s="5" t="s">
        <v>88</v>
      </c>
      <c r="G46" s="4"/>
      <c r="H46" s="4"/>
      <c r="I46" s="4"/>
      <c r="J46" s="4"/>
      <c r="K46" s="4"/>
      <c r="M46" s="4"/>
      <c r="N46" s="4"/>
      <c r="O46" s="4"/>
      <c r="P46" s="4"/>
      <c r="Q46" s="3"/>
      <c r="R46" s="3"/>
      <c r="W46" s="16"/>
      <c r="X46" s="16"/>
      <c r="Y46" s="16"/>
      <c r="Z46" s="16"/>
      <c r="AA46" s="16"/>
      <c r="AB46" s="3"/>
      <c r="AC46" s="3"/>
      <c r="AD46" s="16"/>
    </row>
    <row r="47" spans="1:39" x14ac:dyDescent="0.2">
      <c r="L47" s="7"/>
      <c r="S47" s="3"/>
      <c r="T47" s="3"/>
      <c r="U47" s="3"/>
      <c r="V47" s="3"/>
      <c r="W47" s="16"/>
      <c r="X47" s="16"/>
      <c r="Y47" s="16"/>
      <c r="Z47" s="16"/>
      <c r="AA47" s="16"/>
      <c r="AB47" s="16"/>
      <c r="AC47" s="16"/>
      <c r="AD47" s="16"/>
    </row>
    <row r="49" spans="1:26" x14ac:dyDescent="0.2">
      <c r="A49" s="9" t="s">
        <v>97</v>
      </c>
    </row>
    <row r="50" spans="1:26" x14ac:dyDescent="0.2">
      <c r="A50" s="9" t="s">
        <v>98</v>
      </c>
    </row>
    <row r="51" spans="1:26" ht="15.75" customHeight="1" thickBot="1" x14ac:dyDescent="0.35">
      <c r="A51" s="5" t="s">
        <v>99</v>
      </c>
      <c r="Q51"/>
      <c r="R51" s="388" t="s">
        <v>94</v>
      </c>
      <c r="S51" s="389"/>
      <c r="T51" s="389"/>
      <c r="U51" s="390"/>
      <c r="V51"/>
      <c r="W51" s="649" t="s">
        <v>95</v>
      </c>
      <c r="X51" s="650"/>
      <c r="Y51" s="650"/>
      <c r="Z51" s="651"/>
    </row>
    <row r="52" spans="1:26" ht="40.799999999999997" x14ac:dyDescent="0.3">
      <c r="A52" s="102"/>
      <c r="B52" s="103"/>
      <c r="C52" s="104" cm="1">
        <f t="array" ref="C52:F52">$C$10:$F$10</f>
        <v>2020</v>
      </c>
      <c r="D52" s="105">
        <v>2021</v>
      </c>
      <c r="E52" s="105">
        <v>2022</v>
      </c>
      <c r="F52" s="105">
        <v>2023</v>
      </c>
      <c r="G52" s="142">
        <v>2025</v>
      </c>
      <c r="H52"/>
      <c r="I52" s="108" t="s">
        <v>5</v>
      </c>
      <c r="J52" s="108" t="s">
        <v>6</v>
      </c>
      <c r="K52" s="113" t="s">
        <v>7</v>
      </c>
      <c r="L52"/>
      <c r="M52" s="108" t="s">
        <v>83</v>
      </c>
      <c r="N52" s="108" t="s">
        <v>9</v>
      </c>
      <c r="O52" s="108" t="s">
        <v>10</v>
      </c>
      <c r="P52" s="113" t="s">
        <v>11</v>
      </c>
      <c r="Q52"/>
      <c r="R52" s="104" cm="1">
        <f t="array" ref="R52:U52">$C$10:$F$10</f>
        <v>2020</v>
      </c>
      <c r="S52" s="113">
        <v>2021</v>
      </c>
      <c r="T52" s="113">
        <v>2022</v>
      </c>
      <c r="U52" s="113">
        <v>2023</v>
      </c>
      <c r="V52"/>
      <c r="W52" s="104" cm="1">
        <f t="array" ref="W52:Z52">$C$10:$F$10</f>
        <v>2020</v>
      </c>
      <c r="X52" s="113">
        <v>2021</v>
      </c>
      <c r="Y52" s="113">
        <v>2022</v>
      </c>
      <c r="Z52" s="113">
        <v>2023</v>
      </c>
    </row>
    <row r="53" spans="1:26" ht="14.4" x14ac:dyDescent="0.3">
      <c r="A53" s="106" t="s">
        <v>12</v>
      </c>
      <c r="B53" s="107" t="s">
        <v>13</v>
      </c>
      <c r="C53" s="168" t="s">
        <v>96</v>
      </c>
      <c r="D53" s="184" t="s">
        <v>96</v>
      </c>
      <c r="E53" s="184" t="s">
        <v>96</v>
      </c>
      <c r="F53" s="184" t="s">
        <v>96</v>
      </c>
      <c r="G53" s="186" t="s">
        <v>96</v>
      </c>
      <c r="H53"/>
      <c r="I53" s="168" t="s">
        <v>96</v>
      </c>
      <c r="J53" s="168" t="s">
        <v>96</v>
      </c>
      <c r="K53" s="169" t="s">
        <v>96</v>
      </c>
      <c r="L53"/>
      <c r="M53" s="108" t="s">
        <v>15</v>
      </c>
      <c r="N53" s="108" t="s">
        <v>15</v>
      </c>
      <c r="O53" s="108" t="s">
        <v>15</v>
      </c>
      <c r="P53" s="113" t="s">
        <v>15</v>
      </c>
      <c r="Q53"/>
      <c r="R53" s="168" t="s">
        <v>96</v>
      </c>
      <c r="S53" s="168" t="s">
        <v>96</v>
      </c>
      <c r="T53" s="168" t="s">
        <v>96</v>
      </c>
      <c r="U53" s="169" t="s">
        <v>96</v>
      </c>
      <c r="V53"/>
      <c r="W53" s="108" t="s">
        <v>15</v>
      </c>
      <c r="X53" s="108" t="s">
        <v>15</v>
      </c>
      <c r="Y53" s="108"/>
      <c r="Z53" s="113" t="s">
        <v>15</v>
      </c>
    </row>
    <row r="54" spans="1:26" ht="14.4" x14ac:dyDescent="0.3">
      <c r="A54" s="38" t="s">
        <v>100</v>
      </c>
      <c r="B54" s="18"/>
      <c r="C54" s="252">
        <v>34.923049310429683</v>
      </c>
      <c r="D54" s="253">
        <v>37.368549621984748</v>
      </c>
      <c r="E54" s="253">
        <v>38.128357189447883</v>
      </c>
      <c r="F54" s="252">
        <v>40.577972887187755</v>
      </c>
      <c r="G54" s="254">
        <v>43.509999674199399</v>
      </c>
      <c r="H54"/>
      <c r="I54" s="258">
        <v>48.590557410976736</v>
      </c>
      <c r="J54" s="259">
        <v>50.184442585707934</v>
      </c>
      <c r="K54" s="260">
        <v>57.395450601491255</v>
      </c>
      <c r="L54" s="328"/>
      <c r="M54" s="135">
        <f t="shared" ref="M54:M66" si="20">F54/E54-1</f>
        <v>6.4246557636052914E-2</v>
      </c>
      <c r="N54" s="135">
        <f t="shared" ref="N54:N66" si="21">IFERROR((I54/$G54)^(1/5)-1,0)</f>
        <v>2.23334250385685E-2</v>
      </c>
      <c r="O54" s="143">
        <f t="shared" ref="O54:O66" si="22">IFERROR((J54/$G54)^(1/5)-1,0)</f>
        <v>2.895410690532807E-2</v>
      </c>
      <c r="P54" s="136">
        <f t="shared" ref="P54:P66" si="23">IFERROR((K54/$G54)^(1/5)-1,0)</f>
        <v>5.6957872769651807E-2</v>
      </c>
      <c r="Q54"/>
      <c r="R54" s="258">
        <v>7301.0630390367824</v>
      </c>
      <c r="S54" s="259">
        <v>7268.0889999999999</v>
      </c>
      <c r="T54" s="259">
        <v>7451.7649579848649</v>
      </c>
      <c r="U54" s="260">
        <v>6887.3490666666767</v>
      </c>
      <c r="V54"/>
      <c r="W54" s="90">
        <f t="shared" ref="W54:W66" si="24">IFERROR(C54/R54,0)</f>
        <v>4.783282807408416E-3</v>
      </c>
      <c r="X54" s="91">
        <f t="shared" ref="X54:X66" si="25">IFERROR(D54/S54,0)</f>
        <v>5.1414545999622112E-3</v>
      </c>
      <c r="Y54" s="91">
        <f t="shared" ref="Y54:Y66" si="26">IFERROR(E54/T54,0)</f>
        <v>5.116688114081191E-3</v>
      </c>
      <c r="Z54" s="170">
        <f t="shared" ref="Z54:Z66" si="27">IFERROR(F54/U54,0)</f>
        <v>5.8916678237751338E-3</v>
      </c>
    </row>
    <row r="55" spans="1:26" ht="14.4" x14ac:dyDescent="0.3">
      <c r="A55" s="38" t="s">
        <v>101</v>
      </c>
      <c r="B55" s="18"/>
      <c r="C55" s="252">
        <v>131.05605329211838</v>
      </c>
      <c r="D55" s="253">
        <v>140.42039953190269</v>
      </c>
      <c r="E55" s="253">
        <v>147.2554748497881</v>
      </c>
      <c r="F55" s="252">
        <v>152.26925059668002</v>
      </c>
      <c r="G55" s="254">
        <v>161.73375860940226</v>
      </c>
      <c r="H55"/>
      <c r="I55" s="258">
        <v>182.04714916550361</v>
      </c>
      <c r="J55" s="259">
        <v>182.27370947489791</v>
      </c>
      <c r="K55" s="260">
        <v>205.90679029615583</v>
      </c>
      <c r="L55" s="328"/>
      <c r="M55" s="135">
        <f t="shared" si="20"/>
        <v>3.4048144912821376E-2</v>
      </c>
      <c r="N55" s="135">
        <f t="shared" si="21"/>
        <v>2.394502576262747E-2</v>
      </c>
      <c r="O55" s="143">
        <f t="shared" si="22"/>
        <v>2.4199761863066271E-2</v>
      </c>
      <c r="P55" s="136">
        <f t="shared" si="23"/>
        <v>4.9479592213613977E-2</v>
      </c>
      <c r="Q55"/>
      <c r="R55" s="258">
        <v>13800.633632973391</v>
      </c>
      <c r="S55" s="259">
        <v>13046.660999999993</v>
      </c>
      <c r="T55" s="259">
        <v>13372.119354354818</v>
      </c>
      <c r="U55" s="260">
        <v>13353.770266666645</v>
      </c>
      <c r="V55"/>
      <c r="W55" s="83">
        <f t="shared" si="24"/>
        <v>9.4963794255787312E-3</v>
      </c>
      <c r="X55" s="171">
        <f t="shared" si="25"/>
        <v>1.0762937699684446E-2</v>
      </c>
      <c r="Y55" s="171">
        <f t="shared" si="26"/>
        <v>1.1012126869914027E-2</v>
      </c>
      <c r="Z55" s="84">
        <f t="shared" si="27"/>
        <v>1.1402716053665444E-2</v>
      </c>
    </row>
    <row r="56" spans="1:26" ht="14.4" x14ac:dyDescent="0.3">
      <c r="A56" s="38" t="s">
        <v>102</v>
      </c>
      <c r="B56" s="18"/>
      <c r="C56" s="252">
        <v>479.54328455514241</v>
      </c>
      <c r="D56" s="253">
        <v>512.0280060609341</v>
      </c>
      <c r="E56" s="253">
        <v>532.78698552825756</v>
      </c>
      <c r="F56" s="252">
        <v>561.59555377595359</v>
      </c>
      <c r="G56" s="254">
        <v>609.64357446896895</v>
      </c>
      <c r="H56"/>
      <c r="I56" s="258">
        <v>665.73406762205047</v>
      </c>
      <c r="J56" s="259">
        <v>722.77870477792135</v>
      </c>
      <c r="K56" s="260">
        <v>831.70623499575538</v>
      </c>
      <c r="L56" s="328"/>
      <c r="M56" s="135">
        <f t="shared" si="20"/>
        <v>5.4071456379761962E-2</v>
      </c>
      <c r="N56" s="135">
        <f t="shared" si="21"/>
        <v>1.7759010930578079E-2</v>
      </c>
      <c r="O56" s="143">
        <f t="shared" si="22"/>
        <v>3.4631911897188061E-2</v>
      </c>
      <c r="P56" s="136">
        <f t="shared" si="23"/>
        <v>6.4091052225300205E-2</v>
      </c>
      <c r="Q56"/>
      <c r="R56" s="258">
        <v>15598.261585666041</v>
      </c>
      <c r="S56" s="259">
        <v>14599.179999999993</v>
      </c>
      <c r="T56" s="259">
        <v>15022.766952340622</v>
      </c>
      <c r="U56" s="260">
        <v>15052.475533333316</v>
      </c>
      <c r="V56"/>
      <c r="W56" s="83">
        <f t="shared" si="24"/>
        <v>3.0743380082548222E-2</v>
      </c>
      <c r="X56" s="171">
        <f t="shared" si="25"/>
        <v>3.507238119270633E-2</v>
      </c>
      <c r="Y56" s="171">
        <f t="shared" si="26"/>
        <v>3.5465303243970424E-2</v>
      </c>
      <c r="Z56" s="84">
        <f t="shared" si="27"/>
        <v>3.730918230242692E-2</v>
      </c>
    </row>
    <row r="57" spans="1:26" ht="14.4" x14ac:dyDescent="0.3">
      <c r="A57" s="38" t="s">
        <v>103</v>
      </c>
      <c r="B57" s="18"/>
      <c r="C57" s="252">
        <v>608.66810394257175</v>
      </c>
      <c r="D57" s="253">
        <v>658.19830408918619</v>
      </c>
      <c r="E57" s="253">
        <v>674.77621769723862</v>
      </c>
      <c r="F57" s="252">
        <v>709.98676218440596</v>
      </c>
      <c r="G57" s="254">
        <v>767.44405803874054</v>
      </c>
      <c r="H57"/>
      <c r="I57" s="258">
        <v>861.40242926054793</v>
      </c>
      <c r="J57" s="259">
        <v>904.34214912823063</v>
      </c>
      <c r="K57" s="260">
        <v>1051.2080244515632</v>
      </c>
      <c r="L57" s="328"/>
      <c r="M57" s="135">
        <f t="shared" si="20"/>
        <v>5.2181069165905036E-2</v>
      </c>
      <c r="N57" s="135">
        <f t="shared" si="21"/>
        <v>2.3368094476758694E-2</v>
      </c>
      <c r="O57" s="143">
        <f t="shared" si="22"/>
        <v>3.3373235229470666E-2</v>
      </c>
      <c r="P57" s="136">
        <f t="shared" si="23"/>
        <v>6.4947964785278423E-2</v>
      </c>
      <c r="Q57"/>
      <c r="R57" s="258">
        <v>5681.5292036975625</v>
      </c>
      <c r="S57" s="259">
        <v>5433.3080000000018</v>
      </c>
      <c r="T57" s="259">
        <v>5441.517718295624</v>
      </c>
      <c r="U57" s="260">
        <v>5449.5622666666604</v>
      </c>
      <c r="V57"/>
      <c r="W57" s="83">
        <f t="shared" si="24"/>
        <v>0.1071310349943195</v>
      </c>
      <c r="X57" s="171">
        <f t="shared" si="25"/>
        <v>0.12114135699452083</v>
      </c>
      <c r="Y57" s="171">
        <f t="shared" si="26"/>
        <v>0.12400514941419506</v>
      </c>
      <c r="Z57" s="84">
        <f t="shared" si="27"/>
        <v>0.13028326449762437</v>
      </c>
    </row>
    <row r="58" spans="1:26" ht="14.4" x14ac:dyDescent="0.3">
      <c r="A58" s="38" t="s">
        <v>104</v>
      </c>
      <c r="B58" s="18"/>
      <c r="C58" s="252">
        <v>518.47014876512105</v>
      </c>
      <c r="D58" s="253">
        <v>556.30219091314154</v>
      </c>
      <c r="E58" s="253">
        <v>577.57418475985185</v>
      </c>
      <c r="F58" s="252">
        <v>611.14902622477177</v>
      </c>
      <c r="G58" s="254">
        <v>664.47562775435665</v>
      </c>
      <c r="H58"/>
      <c r="I58" s="258">
        <v>761.27579618784148</v>
      </c>
      <c r="J58" s="259">
        <v>790.02022276154958</v>
      </c>
      <c r="K58" s="260">
        <v>922.01558067929579</v>
      </c>
      <c r="L58" s="328"/>
      <c r="M58" s="135">
        <f t="shared" si="20"/>
        <v>5.8130786227711839E-2</v>
      </c>
      <c r="N58" s="135">
        <f t="shared" si="21"/>
        <v>2.7572784146236762E-2</v>
      </c>
      <c r="O58" s="143">
        <f t="shared" si="22"/>
        <v>3.5218037447404482E-2</v>
      </c>
      <c r="P58" s="136">
        <f t="shared" si="23"/>
        <v>6.770638727332523E-2</v>
      </c>
      <c r="Q58"/>
      <c r="R58" s="258">
        <v>23009.470339059419</v>
      </c>
      <c r="S58" s="259">
        <v>21732.703999999991</v>
      </c>
      <c r="T58" s="259">
        <v>22287.824970215075</v>
      </c>
      <c r="U58" s="260">
        <v>22324.811400000006</v>
      </c>
      <c r="V58"/>
      <c r="W58" s="83">
        <f t="shared" si="24"/>
        <v>2.2532902371290093E-2</v>
      </c>
      <c r="X58" s="171">
        <f t="shared" si="25"/>
        <v>2.5597467803046586E-2</v>
      </c>
      <c r="Y58" s="171">
        <f t="shared" si="26"/>
        <v>2.5914335989793012E-2</v>
      </c>
      <c r="Z58" s="84">
        <f t="shared" si="27"/>
        <v>2.7375327624258077E-2</v>
      </c>
    </row>
    <row r="59" spans="1:26" ht="14.4" x14ac:dyDescent="0.3">
      <c r="A59" s="38" t="s">
        <v>105</v>
      </c>
      <c r="B59" s="18"/>
      <c r="C59" s="252">
        <v>753.17075816866566</v>
      </c>
      <c r="D59" s="253">
        <v>828.95645664983988</v>
      </c>
      <c r="E59" s="253">
        <v>913.79725691338115</v>
      </c>
      <c r="F59" s="252">
        <v>961.64099896190169</v>
      </c>
      <c r="G59" s="254">
        <v>1090.9939910942967</v>
      </c>
      <c r="H59"/>
      <c r="I59" s="258">
        <v>1277.5479633093539</v>
      </c>
      <c r="J59" s="259">
        <v>1424.194764370915</v>
      </c>
      <c r="K59" s="260">
        <v>1727.1006658878166</v>
      </c>
      <c r="L59" s="328"/>
      <c r="M59" s="135">
        <f t="shared" si="20"/>
        <v>5.2357064640494499E-2</v>
      </c>
      <c r="N59" s="135">
        <f t="shared" si="21"/>
        <v>3.2074317538160146E-2</v>
      </c>
      <c r="O59" s="143">
        <f t="shared" si="22"/>
        <v>5.4749687187964913E-2</v>
      </c>
      <c r="P59" s="136">
        <f t="shared" si="23"/>
        <v>9.6223375539023159E-2</v>
      </c>
      <c r="Q59"/>
      <c r="R59" s="258">
        <v>6780.7219506897454</v>
      </c>
      <c r="S59" s="259">
        <v>7003.9800000000023</v>
      </c>
      <c r="T59" s="259">
        <v>7305.8447968621922</v>
      </c>
      <c r="U59" s="260">
        <v>7671.6444666666212</v>
      </c>
      <c r="V59"/>
      <c r="W59" s="83">
        <f t="shared" si="24"/>
        <v>0.11107530490791648</v>
      </c>
      <c r="X59" s="171">
        <f t="shared" si="25"/>
        <v>0.11835505764577278</v>
      </c>
      <c r="Y59" s="171">
        <f t="shared" si="26"/>
        <v>0.1250775621877227</v>
      </c>
      <c r="Z59" s="84">
        <f t="shared" si="27"/>
        <v>0.12535004758630855</v>
      </c>
    </row>
    <row r="60" spans="1:26" ht="14.4" x14ac:dyDescent="0.3">
      <c r="A60" s="38" t="s">
        <v>106</v>
      </c>
      <c r="B60" s="18"/>
      <c r="C60" s="252">
        <v>745.35952382699702</v>
      </c>
      <c r="D60" s="253">
        <v>800.36108361586707</v>
      </c>
      <c r="E60" s="253">
        <v>810.81404914630548</v>
      </c>
      <c r="F60" s="252">
        <v>867.97090761380502</v>
      </c>
      <c r="G60" s="254">
        <v>929.59129623147817</v>
      </c>
      <c r="H60"/>
      <c r="I60" s="258">
        <v>978.7517358392987</v>
      </c>
      <c r="J60" s="259">
        <v>1069.057970756211</v>
      </c>
      <c r="K60" s="260">
        <v>1198.9177042914546</v>
      </c>
      <c r="L60" s="328"/>
      <c r="M60" s="135">
        <f t="shared" si="20"/>
        <v>7.0493177230561255E-2</v>
      </c>
      <c r="N60" s="135">
        <f t="shared" si="21"/>
        <v>1.0359895478489367E-2</v>
      </c>
      <c r="O60" s="143">
        <f t="shared" si="22"/>
        <v>2.8352105098420566E-2</v>
      </c>
      <c r="P60" s="136">
        <f t="shared" si="23"/>
        <v>5.2202828529649414E-2</v>
      </c>
      <c r="Q60"/>
      <c r="R60" s="258">
        <v>31109.653258396454</v>
      </c>
      <c r="S60" s="259">
        <v>32127.932000000023</v>
      </c>
      <c r="T60" s="259">
        <v>32943.485331863427</v>
      </c>
      <c r="U60" s="260">
        <v>32074.651866666682</v>
      </c>
      <c r="V60"/>
      <c r="W60" s="83">
        <f t="shared" si="24"/>
        <v>2.3959107407467664E-2</v>
      </c>
      <c r="X60" s="171">
        <f t="shared" si="25"/>
        <v>2.491169004017646E-2</v>
      </c>
      <c r="Y60" s="171">
        <f t="shared" si="26"/>
        <v>2.4612272835687916E-2</v>
      </c>
      <c r="Z60" s="84">
        <f t="shared" si="27"/>
        <v>2.7060961135975312E-2</v>
      </c>
    </row>
    <row r="61" spans="1:26" ht="14.4" x14ac:dyDescent="0.3">
      <c r="A61" s="38" t="s">
        <v>107</v>
      </c>
      <c r="B61" s="18"/>
      <c r="C61" s="252">
        <v>1384.5925396590096</v>
      </c>
      <c r="D61" s="253">
        <v>1497.1789665807469</v>
      </c>
      <c r="E61" s="253">
        <v>1615.3482578193798</v>
      </c>
      <c r="F61" s="252">
        <v>1681.2342650660514</v>
      </c>
      <c r="G61" s="254">
        <v>1843.7655373015889</v>
      </c>
      <c r="H61"/>
      <c r="I61" s="258">
        <v>2158.6648498720315</v>
      </c>
      <c r="J61" s="259">
        <v>2242.3241562435223</v>
      </c>
      <c r="K61" s="260">
        <v>2737.589992236718</v>
      </c>
      <c r="L61" s="328"/>
      <c r="M61" s="135">
        <f t="shared" si="20"/>
        <v>4.0787493921350171E-2</v>
      </c>
      <c r="N61" s="135">
        <f t="shared" si="21"/>
        <v>3.2038515400480083E-2</v>
      </c>
      <c r="O61" s="143">
        <f t="shared" si="22"/>
        <v>3.9916671022870664E-2</v>
      </c>
      <c r="P61" s="136">
        <f t="shared" si="23"/>
        <v>8.2262329862544004E-2</v>
      </c>
      <c r="Q61"/>
      <c r="R61" s="258">
        <v>20640.103731363259</v>
      </c>
      <c r="S61" s="259">
        <v>18824.541000000008</v>
      </c>
      <c r="T61" s="259">
        <v>19324.001466554739</v>
      </c>
      <c r="U61" s="260">
        <v>19648.388466666685</v>
      </c>
      <c r="V61"/>
      <c r="W61" s="83">
        <f t="shared" si="24"/>
        <v>6.7082634742531816E-2</v>
      </c>
      <c r="X61" s="171">
        <f t="shared" si="25"/>
        <v>7.9533358427211917E-2</v>
      </c>
      <c r="Y61" s="171">
        <f t="shared" si="26"/>
        <v>8.3592844919576539E-2</v>
      </c>
      <c r="Z61" s="84">
        <f t="shared" si="27"/>
        <v>8.5566013106787367E-2</v>
      </c>
    </row>
    <row r="62" spans="1:26" ht="14.4" x14ac:dyDescent="0.3">
      <c r="A62" s="38" t="s">
        <v>108</v>
      </c>
      <c r="B62" s="18"/>
      <c r="C62" s="252">
        <v>395.17038825097274</v>
      </c>
      <c r="D62" s="253">
        <v>419.38597029328798</v>
      </c>
      <c r="E62" s="253">
        <v>423.19212685038804</v>
      </c>
      <c r="F62" s="252">
        <v>446.09053718068918</v>
      </c>
      <c r="G62" s="254">
        <v>473.74564307713325</v>
      </c>
      <c r="H62"/>
      <c r="I62" s="258">
        <v>540.59446477339191</v>
      </c>
      <c r="J62" s="259">
        <v>536.30148788392694</v>
      </c>
      <c r="K62" s="260">
        <v>606.46394448017259</v>
      </c>
      <c r="L62" s="328"/>
      <c r="M62" s="135">
        <f t="shared" si="20"/>
        <v>5.4108781514256465E-2</v>
      </c>
      <c r="N62" s="135">
        <f t="shared" si="21"/>
        <v>2.6751327751031173E-2</v>
      </c>
      <c r="O62" s="143">
        <f t="shared" si="22"/>
        <v>2.5115392323288521E-2</v>
      </c>
      <c r="P62" s="136">
        <f t="shared" si="23"/>
        <v>5.0635210553368504E-2</v>
      </c>
      <c r="Q62"/>
      <c r="R62" s="258">
        <v>13508.707284855038</v>
      </c>
      <c r="S62" s="259">
        <v>14069.327000000003</v>
      </c>
      <c r="T62" s="259">
        <v>14437.062637667123</v>
      </c>
      <c r="U62" s="260">
        <v>14223.795733333332</v>
      </c>
      <c r="V62"/>
      <c r="W62" s="83">
        <f t="shared" si="24"/>
        <v>2.9253012884068376E-2</v>
      </c>
      <c r="X62" s="171">
        <f t="shared" si="25"/>
        <v>2.9808531018810487E-2</v>
      </c>
      <c r="Y62" s="171">
        <f t="shared" si="26"/>
        <v>2.9312896776263583E-2</v>
      </c>
      <c r="Z62" s="84">
        <f t="shared" si="27"/>
        <v>3.1362271052253664E-2</v>
      </c>
    </row>
    <row r="63" spans="1:26" ht="14.4" x14ac:dyDescent="0.3">
      <c r="A63" s="38" t="s">
        <v>109</v>
      </c>
      <c r="B63" s="18"/>
      <c r="C63" s="252">
        <v>1131.1755064730232</v>
      </c>
      <c r="D63" s="253">
        <v>1197.5510015738303</v>
      </c>
      <c r="E63" s="253">
        <v>1269.1884055216221</v>
      </c>
      <c r="F63" s="252">
        <v>1295.9055882059101</v>
      </c>
      <c r="G63" s="254">
        <v>1377.3742431748171</v>
      </c>
      <c r="H63"/>
      <c r="I63" s="258">
        <v>1448.2428297856452</v>
      </c>
      <c r="J63" s="259">
        <v>1556.7085527256265</v>
      </c>
      <c r="K63" s="260">
        <v>1833.1849890315937</v>
      </c>
      <c r="L63" s="328"/>
      <c r="M63" s="135">
        <f t="shared" si="20"/>
        <v>2.1050604124694505E-2</v>
      </c>
      <c r="N63" s="135">
        <f t="shared" si="21"/>
        <v>1.0084916574208957E-2</v>
      </c>
      <c r="O63" s="143">
        <f t="shared" si="22"/>
        <v>2.4781014285252478E-2</v>
      </c>
      <c r="P63" s="136">
        <f t="shared" si="23"/>
        <v>5.8841286384190283E-2</v>
      </c>
      <c r="Q63"/>
      <c r="R63" s="258">
        <v>27263.97655980739</v>
      </c>
      <c r="S63" s="259">
        <v>26844.836999999996</v>
      </c>
      <c r="T63" s="259">
        <v>27178.155678025094</v>
      </c>
      <c r="U63" s="260">
        <v>26861.246999999974</v>
      </c>
      <c r="V63"/>
      <c r="W63" s="83">
        <f t="shared" si="24"/>
        <v>4.1489747615929384E-2</v>
      </c>
      <c r="X63" s="171">
        <f t="shared" si="25"/>
        <v>4.4610105160028737E-2</v>
      </c>
      <c r="Y63" s="171">
        <f t="shared" si="26"/>
        <v>4.6698842281922198E-2</v>
      </c>
      <c r="Z63" s="84">
        <f t="shared" si="27"/>
        <v>4.8244431399849436E-2</v>
      </c>
    </row>
    <row r="64" spans="1:26" ht="14.4" x14ac:dyDescent="0.3">
      <c r="A64" s="38" t="s">
        <v>110</v>
      </c>
      <c r="B64" s="18"/>
      <c r="C64" s="252">
        <v>196.6612502182634</v>
      </c>
      <c r="D64" s="253">
        <v>212.11185556142433</v>
      </c>
      <c r="E64" s="253">
        <v>215.96659124141058</v>
      </c>
      <c r="F64" s="252">
        <v>226.8051512051241</v>
      </c>
      <c r="G64" s="254">
        <v>242.24513092129641</v>
      </c>
      <c r="H64"/>
      <c r="I64" s="258">
        <v>245.21498355472065</v>
      </c>
      <c r="J64" s="259">
        <v>276.78681599077123</v>
      </c>
      <c r="K64" s="260">
        <v>317.52938156216982</v>
      </c>
      <c r="L64" s="328"/>
      <c r="M64" s="135">
        <f t="shared" si="20"/>
        <v>5.0186280671522976E-2</v>
      </c>
      <c r="N64" s="135">
        <f t="shared" si="21"/>
        <v>2.4400036764977706E-3</v>
      </c>
      <c r="O64" s="143">
        <f t="shared" si="22"/>
        <v>2.7018031528628805E-2</v>
      </c>
      <c r="P64" s="136">
        <f t="shared" si="23"/>
        <v>5.5615533267546091E-2</v>
      </c>
      <c r="Q64"/>
      <c r="R64" s="258">
        <v>10713.491659408168</v>
      </c>
      <c r="S64" s="259">
        <v>10441.835000000001</v>
      </c>
      <c r="T64" s="259">
        <v>10713.949800588611</v>
      </c>
      <c r="U64" s="260">
        <v>10598.362133333329</v>
      </c>
      <c r="V64"/>
      <c r="W64" s="83">
        <f t="shared" si="24"/>
        <v>1.8356410446781206E-2</v>
      </c>
      <c r="X64" s="171">
        <f t="shared" si="25"/>
        <v>2.031365708818654E-2</v>
      </c>
      <c r="Y64" s="171">
        <f t="shared" si="26"/>
        <v>2.0157513826464416E-2</v>
      </c>
      <c r="Z64" s="84">
        <f t="shared" si="27"/>
        <v>2.1400019017258361E-2</v>
      </c>
    </row>
    <row r="65" spans="1:34" ht="14.4" x14ac:dyDescent="0.3">
      <c r="A65" s="38" t="s">
        <v>111</v>
      </c>
      <c r="B65" s="18"/>
      <c r="C65" s="252">
        <v>92.22630357924082</v>
      </c>
      <c r="D65" s="253">
        <v>97.613265603859219</v>
      </c>
      <c r="E65" s="253">
        <v>100.37051539225745</v>
      </c>
      <c r="F65" s="252">
        <v>105.24454509434229</v>
      </c>
      <c r="G65" s="254">
        <v>112.58322501904853</v>
      </c>
      <c r="H65"/>
      <c r="I65" s="258">
        <v>119.26930085058036</v>
      </c>
      <c r="J65" s="259">
        <v>129.88031407616407</v>
      </c>
      <c r="K65" s="260">
        <v>148.99848339264773</v>
      </c>
      <c r="L65" s="328"/>
      <c r="M65" s="135">
        <f t="shared" si="20"/>
        <v>4.8560373363000897E-2</v>
      </c>
      <c r="N65" s="135">
        <f t="shared" si="21"/>
        <v>1.1605070861890665E-2</v>
      </c>
      <c r="O65" s="143">
        <f t="shared" si="22"/>
        <v>2.8996574482007986E-2</v>
      </c>
      <c r="P65" s="136">
        <f t="shared" si="23"/>
        <v>5.7649169105191023E-2</v>
      </c>
      <c r="Q65"/>
      <c r="R65" s="258">
        <v>2822.7143050115369</v>
      </c>
      <c r="S65" s="259">
        <v>2867.2600000000007</v>
      </c>
      <c r="T65" s="259">
        <v>2934.9383352478148</v>
      </c>
      <c r="U65" s="260">
        <v>2998.3504666666558</v>
      </c>
      <c r="V65"/>
      <c r="W65" s="83">
        <f t="shared" si="24"/>
        <v>3.2672914653636503E-2</v>
      </c>
      <c r="X65" s="171">
        <f t="shared" si="25"/>
        <v>3.4044092828644491E-2</v>
      </c>
      <c r="Y65" s="171">
        <f t="shared" si="26"/>
        <v>3.4198509108976746E-2</v>
      </c>
      <c r="Z65" s="84">
        <f t="shared" si="27"/>
        <v>3.5100815019581545E-2</v>
      </c>
    </row>
    <row r="66" spans="1:34" ht="14.4" x14ac:dyDescent="0.3">
      <c r="A66" s="40" t="s">
        <v>76</v>
      </c>
      <c r="B66" s="20" t="s">
        <v>77</v>
      </c>
      <c r="C66" s="270">
        <f t="shared" ref="C66:G66" si="28">SUM(C54:C65)</f>
        <v>6471.016910041556</v>
      </c>
      <c r="D66" s="270">
        <f t="shared" si="28"/>
        <v>6957.4760500960037</v>
      </c>
      <c r="E66" s="270">
        <f t="shared" ref="E66" si="29">SUM(E54:E65)</f>
        <v>7319.1984229093296</v>
      </c>
      <c r="F66" s="270">
        <f t="shared" si="28"/>
        <v>7660.4705589968235</v>
      </c>
      <c r="G66" s="271">
        <f t="shared" si="28"/>
        <v>8317.1060853653271</v>
      </c>
      <c r="H66"/>
      <c r="I66" s="264">
        <f t="shared" ref="I66" si="30">SUM(I54:I65)</f>
        <v>9287.3361276319447</v>
      </c>
      <c r="J66" s="265">
        <f t="shared" ref="J66" si="31">SUM(J54:J65)</f>
        <v>9884.8532907754452</v>
      </c>
      <c r="K66" s="266">
        <f t="shared" ref="K66" si="32">SUM(K54:K65)</f>
        <v>11638.017241906835</v>
      </c>
      <c r="L66" s="328"/>
      <c r="M66" s="139">
        <f t="shared" si="20"/>
        <v>4.6626982405518769E-2</v>
      </c>
      <c r="N66" s="139">
        <f t="shared" si="21"/>
        <v>2.2312767284768054E-2</v>
      </c>
      <c r="O66" s="140">
        <f t="shared" si="22"/>
        <v>3.5141207079751435E-2</v>
      </c>
      <c r="P66" s="141">
        <f t="shared" si="23"/>
        <v>6.9501384361797314E-2</v>
      </c>
      <c r="Q66"/>
      <c r="R66" s="162">
        <f t="shared" ref="R66" si="33">SUM(R54:R65)</f>
        <v>178230.32654996481</v>
      </c>
      <c r="S66" s="163">
        <f t="shared" ref="S66:T66" si="34">SUM(S54:S65)</f>
        <v>174259.65400000001</v>
      </c>
      <c r="T66" s="163">
        <f t="shared" si="34"/>
        <v>178413.43199999997</v>
      </c>
      <c r="U66" s="164">
        <f t="shared" ref="U66" si="35">SUM(U54:U65)</f>
        <v>177144.40866666657</v>
      </c>
      <c r="V66"/>
      <c r="W66" s="85">
        <f t="shared" si="24"/>
        <v>3.6307047376853016E-2</v>
      </c>
      <c r="X66" s="86">
        <f t="shared" si="25"/>
        <v>3.9925914521189189E-2</v>
      </c>
      <c r="Y66" s="86">
        <f t="shared" si="26"/>
        <v>4.1023808246171349E-2</v>
      </c>
      <c r="Z66" s="87">
        <f t="shared" si="27"/>
        <v>4.3244213106446758E-2</v>
      </c>
    </row>
    <row r="67" spans="1:34" x14ac:dyDescent="0.2">
      <c r="A67" s="5" t="s">
        <v>81</v>
      </c>
      <c r="F67" s="3"/>
    </row>
    <row r="68" spans="1:34" x14ac:dyDescent="0.2">
      <c r="A68" s="5" t="s">
        <v>88</v>
      </c>
    </row>
    <row r="69" spans="1:34" x14ac:dyDescent="0.2">
      <c r="L69" s="6"/>
      <c r="O69" s="3"/>
      <c r="S69" s="3"/>
      <c r="T69" s="3"/>
      <c r="AG69" s="7"/>
      <c r="AH69" s="7"/>
    </row>
    <row r="70" spans="1:34" x14ac:dyDescent="0.2">
      <c r="L70" s="27"/>
    </row>
    <row r="71" spans="1:34" x14ac:dyDescent="0.2">
      <c r="A71" s="9" t="s">
        <v>112</v>
      </c>
    </row>
    <row r="73" spans="1:34" ht="10.8" thickBot="1" x14ac:dyDescent="0.25">
      <c r="C73" s="380" t="s">
        <v>113</v>
      </c>
      <c r="D73" s="381"/>
      <c r="E73" s="381"/>
      <c r="F73" s="382"/>
      <c r="I73" s="395" t="s">
        <v>114</v>
      </c>
      <c r="J73" s="396"/>
      <c r="K73" s="397"/>
      <c r="L73" s="397"/>
    </row>
    <row r="74" spans="1:34" ht="14.4" x14ac:dyDescent="0.3">
      <c r="A74" s="102"/>
      <c r="B74" s="103"/>
      <c r="C74" s="104" cm="1">
        <f t="array" ref="C74:F74">$C$10:$F$10</f>
        <v>2020</v>
      </c>
      <c r="D74" s="105">
        <v>2021</v>
      </c>
      <c r="E74" s="105">
        <v>2022</v>
      </c>
      <c r="F74" s="142">
        <v>2023</v>
      </c>
      <c r="G74"/>
      <c r="I74" s="128" cm="1">
        <f t="array" ref="I74:L74">$C$10:$F$10</f>
        <v>2020</v>
      </c>
      <c r="J74" s="129">
        <v>2021</v>
      </c>
      <c r="K74" s="129">
        <v>2022</v>
      </c>
      <c r="L74" s="130">
        <v>2023</v>
      </c>
    </row>
    <row r="75" spans="1:34" ht="14.4" x14ac:dyDescent="0.3">
      <c r="A75" s="106" t="s">
        <v>12</v>
      </c>
      <c r="B75" s="107" t="s">
        <v>13</v>
      </c>
      <c r="C75" s="108" t="s">
        <v>115</v>
      </c>
      <c r="D75" s="109" t="s">
        <v>115</v>
      </c>
      <c r="E75" s="109" t="s">
        <v>115</v>
      </c>
      <c r="F75" s="110" t="s">
        <v>115</v>
      </c>
      <c r="G75"/>
      <c r="I75" s="168"/>
      <c r="J75" s="184"/>
      <c r="K75" s="184"/>
      <c r="L75" s="185"/>
    </row>
    <row r="76" spans="1:34" ht="14.4" x14ac:dyDescent="0.3">
      <c r="A76" s="38" t="s">
        <v>16</v>
      </c>
      <c r="B76" s="18" t="s">
        <v>17</v>
      </c>
      <c r="C76" s="173">
        <f>1000*C12/I76</f>
        <v>9.4236970202910015</v>
      </c>
      <c r="D76" s="174">
        <f t="shared" ref="D76:D108" si="36">1000*D12/J76</f>
        <v>9.4483352860423384</v>
      </c>
      <c r="E76" s="174">
        <f t="shared" ref="E76:E108" si="37">1000*E12/K76</f>
        <v>9.2257301835279808</v>
      </c>
      <c r="F76" s="175">
        <f t="shared" ref="F76:F108" si="38">1000*F12/L76</f>
        <v>9.1569931479628242</v>
      </c>
      <c r="G76"/>
      <c r="I76" s="383" cm="1">
        <f t="array" ref="I76:L105">'Ind.2 DATA COMPANIES'!C85:F114</f>
        <v>14250</v>
      </c>
      <c r="J76" s="384">
        <v>14581.125570216738</v>
      </c>
      <c r="K76" s="385">
        <v>15161.536100860039</v>
      </c>
      <c r="L76" s="386">
        <v>15650.442006593301</v>
      </c>
    </row>
    <row r="77" spans="1:34" ht="14.4" x14ac:dyDescent="0.3">
      <c r="A77" s="38" t="s">
        <v>18</v>
      </c>
      <c r="B77" s="18" t="s">
        <v>19</v>
      </c>
      <c r="C77" s="173">
        <f t="shared" ref="C77:C108" si="39">1000*C13/I77</f>
        <v>9.3761462063305512</v>
      </c>
      <c r="D77" s="174">
        <f t="shared" si="36"/>
        <v>9.2364301067175436</v>
      </c>
      <c r="E77" s="174">
        <f t="shared" si="37"/>
        <v>8.9073924799265658</v>
      </c>
      <c r="F77" s="175">
        <f t="shared" si="38"/>
        <v>8.7339653569078273</v>
      </c>
      <c r="G77"/>
      <c r="I77" s="272">
        <v>14450</v>
      </c>
      <c r="J77" s="253">
        <v>14895.319960949735</v>
      </c>
      <c r="K77" s="252">
        <v>15546.724102837614</v>
      </c>
      <c r="L77" s="273">
        <v>16119.768695202942</v>
      </c>
    </row>
    <row r="78" spans="1:34" ht="14.4" x14ac:dyDescent="0.3">
      <c r="A78" s="38" t="s">
        <v>20</v>
      </c>
      <c r="B78" s="18" t="s">
        <v>21</v>
      </c>
      <c r="C78" s="173">
        <f t="shared" si="39"/>
        <v>26.399372190478633</v>
      </c>
      <c r="D78" s="174">
        <f t="shared" si="36"/>
        <v>27.040857642905806</v>
      </c>
      <c r="E78" s="174">
        <f t="shared" si="37"/>
        <v>27.190205665533149</v>
      </c>
      <c r="F78" s="175">
        <f t="shared" si="38"/>
        <v>27.115907297587928</v>
      </c>
      <c r="G78"/>
      <c r="I78" s="272">
        <v>3250</v>
      </c>
      <c r="J78" s="253">
        <v>3362.6188061109879</v>
      </c>
      <c r="K78" s="252">
        <v>3509.010725765916</v>
      </c>
      <c r="L78" s="273">
        <v>3673.3881608398005</v>
      </c>
    </row>
    <row r="79" spans="1:34" ht="14.4" x14ac:dyDescent="0.3">
      <c r="A79" s="38" t="s">
        <v>22</v>
      </c>
      <c r="B79" s="18" t="s">
        <v>23</v>
      </c>
      <c r="C79" s="173">
        <f t="shared" si="39"/>
        <v>25.155962280234146</v>
      </c>
      <c r="D79" s="174">
        <f t="shared" si="36"/>
        <v>26.352177601078907</v>
      </c>
      <c r="E79" s="174">
        <f t="shared" si="37"/>
        <v>26.249363798775448</v>
      </c>
      <c r="F79" s="175">
        <f t="shared" si="38"/>
        <v>26.266541407805082</v>
      </c>
      <c r="G79"/>
      <c r="I79" s="272">
        <v>1800</v>
      </c>
      <c r="J79" s="253">
        <v>1862.431723826405</v>
      </c>
      <c r="K79" s="252">
        <v>1949.7243927280576</v>
      </c>
      <c r="L79" s="273">
        <v>2024.2761308848621</v>
      </c>
    </row>
    <row r="80" spans="1:34" ht="14.4" x14ac:dyDescent="0.3">
      <c r="A80" s="38" t="s">
        <v>24</v>
      </c>
      <c r="B80" s="18" t="s">
        <v>25</v>
      </c>
      <c r="C80" s="173">
        <f t="shared" si="39"/>
        <v>7.6636753709892504</v>
      </c>
      <c r="D80" s="174">
        <f t="shared" si="36"/>
        <v>8.4882199507312048</v>
      </c>
      <c r="E80" s="174">
        <f t="shared" si="37"/>
        <v>8.8951632172968562</v>
      </c>
      <c r="F80" s="175">
        <f t="shared" si="38"/>
        <v>9.1510141248006391</v>
      </c>
      <c r="G80"/>
      <c r="I80" s="272">
        <v>1800</v>
      </c>
      <c r="J80" s="253">
        <v>1869.4730535951248</v>
      </c>
      <c r="K80" s="252">
        <v>1964.4949792846489</v>
      </c>
      <c r="L80" s="273">
        <v>2039.6115013183428</v>
      </c>
    </row>
    <row r="81" spans="1:12" ht="14.4" x14ac:dyDescent="0.3">
      <c r="A81" s="38" t="s">
        <v>86</v>
      </c>
      <c r="B81" s="18" t="s">
        <v>27</v>
      </c>
      <c r="C81" s="173">
        <f t="shared" si="39"/>
        <v>25.415674879593411</v>
      </c>
      <c r="D81" s="174">
        <f t="shared" si="36"/>
        <v>27.410329515698272</v>
      </c>
      <c r="E81" s="174">
        <f t="shared" si="37"/>
        <v>29.07770186426049</v>
      </c>
      <c r="F81" s="175">
        <f t="shared" si="38"/>
        <v>30.175165786950377</v>
      </c>
      <c r="G81"/>
      <c r="I81" s="272">
        <v>6950.0000000000009</v>
      </c>
      <c r="J81" s="253">
        <v>7095.6651216068949</v>
      </c>
      <c r="K81" s="252">
        <v>7243.7958679505546</v>
      </c>
      <c r="L81" s="273">
        <v>7375.8944938386039</v>
      </c>
    </row>
    <row r="82" spans="1:12" ht="14.4" x14ac:dyDescent="0.3">
      <c r="A82" s="38" t="s">
        <v>28</v>
      </c>
      <c r="B82" s="18" t="s">
        <v>29</v>
      </c>
      <c r="C82" s="173">
        <f t="shared" si="39"/>
        <v>12.524673788562326</v>
      </c>
      <c r="D82" s="174">
        <f t="shared" si="36"/>
        <v>13.026138606552786</v>
      </c>
      <c r="E82" s="174">
        <f t="shared" si="37"/>
        <v>13.400199750931511</v>
      </c>
      <c r="F82" s="175">
        <f t="shared" si="38"/>
        <v>13.699629006440407</v>
      </c>
      <c r="G82"/>
      <c r="I82" s="272">
        <v>8400</v>
      </c>
      <c r="J82" s="253">
        <v>8658.5851316218232</v>
      </c>
      <c r="K82" s="252">
        <v>8966.2504855108909</v>
      </c>
      <c r="L82" s="273">
        <v>9287.6537350009439</v>
      </c>
    </row>
    <row r="83" spans="1:12" ht="14.4" x14ac:dyDescent="0.3">
      <c r="A83" s="38" t="s">
        <v>30</v>
      </c>
      <c r="B83" s="18" t="s">
        <v>31</v>
      </c>
      <c r="C83" s="173">
        <f t="shared" si="39"/>
        <v>16.094478402440128</v>
      </c>
      <c r="D83" s="174">
        <f t="shared" si="36"/>
        <v>16.836756860566954</v>
      </c>
      <c r="E83" s="174">
        <f t="shared" si="37"/>
        <v>17.585915768274518</v>
      </c>
      <c r="F83" s="175">
        <f t="shared" si="38"/>
        <v>17.98242575913752</v>
      </c>
      <c r="G83"/>
      <c r="I83" s="272">
        <v>1750</v>
      </c>
      <c r="J83" s="253">
        <v>1809.6126946427378</v>
      </c>
      <c r="K83" s="252">
        <v>1884.0151755951092</v>
      </c>
      <c r="L83" s="273">
        <v>1966.4949984975456</v>
      </c>
    </row>
    <row r="84" spans="1:12" ht="14.4" x14ac:dyDescent="0.3">
      <c r="A84" s="38" t="s">
        <v>32</v>
      </c>
      <c r="B84" s="18" t="s">
        <v>33</v>
      </c>
      <c r="C84" s="173">
        <f t="shared" si="39"/>
        <v>11.049436816515341</v>
      </c>
      <c r="D84" s="174">
        <f t="shared" si="36"/>
        <v>12.053618303800345</v>
      </c>
      <c r="E84" s="174">
        <f t="shared" si="37"/>
        <v>12.390741385284784</v>
      </c>
      <c r="F84" s="175">
        <f t="shared" si="38"/>
        <v>12.629390974185036</v>
      </c>
      <c r="G84"/>
      <c r="I84" s="272">
        <v>8400</v>
      </c>
      <c r="J84" s="253">
        <v>8590.8343236051824</v>
      </c>
      <c r="K84" s="252">
        <v>8889.3990766227726</v>
      </c>
      <c r="L84" s="273">
        <v>9205.2801111799636</v>
      </c>
    </row>
    <row r="85" spans="1:12" ht="14.4" x14ac:dyDescent="0.3">
      <c r="A85" s="38" t="s">
        <v>34</v>
      </c>
      <c r="B85" s="18" t="s">
        <v>35</v>
      </c>
      <c r="C85" s="173">
        <f t="shared" si="39"/>
        <v>13.004169532890085</v>
      </c>
      <c r="D85" s="174">
        <f t="shared" si="36"/>
        <v>13.477595840935402</v>
      </c>
      <c r="E85" s="174">
        <f t="shared" si="37"/>
        <v>13.583264738489571</v>
      </c>
      <c r="F85" s="175">
        <f t="shared" si="38"/>
        <v>13.565124196393002</v>
      </c>
      <c r="G85"/>
      <c r="I85" s="272">
        <v>75800</v>
      </c>
      <c r="J85" s="253">
        <v>78630.940665449874</v>
      </c>
      <c r="K85" s="252">
        <v>82030.301893781274</v>
      </c>
      <c r="L85" s="273">
        <v>85307.841014701946</v>
      </c>
    </row>
    <row r="86" spans="1:12" ht="14.4" x14ac:dyDescent="0.3">
      <c r="A86" s="38" t="s">
        <v>36</v>
      </c>
      <c r="B86" s="18" t="s">
        <v>37</v>
      </c>
      <c r="C86" s="173">
        <f t="shared" si="39"/>
        <v>13.820653144051315</v>
      </c>
      <c r="D86" s="174">
        <f t="shared" si="36"/>
        <v>14.331035238474707</v>
      </c>
      <c r="E86" s="174">
        <f t="shared" si="37"/>
        <v>14.638856989400727</v>
      </c>
      <c r="F86" s="175">
        <f t="shared" si="38"/>
        <v>15.004556130829569</v>
      </c>
      <c r="G86"/>
      <c r="I86" s="272">
        <v>114999.99999999999</v>
      </c>
      <c r="J86" s="253">
        <v>119784.96682114842</v>
      </c>
      <c r="K86" s="252">
        <v>125006.44508701324</v>
      </c>
      <c r="L86" s="273">
        <v>129195.77108398532</v>
      </c>
    </row>
    <row r="87" spans="1:12" ht="14.4" x14ac:dyDescent="0.3">
      <c r="A87" s="38" t="s">
        <v>38</v>
      </c>
      <c r="B87" s="18" t="s">
        <v>39</v>
      </c>
      <c r="C87" s="173">
        <f t="shared" si="39"/>
        <v>6.1571075058717009</v>
      </c>
      <c r="D87" s="174">
        <f t="shared" si="36"/>
        <v>6.284759360238068</v>
      </c>
      <c r="E87" s="174">
        <f t="shared" si="37"/>
        <v>6.1697432878613965</v>
      </c>
      <c r="F87" s="175">
        <f t="shared" si="38"/>
        <v>6.1250596646806947</v>
      </c>
      <c r="G87"/>
      <c r="I87" s="272">
        <v>11250</v>
      </c>
      <c r="J87" s="253">
        <v>11507.057649240531</v>
      </c>
      <c r="K87" s="252">
        <v>11896.256554072559</v>
      </c>
      <c r="L87" s="273">
        <v>12298.313266968533</v>
      </c>
    </row>
    <row r="88" spans="1:12" ht="14.4" x14ac:dyDescent="0.3">
      <c r="A88" s="38" t="s">
        <v>40</v>
      </c>
      <c r="B88" s="18" t="s">
        <v>41</v>
      </c>
      <c r="C88" s="173">
        <f t="shared" si="39"/>
        <v>28.917665639011773</v>
      </c>
      <c r="D88" s="174">
        <f t="shared" si="36"/>
        <v>32.173184002140822</v>
      </c>
      <c r="E88" s="174">
        <f t="shared" si="37"/>
        <v>33.321414765866976</v>
      </c>
      <c r="F88" s="175">
        <f t="shared" si="38"/>
        <v>33.637749824680689</v>
      </c>
      <c r="G88"/>
      <c r="I88" s="272">
        <v>4700</v>
      </c>
      <c r="J88" s="253">
        <v>4849.351661476735</v>
      </c>
      <c r="K88" s="252">
        <v>5041.5157657821655</v>
      </c>
      <c r="L88" s="273">
        <v>5232.5229022874491</v>
      </c>
    </row>
    <row r="89" spans="1:12" ht="14.4" x14ac:dyDescent="0.3">
      <c r="A89" s="38" t="s">
        <v>42</v>
      </c>
      <c r="B89" s="18" t="s">
        <v>43</v>
      </c>
      <c r="C89" s="173">
        <f t="shared" si="39"/>
        <v>9.9584329445115802</v>
      </c>
      <c r="D89" s="174">
        <f t="shared" si="36"/>
        <v>10.726306806626669</v>
      </c>
      <c r="E89" s="174">
        <f t="shared" si="37"/>
        <v>10.894385035036191</v>
      </c>
      <c r="F89" s="175">
        <f t="shared" si="38"/>
        <v>11.229557597943344</v>
      </c>
      <c r="G89"/>
      <c r="I89" s="272">
        <v>9050</v>
      </c>
      <c r="J89" s="253">
        <v>9363.317596670724</v>
      </c>
      <c r="K89" s="252">
        <v>9881.2231024573703</v>
      </c>
      <c r="L89" s="273">
        <v>10175.368306419037</v>
      </c>
    </row>
    <row r="90" spans="1:12" ht="14.4" x14ac:dyDescent="0.3">
      <c r="A90" s="38" t="s">
        <v>44</v>
      </c>
      <c r="B90" s="18" t="s">
        <v>45</v>
      </c>
      <c r="C90" s="173">
        <f t="shared" si="39"/>
        <v>7.0940796643349451</v>
      </c>
      <c r="D90" s="174">
        <f t="shared" si="36"/>
        <v>7.2393146253726686</v>
      </c>
      <c r="E90" s="174">
        <f t="shared" si="37"/>
        <v>7.2879815892228352</v>
      </c>
      <c r="F90" s="175">
        <f t="shared" si="38"/>
        <v>7.324882395125849</v>
      </c>
      <c r="G90"/>
      <c r="I90" s="272">
        <v>92050</v>
      </c>
      <c r="J90" s="253">
        <v>94495.134102484706</v>
      </c>
      <c r="K90" s="252">
        <v>97830.045224847796</v>
      </c>
      <c r="L90" s="273">
        <v>101250.64312452971</v>
      </c>
    </row>
    <row r="91" spans="1:12" ht="14.4" x14ac:dyDescent="0.3">
      <c r="A91" s="38" t="s">
        <v>46</v>
      </c>
      <c r="B91" s="18" t="s">
        <v>47</v>
      </c>
      <c r="C91" s="173">
        <f t="shared" si="39"/>
        <v>24.815356543731134</v>
      </c>
      <c r="D91" s="174">
        <f t="shared" si="36"/>
        <v>25.658390888330565</v>
      </c>
      <c r="E91" s="174">
        <f t="shared" si="37"/>
        <v>25.40803433152184</v>
      </c>
      <c r="F91" s="175">
        <f t="shared" si="38"/>
        <v>25.226074759506947</v>
      </c>
      <c r="G91"/>
      <c r="I91" s="272">
        <v>1250</v>
      </c>
      <c r="J91" s="253">
        <v>1289.4949856056614</v>
      </c>
      <c r="K91" s="252">
        <v>1345.9047049325395</v>
      </c>
      <c r="L91" s="273">
        <v>1397.36815049458</v>
      </c>
    </row>
    <row r="92" spans="1:12" ht="14.4" x14ac:dyDescent="0.3">
      <c r="A92" s="38" t="s">
        <v>48</v>
      </c>
      <c r="B92" s="18" t="s">
        <v>49</v>
      </c>
      <c r="C92" s="173">
        <f t="shared" si="39"/>
        <v>23.016033935307021</v>
      </c>
      <c r="D92" s="174">
        <f t="shared" si="36"/>
        <v>23.564238791914992</v>
      </c>
      <c r="E92" s="174">
        <f t="shared" si="37"/>
        <v>23.651969542946233</v>
      </c>
      <c r="F92" s="175">
        <f t="shared" si="38"/>
        <v>23.830967916306488</v>
      </c>
      <c r="G92"/>
      <c r="I92" s="272">
        <v>2050</v>
      </c>
      <c r="J92" s="253">
        <v>2131.4434628851586</v>
      </c>
      <c r="K92" s="252">
        <v>2231.1227810844903</v>
      </c>
      <c r="L92" s="273">
        <v>2316.4343676817925</v>
      </c>
    </row>
    <row r="93" spans="1:12" ht="14.4" x14ac:dyDescent="0.3">
      <c r="A93" s="38" t="s">
        <v>50</v>
      </c>
      <c r="B93" s="18" t="s">
        <v>51</v>
      </c>
      <c r="C93" s="173">
        <f t="shared" si="39"/>
        <v>8.741969323438278</v>
      </c>
      <c r="D93" s="174">
        <f t="shared" si="36"/>
        <v>8.9433427391098057</v>
      </c>
      <c r="E93" s="174">
        <f t="shared" si="37"/>
        <v>9.0418942740191053</v>
      </c>
      <c r="F93" s="175">
        <f t="shared" si="38"/>
        <v>9.1551947967462581</v>
      </c>
      <c r="G93"/>
      <c r="I93" s="272">
        <v>1650</v>
      </c>
      <c r="J93" s="253">
        <v>1697.3773951030569</v>
      </c>
      <c r="K93" s="252">
        <v>1766.6800020798553</v>
      </c>
      <c r="L93" s="273">
        <v>1834.2326599904602</v>
      </c>
    </row>
    <row r="94" spans="1:12" ht="14.4" x14ac:dyDescent="0.3">
      <c r="A94" s="38" t="s">
        <v>52</v>
      </c>
      <c r="B94" s="18" t="s">
        <v>53</v>
      </c>
      <c r="C94" s="173">
        <f t="shared" si="39"/>
        <v>11.792478759892536</v>
      </c>
      <c r="D94" s="174">
        <f t="shared" si="36"/>
        <v>13.357146016537067</v>
      </c>
      <c r="E94" s="174">
        <f t="shared" si="37"/>
        <v>13.847444205985758</v>
      </c>
      <c r="F94" s="175">
        <f t="shared" si="38"/>
        <v>14.346066308938257</v>
      </c>
      <c r="G94"/>
      <c r="I94" s="272">
        <v>709.99999999999989</v>
      </c>
      <c r="J94" s="253">
        <v>734.68076487899032</v>
      </c>
      <c r="K94" s="252">
        <v>766.00326299932544</v>
      </c>
      <c r="L94" s="273">
        <v>795.02471143200808</v>
      </c>
    </row>
    <row r="95" spans="1:12" ht="14.4" x14ac:dyDescent="0.3">
      <c r="A95" s="38" t="s">
        <v>54</v>
      </c>
      <c r="B95" s="18" t="s">
        <v>55</v>
      </c>
      <c r="C95" s="173">
        <f t="shared" si="39"/>
        <v>10.753125729383646</v>
      </c>
      <c r="D95" s="174">
        <f t="shared" si="36"/>
        <v>11.126307445068022</v>
      </c>
      <c r="E95" s="174">
        <f t="shared" si="37"/>
        <v>11.097090788378162</v>
      </c>
      <c r="F95" s="175">
        <f t="shared" si="38"/>
        <v>11.191670586318134</v>
      </c>
      <c r="G95"/>
      <c r="I95" s="272">
        <v>28700.000000000004</v>
      </c>
      <c r="J95" s="253">
        <v>29741.055673166295</v>
      </c>
      <c r="K95" s="252">
        <v>31264.186012333168</v>
      </c>
      <c r="L95" s="273">
        <v>32428.576118297402</v>
      </c>
    </row>
    <row r="96" spans="1:12" ht="14.4" x14ac:dyDescent="0.3">
      <c r="A96" s="38" t="s">
        <v>56</v>
      </c>
      <c r="B96" s="18" t="s">
        <v>57</v>
      </c>
      <c r="C96" s="173">
        <f t="shared" si="39"/>
        <v>41.322068983816521</v>
      </c>
      <c r="D96" s="174">
        <f t="shared" si="36"/>
        <v>41.510034211066724</v>
      </c>
      <c r="E96" s="174">
        <f t="shared" si="37"/>
        <v>41.315177025930439</v>
      </c>
      <c r="F96" s="175">
        <f t="shared" si="38"/>
        <v>41.0056650795214</v>
      </c>
      <c r="G96"/>
      <c r="I96" s="272">
        <v>13650.000000000002</v>
      </c>
      <c r="J96" s="253">
        <v>14054.671800325326</v>
      </c>
      <c r="K96" s="252">
        <v>14535.494568501988</v>
      </c>
      <c r="L96" s="273">
        <v>15064.76015790899</v>
      </c>
    </row>
    <row r="97" spans="1:12" ht="14.4" x14ac:dyDescent="0.3">
      <c r="A97" s="38" t="s">
        <v>58</v>
      </c>
      <c r="B97" s="18" t="s">
        <v>59</v>
      </c>
      <c r="C97" s="173">
        <f t="shared" si="39"/>
        <v>8.6113927201501479</v>
      </c>
      <c r="D97" s="174">
        <f t="shared" si="36"/>
        <v>9.1950433594319687</v>
      </c>
      <c r="E97" s="174">
        <f t="shared" si="37"/>
        <v>9.3675060426791443</v>
      </c>
      <c r="F97" s="175">
        <f t="shared" si="38"/>
        <v>9.5609272810065615</v>
      </c>
      <c r="G97"/>
      <c r="I97" s="272">
        <v>19150</v>
      </c>
      <c r="J97" s="253">
        <v>19771.886388355924</v>
      </c>
      <c r="K97" s="252">
        <v>20475.416017847496</v>
      </c>
      <c r="L97" s="273">
        <v>21113.712826478401</v>
      </c>
    </row>
    <row r="98" spans="1:12" ht="14.4" x14ac:dyDescent="0.3">
      <c r="A98" s="38" t="s">
        <v>60</v>
      </c>
      <c r="B98" s="18" t="s">
        <v>61</v>
      </c>
      <c r="C98" s="173">
        <f t="shared" si="39"/>
        <v>34.95173441453327</v>
      </c>
      <c r="D98" s="174">
        <f t="shared" si="36"/>
        <v>35.987437195223201</v>
      </c>
      <c r="E98" s="174">
        <f t="shared" si="37"/>
        <v>35.915770404228596</v>
      </c>
      <c r="F98" s="175">
        <f t="shared" si="38"/>
        <v>35.816871571433325</v>
      </c>
      <c r="G98"/>
      <c r="I98" s="272">
        <v>5650</v>
      </c>
      <c r="J98" s="253">
        <v>5870.2501201753676</v>
      </c>
      <c r="K98" s="252">
        <v>6151.4506752534771</v>
      </c>
      <c r="L98" s="273">
        <v>6439.6115738671378</v>
      </c>
    </row>
    <row r="99" spans="1:12" ht="14.4" x14ac:dyDescent="0.3">
      <c r="A99" s="38" t="s">
        <v>62</v>
      </c>
      <c r="B99" s="18" t="s">
        <v>63</v>
      </c>
      <c r="C99" s="173">
        <f t="shared" si="39"/>
        <v>27.940354978366535</v>
      </c>
      <c r="D99" s="174">
        <f t="shared" si="36"/>
        <v>30.762321072021955</v>
      </c>
      <c r="E99" s="174">
        <f t="shared" si="37"/>
        <v>31.637140675859403</v>
      </c>
      <c r="F99" s="175">
        <f t="shared" si="38"/>
        <v>33.626836264781559</v>
      </c>
      <c r="G99"/>
      <c r="I99" s="272">
        <v>2950</v>
      </c>
      <c r="J99" s="253">
        <v>3045.637630686404</v>
      </c>
      <c r="K99" s="252">
        <v>3181.4086140292202</v>
      </c>
      <c r="L99" s="273">
        <v>3303.056341701667</v>
      </c>
    </row>
    <row r="100" spans="1:12" ht="14.4" x14ac:dyDescent="0.3">
      <c r="A100" s="38" t="s">
        <v>64</v>
      </c>
      <c r="B100" s="18" t="s">
        <v>65</v>
      </c>
      <c r="C100" s="173">
        <f t="shared" si="39"/>
        <v>25.987034941622099</v>
      </c>
      <c r="D100" s="174">
        <f t="shared" si="36"/>
        <v>26.619574543059134</v>
      </c>
      <c r="E100" s="174">
        <f t="shared" si="37"/>
        <v>26.399394942516714</v>
      </c>
      <c r="F100" s="175">
        <f t="shared" si="38"/>
        <v>26.128740701240961</v>
      </c>
      <c r="G100"/>
      <c r="I100" s="272">
        <v>1350</v>
      </c>
      <c r="J100" s="253">
        <v>1390.0140857908443</v>
      </c>
      <c r="K100" s="252">
        <v>1448.0702890985674</v>
      </c>
      <c r="L100" s="273">
        <v>1503.440246733694</v>
      </c>
    </row>
    <row r="101" spans="1:12" ht="14.4" x14ac:dyDescent="0.3">
      <c r="A101" s="38" t="s">
        <v>66</v>
      </c>
      <c r="B101" s="18" t="s">
        <v>67</v>
      </c>
      <c r="C101" s="173">
        <f t="shared" si="39"/>
        <v>6.4033934249609139</v>
      </c>
      <c r="D101" s="174">
        <f t="shared" si="36"/>
        <v>6.503845851705651</v>
      </c>
      <c r="E101" s="174">
        <f t="shared" si="37"/>
        <v>6.5121189696955675</v>
      </c>
      <c r="F101" s="175">
        <f t="shared" si="38"/>
        <v>6.5410044644802223</v>
      </c>
      <c r="G101"/>
      <c r="I101" s="272">
        <v>76050</v>
      </c>
      <c r="J101" s="253">
        <v>78376.145289979453</v>
      </c>
      <c r="K101" s="252">
        <v>81544.098976454261</v>
      </c>
      <c r="L101" s="273">
        <v>84409.31753108355</v>
      </c>
    </row>
    <row r="102" spans="1:12" ht="14.4" x14ac:dyDescent="0.3">
      <c r="A102" s="38" t="s">
        <v>68</v>
      </c>
      <c r="B102" s="18" t="s">
        <v>69</v>
      </c>
      <c r="C102" s="173">
        <f t="shared" si="39"/>
        <v>10.779807910750298</v>
      </c>
      <c r="D102" s="174">
        <f t="shared" si="36"/>
        <v>11.334723713431575</v>
      </c>
      <c r="E102" s="174">
        <f t="shared" si="37"/>
        <v>11.45585726538871</v>
      </c>
      <c r="F102" s="175">
        <f t="shared" si="38"/>
        <v>11.638931254394283</v>
      </c>
      <c r="G102"/>
      <c r="I102" s="272">
        <v>20450</v>
      </c>
      <c r="J102" s="253">
        <v>21136.863917027898</v>
      </c>
      <c r="K102" s="252">
        <v>22070.52713037753</v>
      </c>
      <c r="L102" s="273">
        <v>22871.683229817325</v>
      </c>
    </row>
    <row r="103" spans="1:12" ht="14.4" x14ac:dyDescent="0.3">
      <c r="A103" s="39" t="s">
        <v>70</v>
      </c>
      <c r="B103" s="32" t="s">
        <v>71</v>
      </c>
      <c r="C103" s="176">
        <f t="shared" si="39"/>
        <v>11.260798565274833</v>
      </c>
      <c r="D103" s="176">
        <f t="shared" si="36"/>
        <v>12.026336981483215</v>
      </c>
      <c r="E103" s="176">
        <f t="shared" si="37"/>
        <v>12.414023135584141</v>
      </c>
      <c r="F103" s="177">
        <f t="shared" si="38"/>
        <v>12.715221939380566</v>
      </c>
      <c r="G103"/>
      <c r="I103" s="274">
        <v>16306.041466072893</v>
      </c>
      <c r="J103" s="255">
        <v>16800.846124040203</v>
      </c>
      <c r="K103" s="255">
        <v>17470.34727104575</v>
      </c>
      <c r="L103" s="275">
        <v>18104.249810346952</v>
      </c>
    </row>
    <row r="104" spans="1:12" ht="14.4" x14ac:dyDescent="0.3">
      <c r="A104" s="39" t="s">
        <v>72</v>
      </c>
      <c r="B104" s="32" t="s">
        <v>73</v>
      </c>
      <c r="C104" s="176">
        <f t="shared" si="39"/>
        <v>9.7782402067384222</v>
      </c>
      <c r="D104" s="176">
        <f t="shared" si="36"/>
        <v>9.9006182989920664</v>
      </c>
      <c r="E104" s="176">
        <f t="shared" si="37"/>
        <v>9.9350574050550975</v>
      </c>
      <c r="F104" s="177">
        <f t="shared" si="38"/>
        <v>9.9999841010246939</v>
      </c>
      <c r="G104"/>
      <c r="I104" s="274">
        <v>183600</v>
      </c>
      <c r="J104" s="255">
        <v>190510.44176953722</v>
      </c>
      <c r="K104" s="255">
        <v>198155.29440959528</v>
      </c>
      <c r="L104" s="275">
        <v>205181.94567231205</v>
      </c>
    </row>
    <row r="105" spans="1:12" ht="14.4" x14ac:dyDescent="0.3">
      <c r="A105" s="39" t="s">
        <v>74</v>
      </c>
      <c r="B105" s="32" t="s">
        <v>75</v>
      </c>
      <c r="C105" s="176">
        <f>1000*C41/I105</f>
        <v>19.923180486186105</v>
      </c>
      <c r="D105" s="176">
        <f t="shared" si="36"/>
        <v>21.299981732626751</v>
      </c>
      <c r="E105" s="176">
        <f t="shared" si="37"/>
        <v>22.15228835275769</v>
      </c>
      <c r="F105" s="177">
        <f t="shared" si="38"/>
        <v>22.531517791561196</v>
      </c>
      <c r="G105"/>
      <c r="I105" s="274">
        <v>7088.7721843605441</v>
      </c>
      <c r="J105" s="255">
        <v>7274.750152087161</v>
      </c>
      <c r="K105" s="255">
        <v>7454.7886677008546</v>
      </c>
      <c r="L105" s="275">
        <v>7695.7480183045755</v>
      </c>
    </row>
    <row r="106" spans="1:12" ht="14.4" x14ac:dyDescent="0.3">
      <c r="A106" s="40" t="s">
        <v>76</v>
      </c>
      <c r="B106" s="20" t="s">
        <v>77</v>
      </c>
      <c r="C106" s="178">
        <f>1000*C42/I106</f>
        <v>11.984766532250738</v>
      </c>
      <c r="D106" s="178">
        <f t="shared" si="36"/>
        <v>12.410856644091675</v>
      </c>
      <c r="E106" s="178">
        <f t="shared" si="37"/>
        <v>12.541870192878619</v>
      </c>
      <c r="F106" s="179">
        <f t="shared" si="38"/>
        <v>12.677011285523902</v>
      </c>
      <c r="G106" s="328"/>
      <c r="I106" s="182">
        <f>SUM(I76:I102)</f>
        <v>542510</v>
      </c>
      <c r="J106" s="151">
        <f t="shared" ref="J106" si="40">SUM(J76:J102)</f>
        <v>560595.95639662689</v>
      </c>
      <c r="K106" s="151">
        <f>SUM(K76:K102)</f>
        <v>583581.1015701018</v>
      </c>
      <c r="L106" s="183">
        <f>SUM(L76:L102)</f>
        <v>604280.48744773527</v>
      </c>
    </row>
    <row r="107" spans="1:12" ht="14.4" x14ac:dyDescent="0.3">
      <c r="A107" s="40" t="s">
        <v>78</v>
      </c>
      <c r="B107" s="20" t="s">
        <v>79</v>
      </c>
      <c r="C107" s="178">
        <f t="shared" si="39"/>
        <v>11.426836971489887</v>
      </c>
      <c r="D107" s="178">
        <f t="shared" si="36"/>
        <v>11.774160408725615</v>
      </c>
      <c r="E107" s="178">
        <f t="shared" si="37"/>
        <v>11.881092777245428</v>
      </c>
      <c r="F107" s="179">
        <f t="shared" si="38"/>
        <v>11.998440392226177</v>
      </c>
      <c r="G107"/>
      <c r="I107" s="182">
        <f>SUM(I104,I106)</f>
        <v>726110</v>
      </c>
      <c r="J107" s="151">
        <f t="shared" ref="J107" si="41">SUM(J104,J106)</f>
        <v>751106.39816616406</v>
      </c>
      <c r="K107" s="151">
        <f t="shared" ref="K107:L107" si="42">SUM(K104,K106)</f>
        <v>781736.39597969712</v>
      </c>
      <c r="L107" s="183">
        <f t="shared" si="42"/>
        <v>809462.43312004732</v>
      </c>
    </row>
    <row r="108" spans="1:12" ht="15" thickBot="1" x14ac:dyDescent="0.35">
      <c r="A108" s="41" t="s">
        <v>80</v>
      </c>
      <c r="B108" s="42"/>
      <c r="C108" s="180">
        <f t="shared" si="39"/>
        <v>11.503582595255653</v>
      </c>
      <c r="D108" s="180">
        <f t="shared" si="36"/>
        <v>11.869021680590807</v>
      </c>
      <c r="E108" s="180">
        <f t="shared" si="37"/>
        <v>11.987556352627886</v>
      </c>
      <c r="F108" s="181">
        <f t="shared" si="38"/>
        <v>12.11102381299</v>
      </c>
      <c r="G108"/>
      <c r="I108" s="156">
        <f>SUM(I76:I105)</f>
        <v>749504.81365043344</v>
      </c>
      <c r="J108" s="157">
        <f t="shared" ref="J108" si="43">SUM(J76:J105)</f>
        <v>775181.99444229144</v>
      </c>
      <c r="K108" s="157">
        <f>SUM(K76:K105)</f>
        <v>806661.53191844374</v>
      </c>
      <c r="L108" s="158">
        <f>SUM(L76:L105)</f>
        <v>835262.43094869889</v>
      </c>
    </row>
    <row r="109" spans="1:12" x14ac:dyDescent="0.2">
      <c r="A109" s="5" t="s">
        <v>81</v>
      </c>
    </row>
    <row r="110" spans="1:12" x14ac:dyDescent="0.2">
      <c r="A110" s="5" t="s">
        <v>88</v>
      </c>
    </row>
    <row r="113" spans="1:12" x14ac:dyDescent="0.2">
      <c r="A113" s="9" t="s">
        <v>116</v>
      </c>
    </row>
    <row r="115" spans="1:12" ht="10.8" thickBot="1" x14ac:dyDescent="0.25">
      <c r="C115" s="380" t="s">
        <v>117</v>
      </c>
      <c r="D115" s="381"/>
      <c r="E115" s="381"/>
      <c r="F115" s="382"/>
      <c r="I115" s="380" t="s">
        <v>114</v>
      </c>
      <c r="J115" s="381"/>
      <c r="K115" s="382"/>
      <c r="L115" s="382"/>
    </row>
    <row r="116" spans="1:12" ht="14.4" x14ac:dyDescent="0.3">
      <c r="A116" s="102"/>
      <c r="B116" s="103"/>
      <c r="C116" s="104" cm="1">
        <f t="array" ref="C116:F116">$C$10:$F$10</f>
        <v>2020</v>
      </c>
      <c r="D116" s="105">
        <v>2021</v>
      </c>
      <c r="E116" s="105">
        <v>2022</v>
      </c>
      <c r="F116" s="142">
        <v>2023</v>
      </c>
      <c r="G116"/>
      <c r="H116"/>
      <c r="I116" s="128" cm="1">
        <f t="array" ref="I116:L116">$C$10:$F$10</f>
        <v>2020</v>
      </c>
      <c r="J116" s="129">
        <v>2021</v>
      </c>
      <c r="K116" s="129">
        <v>2022</v>
      </c>
      <c r="L116" s="130">
        <v>2023</v>
      </c>
    </row>
    <row r="117" spans="1:12" ht="14.4" x14ac:dyDescent="0.3">
      <c r="A117" s="106" t="s">
        <v>12</v>
      </c>
      <c r="B117" s="107"/>
      <c r="C117" s="108" t="s">
        <v>115</v>
      </c>
      <c r="D117" s="109" t="s">
        <v>115</v>
      </c>
      <c r="E117" s="109" t="s">
        <v>115</v>
      </c>
      <c r="F117" s="110" t="s">
        <v>115</v>
      </c>
      <c r="G117"/>
      <c r="H117"/>
      <c r="I117" s="168" t="s">
        <v>96</v>
      </c>
      <c r="J117" s="184" t="s">
        <v>96</v>
      </c>
      <c r="K117" s="184" t="s">
        <v>96</v>
      </c>
      <c r="L117" s="185" t="s">
        <v>96</v>
      </c>
    </row>
    <row r="118" spans="1:12" ht="14.4" x14ac:dyDescent="0.3">
      <c r="A118" s="38" t="s">
        <v>100</v>
      </c>
      <c r="B118" s="18"/>
      <c r="C118" s="173">
        <f t="shared" ref="C118:C130" si="44">IFERROR(1000*C54/I118,0)</f>
        <v>9.293998985535433</v>
      </c>
      <c r="D118" s="174">
        <f t="shared" ref="D118:D130" si="45">IFERROR(1000*D54/J118,0)</f>
        <v>8.4656846387958762</v>
      </c>
      <c r="E118" s="174">
        <f t="shared" ref="E118:E130" si="46">IFERROR(1000*E54/K118,0)</f>
        <v>6.7493406216203562</v>
      </c>
      <c r="F118" s="175">
        <f t="shared" ref="F118:F130" si="47">IFERROR(1000*F54/L118,0)</f>
        <v>5.689486880028964</v>
      </c>
      <c r="G118"/>
      <c r="H118"/>
      <c r="I118" s="258" cm="1">
        <f t="array" ref="I118:L129">'Ind.2 DATA COMPANIES'!$C$127:$F$138</f>
        <v>3757.5912548281544</v>
      </c>
      <c r="J118" s="259">
        <v>4414.1202060297746</v>
      </c>
      <c r="K118" s="387">
        <v>5649.1973552661166</v>
      </c>
      <c r="L118" s="260">
        <v>7132.0971016952553</v>
      </c>
    </row>
    <row r="119" spans="1:12" ht="14.4" x14ac:dyDescent="0.3">
      <c r="A119" s="38" t="s">
        <v>101</v>
      </c>
      <c r="B119" s="18"/>
      <c r="C119" s="173">
        <f t="shared" si="44"/>
        <v>3.8281512258360486</v>
      </c>
      <c r="D119" s="174">
        <f t="shared" si="45"/>
        <v>3.988275611665288</v>
      </c>
      <c r="E119" s="174">
        <f t="shared" si="46"/>
        <v>4.034933918110772</v>
      </c>
      <c r="F119" s="175">
        <f t="shared" si="47"/>
        <v>4.0536279270862741</v>
      </c>
      <c r="G119"/>
      <c r="H119"/>
      <c r="I119" s="258">
        <v>34234.816118973045</v>
      </c>
      <c r="J119" s="259">
        <v>35208.298824982841</v>
      </c>
      <c r="K119" s="387">
        <v>36495.139161717852</v>
      </c>
      <c r="L119" s="260">
        <v>37563.696850226297</v>
      </c>
    </row>
    <row r="120" spans="1:12" ht="14.4" x14ac:dyDescent="0.3">
      <c r="A120" s="38" t="s">
        <v>102</v>
      </c>
      <c r="B120" s="18"/>
      <c r="C120" s="173">
        <f t="shared" si="44"/>
        <v>39.455824212286494</v>
      </c>
      <c r="D120" s="174">
        <f t="shared" si="45"/>
        <v>38.763263786045698</v>
      </c>
      <c r="E120" s="174">
        <f t="shared" si="46"/>
        <v>36.947049607350635</v>
      </c>
      <c r="F120" s="175">
        <f t="shared" si="47"/>
        <v>36.525787815280204</v>
      </c>
      <c r="G120"/>
      <c r="H120"/>
      <c r="I120" s="258">
        <v>12153.928960526269</v>
      </c>
      <c r="J120" s="259">
        <v>13209.104601900368</v>
      </c>
      <c r="K120" s="387">
        <v>14420.285007608816</v>
      </c>
      <c r="L120" s="260">
        <v>15375.316656168485</v>
      </c>
    </row>
    <row r="121" spans="1:12" ht="14.4" x14ac:dyDescent="0.3">
      <c r="A121" s="38" t="s">
        <v>103</v>
      </c>
      <c r="B121" s="18"/>
      <c r="C121" s="173">
        <f t="shared" si="44"/>
        <v>20.315957887360526</v>
      </c>
      <c r="D121" s="174">
        <f t="shared" si="45"/>
        <v>21.800723035321266</v>
      </c>
      <c r="E121" s="174">
        <f t="shared" si="46"/>
        <v>22.071832028981415</v>
      </c>
      <c r="F121" s="175">
        <f t="shared" si="47"/>
        <v>22.900207940480829</v>
      </c>
      <c r="G121"/>
      <c r="H121"/>
      <c r="I121" s="258">
        <v>29960.098722258706</v>
      </c>
      <c r="J121" s="259">
        <v>30191.581399515118</v>
      </c>
      <c r="K121" s="387">
        <v>30571.826426153653</v>
      </c>
      <c r="L121" s="260">
        <v>31003.507218349674</v>
      </c>
    </row>
    <row r="122" spans="1:12" ht="14.4" x14ac:dyDescent="0.3">
      <c r="A122" s="38" t="s">
        <v>104</v>
      </c>
      <c r="B122" s="18"/>
      <c r="C122" s="173">
        <f t="shared" si="44"/>
        <v>19.975983005700144</v>
      </c>
      <c r="D122" s="174">
        <f t="shared" si="45"/>
        <v>19.868580185018057</v>
      </c>
      <c r="E122" s="174">
        <f t="shared" si="46"/>
        <v>19.016067388564196</v>
      </c>
      <c r="F122" s="175">
        <f t="shared" si="47"/>
        <v>18.95767931043784</v>
      </c>
      <c r="G122"/>
      <c r="H122"/>
      <c r="I122" s="258">
        <v>25954.675102455567</v>
      </c>
      <c r="J122" s="259">
        <v>27999.091315675509</v>
      </c>
      <c r="K122" s="387">
        <v>30372.956350964083</v>
      </c>
      <c r="L122" s="260">
        <v>32237.544280447946</v>
      </c>
    </row>
    <row r="123" spans="1:12" ht="14.4" x14ac:dyDescent="0.3">
      <c r="A123" s="38" t="s">
        <v>105</v>
      </c>
      <c r="B123" s="18"/>
      <c r="C123" s="173">
        <f t="shared" si="44"/>
        <v>12.87325023272825</v>
      </c>
      <c r="D123" s="174">
        <f t="shared" si="45"/>
        <v>14.010991047199203</v>
      </c>
      <c r="E123" s="174">
        <f t="shared" si="46"/>
        <v>15.193309771709769</v>
      </c>
      <c r="F123" s="175">
        <f t="shared" si="47"/>
        <v>15.733216004084328</v>
      </c>
      <c r="G123"/>
      <c r="H123"/>
      <c r="I123" s="258">
        <v>58506.650966346126</v>
      </c>
      <c r="J123" s="259">
        <v>59164.726738980273</v>
      </c>
      <c r="K123" s="387">
        <v>60144.713077257795</v>
      </c>
      <c r="L123" s="260">
        <v>61121.705741042424</v>
      </c>
    </row>
    <row r="124" spans="1:12" ht="14.4" x14ac:dyDescent="0.3">
      <c r="A124" s="38" t="s">
        <v>106</v>
      </c>
      <c r="B124" s="18"/>
      <c r="C124" s="173">
        <f t="shared" si="44"/>
        <v>8.9341316544076808</v>
      </c>
      <c r="D124" s="174">
        <f t="shared" si="45"/>
        <v>9.8270678253672319</v>
      </c>
      <c r="E124" s="174">
        <f t="shared" si="46"/>
        <v>10.164200893464651</v>
      </c>
      <c r="F124" s="175">
        <f t="shared" si="47"/>
        <v>10.98645133927622</v>
      </c>
      <c r="G124"/>
      <c r="H124"/>
      <c r="I124" s="258">
        <v>83428.312079917887</v>
      </c>
      <c r="J124" s="259">
        <v>81444.546617440079</v>
      </c>
      <c r="K124" s="387">
        <v>79771.548953508041</v>
      </c>
      <c r="L124" s="260">
        <v>79003.754789395563</v>
      </c>
    </row>
    <row r="125" spans="1:12" ht="14.4" x14ac:dyDescent="0.3">
      <c r="A125" s="38" t="s">
        <v>107</v>
      </c>
      <c r="B125" s="18"/>
      <c r="C125" s="173">
        <f t="shared" si="44"/>
        <v>9.432130298568925</v>
      </c>
      <c r="D125" s="174">
        <f t="shared" si="45"/>
        <v>9.6448726628900214</v>
      </c>
      <c r="E125" s="174">
        <f t="shared" si="46"/>
        <v>9.7909123174071624</v>
      </c>
      <c r="F125" s="175">
        <f t="shared" si="47"/>
        <v>9.7132025079703972</v>
      </c>
      <c r="G125"/>
      <c r="H125"/>
      <c r="I125" s="258">
        <v>146795.31514413925</v>
      </c>
      <c r="J125" s="259">
        <v>155230.55813285639</v>
      </c>
      <c r="K125" s="387">
        <v>164984.44735813522</v>
      </c>
      <c r="L125" s="260">
        <v>173087.53355924319</v>
      </c>
    </row>
    <row r="126" spans="1:12" ht="14.4" x14ac:dyDescent="0.3">
      <c r="A126" s="38" t="s">
        <v>108</v>
      </c>
      <c r="B126" s="18"/>
      <c r="C126" s="173">
        <f t="shared" si="44"/>
        <v>0</v>
      </c>
      <c r="D126" s="174">
        <f t="shared" si="45"/>
        <v>0</v>
      </c>
      <c r="E126" s="174">
        <f t="shared" si="46"/>
        <v>0</v>
      </c>
      <c r="F126" s="175">
        <f t="shared" si="47"/>
        <v>0</v>
      </c>
      <c r="G126"/>
      <c r="H126"/>
      <c r="I126" s="258">
        <v>0</v>
      </c>
      <c r="J126" s="259">
        <v>0</v>
      </c>
      <c r="K126" s="387">
        <v>0</v>
      </c>
      <c r="L126" s="260">
        <v>0</v>
      </c>
    </row>
    <row r="127" spans="1:12" ht="14.4" x14ac:dyDescent="0.3">
      <c r="A127" s="38" t="s">
        <v>109</v>
      </c>
      <c r="B127" s="18"/>
      <c r="C127" s="173">
        <f t="shared" si="44"/>
        <v>14.569922498571898</v>
      </c>
      <c r="D127" s="174">
        <f t="shared" si="45"/>
        <v>13.997699793671384</v>
      </c>
      <c r="E127" s="174">
        <f t="shared" si="46"/>
        <v>13.406346110699138</v>
      </c>
      <c r="F127" s="175">
        <f t="shared" si="47"/>
        <v>12.700691127840489</v>
      </c>
      <c r="G127"/>
      <c r="H127"/>
      <c r="I127" s="258">
        <v>77637.716095188414</v>
      </c>
      <c r="J127" s="259">
        <v>85553.413719821678</v>
      </c>
      <c r="K127" s="387">
        <v>94670.717512561241</v>
      </c>
      <c r="L127" s="260">
        <v>102034.25744015035</v>
      </c>
    </row>
    <row r="128" spans="1:12" ht="14.4" x14ac:dyDescent="0.3">
      <c r="A128" s="38" t="s">
        <v>110</v>
      </c>
      <c r="B128" s="18"/>
      <c r="C128" s="173">
        <f t="shared" si="44"/>
        <v>3.2735136526437114</v>
      </c>
      <c r="D128" s="174">
        <f t="shared" si="45"/>
        <v>3.6343735810944762</v>
      </c>
      <c r="E128" s="174">
        <f t="shared" si="46"/>
        <v>3.80003829575314</v>
      </c>
      <c r="F128" s="175">
        <f t="shared" si="47"/>
        <v>4.0425665948675746</v>
      </c>
      <c r="G128"/>
      <c r="H128"/>
      <c r="I128" s="258">
        <v>60076.502219393056</v>
      </c>
      <c r="J128" s="259">
        <v>58362.700154106817</v>
      </c>
      <c r="K128" s="387">
        <v>56832.740733895043</v>
      </c>
      <c r="L128" s="260">
        <v>56104.246122519035</v>
      </c>
    </row>
    <row r="129" spans="1:22" ht="14.4" x14ac:dyDescent="0.3">
      <c r="A129" s="38" t="s">
        <v>111</v>
      </c>
      <c r="B129" s="18"/>
      <c r="C129" s="173">
        <f t="shared" si="44"/>
        <v>9.2185803258670393</v>
      </c>
      <c r="D129" s="174">
        <f t="shared" si="45"/>
        <v>9.9424636472140779</v>
      </c>
      <c r="E129" s="174">
        <f t="shared" si="46"/>
        <v>10.382229918312477</v>
      </c>
      <c r="F129" s="175">
        <f t="shared" si="47"/>
        <v>10.943790250108043</v>
      </c>
      <c r="G129"/>
      <c r="H129"/>
      <c r="I129" s="258">
        <v>10004.39333597352</v>
      </c>
      <c r="J129" s="259">
        <v>9817.8146853180497</v>
      </c>
      <c r="K129" s="387">
        <v>9667.5296330339424</v>
      </c>
      <c r="L129" s="260">
        <v>9616.8276884969782</v>
      </c>
    </row>
    <row r="130" spans="1:22" ht="14.4" x14ac:dyDescent="0.3">
      <c r="A130" s="40" t="s">
        <v>76</v>
      </c>
      <c r="B130" s="20" t="s">
        <v>77</v>
      </c>
      <c r="C130" s="178">
        <f t="shared" si="44"/>
        <v>11.927921900133743</v>
      </c>
      <c r="D130" s="178">
        <f t="shared" si="45"/>
        <v>12.410856644091675</v>
      </c>
      <c r="E130" s="178">
        <f t="shared" si="46"/>
        <v>12.541870192878619</v>
      </c>
      <c r="F130" s="179">
        <f t="shared" si="47"/>
        <v>12.677011285523903</v>
      </c>
      <c r="G130" s="328"/>
      <c r="H130"/>
      <c r="I130" s="162">
        <f t="shared" ref="I130:J130" si="48">SUM(I118:I129)</f>
        <v>542509.99999999988</v>
      </c>
      <c r="J130" s="163">
        <f t="shared" si="48"/>
        <v>560595.95639662689</v>
      </c>
      <c r="K130" s="163">
        <f>SUM(K118:K129)</f>
        <v>583581.1015701018</v>
      </c>
      <c r="L130" s="164">
        <f>SUM(L118:L129)</f>
        <v>604280.48744773516</v>
      </c>
    </row>
    <row r="131" spans="1:22" ht="14.4" x14ac:dyDescent="0.3">
      <c r="A131" s="5" t="s">
        <v>81</v>
      </c>
      <c r="B131" s="26"/>
      <c r="C131" s="187"/>
      <c r="D131" s="187"/>
      <c r="E131" s="187"/>
      <c r="F131" s="187"/>
      <c r="G131"/>
      <c r="H131"/>
      <c r="I131" s="188"/>
      <c r="J131" s="188"/>
      <c r="K131" s="188"/>
    </row>
    <row r="132" spans="1:22" ht="14.4" x14ac:dyDescent="0.3">
      <c r="A132" s="5" t="s">
        <v>88</v>
      </c>
      <c r="B132" s="26"/>
      <c r="C132" s="187"/>
      <c r="D132" s="187"/>
      <c r="E132" s="187"/>
      <c r="F132" s="187"/>
      <c r="G132"/>
      <c r="H132"/>
      <c r="I132" s="188"/>
      <c r="J132" s="188"/>
      <c r="K132" s="188"/>
    </row>
    <row r="133" spans="1:22" x14ac:dyDescent="0.2">
      <c r="U133" s="3"/>
      <c r="V133" s="3"/>
    </row>
    <row r="134" spans="1:22" x14ac:dyDescent="0.2">
      <c r="U134" s="3"/>
      <c r="V134" s="3"/>
    </row>
    <row r="135" spans="1:22" x14ac:dyDescent="0.2">
      <c r="U135" s="3"/>
      <c r="V135" s="3"/>
    </row>
    <row r="136" spans="1:22" x14ac:dyDescent="0.2">
      <c r="U136" s="3"/>
      <c r="V136" s="3"/>
    </row>
  </sheetData>
  <mergeCells count="5">
    <mergeCell ref="A3:Z3"/>
    <mergeCell ref="W51:Z51"/>
    <mergeCell ref="A6:P6"/>
    <mergeCell ref="A7:P7"/>
    <mergeCell ref="A8:P8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theme="8"/>
  </sheetPr>
  <dimension ref="A1:AQ197"/>
  <sheetViews>
    <sheetView showGridLines="0" topLeftCell="A159" zoomScale="90" zoomScaleNormal="90" workbookViewId="0">
      <selection activeCell="A4" sqref="A4:P4"/>
    </sheetView>
  </sheetViews>
  <sheetFormatPr defaultColWidth="9.33203125" defaultRowHeight="13.8" x14ac:dyDescent="0.3"/>
  <cols>
    <col min="1" max="1" width="16" style="51" customWidth="1"/>
    <col min="2" max="2" width="12.6640625" style="51" customWidth="1"/>
    <col min="3" max="7" width="10.109375" style="51" customWidth="1"/>
    <col min="8" max="8" width="3.6640625" style="51" customWidth="1"/>
    <col min="9" max="11" width="10.6640625" style="51" customWidth="1"/>
    <col min="12" max="12" width="10.33203125" style="51" customWidth="1"/>
    <col min="13" max="16" width="11.6640625" style="51" customWidth="1"/>
    <col min="17" max="18" width="10.6640625" style="51" customWidth="1"/>
    <col min="19" max="22" width="12.5546875" style="51" customWidth="1"/>
    <col min="23" max="23" width="3.6640625" style="51" customWidth="1"/>
    <col min="24" max="24" width="12.5546875" style="51" customWidth="1"/>
    <col min="25" max="26" width="13.44140625" style="51" customWidth="1"/>
    <col min="27" max="27" width="10.44140625" style="51" customWidth="1"/>
    <col min="28" max="29" width="11.33203125" style="51" bestFit="1" customWidth="1"/>
    <col min="30" max="31" width="11.33203125" style="51" customWidth="1"/>
    <col min="32" max="32" width="11.5546875" style="51" bestFit="1" customWidth="1"/>
    <col min="33" max="33" width="3.6640625" style="51" customWidth="1"/>
    <col min="34" max="41" width="11.33203125" style="51" customWidth="1"/>
    <col min="42" max="16384" width="9.33203125" style="51"/>
  </cols>
  <sheetData>
    <row r="1" spans="1:41" ht="14.4" x14ac:dyDescent="0.3">
      <c r="A1" s="43"/>
      <c r="B1" s="70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</row>
    <row r="2" spans="1:41" ht="14.4" thickBot="1" x14ac:dyDescent="0.35">
      <c r="A2" s="64"/>
      <c r="B2" s="64"/>
      <c r="C2" s="64"/>
      <c r="D2" s="64"/>
      <c r="E2" s="70"/>
      <c r="F2" s="70"/>
      <c r="G2" s="70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</row>
    <row r="3" spans="1:41" ht="28.8" thickBot="1" x14ac:dyDescent="0.35">
      <c r="A3" s="667" t="s">
        <v>90</v>
      </c>
      <c r="B3" s="668"/>
      <c r="C3" s="668"/>
      <c r="D3" s="668"/>
      <c r="E3" s="668"/>
      <c r="F3" s="668"/>
      <c r="G3" s="668"/>
      <c r="H3" s="668"/>
      <c r="I3" s="668"/>
      <c r="J3" s="668"/>
      <c r="K3" s="668"/>
      <c r="L3" s="668"/>
      <c r="M3" s="668"/>
      <c r="N3" s="668"/>
      <c r="O3" s="668"/>
      <c r="P3" s="668"/>
      <c r="Q3" s="668"/>
      <c r="R3" s="668"/>
      <c r="S3" s="668"/>
      <c r="T3" s="668"/>
      <c r="U3" s="668"/>
      <c r="V3" s="668"/>
      <c r="W3" s="668"/>
      <c r="X3" s="668"/>
      <c r="Y3" s="668"/>
      <c r="Z3" s="668"/>
      <c r="AA3" s="668"/>
      <c r="AB3" s="668"/>
      <c r="AC3" s="668"/>
      <c r="AD3" s="668"/>
      <c r="AE3" s="668"/>
      <c r="AF3" s="668"/>
      <c r="AG3" s="668"/>
      <c r="AH3" s="668"/>
      <c r="AI3" s="668"/>
      <c r="AJ3" s="669"/>
      <c r="AK3" s="64"/>
      <c r="AL3" s="64"/>
      <c r="AM3" s="64"/>
      <c r="AN3" s="64"/>
      <c r="AO3" s="64"/>
    </row>
    <row r="4" spans="1:41" ht="18" thickBot="1" x14ac:dyDescent="0.35">
      <c r="A4" s="664" t="s">
        <v>118</v>
      </c>
      <c r="B4" s="665"/>
      <c r="C4" s="665"/>
      <c r="D4" s="665"/>
      <c r="E4" s="665"/>
      <c r="F4" s="665"/>
      <c r="G4" s="665"/>
      <c r="H4" s="665"/>
      <c r="I4" s="665"/>
      <c r="J4" s="665"/>
      <c r="K4" s="665"/>
      <c r="L4" s="665"/>
      <c r="M4" s="665"/>
      <c r="N4" s="665"/>
      <c r="O4" s="665"/>
      <c r="P4" s="666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</row>
    <row r="5" spans="1:41" ht="18" thickBot="1" x14ac:dyDescent="0.35">
      <c r="A5" s="652" t="s">
        <v>119</v>
      </c>
      <c r="B5" s="653"/>
      <c r="C5" s="653"/>
      <c r="D5" s="653"/>
      <c r="E5" s="653"/>
      <c r="F5" s="653"/>
      <c r="G5" s="653"/>
      <c r="H5" s="653"/>
      <c r="I5" s="653"/>
      <c r="J5" s="653"/>
      <c r="K5" s="653"/>
      <c r="L5" s="653"/>
      <c r="M5" s="653"/>
      <c r="N5" s="653"/>
      <c r="O5" s="653"/>
      <c r="P5" s="65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</row>
    <row r="6" spans="1:41" ht="15.75" customHeight="1" thickBot="1" x14ac:dyDescent="0.35">
      <c r="A6" s="5"/>
      <c r="B6" s="5"/>
      <c r="C6" s="398" t="s">
        <v>120</v>
      </c>
      <c r="D6" s="399"/>
      <c r="E6" s="399"/>
      <c r="F6" s="399"/>
      <c r="G6" s="400"/>
      <c r="H6" s="5"/>
      <c r="I6" s="398" t="s">
        <v>120</v>
      </c>
      <c r="J6" s="399"/>
      <c r="K6" s="400"/>
      <c r="L6" s="5"/>
      <c r="M6" s="398" t="s">
        <v>121</v>
      </c>
      <c r="N6" s="399"/>
      <c r="O6" s="399"/>
      <c r="P6" s="400"/>
      <c r="Q6"/>
      <c r="R6" s="398" t="s">
        <v>122</v>
      </c>
      <c r="S6" s="399"/>
      <c r="T6" s="399"/>
      <c r="U6" s="399"/>
      <c r="V6" s="400"/>
      <c r="W6" s="5"/>
      <c r="X6" s="398" t="s">
        <v>122</v>
      </c>
      <c r="Y6" s="399"/>
      <c r="Z6" s="400"/>
      <c r="AA6" s="64"/>
      <c r="AB6" s="398" t="s">
        <v>123</v>
      </c>
      <c r="AC6" s="399"/>
      <c r="AD6" s="399"/>
      <c r="AE6" s="399"/>
      <c r="AF6" s="400"/>
      <c r="AG6" s="5"/>
      <c r="AH6" s="398" t="s">
        <v>123</v>
      </c>
      <c r="AI6" s="399"/>
      <c r="AJ6" s="400"/>
      <c r="AK6" s="64"/>
      <c r="AL6" s="64"/>
      <c r="AM6" s="64"/>
      <c r="AN6" s="64"/>
      <c r="AO6" s="64"/>
    </row>
    <row r="7" spans="1:41" ht="40.799999999999997" x14ac:dyDescent="0.3">
      <c r="A7" s="102"/>
      <c r="B7" s="103"/>
      <c r="C7" s="189">
        <v>2020</v>
      </c>
      <c r="D7" s="190">
        <v>2021</v>
      </c>
      <c r="E7" s="190">
        <v>2022</v>
      </c>
      <c r="F7" s="190">
        <v>2023</v>
      </c>
      <c r="G7" s="191">
        <v>2025</v>
      </c>
      <c r="H7"/>
      <c r="I7" s="108" t="s">
        <v>5</v>
      </c>
      <c r="J7" s="108" t="s">
        <v>6</v>
      </c>
      <c r="K7" s="113" t="s">
        <v>7</v>
      </c>
      <c r="L7"/>
      <c r="M7" s="108" t="s">
        <v>83</v>
      </c>
      <c r="N7" s="108" t="s">
        <v>9</v>
      </c>
      <c r="O7" s="108" t="s">
        <v>10</v>
      </c>
      <c r="P7" s="113" t="s">
        <v>11</v>
      </c>
      <c r="Q7"/>
      <c r="R7" s="104" cm="1">
        <f t="array" ref="R7:U7">$C$7:$F$7</f>
        <v>2020</v>
      </c>
      <c r="S7" s="105">
        <v>2021</v>
      </c>
      <c r="T7" s="105">
        <v>2022</v>
      </c>
      <c r="U7" s="105">
        <v>2023</v>
      </c>
      <c r="V7" s="193">
        <v>2025</v>
      </c>
      <c r="W7"/>
      <c r="X7" s="108" t="s">
        <v>5</v>
      </c>
      <c r="Y7" s="108" t="s">
        <v>6</v>
      </c>
      <c r="Z7" s="113" t="s">
        <v>7</v>
      </c>
      <c r="AA7" s="64"/>
      <c r="AB7" s="189" cm="1">
        <f t="array" ref="AB7:AE7">$C$7:$F$7</f>
        <v>2020</v>
      </c>
      <c r="AC7" s="190">
        <v>2021</v>
      </c>
      <c r="AD7" s="190">
        <v>2022</v>
      </c>
      <c r="AE7" s="190">
        <v>2023</v>
      </c>
      <c r="AF7" s="192">
        <v>2025</v>
      </c>
      <c r="AG7"/>
      <c r="AH7" s="108" t="s">
        <v>5</v>
      </c>
      <c r="AI7" s="108" t="s">
        <v>6</v>
      </c>
      <c r="AJ7" s="113" t="s">
        <v>7</v>
      </c>
      <c r="AK7" s="64"/>
      <c r="AL7" s="64"/>
      <c r="AM7" s="64"/>
      <c r="AN7" s="64"/>
      <c r="AO7" s="64"/>
    </row>
    <row r="8" spans="1:41" ht="14.4" x14ac:dyDescent="0.3">
      <c r="A8" s="106" t="s">
        <v>12</v>
      </c>
      <c r="B8" s="107" t="s">
        <v>13</v>
      </c>
      <c r="C8" s="168" t="s">
        <v>124</v>
      </c>
      <c r="D8" s="184" t="s">
        <v>124</v>
      </c>
      <c r="E8" s="184" t="s">
        <v>124</v>
      </c>
      <c r="F8" s="184" t="s">
        <v>124</v>
      </c>
      <c r="G8" s="186" t="s">
        <v>124</v>
      </c>
      <c r="H8"/>
      <c r="I8" s="168" t="s">
        <v>96</v>
      </c>
      <c r="J8" s="168" t="s">
        <v>96</v>
      </c>
      <c r="K8" s="169" t="s">
        <v>96</v>
      </c>
      <c r="L8"/>
      <c r="M8" s="108" t="s">
        <v>15</v>
      </c>
      <c r="N8" s="108" t="s">
        <v>15</v>
      </c>
      <c r="O8" s="108" t="s">
        <v>15</v>
      </c>
      <c r="P8" s="113" t="s">
        <v>15</v>
      </c>
      <c r="Q8"/>
      <c r="R8" s="168" t="s">
        <v>15</v>
      </c>
      <c r="S8" s="184" t="s">
        <v>15</v>
      </c>
      <c r="T8" s="184" t="s">
        <v>15</v>
      </c>
      <c r="U8" s="184" t="s">
        <v>15</v>
      </c>
      <c r="V8" s="185" t="s">
        <v>15</v>
      </c>
      <c r="W8"/>
      <c r="X8" s="168" t="s">
        <v>15</v>
      </c>
      <c r="Y8" s="168" t="s">
        <v>15</v>
      </c>
      <c r="Z8" s="169" t="s">
        <v>15</v>
      </c>
      <c r="AA8" s="64"/>
      <c r="AB8" s="168" t="s">
        <v>124</v>
      </c>
      <c r="AC8" s="184" t="s">
        <v>124</v>
      </c>
      <c r="AD8" s="184" t="s">
        <v>124</v>
      </c>
      <c r="AE8" s="184" t="s">
        <v>124</v>
      </c>
      <c r="AF8" s="185" t="s">
        <v>124</v>
      </c>
      <c r="AG8"/>
      <c r="AH8" s="168" t="s">
        <v>96</v>
      </c>
      <c r="AI8" s="168" t="s">
        <v>96</v>
      </c>
      <c r="AJ8" s="169" t="s">
        <v>96</v>
      </c>
      <c r="AK8" s="64"/>
      <c r="AL8" s="64"/>
      <c r="AM8" s="64"/>
      <c r="AN8" s="64"/>
      <c r="AO8" s="64"/>
    </row>
    <row r="9" spans="1:41" ht="14.4" x14ac:dyDescent="0.3">
      <c r="A9" s="38" t="s">
        <v>16</v>
      </c>
      <c r="B9" s="18" t="s">
        <v>17</v>
      </c>
      <c r="C9" s="252">
        <v>5448.2253928736491</v>
      </c>
      <c r="D9" s="253">
        <v>5844.6600344861818</v>
      </c>
      <c r="E9" s="252">
        <v>6611.2653632191887</v>
      </c>
      <c r="F9" s="252">
        <v>7130.9745000388457</v>
      </c>
      <c r="G9" s="254">
        <v>8376.8267725920559</v>
      </c>
      <c r="H9"/>
      <c r="I9" s="258">
        <v>9490.3168094338016</v>
      </c>
      <c r="J9" s="259">
        <v>9726.7275081839562</v>
      </c>
      <c r="K9" s="260">
        <v>10109.195019183608</v>
      </c>
      <c r="L9"/>
      <c r="M9" s="135">
        <f t="shared" ref="M9:M41" si="0">F9/E9-1</f>
        <v>7.8609631933847846E-2</v>
      </c>
      <c r="N9" s="135">
        <f t="shared" ref="N9:P41" si="1">IFERROR((I9/$G9)^(1/5)-1,0)</f>
        <v>2.5274686900303323E-2</v>
      </c>
      <c r="O9" s="143">
        <f t="shared" si="1"/>
        <v>3.0332604083494363E-2</v>
      </c>
      <c r="P9" s="136">
        <f t="shared" si="1"/>
        <v>3.8310887663089543E-2</v>
      </c>
      <c r="Q9"/>
      <c r="R9" s="194">
        <f t="shared" ref="R9:R41" si="2">C9/AB9</f>
        <v>2.2543893714007918E-2</v>
      </c>
      <c r="S9" s="195">
        <f t="shared" ref="S9:S41" si="3">D9/AC9</f>
        <v>2.3892089522278667E-2</v>
      </c>
      <c r="T9" s="196">
        <f>E9/AD9</f>
        <v>2.6367488690807035E-2</v>
      </c>
      <c r="U9" s="196">
        <f t="shared" ref="U9:U41" si="4">F9/AE9</f>
        <v>2.7773426697316923E-2</v>
      </c>
      <c r="V9" s="197">
        <f t="shared" ref="V9:V41" si="5">G9/AF9</f>
        <v>3.1567237977670665E-2</v>
      </c>
      <c r="W9"/>
      <c r="X9" s="135">
        <f t="shared" ref="X9:X41" si="6">I9/AH9</f>
        <v>3.4508232316879009E-2</v>
      </c>
      <c r="Y9" s="143">
        <f t="shared" ref="Y9:Y41" si="7">J9/AI9</f>
        <v>3.4981811341677105E-2</v>
      </c>
      <c r="Z9" s="136">
        <f t="shared" ref="Z9:Z41" si="8">K9/AJ9</f>
        <v>3.511498882781789E-2</v>
      </c>
      <c r="AA9" s="64"/>
      <c r="AB9" s="272">
        <v>241671.88960300718</v>
      </c>
      <c r="AC9" s="253">
        <v>244627.41230884011</v>
      </c>
      <c r="AD9" s="252">
        <v>250735.49630550109</v>
      </c>
      <c r="AE9" s="252">
        <v>256755.29986826362</v>
      </c>
      <c r="AF9" s="273">
        <v>265364.57762055303</v>
      </c>
      <c r="AG9"/>
      <c r="AH9" s="258">
        <v>275016.02290975081</v>
      </c>
      <c r="AI9" s="259">
        <v>278050.9966502391</v>
      </c>
      <c r="AJ9" s="260">
        <v>287888.31654632802</v>
      </c>
      <c r="AK9" s="64"/>
      <c r="AL9" s="64"/>
      <c r="AM9" s="64"/>
      <c r="AN9" s="64"/>
      <c r="AO9" s="64"/>
    </row>
    <row r="10" spans="1:41" ht="15" customHeight="1" x14ac:dyDescent="0.3">
      <c r="A10" s="38" t="s">
        <v>18</v>
      </c>
      <c r="B10" s="18" t="s">
        <v>19</v>
      </c>
      <c r="C10" s="252">
        <v>3326.284976701807</v>
      </c>
      <c r="D10" s="253">
        <v>3630.1723727693507</v>
      </c>
      <c r="E10" s="252">
        <v>4152.6937343420877</v>
      </c>
      <c r="F10" s="252">
        <v>4568.177115038623</v>
      </c>
      <c r="G10" s="254">
        <v>5012.561605475451</v>
      </c>
      <c r="H10"/>
      <c r="I10" s="258">
        <v>5756.9862646628026</v>
      </c>
      <c r="J10" s="259">
        <v>6164.5000289927102</v>
      </c>
      <c r="K10" s="260">
        <v>6467.545446001247</v>
      </c>
      <c r="L10"/>
      <c r="M10" s="135">
        <f t="shared" si="0"/>
        <v>0.10005153456431337</v>
      </c>
      <c r="N10" s="135">
        <f t="shared" si="1"/>
        <v>2.8080434226328777E-2</v>
      </c>
      <c r="O10" s="143">
        <f t="shared" si="1"/>
        <v>4.2239736641547232E-2</v>
      </c>
      <c r="P10" s="136">
        <f t="shared" si="1"/>
        <v>5.2291235457268215E-2</v>
      </c>
      <c r="Q10"/>
      <c r="R10" s="194">
        <f t="shared" si="2"/>
        <v>1.1645053215089008E-2</v>
      </c>
      <c r="S10" s="195">
        <f t="shared" si="3"/>
        <v>1.2583263903221897E-2</v>
      </c>
      <c r="T10" s="196">
        <f t="shared" ref="T10:T41" si="9">E10/AD10</f>
        <v>1.402174835710784E-2</v>
      </c>
      <c r="U10" s="196">
        <f t="shared" si="4"/>
        <v>1.4970112370274015E-2</v>
      </c>
      <c r="V10" s="197">
        <f t="shared" si="5"/>
        <v>1.5648990198596162E-2</v>
      </c>
      <c r="W10"/>
      <c r="X10" s="135">
        <f t="shared" si="6"/>
        <v>1.7106944537868842E-2</v>
      </c>
      <c r="Y10" s="143">
        <f t="shared" si="7"/>
        <v>1.7341714317935387E-2</v>
      </c>
      <c r="Z10" s="136">
        <f t="shared" si="8"/>
        <v>1.7407735082145572E-2</v>
      </c>
      <c r="AA10" s="64"/>
      <c r="AB10" s="272">
        <v>285639.31098157569</v>
      </c>
      <c r="AC10" s="253">
        <v>288492.11148149398</v>
      </c>
      <c r="AD10" s="252">
        <v>296160.90865280887</v>
      </c>
      <c r="AE10" s="252">
        <v>305153.16131558246</v>
      </c>
      <c r="AF10" s="273">
        <v>320312.14422545407</v>
      </c>
      <c r="AG10"/>
      <c r="AH10" s="258">
        <v>336529.19444023637</v>
      </c>
      <c r="AI10" s="259">
        <v>355472.35503800079</v>
      </c>
      <c r="AJ10" s="260">
        <v>371532.85108496126</v>
      </c>
      <c r="AK10" s="64"/>
      <c r="AL10" s="64"/>
      <c r="AM10" s="64"/>
      <c r="AN10" s="64"/>
      <c r="AO10" s="64"/>
    </row>
    <row r="11" spans="1:41" ht="14.4" x14ac:dyDescent="0.3">
      <c r="A11" s="38" t="s">
        <v>20</v>
      </c>
      <c r="B11" s="18" t="s">
        <v>21</v>
      </c>
      <c r="C11" s="252">
        <v>1491.0932654180513</v>
      </c>
      <c r="D11" s="253">
        <v>1629.810610610539</v>
      </c>
      <c r="E11" s="252">
        <v>1871.1536108454413</v>
      </c>
      <c r="F11" s="252">
        <v>2053.8684407517571</v>
      </c>
      <c r="G11" s="254">
        <v>2295.80050321515</v>
      </c>
      <c r="H11"/>
      <c r="I11" s="258">
        <v>2639.0770198669475</v>
      </c>
      <c r="J11" s="259">
        <v>2795.7385803152574</v>
      </c>
      <c r="K11" s="260">
        <v>2947.0660225211741</v>
      </c>
      <c r="L11"/>
      <c r="M11" s="135">
        <f t="shared" si="0"/>
        <v>9.7648225590500903E-2</v>
      </c>
      <c r="N11" s="135">
        <f t="shared" si="1"/>
        <v>2.8261519726482609E-2</v>
      </c>
      <c r="O11" s="143">
        <f t="shared" si="1"/>
        <v>4.0189540765896759E-2</v>
      </c>
      <c r="P11" s="136">
        <f t="shared" si="1"/>
        <v>5.1214018312947029E-2</v>
      </c>
      <c r="Q11"/>
      <c r="R11" s="194">
        <f t="shared" si="2"/>
        <v>1.6950769574632971E-2</v>
      </c>
      <c r="S11" s="195">
        <f t="shared" si="3"/>
        <v>1.8175228836765853E-2</v>
      </c>
      <c r="T11" s="196">
        <f t="shared" si="9"/>
        <v>2.0114324955348296E-2</v>
      </c>
      <c r="U11" s="196">
        <f t="shared" si="4"/>
        <v>2.1296063956815901E-2</v>
      </c>
      <c r="V11" s="197">
        <f t="shared" si="5"/>
        <v>2.241196774583085E-2</v>
      </c>
      <c r="W11"/>
      <c r="X11" s="135">
        <f t="shared" si="6"/>
        <v>2.4642354751387999E-2</v>
      </c>
      <c r="Y11" s="143">
        <f t="shared" si="7"/>
        <v>2.4776280592428149E-2</v>
      </c>
      <c r="Z11" s="136">
        <f t="shared" si="8"/>
        <v>2.4910206433468293E-2</v>
      </c>
      <c r="AA11" s="64"/>
      <c r="AB11" s="272">
        <v>87966.110261417867</v>
      </c>
      <c r="AC11" s="253">
        <v>89672.081999521703</v>
      </c>
      <c r="AD11" s="252">
        <v>93025.921327173899</v>
      </c>
      <c r="AE11" s="252">
        <v>96443.57027273142</v>
      </c>
      <c r="AF11" s="273">
        <v>102436.36476954249</v>
      </c>
      <c r="AG11"/>
      <c r="AH11" s="258">
        <v>107095.163854757</v>
      </c>
      <c r="AI11" s="259">
        <v>112839.31701878045</v>
      </c>
      <c r="AJ11" s="260">
        <v>118307.57125166259</v>
      </c>
      <c r="AK11" s="64"/>
      <c r="AL11" s="64"/>
      <c r="AM11" s="64"/>
      <c r="AN11" s="64"/>
      <c r="AO11" s="64"/>
    </row>
    <row r="12" spans="1:41" ht="14.4" x14ac:dyDescent="0.3">
      <c r="A12" s="38" t="s">
        <v>22</v>
      </c>
      <c r="B12" s="18" t="s">
        <v>23</v>
      </c>
      <c r="C12" s="252">
        <v>906.12590744635429</v>
      </c>
      <c r="D12" s="253">
        <v>998.90941923661148</v>
      </c>
      <c r="E12" s="252">
        <v>1162.5011403261567</v>
      </c>
      <c r="F12" s="252">
        <v>1282.3959734882828</v>
      </c>
      <c r="G12" s="254">
        <v>1392.6868962102412</v>
      </c>
      <c r="H12"/>
      <c r="I12" s="258">
        <v>1551.9572267831686</v>
      </c>
      <c r="J12" s="259">
        <v>1658.6385315160517</v>
      </c>
      <c r="K12" s="260">
        <v>1737.552594706111</v>
      </c>
      <c r="L12"/>
      <c r="M12" s="135">
        <f t="shared" si="0"/>
        <v>0.10313523918650769</v>
      </c>
      <c r="N12" s="135">
        <f t="shared" si="1"/>
        <v>2.1892593912180125E-2</v>
      </c>
      <c r="O12" s="143">
        <f t="shared" si="1"/>
        <v>3.5570456724401511E-2</v>
      </c>
      <c r="P12" s="136">
        <f t="shared" si="1"/>
        <v>4.5242100435566979E-2</v>
      </c>
      <c r="Q12"/>
      <c r="R12" s="194">
        <f t="shared" si="2"/>
        <v>1.4361154433491907E-2</v>
      </c>
      <c r="S12" s="195">
        <f t="shared" si="3"/>
        <v>1.5505102265633088E-2</v>
      </c>
      <c r="T12" s="196">
        <f t="shared" si="9"/>
        <v>1.7628818782725156E-2</v>
      </c>
      <c r="U12" s="196">
        <f t="shared" si="4"/>
        <v>1.9063501711304724E-2</v>
      </c>
      <c r="V12" s="197">
        <f t="shared" si="5"/>
        <v>1.9723813227761955E-2</v>
      </c>
      <c r="W12"/>
      <c r="X12" s="135">
        <f t="shared" si="6"/>
        <v>2.1277506489479812E-2</v>
      </c>
      <c r="Y12" s="143">
        <f t="shared" si="7"/>
        <v>2.1583240171231664E-2</v>
      </c>
      <c r="Z12" s="136">
        <f t="shared" si="8"/>
        <v>2.183594322779701E-2</v>
      </c>
      <c r="AA12" s="64"/>
      <c r="AB12" s="272">
        <v>63095.617531496056</v>
      </c>
      <c r="AC12" s="253">
        <v>64424.561807030754</v>
      </c>
      <c r="AD12" s="252">
        <v>65943.22368696169</v>
      </c>
      <c r="AE12" s="252">
        <v>67269.696454970675</v>
      </c>
      <c r="AF12" s="273">
        <v>70609.414119273133</v>
      </c>
      <c r="AG12"/>
      <c r="AH12" s="258">
        <v>72938.867510180251</v>
      </c>
      <c r="AI12" s="259">
        <v>76848.448998258085</v>
      </c>
      <c r="AJ12" s="260">
        <v>79573.049653940208</v>
      </c>
      <c r="AK12" s="64"/>
      <c r="AL12" s="64"/>
      <c r="AM12" s="64"/>
      <c r="AN12" s="64"/>
      <c r="AO12" s="64"/>
    </row>
    <row r="13" spans="1:41" ht="14.4" x14ac:dyDescent="0.3">
      <c r="A13" s="38" t="s">
        <v>24</v>
      </c>
      <c r="B13" s="18" t="s">
        <v>25</v>
      </c>
      <c r="C13" s="252">
        <v>630.84715075379097</v>
      </c>
      <c r="D13" s="253">
        <v>709.5075964855904</v>
      </c>
      <c r="E13" s="252">
        <v>822.48980640443949</v>
      </c>
      <c r="F13" s="252">
        <v>927.57124098387635</v>
      </c>
      <c r="G13" s="254">
        <v>1057.6509634820511</v>
      </c>
      <c r="H13"/>
      <c r="I13" s="258">
        <v>1095.7123123597371</v>
      </c>
      <c r="J13" s="259">
        <v>1146.3114010784041</v>
      </c>
      <c r="K13" s="260">
        <v>1179.8960305742044</v>
      </c>
      <c r="L13"/>
      <c r="M13" s="135">
        <f t="shared" si="0"/>
        <v>0.12776016646188748</v>
      </c>
      <c r="N13" s="135">
        <f t="shared" si="1"/>
        <v>7.0959152452114704E-3</v>
      </c>
      <c r="O13" s="143">
        <f t="shared" si="1"/>
        <v>1.6230086543786992E-2</v>
      </c>
      <c r="P13" s="136">
        <f t="shared" si="1"/>
        <v>2.2116205796426591E-2</v>
      </c>
      <c r="Q13"/>
      <c r="R13" s="194">
        <f t="shared" si="2"/>
        <v>2.0521211431957245E-2</v>
      </c>
      <c r="S13" s="195">
        <f t="shared" si="3"/>
        <v>2.2603912667807091E-2</v>
      </c>
      <c r="T13" s="196">
        <f t="shared" si="9"/>
        <v>2.5599907398825717E-2</v>
      </c>
      <c r="U13" s="196">
        <f t="shared" si="4"/>
        <v>2.8301265225815136E-2</v>
      </c>
      <c r="V13" s="197">
        <f t="shared" si="5"/>
        <v>3.0743818371325799E-2</v>
      </c>
      <c r="W13"/>
      <c r="X13" s="135">
        <f t="shared" si="6"/>
        <v>3.0081899684620876E-2</v>
      </c>
      <c r="Y13" s="143">
        <f t="shared" si="7"/>
        <v>3.0408876855105883E-2</v>
      </c>
      <c r="Z13" s="136">
        <f t="shared" si="8"/>
        <v>3.0735854025590894E-2</v>
      </c>
      <c r="AA13" s="64"/>
      <c r="AB13" s="272">
        <v>30741.223677047943</v>
      </c>
      <c r="AC13" s="253">
        <v>31388.707208026168</v>
      </c>
      <c r="AD13" s="252">
        <v>32128.624279405307</v>
      </c>
      <c r="AE13" s="252">
        <v>32774.90365122573</v>
      </c>
      <c r="AF13" s="273">
        <v>34402.069082886039</v>
      </c>
      <c r="AG13"/>
      <c r="AH13" s="258">
        <v>36424.305773478496</v>
      </c>
      <c r="AI13" s="259">
        <v>37696.604400761666</v>
      </c>
      <c r="AJ13" s="260">
        <v>38388.262437471705</v>
      </c>
      <c r="AK13" s="64"/>
      <c r="AL13" s="64"/>
      <c r="AM13" s="64"/>
      <c r="AN13" s="64"/>
      <c r="AO13" s="64"/>
    </row>
    <row r="14" spans="1:41" ht="14.4" x14ac:dyDescent="0.3">
      <c r="A14" s="38" t="s">
        <v>26</v>
      </c>
      <c r="B14" s="18" t="s">
        <v>27</v>
      </c>
      <c r="C14" s="252">
        <v>2580.7383439927812</v>
      </c>
      <c r="D14" s="253">
        <v>2804.7936023035304</v>
      </c>
      <c r="E14" s="252">
        <v>3213.4589622506192</v>
      </c>
      <c r="F14" s="252">
        <v>3491.8987185002147</v>
      </c>
      <c r="G14" s="254">
        <v>3970.8255741409107</v>
      </c>
      <c r="H14"/>
      <c r="I14" s="258">
        <v>4463.4206459251964</v>
      </c>
      <c r="J14" s="259">
        <v>4568.6076523013799</v>
      </c>
      <c r="K14" s="260">
        <v>4857.8365181881245</v>
      </c>
      <c r="L14"/>
      <c r="M14" s="135">
        <f t="shared" si="0"/>
        <v>8.6647988824660072E-2</v>
      </c>
      <c r="N14" s="135">
        <f t="shared" si="1"/>
        <v>2.3663932010469235E-2</v>
      </c>
      <c r="O14" s="143">
        <f t="shared" si="1"/>
        <v>2.844390927826046E-2</v>
      </c>
      <c r="P14" s="136">
        <f t="shared" si="1"/>
        <v>4.1147874871440004E-2</v>
      </c>
      <c r="Q14"/>
      <c r="R14" s="194">
        <f t="shared" si="2"/>
        <v>2.3609642165716163E-2</v>
      </c>
      <c r="S14" s="195">
        <f t="shared" si="3"/>
        <v>2.5421704957539613E-2</v>
      </c>
      <c r="T14" s="196">
        <f t="shared" si="9"/>
        <v>2.8875679809412323E-2</v>
      </c>
      <c r="U14" s="196">
        <f t="shared" si="4"/>
        <v>3.120843162105703E-2</v>
      </c>
      <c r="V14" s="197">
        <f t="shared" si="5"/>
        <v>3.469212414960253E-2</v>
      </c>
      <c r="W14"/>
      <c r="X14" s="135">
        <f t="shared" si="6"/>
        <v>3.7924251737428416E-2</v>
      </c>
      <c r="Y14" s="143">
        <f t="shared" si="7"/>
        <v>3.8444711029260177E-2</v>
      </c>
      <c r="Z14" s="136">
        <f t="shared" si="8"/>
        <v>3.8591071945802698E-2</v>
      </c>
      <c r="AA14" s="64"/>
      <c r="AB14" s="272">
        <v>109308.65982121073</v>
      </c>
      <c r="AC14" s="253">
        <v>110330.66456353785</v>
      </c>
      <c r="AD14" s="252">
        <v>111286.00204256175</v>
      </c>
      <c r="AE14" s="252">
        <v>111889.5932003245</v>
      </c>
      <c r="AF14" s="273">
        <v>114458.99239313095</v>
      </c>
      <c r="AG14"/>
      <c r="AH14" s="258">
        <v>117693.04446210423</v>
      </c>
      <c r="AI14" s="259">
        <v>118835.79119177729</v>
      </c>
      <c r="AJ14" s="260">
        <v>125879.80258777134</v>
      </c>
      <c r="AK14" s="64"/>
      <c r="AL14" s="64"/>
      <c r="AM14" s="64"/>
      <c r="AN14" s="64"/>
      <c r="AO14" s="64"/>
    </row>
    <row r="15" spans="1:41" ht="14.4" x14ac:dyDescent="0.3">
      <c r="A15" s="38" t="s">
        <v>28</v>
      </c>
      <c r="B15" s="18" t="s">
        <v>29</v>
      </c>
      <c r="C15" s="252">
        <v>4760.0285011422411</v>
      </c>
      <c r="D15" s="253">
        <v>5195.4424000870149</v>
      </c>
      <c r="E15" s="252">
        <v>5964.5015513950311</v>
      </c>
      <c r="F15" s="252">
        <v>6545.9717991642228</v>
      </c>
      <c r="G15" s="254">
        <v>7220.6729908631087</v>
      </c>
      <c r="H15"/>
      <c r="I15" s="258">
        <v>8105.4140451036501</v>
      </c>
      <c r="J15" s="259">
        <v>8577.6179400682249</v>
      </c>
      <c r="K15" s="260">
        <v>9081.3352819971533</v>
      </c>
      <c r="L15"/>
      <c r="M15" s="135">
        <f t="shared" si="0"/>
        <v>9.7488489651443189E-2</v>
      </c>
      <c r="N15" s="135">
        <f t="shared" si="1"/>
        <v>2.338608011331611E-2</v>
      </c>
      <c r="O15" s="143">
        <f t="shared" si="1"/>
        <v>3.5041597778336486E-2</v>
      </c>
      <c r="P15" s="136">
        <f t="shared" si="1"/>
        <v>4.6922193883434327E-2</v>
      </c>
      <c r="Q15"/>
      <c r="R15" s="194">
        <f t="shared" si="2"/>
        <v>5.431636673058645E-2</v>
      </c>
      <c r="S15" s="195">
        <f t="shared" si="3"/>
        <v>5.8390361455212626E-2</v>
      </c>
      <c r="T15" s="196">
        <f t="shared" si="9"/>
        <v>6.5191164090976028E-2</v>
      </c>
      <c r="U15" s="196">
        <f t="shared" si="4"/>
        <v>7.0259514692384326E-2</v>
      </c>
      <c r="V15" s="197">
        <f t="shared" si="5"/>
        <v>7.4361195901795185E-2</v>
      </c>
      <c r="W15"/>
      <c r="X15" s="135">
        <f t="shared" si="6"/>
        <v>8.1784236976592248E-2</v>
      </c>
      <c r="Y15" s="143">
        <f t="shared" si="7"/>
        <v>8.3833041387509702E-2</v>
      </c>
      <c r="Z15" s="136">
        <f t="shared" si="8"/>
        <v>8.4152197922843924E-2</v>
      </c>
      <c r="AA15" s="64"/>
      <c r="AB15" s="272">
        <v>87635.252275844687</v>
      </c>
      <c r="AC15" s="253">
        <v>88977.740000326841</v>
      </c>
      <c r="AD15" s="252">
        <v>91492.484212605996</v>
      </c>
      <c r="AE15" s="252">
        <v>93168.474445408647</v>
      </c>
      <c r="AF15" s="273">
        <v>97102.701258315719</v>
      </c>
      <c r="AG15"/>
      <c r="AH15" s="258">
        <v>99107.289433091224</v>
      </c>
      <c r="AI15" s="259">
        <v>102317.86653688322</v>
      </c>
      <c r="AJ15" s="260">
        <v>107915.60418093296</v>
      </c>
      <c r="AK15" s="64"/>
      <c r="AL15" s="64"/>
      <c r="AM15" s="64"/>
      <c r="AN15" s="64"/>
      <c r="AO15" s="64"/>
    </row>
    <row r="16" spans="1:41" ht="14.4" x14ac:dyDescent="0.3">
      <c r="A16" s="38" t="s">
        <v>30</v>
      </c>
      <c r="B16" s="18" t="s">
        <v>31</v>
      </c>
      <c r="C16" s="252">
        <v>665.2569953403613</v>
      </c>
      <c r="D16" s="253">
        <v>735.19786464008496</v>
      </c>
      <c r="E16" s="252">
        <v>855.74321244792111</v>
      </c>
      <c r="F16" s="252">
        <v>943.8254076835774</v>
      </c>
      <c r="G16" s="254">
        <v>1038.895969320233</v>
      </c>
      <c r="H16"/>
      <c r="I16" s="258">
        <v>1178.3193504495225</v>
      </c>
      <c r="J16" s="259">
        <v>1242.6058883680548</v>
      </c>
      <c r="K16" s="260">
        <v>1366.7174324250402</v>
      </c>
      <c r="L16"/>
      <c r="M16" s="135">
        <f t="shared" si="0"/>
        <v>0.1029306384840496</v>
      </c>
      <c r="N16" s="135">
        <f t="shared" si="1"/>
        <v>2.5505962267473148E-2</v>
      </c>
      <c r="O16" s="143">
        <f t="shared" si="1"/>
        <v>3.6459339231329713E-2</v>
      </c>
      <c r="P16" s="136">
        <f t="shared" si="1"/>
        <v>5.6382831842636483E-2</v>
      </c>
      <c r="Q16"/>
      <c r="R16" s="194">
        <f t="shared" si="2"/>
        <v>0.10178006154424991</v>
      </c>
      <c r="S16" s="195">
        <f t="shared" si="3"/>
        <v>0.10993523712355799</v>
      </c>
      <c r="T16" s="196">
        <f t="shared" si="9"/>
        <v>0.12401541893179513</v>
      </c>
      <c r="U16" s="196">
        <f t="shared" si="4"/>
        <v>0.13309655520566388</v>
      </c>
      <c r="V16" s="197">
        <f t="shared" si="5"/>
        <v>0.13588841322354331</v>
      </c>
      <c r="W16"/>
      <c r="X16" s="135">
        <f t="shared" si="6"/>
        <v>0.14854859763173064</v>
      </c>
      <c r="Y16" s="143">
        <f t="shared" si="7"/>
        <v>0.15058722712035702</v>
      </c>
      <c r="Z16" s="136">
        <f t="shared" si="8"/>
        <v>0.15116052014274856</v>
      </c>
      <c r="AA16" s="64"/>
      <c r="AB16" s="272">
        <v>6536.2211934911638</v>
      </c>
      <c r="AC16" s="253">
        <v>6687.5542717371336</v>
      </c>
      <c r="AD16" s="252">
        <v>6900.2969132294347</v>
      </c>
      <c r="AE16" s="252">
        <v>7091.2835138757464</v>
      </c>
      <c r="AF16" s="273">
        <v>7645.2137800093124</v>
      </c>
      <c r="AG16"/>
      <c r="AH16" s="258">
        <v>7932.2145697444685</v>
      </c>
      <c r="AI16" s="259">
        <v>8251.7349720165876</v>
      </c>
      <c r="AJ16" s="260">
        <v>9041.4972847035697</v>
      </c>
      <c r="AK16" s="64"/>
      <c r="AL16" s="64"/>
      <c r="AM16" s="64"/>
      <c r="AN16" s="64"/>
      <c r="AO16" s="64"/>
    </row>
    <row r="17" spans="1:41" ht="14.4" x14ac:dyDescent="0.3">
      <c r="A17" s="38" t="s">
        <v>32</v>
      </c>
      <c r="B17" s="18" t="s">
        <v>33</v>
      </c>
      <c r="C17" s="252">
        <v>3613.0336815898936</v>
      </c>
      <c r="D17" s="253">
        <v>3865.0694765008852</v>
      </c>
      <c r="E17" s="252">
        <v>4355.8357166055148</v>
      </c>
      <c r="F17" s="252">
        <v>4669.900354304591</v>
      </c>
      <c r="G17" s="254">
        <v>5545.7151897865479</v>
      </c>
      <c r="H17"/>
      <c r="I17" s="258">
        <v>6176.888859762812</v>
      </c>
      <c r="J17" s="259">
        <v>6314.3901142986606</v>
      </c>
      <c r="K17" s="260">
        <v>6834.6616808278723</v>
      </c>
      <c r="L17"/>
      <c r="M17" s="135">
        <f t="shared" si="0"/>
        <v>7.2102039225626635E-2</v>
      </c>
      <c r="N17" s="135">
        <f t="shared" si="1"/>
        <v>2.1791875226457647E-2</v>
      </c>
      <c r="O17" s="143">
        <f t="shared" si="1"/>
        <v>2.6301041443661299E-2</v>
      </c>
      <c r="P17" s="136">
        <f t="shared" si="1"/>
        <v>4.2682037588181121E-2</v>
      </c>
      <c r="Q17"/>
      <c r="R17" s="194">
        <f t="shared" si="2"/>
        <v>3.1540238188027911E-2</v>
      </c>
      <c r="S17" s="195">
        <f t="shared" si="3"/>
        <v>3.3214831752945505E-2</v>
      </c>
      <c r="T17" s="196">
        <f t="shared" si="9"/>
        <v>3.6477001146327841E-2</v>
      </c>
      <c r="U17" s="196">
        <f t="shared" si="4"/>
        <v>3.8348046887798727E-2</v>
      </c>
      <c r="V17" s="197">
        <f t="shared" si="5"/>
        <v>4.3605039217984032E-2</v>
      </c>
      <c r="W17"/>
      <c r="X17" s="135">
        <f t="shared" si="6"/>
        <v>4.739080450710341E-2</v>
      </c>
      <c r="Y17" s="143">
        <f t="shared" si="7"/>
        <v>4.8180651248888477E-2</v>
      </c>
      <c r="Z17" s="136">
        <f t="shared" si="8"/>
        <v>4.8707215743411851E-2</v>
      </c>
      <c r="AA17" s="64"/>
      <c r="AB17" s="272">
        <v>114553.15143946293</v>
      </c>
      <c r="AC17" s="253">
        <v>116365.77012491201</v>
      </c>
      <c r="AD17" s="252">
        <v>119413.20776705405</v>
      </c>
      <c r="AE17" s="252">
        <v>121776.74570932117</v>
      </c>
      <c r="AF17" s="273">
        <v>127180.60318815922</v>
      </c>
      <c r="AG17"/>
      <c r="AH17" s="258">
        <v>130339.39651387343</v>
      </c>
      <c r="AI17" s="259">
        <v>131056.55383693746</v>
      </c>
      <c r="AJ17" s="260">
        <v>140321.33794780355</v>
      </c>
      <c r="AK17" s="64"/>
      <c r="AL17" s="64"/>
      <c r="AM17" s="64"/>
      <c r="AN17" s="64"/>
      <c r="AO17" s="64"/>
    </row>
    <row r="18" spans="1:41" ht="14.4" x14ac:dyDescent="0.3">
      <c r="A18" s="38" t="s">
        <v>34</v>
      </c>
      <c r="B18" s="18" t="s">
        <v>35</v>
      </c>
      <c r="C18" s="252">
        <v>15828.52850982239</v>
      </c>
      <c r="D18" s="253">
        <v>17160.620738709535</v>
      </c>
      <c r="E18" s="252">
        <v>19627.227333042207</v>
      </c>
      <c r="F18" s="252">
        <v>21300.95230854657</v>
      </c>
      <c r="G18" s="254">
        <v>23659.758893907416</v>
      </c>
      <c r="H18"/>
      <c r="I18" s="258">
        <v>26965.879398853576</v>
      </c>
      <c r="J18" s="259">
        <v>27631.884775484868</v>
      </c>
      <c r="K18" s="260">
        <v>29530.670437833465</v>
      </c>
      <c r="L18"/>
      <c r="M18" s="135">
        <f t="shared" si="0"/>
        <v>8.5275670735553533E-2</v>
      </c>
      <c r="N18" s="135">
        <f t="shared" si="1"/>
        <v>2.650449308866798E-2</v>
      </c>
      <c r="O18" s="143">
        <f t="shared" si="1"/>
        <v>3.1525667285854597E-2</v>
      </c>
      <c r="P18" s="136">
        <f t="shared" si="1"/>
        <v>4.5328036009127493E-2</v>
      </c>
      <c r="Q18"/>
      <c r="R18" s="194">
        <f t="shared" si="2"/>
        <v>8.3838782375180616E-3</v>
      </c>
      <c r="S18" s="195">
        <f t="shared" si="3"/>
        <v>8.9462198105066879E-3</v>
      </c>
      <c r="T18" s="196">
        <f t="shared" si="9"/>
        <v>9.9502430902879205E-3</v>
      </c>
      <c r="U18" s="196">
        <f t="shared" si="4"/>
        <v>1.0484283377093933E-2</v>
      </c>
      <c r="V18" s="197">
        <f t="shared" si="5"/>
        <v>1.1087905649968054E-2</v>
      </c>
      <c r="W18"/>
      <c r="X18" s="135">
        <f t="shared" si="6"/>
        <v>1.2191348282091813E-2</v>
      </c>
      <c r="Y18" s="143">
        <f t="shared" si="7"/>
        <v>1.2390120264952009E-2</v>
      </c>
      <c r="Z18" s="136">
        <f t="shared" si="8"/>
        <v>1.2612509347294711E-2</v>
      </c>
      <c r="AA18" s="64"/>
      <c r="AB18" s="272">
        <v>1887972.1366884047</v>
      </c>
      <c r="AC18" s="253">
        <v>1918197.9765974034</v>
      </c>
      <c r="AD18" s="252">
        <v>1972537.4701849895</v>
      </c>
      <c r="AE18" s="252">
        <v>2031703.2211362105</v>
      </c>
      <c r="AF18" s="273">
        <v>2133834.7962922631</v>
      </c>
      <c r="AG18"/>
      <c r="AH18" s="258">
        <v>2211886.5588037097</v>
      </c>
      <c r="AI18" s="259">
        <v>2230154.6865244973</v>
      </c>
      <c r="AJ18" s="260">
        <v>2341379.4689609148</v>
      </c>
      <c r="AK18" s="64"/>
      <c r="AL18" s="64"/>
      <c r="AM18" s="64"/>
      <c r="AN18" s="64"/>
      <c r="AO18" s="64"/>
    </row>
    <row r="19" spans="1:41" ht="14.4" x14ac:dyDescent="0.3">
      <c r="A19" s="38" t="s">
        <v>36</v>
      </c>
      <c r="B19" s="18" t="s">
        <v>37</v>
      </c>
      <c r="C19" s="252">
        <v>32632.002616264275</v>
      </c>
      <c r="D19" s="253">
        <v>35304.138602459177</v>
      </c>
      <c r="E19" s="252">
        <v>40530.328871110018</v>
      </c>
      <c r="F19" s="252">
        <v>43953.752747696693</v>
      </c>
      <c r="G19" s="254">
        <v>48925.163228046651</v>
      </c>
      <c r="H19"/>
      <c r="I19" s="258">
        <v>54480.329722611445</v>
      </c>
      <c r="J19" s="259">
        <v>56316.239321569978</v>
      </c>
      <c r="K19" s="260">
        <v>59171.518894976907</v>
      </c>
      <c r="L19"/>
      <c r="M19" s="135">
        <f t="shared" si="0"/>
        <v>8.4465731513639231E-2</v>
      </c>
      <c r="N19" s="135">
        <f t="shared" si="1"/>
        <v>2.17425713161985E-2</v>
      </c>
      <c r="O19" s="143">
        <f t="shared" si="1"/>
        <v>2.8537836349363133E-2</v>
      </c>
      <c r="P19" s="136">
        <f t="shared" si="1"/>
        <v>3.8762078836377167E-2</v>
      </c>
      <c r="Q19"/>
      <c r="R19" s="194">
        <f t="shared" si="2"/>
        <v>2.2093325749909368E-2</v>
      </c>
      <c r="S19" s="195">
        <f t="shared" si="3"/>
        <v>2.3616697648025195E-2</v>
      </c>
      <c r="T19" s="196">
        <f t="shared" si="9"/>
        <v>2.6347223876402814E-2</v>
      </c>
      <c r="U19" s="196">
        <f t="shared" si="4"/>
        <v>2.806634230054831E-2</v>
      </c>
      <c r="V19" s="197">
        <f t="shared" si="5"/>
        <v>3.0145523754461143E-2</v>
      </c>
      <c r="W19"/>
      <c r="X19" s="135">
        <f t="shared" si="6"/>
        <v>3.2954062619250449E-2</v>
      </c>
      <c r="Y19" s="143">
        <f t="shared" si="7"/>
        <v>3.3406312757566767E-2</v>
      </c>
      <c r="Z19" s="136">
        <f t="shared" si="8"/>
        <v>3.353349224266635E-2</v>
      </c>
      <c r="AA19" s="64"/>
      <c r="AB19" s="272">
        <v>1477007.2638972492</v>
      </c>
      <c r="AC19" s="253">
        <v>1494880.4074396605</v>
      </c>
      <c r="AD19" s="252">
        <v>1538314.968637357</v>
      </c>
      <c r="AE19" s="252">
        <v>1566066.2966701579</v>
      </c>
      <c r="AF19" s="273">
        <v>1622966.1035763682</v>
      </c>
      <c r="AG19"/>
      <c r="AH19" s="258">
        <v>1653220.434520453</v>
      </c>
      <c r="AI19" s="259">
        <v>1685796.3262890771</v>
      </c>
      <c r="AJ19" s="260">
        <v>1764549.8556124137</v>
      </c>
      <c r="AK19" s="64"/>
      <c r="AL19" s="64"/>
      <c r="AM19" s="64"/>
      <c r="AN19" s="64"/>
      <c r="AO19" s="64"/>
    </row>
    <row r="20" spans="1:41" ht="14.4" x14ac:dyDescent="0.3">
      <c r="A20" s="38" t="s">
        <v>38</v>
      </c>
      <c r="B20" s="18" t="s">
        <v>39</v>
      </c>
      <c r="C20" s="252">
        <v>6939.3186582917006</v>
      </c>
      <c r="D20" s="253">
        <v>7456.6297392312808</v>
      </c>
      <c r="E20" s="252">
        <v>8461.490200440785</v>
      </c>
      <c r="F20" s="252">
        <v>9168.1549031373142</v>
      </c>
      <c r="G20" s="254">
        <v>10558.800274698215</v>
      </c>
      <c r="H20"/>
      <c r="I20" s="258">
        <v>11976.543491436285</v>
      </c>
      <c r="J20" s="259">
        <v>12559.927957109609</v>
      </c>
      <c r="K20" s="260">
        <v>13195.605539030936</v>
      </c>
      <c r="L20"/>
      <c r="M20" s="135">
        <f t="shared" si="0"/>
        <v>8.3515395746687426E-2</v>
      </c>
      <c r="N20" s="135">
        <f t="shared" si="1"/>
        <v>2.5518228153593725E-2</v>
      </c>
      <c r="O20" s="143">
        <f t="shared" si="1"/>
        <v>3.5319787816216586E-2</v>
      </c>
      <c r="P20" s="136">
        <f t="shared" si="1"/>
        <v>4.5593680902386469E-2</v>
      </c>
      <c r="Q20"/>
      <c r="R20" s="194">
        <f t="shared" si="2"/>
        <v>8.8759547079679785E-2</v>
      </c>
      <c r="S20" s="195">
        <f t="shared" si="3"/>
        <v>9.3439709311348956E-2</v>
      </c>
      <c r="T20" s="196">
        <f t="shared" si="9"/>
        <v>0.10444676068279259</v>
      </c>
      <c r="U20" s="196">
        <f t="shared" si="4"/>
        <v>0.11149194206488529</v>
      </c>
      <c r="V20" s="197">
        <f t="shared" si="5"/>
        <v>0.12466837730877454</v>
      </c>
      <c r="W20"/>
      <c r="X20" s="135">
        <f t="shared" si="6"/>
        <v>0.13850295029498305</v>
      </c>
      <c r="Y20" s="143">
        <f t="shared" si="7"/>
        <v>0.13850295029498302</v>
      </c>
      <c r="Z20" s="136">
        <f t="shared" si="8"/>
        <v>0.13925568372049923</v>
      </c>
      <c r="AA20" s="64"/>
      <c r="AB20" s="272">
        <v>78181.095855099935</v>
      </c>
      <c r="AC20" s="253">
        <v>79801.508311473488</v>
      </c>
      <c r="AD20" s="252">
        <v>81012.471283226696</v>
      </c>
      <c r="AE20" s="252">
        <v>82231.547261071988</v>
      </c>
      <c r="AF20" s="273">
        <v>84695.096724861709</v>
      </c>
      <c r="AG20"/>
      <c r="AH20" s="258">
        <v>86471.396211623578</v>
      </c>
      <c r="AI20" s="259">
        <v>90683.468694056879</v>
      </c>
      <c r="AJ20" s="260">
        <v>94758.111026303959</v>
      </c>
      <c r="AK20" s="64"/>
      <c r="AL20" s="64"/>
      <c r="AM20" s="64"/>
      <c r="AN20" s="64"/>
      <c r="AO20" s="64"/>
    </row>
    <row r="21" spans="1:41" ht="14.4" x14ac:dyDescent="0.3">
      <c r="A21" s="38" t="s">
        <v>40</v>
      </c>
      <c r="B21" s="18" t="s">
        <v>41</v>
      </c>
      <c r="C21" s="252">
        <v>4301.2305733213016</v>
      </c>
      <c r="D21" s="253">
        <v>4681.0291786168109</v>
      </c>
      <c r="E21" s="252">
        <v>5360.6382535183966</v>
      </c>
      <c r="F21" s="252">
        <v>5813.8186084842537</v>
      </c>
      <c r="G21" s="254">
        <v>6803.3025907247575</v>
      </c>
      <c r="H21"/>
      <c r="I21" s="258">
        <v>7900.8310492159562</v>
      </c>
      <c r="J21" s="259">
        <v>8435.3493963717829</v>
      </c>
      <c r="K21" s="260">
        <v>9095.5174742055824</v>
      </c>
      <c r="L21"/>
      <c r="M21" s="135">
        <f t="shared" si="0"/>
        <v>8.4538507083259606E-2</v>
      </c>
      <c r="N21" s="135">
        <f t="shared" si="1"/>
        <v>3.0363812743687824E-2</v>
      </c>
      <c r="O21" s="143">
        <f t="shared" si="1"/>
        <v>4.3942690287850805E-2</v>
      </c>
      <c r="P21" s="136">
        <f t="shared" si="1"/>
        <v>5.9794167330744719E-2</v>
      </c>
      <c r="Q21"/>
      <c r="R21" s="194">
        <f t="shared" si="2"/>
        <v>1.4986555164212148E-2</v>
      </c>
      <c r="S21" s="195">
        <f t="shared" si="3"/>
        <v>1.603881550379813E-2</v>
      </c>
      <c r="T21" s="196">
        <f t="shared" si="9"/>
        <v>1.7913995685209644E-2</v>
      </c>
      <c r="U21" s="196">
        <f t="shared" si="4"/>
        <v>1.9050042312477051E-2</v>
      </c>
      <c r="V21" s="197">
        <f t="shared" si="5"/>
        <v>2.1437411394241091E-2</v>
      </c>
      <c r="W21"/>
      <c r="X21" s="135">
        <f t="shared" si="6"/>
        <v>2.3963734553881507E-2</v>
      </c>
      <c r="Y21" s="143">
        <f t="shared" si="7"/>
        <v>2.429260454456476E-2</v>
      </c>
      <c r="Z21" s="136">
        <f t="shared" si="8"/>
        <v>2.4385087691691076E-2</v>
      </c>
      <c r="AA21" s="64"/>
      <c r="AB21" s="272">
        <v>287005.95475020359</v>
      </c>
      <c r="AC21" s="253">
        <v>291856.2893567984</v>
      </c>
      <c r="AD21" s="252">
        <v>299243.02471191878</v>
      </c>
      <c r="AE21" s="252">
        <v>305186.65067092393</v>
      </c>
      <c r="AF21" s="273">
        <v>317356.5345931825</v>
      </c>
      <c r="AG21"/>
      <c r="AH21" s="258">
        <v>329699.48951200617</v>
      </c>
      <c r="AI21" s="259">
        <v>347239.39876010997</v>
      </c>
      <c r="AJ21" s="260">
        <v>372995.06933103094</v>
      </c>
      <c r="AK21" s="64"/>
      <c r="AL21" s="64"/>
      <c r="AM21" s="64"/>
      <c r="AN21" s="64"/>
      <c r="AO21" s="64"/>
    </row>
    <row r="22" spans="1:41" ht="14.4" x14ac:dyDescent="0.3">
      <c r="A22" s="38" t="s">
        <v>42</v>
      </c>
      <c r="B22" s="18" t="s">
        <v>43</v>
      </c>
      <c r="C22" s="252">
        <v>4358.5803142989189</v>
      </c>
      <c r="D22" s="253">
        <v>4796.904444354408</v>
      </c>
      <c r="E22" s="252">
        <v>5521.3773141253105</v>
      </c>
      <c r="F22" s="252">
        <v>6107.6350054183895</v>
      </c>
      <c r="G22" s="254">
        <v>7698.9423999668215</v>
      </c>
      <c r="H22"/>
      <c r="I22" s="258">
        <v>8891.3226428021335</v>
      </c>
      <c r="J22" s="259">
        <v>9414.6313281649072</v>
      </c>
      <c r="K22" s="260">
        <v>10077.10221432089</v>
      </c>
      <c r="L22"/>
      <c r="M22" s="135">
        <f t="shared" si="0"/>
        <v>0.10617961025653133</v>
      </c>
      <c r="N22" s="135">
        <f t="shared" si="1"/>
        <v>2.9217258033250371E-2</v>
      </c>
      <c r="O22" s="143">
        <f t="shared" si="1"/>
        <v>4.1056858158634357E-2</v>
      </c>
      <c r="P22" s="136">
        <f t="shared" si="1"/>
        <v>5.5312102319071466E-2</v>
      </c>
      <c r="Q22"/>
      <c r="R22" s="194">
        <f t="shared" si="2"/>
        <v>4.076070553407786E-2</v>
      </c>
      <c r="S22" s="195">
        <f t="shared" si="3"/>
        <v>4.4476460110926958E-2</v>
      </c>
      <c r="T22" s="196">
        <f t="shared" si="9"/>
        <v>4.9298962745315721E-2</v>
      </c>
      <c r="U22" s="196">
        <f t="shared" si="4"/>
        <v>5.3027932697871351E-2</v>
      </c>
      <c r="V22" s="197">
        <f t="shared" si="5"/>
        <v>6.4450133430214121E-2</v>
      </c>
      <c r="W22"/>
      <c r="X22" s="135">
        <f t="shared" si="6"/>
        <v>7.013118314953222E-2</v>
      </c>
      <c r="Y22" s="143">
        <f t="shared" si="7"/>
        <v>7.1981945635337163E-2</v>
      </c>
      <c r="Z22" s="136">
        <f t="shared" si="8"/>
        <v>7.2274497004039512E-2</v>
      </c>
      <c r="AA22" s="64"/>
      <c r="AB22" s="272">
        <v>106930.93402553941</v>
      </c>
      <c r="AC22" s="253">
        <v>107852.65806655117</v>
      </c>
      <c r="AD22" s="252">
        <v>111997.83944034278</v>
      </c>
      <c r="AE22" s="252">
        <v>115177.69399416097</v>
      </c>
      <c r="AF22" s="273">
        <v>119455.80234218057</v>
      </c>
      <c r="AG22"/>
      <c r="AH22" s="258">
        <v>126781.30103472294</v>
      </c>
      <c r="AI22" s="259">
        <v>130791.56509411026</v>
      </c>
      <c r="AJ22" s="260">
        <v>139428.18880853185</v>
      </c>
      <c r="AK22" s="64"/>
      <c r="AL22" s="64"/>
      <c r="AM22" s="64"/>
      <c r="AN22" s="64"/>
      <c r="AO22" s="64"/>
    </row>
    <row r="23" spans="1:41" ht="14.4" x14ac:dyDescent="0.3">
      <c r="A23" s="38" t="s">
        <v>44</v>
      </c>
      <c r="B23" s="18" t="s">
        <v>45</v>
      </c>
      <c r="C23" s="252">
        <v>23685.443023755968</v>
      </c>
      <c r="D23" s="253">
        <v>25774.575014917249</v>
      </c>
      <c r="E23" s="252">
        <v>29343.822552476406</v>
      </c>
      <c r="F23" s="252">
        <v>32221.683479410873</v>
      </c>
      <c r="G23" s="254">
        <v>34925.561892156264</v>
      </c>
      <c r="H23"/>
      <c r="I23" s="258">
        <v>39211.495104127309</v>
      </c>
      <c r="J23" s="259">
        <v>40824.205604559094</v>
      </c>
      <c r="K23" s="260">
        <v>42227.720171287445</v>
      </c>
      <c r="L23"/>
      <c r="M23" s="135">
        <f t="shared" si="0"/>
        <v>9.8073825309838325E-2</v>
      </c>
      <c r="N23" s="135">
        <f t="shared" si="1"/>
        <v>2.3420236045163634E-2</v>
      </c>
      <c r="O23" s="143">
        <f t="shared" si="1"/>
        <v>3.1703415127072754E-2</v>
      </c>
      <c r="P23" s="136">
        <f t="shared" si="1"/>
        <v>3.870171005089329E-2</v>
      </c>
      <c r="Q23"/>
      <c r="R23" s="194">
        <f t="shared" si="2"/>
        <v>1.3779110462011268E-2</v>
      </c>
      <c r="S23" s="195">
        <f t="shared" si="3"/>
        <v>1.4801769921748722E-2</v>
      </c>
      <c r="T23" s="196">
        <f t="shared" si="9"/>
        <v>1.6422094122232857E-2</v>
      </c>
      <c r="U23" s="196">
        <f t="shared" si="4"/>
        <v>1.7654245005940244E-2</v>
      </c>
      <c r="V23" s="197">
        <f t="shared" si="5"/>
        <v>1.8290592373068203E-2</v>
      </c>
      <c r="W23"/>
      <c r="X23" s="135">
        <f t="shared" si="6"/>
        <v>1.9994654308040517E-2</v>
      </c>
      <c r="Y23" s="143">
        <f t="shared" si="7"/>
        <v>2.0269054016533995E-2</v>
      </c>
      <c r="Z23" s="136">
        <f t="shared" si="8"/>
        <v>2.0346219307776581E-2</v>
      </c>
      <c r="AA23" s="64"/>
      <c r="AB23" s="272">
        <v>1718938.4676939966</v>
      </c>
      <c r="AC23" s="253">
        <v>1741317.0959403866</v>
      </c>
      <c r="AD23" s="252">
        <v>1786850.2234894405</v>
      </c>
      <c r="AE23" s="252">
        <v>1825152.1641717912</v>
      </c>
      <c r="AF23" s="273">
        <v>1909482.2726234964</v>
      </c>
      <c r="AG23"/>
      <c r="AH23" s="258">
        <v>1961098.926744588</v>
      </c>
      <c r="AI23" s="259">
        <v>2014114.9937859818</v>
      </c>
      <c r="AJ23" s="260">
        <v>2075457.8299049139</v>
      </c>
      <c r="AK23" s="64"/>
      <c r="AL23" s="64"/>
      <c r="AM23" s="64"/>
      <c r="AN23" s="64"/>
      <c r="AO23" s="64"/>
    </row>
    <row r="24" spans="1:41" ht="14.4" x14ac:dyDescent="0.3">
      <c r="A24" s="38" t="s">
        <v>46</v>
      </c>
      <c r="B24" s="18" t="s">
        <v>47</v>
      </c>
      <c r="C24" s="252">
        <v>711.1367881224553</v>
      </c>
      <c r="D24" s="253">
        <v>780.17588490897299</v>
      </c>
      <c r="E24" s="252">
        <v>892.33300901978032</v>
      </c>
      <c r="F24" s="252">
        <v>981.71377460505391</v>
      </c>
      <c r="G24" s="254">
        <v>1084.3912775322995</v>
      </c>
      <c r="H24"/>
      <c r="I24" s="258">
        <v>1216.4983625359278</v>
      </c>
      <c r="J24" s="259">
        <v>1304.2310949587029</v>
      </c>
      <c r="K24" s="260">
        <v>1327.3141409308682</v>
      </c>
      <c r="L24"/>
      <c r="M24" s="135">
        <f t="shared" si="0"/>
        <v>0.10016525745635874</v>
      </c>
      <c r="N24" s="135">
        <f t="shared" si="1"/>
        <v>2.3257891379895979E-2</v>
      </c>
      <c r="O24" s="143">
        <f t="shared" si="1"/>
        <v>3.760894471946874E-2</v>
      </c>
      <c r="P24" s="136">
        <f t="shared" si="1"/>
        <v>4.1256058006905905E-2</v>
      </c>
      <c r="Q24"/>
      <c r="R24" s="194">
        <f t="shared" si="2"/>
        <v>1.1742634799315466E-2</v>
      </c>
      <c r="S24" s="195">
        <f t="shared" si="3"/>
        <v>1.2616899759161091E-2</v>
      </c>
      <c r="T24" s="196">
        <f t="shared" si="9"/>
        <v>1.4098353252559058E-2</v>
      </c>
      <c r="U24" s="196">
        <f t="shared" si="4"/>
        <v>1.5204670759859481E-2</v>
      </c>
      <c r="V24" s="197">
        <f t="shared" si="5"/>
        <v>1.6000662601019271E-2</v>
      </c>
      <c r="W24"/>
      <c r="X24" s="135">
        <f t="shared" si="6"/>
        <v>1.7491380862986541E-2</v>
      </c>
      <c r="Y24" s="143">
        <f t="shared" si="7"/>
        <v>1.773142651398946E-2</v>
      </c>
      <c r="Z24" s="136">
        <f t="shared" si="8"/>
        <v>1.7798930931807001E-2</v>
      </c>
      <c r="AA24" s="64"/>
      <c r="AB24" s="272">
        <v>60560.240548731948</v>
      </c>
      <c r="AC24" s="253">
        <v>61835.783734628611</v>
      </c>
      <c r="AD24" s="252">
        <v>63293.421085034082</v>
      </c>
      <c r="AE24" s="252">
        <v>64566.592076218476</v>
      </c>
      <c r="AF24" s="273">
        <v>67771.64824806829</v>
      </c>
      <c r="AG24"/>
      <c r="AH24" s="258">
        <v>69548.446292777051</v>
      </c>
      <c r="AI24" s="259">
        <v>73554.775411313429</v>
      </c>
      <c r="AJ24" s="260">
        <v>74572.68900116549</v>
      </c>
      <c r="AK24" s="64"/>
      <c r="AL24" s="64"/>
      <c r="AM24" s="64"/>
      <c r="AN24" s="64"/>
      <c r="AO24" s="64"/>
    </row>
    <row r="25" spans="1:41" ht="14.4" x14ac:dyDescent="0.3">
      <c r="A25" s="38" t="s">
        <v>48</v>
      </c>
      <c r="B25" s="18" t="s">
        <v>49</v>
      </c>
      <c r="C25" s="252">
        <v>837.3062182732134</v>
      </c>
      <c r="D25" s="253">
        <v>930.23123099046984</v>
      </c>
      <c r="E25" s="252">
        <v>1065.7327522056949</v>
      </c>
      <c r="F25" s="252">
        <v>1183.8492795459924</v>
      </c>
      <c r="G25" s="254">
        <v>1286.599556512886</v>
      </c>
      <c r="H25"/>
      <c r="I25" s="258">
        <v>1444.1556639850294</v>
      </c>
      <c r="J25" s="259">
        <v>1555.0466482252787</v>
      </c>
      <c r="K25" s="260">
        <v>1608.2143145187958</v>
      </c>
      <c r="L25"/>
      <c r="M25" s="135">
        <f t="shared" si="0"/>
        <v>0.11083128213507343</v>
      </c>
      <c r="N25" s="135">
        <f t="shared" si="1"/>
        <v>2.3373394598942721E-2</v>
      </c>
      <c r="O25" s="143">
        <f t="shared" si="1"/>
        <v>3.8627948396159129E-2</v>
      </c>
      <c r="P25" s="136">
        <f t="shared" si="1"/>
        <v>4.5634984293476455E-2</v>
      </c>
      <c r="Q25"/>
      <c r="R25" s="194">
        <f t="shared" si="2"/>
        <v>5.4943640955593454E-2</v>
      </c>
      <c r="S25" s="195">
        <f t="shared" si="3"/>
        <v>5.9782181264270512E-2</v>
      </c>
      <c r="T25" s="196">
        <f t="shared" si="9"/>
        <v>6.6912992479887509E-2</v>
      </c>
      <c r="U25" s="196">
        <f t="shared" si="4"/>
        <v>7.2863371089901305E-2</v>
      </c>
      <c r="V25" s="197">
        <f t="shared" si="5"/>
        <v>7.5442497957176474E-2</v>
      </c>
      <c r="W25"/>
      <c r="X25" s="135">
        <f t="shared" si="6"/>
        <v>8.2471176221164552E-2</v>
      </c>
      <c r="Y25" s="143">
        <f t="shared" si="7"/>
        <v>8.3602982071146262E-2</v>
      </c>
      <c r="Z25" s="136">
        <f t="shared" si="8"/>
        <v>8.3921262759283258E-2</v>
      </c>
      <c r="AA25" s="64"/>
      <c r="AB25" s="272">
        <v>15239.365351669012</v>
      </c>
      <c r="AC25" s="253">
        <v>15560.342752940547</v>
      </c>
      <c r="AD25" s="252">
        <v>15927.142288936328</v>
      </c>
      <c r="AE25" s="252">
        <v>16247.522751662409</v>
      </c>
      <c r="AF25" s="273">
        <v>17054.042368045662</v>
      </c>
      <c r="AG25"/>
      <c r="AH25" s="258">
        <v>17511.035129561013</v>
      </c>
      <c r="AI25" s="259">
        <v>18600.372973561298</v>
      </c>
      <c r="AJ25" s="260">
        <v>19163.3712558847</v>
      </c>
      <c r="AK25" s="64"/>
      <c r="AL25" s="64"/>
      <c r="AM25" s="64"/>
      <c r="AN25" s="64"/>
      <c r="AO25" s="64"/>
    </row>
    <row r="26" spans="1:41" ht="14.4" x14ac:dyDescent="0.3">
      <c r="A26" s="38" t="s">
        <v>50</v>
      </c>
      <c r="B26" s="18" t="s">
        <v>51</v>
      </c>
      <c r="C26" s="252">
        <v>676.72694353588486</v>
      </c>
      <c r="D26" s="253">
        <v>743.8218396816867</v>
      </c>
      <c r="E26" s="252">
        <v>840.85136107443338</v>
      </c>
      <c r="F26" s="252">
        <v>936.73649787790021</v>
      </c>
      <c r="G26" s="254">
        <v>1020.9251760933694</v>
      </c>
      <c r="H26"/>
      <c r="I26" s="258">
        <v>1166.4659782494653</v>
      </c>
      <c r="J26" s="259">
        <v>1232.7499096934059</v>
      </c>
      <c r="K26" s="260">
        <v>1320.9368935985874</v>
      </c>
      <c r="L26"/>
      <c r="M26" s="135">
        <f t="shared" si="0"/>
        <v>0.11403339667660828</v>
      </c>
      <c r="N26" s="135">
        <f t="shared" si="1"/>
        <v>2.7012270685966788E-2</v>
      </c>
      <c r="O26" s="143">
        <f t="shared" si="1"/>
        <v>3.842757745687897E-2</v>
      </c>
      <c r="P26" s="136">
        <f t="shared" si="1"/>
        <v>5.2876982116783156E-2</v>
      </c>
      <c r="Q26"/>
      <c r="R26" s="194">
        <f t="shared" si="2"/>
        <v>3.6041522007426212E-2</v>
      </c>
      <c r="S26" s="195">
        <f t="shared" si="3"/>
        <v>3.8797728737557137E-2</v>
      </c>
      <c r="T26" s="196">
        <f t="shared" si="9"/>
        <v>4.2848725349524039E-2</v>
      </c>
      <c r="U26" s="196">
        <f t="shared" si="4"/>
        <v>4.6793639373484242E-2</v>
      </c>
      <c r="V26" s="197">
        <f t="shared" si="5"/>
        <v>4.8699365418441561E-2</v>
      </c>
      <c r="W26"/>
      <c r="X26" s="135">
        <f t="shared" si="6"/>
        <v>5.3236492110361397E-2</v>
      </c>
      <c r="Y26" s="143">
        <f t="shared" si="7"/>
        <v>5.3967091284082766E-2</v>
      </c>
      <c r="Z26" s="136">
        <f t="shared" si="8"/>
        <v>5.4172546670064478E-2</v>
      </c>
      <c r="AA26" s="64"/>
      <c r="AB26" s="272">
        <v>18776.314257662259</v>
      </c>
      <c r="AC26" s="253">
        <v>19171.788243409446</v>
      </c>
      <c r="AD26" s="252">
        <v>19623.719357238093</v>
      </c>
      <c r="AE26" s="252">
        <v>20018.457859225731</v>
      </c>
      <c r="AF26" s="273">
        <v>20963.829144820102</v>
      </c>
      <c r="AG26"/>
      <c r="AH26" s="258">
        <v>21911.022533778789</v>
      </c>
      <c r="AI26" s="259">
        <v>22842.622797738171</v>
      </c>
      <c r="AJ26" s="260">
        <v>24383.880300915069</v>
      </c>
      <c r="AK26" s="64"/>
      <c r="AL26" s="64"/>
      <c r="AM26" s="64"/>
      <c r="AN26" s="64"/>
      <c r="AO26" s="64"/>
    </row>
    <row r="27" spans="1:41" ht="14.4" x14ac:dyDescent="0.3">
      <c r="A27" s="38" t="s">
        <v>52</v>
      </c>
      <c r="B27" s="18" t="s">
        <v>53</v>
      </c>
      <c r="C27" s="252">
        <v>298.21865308361026</v>
      </c>
      <c r="D27" s="253">
        <v>334.24950676671438</v>
      </c>
      <c r="E27" s="252">
        <v>383.91712943973101</v>
      </c>
      <c r="F27" s="252">
        <v>430.57157376723603</v>
      </c>
      <c r="G27" s="254">
        <v>508.03623632371716</v>
      </c>
      <c r="H27"/>
      <c r="I27" s="258">
        <v>543.76360627965209</v>
      </c>
      <c r="J27" s="259">
        <v>570.1143545518031</v>
      </c>
      <c r="K27" s="260">
        <v>630.29394815132753</v>
      </c>
      <c r="L27"/>
      <c r="M27" s="135">
        <f t="shared" si="0"/>
        <v>0.12152217431816625</v>
      </c>
      <c r="N27" s="135">
        <f t="shared" si="1"/>
        <v>1.3685161916984878E-2</v>
      </c>
      <c r="O27" s="143">
        <f t="shared" si="1"/>
        <v>2.332470087603844E-2</v>
      </c>
      <c r="P27" s="136">
        <f t="shared" si="1"/>
        <v>4.4070174036045406E-2</v>
      </c>
      <c r="Q27"/>
      <c r="R27" s="194">
        <f t="shared" si="2"/>
        <v>1.423870410620892E-2</v>
      </c>
      <c r="S27" s="195">
        <f t="shared" si="3"/>
        <v>1.5693806250728397E-2</v>
      </c>
      <c r="T27" s="196">
        <f t="shared" si="9"/>
        <v>1.7544484874956214E-2</v>
      </c>
      <c r="U27" s="196">
        <f t="shared" si="4"/>
        <v>1.9252272518148681E-2</v>
      </c>
      <c r="V27" s="197">
        <f t="shared" si="5"/>
        <v>2.2019612199503564E-2</v>
      </c>
      <c r="W27"/>
      <c r="X27" s="135">
        <f t="shared" si="6"/>
        <v>2.1948247014114498E-2</v>
      </c>
      <c r="Y27" s="143">
        <f t="shared" si="7"/>
        <v>2.2186814916441835E-2</v>
      </c>
      <c r="Z27" s="136">
        <f t="shared" si="8"/>
        <v>2.270646890048118E-2</v>
      </c>
      <c r="AA27" s="64"/>
      <c r="AB27" s="272">
        <v>20944.227147298414</v>
      </c>
      <c r="AC27" s="253">
        <v>21298.179767652022</v>
      </c>
      <c r="AD27" s="252">
        <v>21882.496532443169</v>
      </c>
      <c r="AE27" s="252">
        <v>22364.714262243378</v>
      </c>
      <c r="AF27" s="273">
        <v>23071.988358413095</v>
      </c>
      <c r="AG27"/>
      <c r="AH27" s="258">
        <v>24774.808025896924</v>
      </c>
      <c r="AI27" s="259">
        <v>25696.088271296314</v>
      </c>
      <c r="AJ27" s="260">
        <v>27758.34282793177</v>
      </c>
      <c r="AK27" s="64"/>
      <c r="AL27" s="64"/>
      <c r="AM27" s="64"/>
      <c r="AN27" s="64"/>
      <c r="AO27" s="64"/>
    </row>
    <row r="28" spans="1:41" ht="14.4" x14ac:dyDescent="0.3">
      <c r="A28" s="38" t="s">
        <v>54</v>
      </c>
      <c r="B28" s="18" t="s">
        <v>55</v>
      </c>
      <c r="C28" s="252">
        <v>7570.1658090454912</v>
      </c>
      <c r="D28" s="253">
        <v>8188.5178232393382</v>
      </c>
      <c r="E28" s="252">
        <v>9341.9729165347198</v>
      </c>
      <c r="F28" s="252">
        <v>10191.255645900221</v>
      </c>
      <c r="G28" s="254">
        <v>11736.345541851226</v>
      </c>
      <c r="H28"/>
      <c r="I28" s="258">
        <v>13189.368745081565</v>
      </c>
      <c r="J28" s="259">
        <v>14075.337837801295</v>
      </c>
      <c r="K28" s="260">
        <v>14815.657839797112</v>
      </c>
      <c r="L28"/>
      <c r="M28" s="135">
        <f t="shared" si="0"/>
        <v>9.0910425126829786E-2</v>
      </c>
      <c r="N28" s="135">
        <f t="shared" si="1"/>
        <v>2.3618731470471221E-2</v>
      </c>
      <c r="O28" s="143">
        <f t="shared" si="1"/>
        <v>3.7015357436872565E-2</v>
      </c>
      <c r="P28" s="136">
        <f t="shared" si="1"/>
        <v>4.7701607902608689E-2</v>
      </c>
      <c r="Q28"/>
      <c r="R28" s="194">
        <f t="shared" si="2"/>
        <v>8.354679606111394E-3</v>
      </c>
      <c r="S28" s="195">
        <f t="shared" si="3"/>
        <v>8.9179859183874752E-3</v>
      </c>
      <c r="T28" s="196">
        <f t="shared" si="9"/>
        <v>9.8609406735237094E-3</v>
      </c>
      <c r="U28" s="196">
        <f t="shared" si="4"/>
        <v>1.0554344365391776E-2</v>
      </c>
      <c r="V28" s="197">
        <f t="shared" si="5"/>
        <v>1.1694308244862082E-2</v>
      </c>
      <c r="W28"/>
      <c r="X28" s="135">
        <f t="shared" si="6"/>
        <v>1.2783820554219803E-2</v>
      </c>
      <c r="Y28" s="143">
        <f t="shared" si="7"/>
        <v>1.2959261278498807E-2</v>
      </c>
      <c r="Z28" s="136">
        <f t="shared" si="8"/>
        <v>1.3008597827211359E-2</v>
      </c>
      <c r="AA28" s="64"/>
      <c r="AB28" s="272">
        <v>906098.87703030102</v>
      </c>
      <c r="AC28" s="253">
        <v>918202.59621131618</v>
      </c>
      <c r="AD28" s="252">
        <v>947371.37417504191</v>
      </c>
      <c r="AE28" s="252">
        <v>965598.17389679444</v>
      </c>
      <c r="AF28" s="273">
        <v>1003594.6800878635</v>
      </c>
      <c r="AG28"/>
      <c r="AH28" s="258">
        <v>1031723.5515894264</v>
      </c>
      <c r="AI28" s="259">
        <v>1086121.927424537</v>
      </c>
      <c r="AJ28" s="260">
        <v>1138912.7434477026</v>
      </c>
      <c r="AK28" s="64"/>
      <c r="AL28" s="64"/>
      <c r="AM28" s="64"/>
      <c r="AN28" s="64"/>
      <c r="AO28" s="64"/>
    </row>
    <row r="29" spans="1:41" ht="14.4" x14ac:dyDescent="0.3">
      <c r="A29" s="38" t="s">
        <v>56</v>
      </c>
      <c r="B29" s="18" t="s">
        <v>57</v>
      </c>
      <c r="C29" s="252">
        <v>7226.0673631797872</v>
      </c>
      <c r="D29" s="253">
        <v>8017.2674557404471</v>
      </c>
      <c r="E29" s="252">
        <v>9313.8364222973141</v>
      </c>
      <c r="F29" s="252">
        <v>10368.120048796854</v>
      </c>
      <c r="G29" s="254">
        <v>11402.187571506654</v>
      </c>
      <c r="H29"/>
      <c r="I29" s="258">
        <v>12932.359444772494</v>
      </c>
      <c r="J29" s="259">
        <v>14278.733491964145</v>
      </c>
      <c r="K29" s="260">
        <v>15176.844793719845</v>
      </c>
      <c r="L29"/>
      <c r="M29" s="135">
        <f t="shared" si="0"/>
        <v>0.11319542009301209</v>
      </c>
      <c r="N29" s="135">
        <f t="shared" si="1"/>
        <v>2.5505318786679831E-2</v>
      </c>
      <c r="O29" s="143">
        <f t="shared" si="1"/>
        <v>4.6020753786587321E-2</v>
      </c>
      <c r="P29" s="136">
        <f t="shared" si="1"/>
        <v>5.8860292208775755E-2</v>
      </c>
      <c r="Q29"/>
      <c r="R29" s="194">
        <f t="shared" si="2"/>
        <v>4.5214685417419784E-2</v>
      </c>
      <c r="S29" s="195">
        <f t="shared" si="3"/>
        <v>4.9364587141580048E-2</v>
      </c>
      <c r="T29" s="196">
        <f t="shared" si="9"/>
        <v>5.5993144159105751E-2</v>
      </c>
      <c r="U29" s="196">
        <f t="shared" si="4"/>
        <v>6.1098097828367184E-2</v>
      </c>
      <c r="V29" s="197">
        <f t="shared" si="5"/>
        <v>6.453132494139556E-2</v>
      </c>
      <c r="W29"/>
      <c r="X29" s="135">
        <f t="shared" si="6"/>
        <v>7.0543452498722722E-2</v>
      </c>
      <c r="Y29" s="143">
        <f t="shared" si="7"/>
        <v>7.1511566400746476E-2</v>
      </c>
      <c r="Z29" s="136">
        <f t="shared" si="8"/>
        <v>7.1783814471328644E-2</v>
      </c>
      <c r="AA29" s="64"/>
      <c r="AB29" s="272">
        <v>159816.8227085754</v>
      </c>
      <c r="AC29" s="253">
        <v>162409.28811470725</v>
      </c>
      <c r="AD29" s="252">
        <v>166338.87169886089</v>
      </c>
      <c r="AE29" s="252">
        <v>169696.28216450053</v>
      </c>
      <c r="AF29" s="273">
        <v>176692.28985863234</v>
      </c>
      <c r="AG29"/>
      <c r="AH29" s="258">
        <v>183324.73088139045</v>
      </c>
      <c r="AI29" s="259">
        <v>199670.266092998</v>
      </c>
      <c r="AJ29" s="260">
        <v>211424.32880578763</v>
      </c>
      <c r="AK29" s="64"/>
      <c r="AL29" s="64"/>
      <c r="AM29" s="64"/>
      <c r="AN29" s="64"/>
      <c r="AO29" s="64"/>
    </row>
    <row r="30" spans="1:41" ht="14.4" x14ac:dyDescent="0.3">
      <c r="A30" s="38" t="s">
        <v>58</v>
      </c>
      <c r="B30" s="18" t="s">
        <v>59</v>
      </c>
      <c r="C30" s="252">
        <v>5046.7772060303278</v>
      </c>
      <c r="D30" s="253">
        <v>5448.1731347741224</v>
      </c>
      <c r="E30" s="252">
        <v>6245.9114089524492</v>
      </c>
      <c r="F30" s="252">
        <v>6709.4686319415314</v>
      </c>
      <c r="G30" s="254">
        <v>7626.8844096356997</v>
      </c>
      <c r="H30"/>
      <c r="I30" s="258">
        <v>8593.0184393399832</v>
      </c>
      <c r="J30" s="259">
        <v>9082.2429572404071</v>
      </c>
      <c r="K30" s="260">
        <v>9744.9185938431347</v>
      </c>
      <c r="L30"/>
      <c r="M30" s="135">
        <f t="shared" si="0"/>
        <v>7.421770701464836E-2</v>
      </c>
      <c r="N30" s="135">
        <f t="shared" si="1"/>
        <v>2.4140912800720393E-2</v>
      </c>
      <c r="O30" s="143">
        <f t="shared" si="1"/>
        <v>3.5545510585746509E-2</v>
      </c>
      <c r="P30" s="136">
        <f t="shared" si="1"/>
        <v>5.0234329610586492E-2</v>
      </c>
      <c r="Q30"/>
      <c r="R30" s="194">
        <f t="shared" si="2"/>
        <v>1.231151904092505E-2</v>
      </c>
      <c r="S30" s="195">
        <f t="shared" si="3"/>
        <v>1.3086296086975945E-2</v>
      </c>
      <c r="T30" s="196">
        <f t="shared" si="9"/>
        <v>1.4815799621493793E-2</v>
      </c>
      <c r="U30" s="196">
        <f t="shared" si="4"/>
        <v>1.5681838400788135E-2</v>
      </c>
      <c r="V30" s="197">
        <f t="shared" si="5"/>
        <v>1.7330210773787678E-2</v>
      </c>
      <c r="W30"/>
      <c r="X30" s="135">
        <f t="shared" si="6"/>
        <v>1.9060183844401123E-2</v>
      </c>
      <c r="Y30" s="143">
        <f t="shared" si="7"/>
        <v>1.9266239885962228E-2</v>
      </c>
      <c r="Z30" s="136">
        <f t="shared" si="8"/>
        <v>1.9575323948303858E-2</v>
      </c>
      <c r="AA30" s="64"/>
      <c r="AB30" s="272">
        <v>409923.19381988532</v>
      </c>
      <c r="AC30" s="253">
        <v>416326.59834102204</v>
      </c>
      <c r="AD30" s="252">
        <v>421570.99640381808</v>
      </c>
      <c r="AE30" s="252">
        <v>427849.6219935749</v>
      </c>
      <c r="AF30" s="273">
        <v>440091.84361286182</v>
      </c>
      <c r="AG30"/>
      <c r="AH30" s="258">
        <v>450836.07322413934</v>
      </c>
      <c r="AI30" s="259">
        <v>471407.13553857041</v>
      </c>
      <c r="AJ30" s="260">
        <v>497816.46626019193</v>
      </c>
      <c r="AK30" s="64"/>
      <c r="AL30" s="64"/>
      <c r="AM30" s="64"/>
      <c r="AN30" s="64"/>
      <c r="AO30" s="64"/>
    </row>
    <row r="31" spans="1:41" ht="14.4" x14ac:dyDescent="0.3">
      <c r="A31" s="38" t="s">
        <v>60</v>
      </c>
      <c r="B31" s="18" t="s">
        <v>61</v>
      </c>
      <c r="C31" s="252">
        <v>6652.5699534036139</v>
      </c>
      <c r="D31" s="253">
        <v>7218.0483896880078</v>
      </c>
      <c r="E31" s="252">
        <v>8212.6945202439838</v>
      </c>
      <c r="F31" s="252">
        <v>8863.9086198815257</v>
      </c>
      <c r="G31" s="254">
        <v>10517.662003966954</v>
      </c>
      <c r="H31"/>
      <c r="I31" s="258">
        <v>11947.130058390303</v>
      </c>
      <c r="J31" s="259">
        <v>12544.387767458938</v>
      </c>
      <c r="K31" s="260">
        <v>13123.050959094227</v>
      </c>
      <c r="L31"/>
      <c r="M31" s="135">
        <f t="shared" si="0"/>
        <v>7.9293598225566919E-2</v>
      </c>
      <c r="N31" s="135">
        <f t="shared" si="1"/>
        <v>2.5814600838452995E-2</v>
      </c>
      <c r="O31" s="143">
        <f t="shared" si="1"/>
        <v>3.5871899659421835E-2</v>
      </c>
      <c r="P31" s="136">
        <f t="shared" si="1"/>
        <v>4.525708748428614E-2</v>
      </c>
      <c r="Q31"/>
      <c r="R31" s="194">
        <f t="shared" si="2"/>
        <v>3.3480424226260484E-2</v>
      </c>
      <c r="S31" s="195">
        <f t="shared" si="3"/>
        <v>3.5554670517781238E-2</v>
      </c>
      <c r="T31" s="196">
        <f t="shared" si="9"/>
        <v>3.9088797190452981E-2</v>
      </c>
      <c r="U31" s="196">
        <f t="shared" si="4"/>
        <v>4.05946572119113E-2</v>
      </c>
      <c r="V31" s="197">
        <f t="shared" si="5"/>
        <v>4.5559220418061083E-2</v>
      </c>
      <c r="W31"/>
      <c r="X31" s="135">
        <f t="shared" si="6"/>
        <v>4.977388562133999E-2</v>
      </c>
      <c r="Y31" s="143">
        <f t="shared" si="7"/>
        <v>5.0879971968480875E-2</v>
      </c>
      <c r="Z31" s="136">
        <f t="shared" si="8"/>
        <v>5.1433015142051321E-2</v>
      </c>
      <c r="AA31" s="64"/>
      <c r="AB31" s="272">
        <v>198700.2885162264</v>
      </c>
      <c r="AC31" s="253">
        <v>203012.66428775346</v>
      </c>
      <c r="AD31" s="252">
        <v>210103.53632088343</v>
      </c>
      <c r="AE31" s="252">
        <v>218351.60655773871</v>
      </c>
      <c r="AF31" s="273">
        <v>230856.93537893434</v>
      </c>
      <c r="AG31"/>
      <c r="AH31" s="258">
        <v>240028.07715835844</v>
      </c>
      <c r="AI31" s="259">
        <v>246548.63755093922</v>
      </c>
      <c r="AJ31" s="260">
        <v>255148.38908141127</v>
      </c>
      <c r="AK31" s="64"/>
      <c r="AL31" s="64"/>
      <c r="AM31" s="64"/>
      <c r="AN31" s="64"/>
      <c r="AO31" s="64"/>
    </row>
    <row r="32" spans="1:41" ht="14.4" x14ac:dyDescent="0.3">
      <c r="A32" s="38" t="s">
        <v>62</v>
      </c>
      <c r="B32" s="18" t="s">
        <v>63</v>
      </c>
      <c r="C32" s="252">
        <v>3039.5362718137198</v>
      </c>
      <c r="D32" s="253">
        <v>3368.1465887481604</v>
      </c>
      <c r="E32" s="252">
        <v>3869.4747515697409</v>
      </c>
      <c r="F32" s="252">
        <v>4297.5202311398762</v>
      </c>
      <c r="G32" s="254">
        <v>4936.0102386909066</v>
      </c>
      <c r="H32"/>
      <c r="I32" s="258">
        <v>5178.6428960702478</v>
      </c>
      <c r="J32" s="259">
        <v>5490.3161968291624</v>
      </c>
      <c r="K32" s="260">
        <v>5876.2041509124692</v>
      </c>
      <c r="L32"/>
      <c r="M32" s="135">
        <f t="shared" si="0"/>
        <v>0.11062108090936351</v>
      </c>
      <c r="N32" s="135">
        <f t="shared" si="1"/>
        <v>9.6433345483770694E-3</v>
      </c>
      <c r="O32" s="143">
        <f t="shared" si="1"/>
        <v>2.151385401323247E-2</v>
      </c>
      <c r="P32" s="136">
        <f t="shared" si="1"/>
        <v>3.548584082064199E-2</v>
      </c>
      <c r="Q32"/>
      <c r="R32" s="194">
        <f t="shared" si="2"/>
        <v>5.7397955649891433E-2</v>
      </c>
      <c r="S32" s="195">
        <f t="shared" si="3"/>
        <v>6.2291358237692558E-2</v>
      </c>
      <c r="T32" s="196">
        <f t="shared" si="9"/>
        <v>6.991496302897382E-2</v>
      </c>
      <c r="U32" s="196">
        <f t="shared" si="4"/>
        <v>7.6117891764455992E-2</v>
      </c>
      <c r="V32" s="197">
        <f t="shared" si="5"/>
        <v>8.3291701338306989E-2</v>
      </c>
      <c r="W32"/>
      <c r="X32" s="135">
        <f t="shared" si="6"/>
        <v>8.2103739925601826E-2</v>
      </c>
      <c r="Y32" s="143">
        <f t="shared" si="7"/>
        <v>8.3230503207163034E-2</v>
      </c>
      <c r="Z32" s="136">
        <f t="shared" si="8"/>
        <v>8.3547365849840322E-2</v>
      </c>
      <c r="AA32" s="64"/>
      <c r="AB32" s="272">
        <v>52955.479640318321</v>
      </c>
      <c r="AC32" s="253">
        <v>54070.848413610154</v>
      </c>
      <c r="AD32" s="252">
        <v>55345.445151221371</v>
      </c>
      <c r="AE32" s="252">
        <v>56458.739614575694</v>
      </c>
      <c r="AF32" s="273">
        <v>59261.729072410824</v>
      </c>
      <c r="AG32"/>
      <c r="AH32" s="258">
        <v>63074.384927688639</v>
      </c>
      <c r="AI32" s="259">
        <v>65965.192871219493</v>
      </c>
      <c r="AJ32" s="260">
        <v>70333.805155195092</v>
      </c>
      <c r="AK32" s="64"/>
      <c r="AL32" s="64"/>
      <c r="AM32" s="64"/>
      <c r="AN32" s="64"/>
      <c r="AO32" s="64"/>
    </row>
    <row r="33" spans="1:41" ht="14.4" x14ac:dyDescent="0.3">
      <c r="A33" s="38" t="s">
        <v>64</v>
      </c>
      <c r="B33" s="18" t="s">
        <v>65</v>
      </c>
      <c r="C33" s="252">
        <v>722.60673631797874</v>
      </c>
      <c r="D33" s="253">
        <v>800.90655591816881</v>
      </c>
      <c r="E33" s="252">
        <v>918.21538763206252</v>
      </c>
      <c r="F33" s="252">
        <v>1021.4178572457952</v>
      </c>
      <c r="G33" s="254">
        <v>1120.0225205713375</v>
      </c>
      <c r="H33"/>
      <c r="I33" s="258">
        <v>1265.2387570281001</v>
      </c>
      <c r="J33" s="259">
        <v>1392.2481871067846</v>
      </c>
      <c r="K33" s="260">
        <v>1438.5151586756003</v>
      </c>
      <c r="L33"/>
      <c r="M33" s="135">
        <f t="shared" si="0"/>
        <v>0.11239462004647516</v>
      </c>
      <c r="N33" s="135">
        <f t="shared" si="1"/>
        <v>2.4682092136203648E-2</v>
      </c>
      <c r="O33" s="143">
        <f t="shared" si="1"/>
        <v>4.4474835900919274E-2</v>
      </c>
      <c r="P33" s="136">
        <f t="shared" si="1"/>
        <v>5.1326320893451793E-2</v>
      </c>
      <c r="Q33"/>
      <c r="R33" s="194">
        <f t="shared" si="2"/>
        <v>4.4947157030585147E-2</v>
      </c>
      <c r="S33" s="195">
        <f t="shared" si="3"/>
        <v>4.8789884717508961E-2</v>
      </c>
      <c r="T33" s="196">
        <f t="shared" si="9"/>
        <v>5.4647941691323559E-2</v>
      </c>
      <c r="U33" s="196">
        <f t="shared" si="4"/>
        <v>5.9591373425128415E-2</v>
      </c>
      <c r="V33" s="197">
        <f t="shared" si="5"/>
        <v>6.2253469989311958E-2</v>
      </c>
      <c r="W33"/>
      <c r="X33" s="135">
        <f t="shared" si="6"/>
        <v>6.805337883671099E-2</v>
      </c>
      <c r="Y33" s="143">
        <f t="shared" si="7"/>
        <v>6.8987319830493554E-2</v>
      </c>
      <c r="Z33" s="136">
        <f t="shared" si="8"/>
        <v>6.9249957969521783E-2</v>
      </c>
      <c r="AA33" s="64"/>
      <c r="AB33" s="272">
        <v>16076.806277786764</v>
      </c>
      <c r="AC33" s="253">
        <v>16415.422183417289</v>
      </c>
      <c r="AD33" s="252">
        <v>16802.37826373335</v>
      </c>
      <c r="AE33" s="252">
        <v>17140.364427564695</v>
      </c>
      <c r="AF33" s="273">
        <v>17991.326760799511</v>
      </c>
      <c r="AG33"/>
      <c r="AH33" s="258">
        <v>18591.858018746523</v>
      </c>
      <c r="AI33" s="259">
        <v>20181.218672179632</v>
      </c>
      <c r="AJ33" s="260">
        <v>20772.794682542884</v>
      </c>
      <c r="AK33" s="64"/>
      <c r="AL33" s="64"/>
      <c r="AM33" s="64"/>
      <c r="AN33" s="64"/>
      <c r="AO33" s="64"/>
    </row>
    <row r="34" spans="1:41" ht="14.4" x14ac:dyDescent="0.3">
      <c r="A34" s="38" t="s">
        <v>66</v>
      </c>
      <c r="B34" s="18" t="s">
        <v>67</v>
      </c>
      <c r="C34" s="252">
        <v>19212.163227501816</v>
      </c>
      <c r="D34" s="253">
        <v>20824.640396711977</v>
      </c>
      <c r="E34" s="252">
        <v>23756.809670477181</v>
      </c>
      <c r="F34" s="252">
        <v>25994.720003192244</v>
      </c>
      <c r="G34" s="254">
        <v>28786.644739656782</v>
      </c>
      <c r="H34"/>
      <c r="I34" s="258">
        <v>32832.132324670099</v>
      </c>
      <c r="J34" s="259">
        <v>34825.246102284524</v>
      </c>
      <c r="K34" s="260">
        <v>36279.86936174029</v>
      </c>
      <c r="L34"/>
      <c r="M34" s="135">
        <f t="shared" si="0"/>
        <v>9.4200793951560557E-2</v>
      </c>
      <c r="N34" s="135">
        <f t="shared" si="1"/>
        <v>2.6648101218523568E-2</v>
      </c>
      <c r="O34" s="143">
        <f t="shared" si="1"/>
        <v>3.8820781851788277E-2</v>
      </c>
      <c r="P34" s="136">
        <f t="shared" si="1"/>
        <v>4.735746695912102E-2</v>
      </c>
      <c r="Q34"/>
      <c r="R34" s="194">
        <f t="shared" si="2"/>
        <v>1.171980435450911E-2</v>
      </c>
      <c r="S34" s="195">
        <f t="shared" si="3"/>
        <v>1.2576876875203239E-2</v>
      </c>
      <c r="T34" s="196">
        <f t="shared" si="9"/>
        <v>1.4029920214674012E-2</v>
      </c>
      <c r="U34" s="196">
        <f t="shared" si="4"/>
        <v>1.4992538720268433E-2</v>
      </c>
      <c r="V34" s="197">
        <f t="shared" si="5"/>
        <v>1.5838201268472352E-2</v>
      </c>
      <c r="W34"/>
      <c r="X34" s="135">
        <f t="shared" si="6"/>
        <v>1.7313783652549423E-2</v>
      </c>
      <c r="Y34" s="143">
        <f t="shared" si="7"/>
        <v>1.7551392020965589E-2</v>
      </c>
      <c r="Z34" s="136">
        <f t="shared" si="8"/>
        <v>1.7618211038562849E-2</v>
      </c>
      <c r="AA34" s="64"/>
      <c r="AB34" s="272">
        <v>1639290.4391880976</v>
      </c>
      <c r="AC34" s="253">
        <v>1655787.8878316884</v>
      </c>
      <c r="AD34" s="252">
        <v>1693296.1347584666</v>
      </c>
      <c r="AE34" s="252">
        <v>1733843.7797762661</v>
      </c>
      <c r="AF34" s="273">
        <v>1817545.0767228033</v>
      </c>
      <c r="AG34"/>
      <c r="AH34" s="258">
        <v>1896300.2532283361</v>
      </c>
      <c r="AI34" s="259">
        <v>1984187.1266213455</v>
      </c>
      <c r="AJ34" s="260">
        <v>2059225.4958423809</v>
      </c>
      <c r="AK34" s="64"/>
      <c r="AL34" s="64"/>
      <c r="AM34" s="64"/>
      <c r="AN34" s="64"/>
      <c r="AO34" s="64"/>
    </row>
    <row r="35" spans="1:41" ht="14.4" x14ac:dyDescent="0.3">
      <c r="A35" s="38" t="s">
        <v>68</v>
      </c>
      <c r="B35" s="18" t="s">
        <v>69</v>
      </c>
      <c r="C35" s="252">
        <v>12444.893792142966</v>
      </c>
      <c r="D35" s="253">
        <v>13554.542497815872</v>
      </c>
      <c r="E35" s="252">
        <v>15643.442789792429</v>
      </c>
      <c r="F35" s="252">
        <v>17164.959314439173</v>
      </c>
      <c r="G35" s="254">
        <v>19138.809337348324</v>
      </c>
      <c r="H35"/>
      <c r="I35" s="258">
        <v>21450.711294785138</v>
      </c>
      <c r="J35" s="259">
        <v>23160.660479214406</v>
      </c>
      <c r="K35" s="260">
        <v>24665.101429258848</v>
      </c>
      <c r="L35"/>
      <c r="M35" s="135">
        <f t="shared" si="0"/>
        <v>9.7262255188452107E-2</v>
      </c>
      <c r="N35" s="135">
        <f t="shared" si="1"/>
        <v>2.3070015403459987E-2</v>
      </c>
      <c r="O35" s="143">
        <f t="shared" si="1"/>
        <v>3.8884351981111065E-2</v>
      </c>
      <c r="P35" s="136">
        <f t="shared" si="1"/>
        <v>5.2043258995731589E-2</v>
      </c>
      <c r="Q35"/>
      <c r="R35" s="194">
        <f t="shared" si="2"/>
        <v>3.4613176499394993E-2</v>
      </c>
      <c r="S35" s="195">
        <f t="shared" si="3"/>
        <v>3.7094099364212721E-2</v>
      </c>
      <c r="T35" s="196">
        <f t="shared" si="9"/>
        <v>4.1530451189522526E-2</v>
      </c>
      <c r="U35" s="196">
        <f t="shared" si="4"/>
        <v>4.4620840416108351E-2</v>
      </c>
      <c r="V35" s="197">
        <f t="shared" si="5"/>
        <v>4.7616910603006983E-2</v>
      </c>
      <c r="W35"/>
      <c r="X35" s="135">
        <f t="shared" si="6"/>
        <v>5.2053189273731752E-2</v>
      </c>
      <c r="Y35" s="143">
        <f t="shared" si="7"/>
        <v>5.2767549209283331E-2</v>
      </c>
      <c r="Z35" s="136">
        <f t="shared" si="8"/>
        <v>5.2968437879251373E-2</v>
      </c>
      <c r="AA35" s="64"/>
      <c r="AB35" s="272">
        <v>359542.0891913948</v>
      </c>
      <c r="AC35" s="253">
        <v>365409.66703973647</v>
      </c>
      <c r="AD35" s="252">
        <v>376674.03896972403</v>
      </c>
      <c r="AE35" s="252">
        <v>384684.80544894747</v>
      </c>
      <c r="AF35" s="273">
        <v>401933.03376846371</v>
      </c>
      <c r="AG35"/>
      <c r="AH35" s="258">
        <v>412092.16176904028</v>
      </c>
      <c r="AI35" s="259">
        <v>438918.63136102934</v>
      </c>
      <c r="AJ35" s="260">
        <v>465656.57619517192</v>
      </c>
      <c r="AK35" s="64"/>
      <c r="AL35" s="64"/>
      <c r="AM35" s="64"/>
      <c r="AN35" s="64"/>
      <c r="AO35" s="64"/>
    </row>
    <row r="36" spans="1:41" ht="14.4" x14ac:dyDescent="0.3">
      <c r="A36" s="39" t="s">
        <v>70</v>
      </c>
      <c r="B36" s="32" t="s">
        <v>71</v>
      </c>
      <c r="C36" s="255">
        <v>5448.2253928736491</v>
      </c>
      <c r="D36" s="255">
        <v>5923.1493279014685</v>
      </c>
      <c r="E36" s="256">
        <v>6792.7408427862883</v>
      </c>
      <c r="F36" s="256">
        <v>7438.9827639163759</v>
      </c>
      <c r="G36" s="257">
        <v>8307.8299913249921</v>
      </c>
      <c r="H36"/>
      <c r="I36" s="261">
        <v>9334.8686469922814</v>
      </c>
      <c r="J36" s="262">
        <v>9834.6670094760448</v>
      </c>
      <c r="K36" s="263">
        <v>10241.381656952706</v>
      </c>
      <c r="L36"/>
      <c r="M36" s="137">
        <f t="shared" si="0"/>
        <v>9.5137137730843868E-2</v>
      </c>
      <c r="N36" s="137">
        <f t="shared" si="1"/>
        <v>2.3585492988115631E-2</v>
      </c>
      <c r="O36" s="144">
        <f t="shared" si="1"/>
        <v>3.4318783886004844E-2</v>
      </c>
      <c r="P36" s="138">
        <f t="shared" si="1"/>
        <v>4.2735573636122792E-2</v>
      </c>
      <c r="Q36"/>
      <c r="R36" s="198">
        <f t="shared" si="2"/>
        <v>1.9701316600538612E-2</v>
      </c>
      <c r="S36" s="199">
        <f t="shared" si="3"/>
        <v>2.116913595618149E-2</v>
      </c>
      <c r="T36" s="200">
        <f t="shared" si="9"/>
        <v>2.3660528908229745E-2</v>
      </c>
      <c r="U36" s="200">
        <f t="shared" si="4"/>
        <v>2.5369665857983111E-2</v>
      </c>
      <c r="V36" s="201">
        <f t="shared" si="5"/>
        <v>2.7014713358012751E-2</v>
      </c>
      <c r="W36"/>
      <c r="X36" s="137">
        <f t="shared" si="6"/>
        <v>2.9531567037686935E-2</v>
      </c>
      <c r="Y36" s="144">
        <f t="shared" si="7"/>
        <v>2.9936848032379521E-2</v>
      </c>
      <c r="Z36" s="138">
        <f t="shared" si="8"/>
        <v>3.0050819093654466E-2</v>
      </c>
      <c r="AA36" s="64"/>
      <c r="AB36" s="274">
        <v>276541.18267023336</v>
      </c>
      <c r="AC36" s="255">
        <v>279801.18509144348</v>
      </c>
      <c r="AD36" s="256">
        <v>287091.67361104919</v>
      </c>
      <c r="AE36" s="256">
        <v>293223.52156938403</v>
      </c>
      <c r="AF36" s="275">
        <v>307529.82203532552</v>
      </c>
      <c r="AG36"/>
      <c r="AH36" s="261">
        <v>316097.97865042236</v>
      </c>
      <c r="AI36" s="262">
        <v>328513.77669549332</v>
      </c>
      <c r="AJ36" s="263">
        <v>340802.08013748541</v>
      </c>
      <c r="AK36" s="64"/>
      <c r="AL36" s="64"/>
      <c r="AM36" s="64"/>
      <c r="AN36" s="64"/>
      <c r="AO36" s="64"/>
    </row>
    <row r="37" spans="1:41" ht="14.4" x14ac:dyDescent="0.3">
      <c r="A37" s="39" t="s">
        <v>72</v>
      </c>
      <c r="B37" s="32" t="s">
        <v>73</v>
      </c>
      <c r="C37" s="255">
        <v>165454.00272042607</v>
      </c>
      <c r="D37" s="255">
        <v>177031.02151309676</v>
      </c>
      <c r="E37" s="256">
        <v>200504.79006757544</v>
      </c>
      <c r="F37" s="256">
        <v>215026.34154159759</v>
      </c>
      <c r="G37" s="257">
        <v>250241.94574371053</v>
      </c>
      <c r="H37"/>
      <c r="I37" s="261">
        <v>287509.92788732232</v>
      </c>
      <c r="J37" s="262">
        <v>292855.26140604442</v>
      </c>
      <c r="K37" s="263">
        <v>305687.24379874632</v>
      </c>
      <c r="L37"/>
      <c r="M37" s="137">
        <f t="shared" si="0"/>
        <v>7.2424960366922031E-2</v>
      </c>
      <c r="N37" s="137">
        <f t="shared" si="1"/>
        <v>2.8154894963716703E-2</v>
      </c>
      <c r="O37" s="144">
        <f t="shared" si="1"/>
        <v>3.1949831665446737E-2</v>
      </c>
      <c r="P37" s="138">
        <f t="shared" si="1"/>
        <v>4.0838723947986155E-2</v>
      </c>
      <c r="Q37"/>
      <c r="R37" s="198">
        <f t="shared" si="2"/>
        <v>0.14674456540098016</v>
      </c>
      <c r="S37" s="199">
        <f t="shared" si="3"/>
        <v>0.15465699197217272</v>
      </c>
      <c r="T37" s="200">
        <f t="shared" si="9"/>
        <v>0.17010037370571043</v>
      </c>
      <c r="U37" s="200">
        <f t="shared" si="4"/>
        <v>0.17846974982627833</v>
      </c>
      <c r="V37" s="201">
        <f t="shared" si="5"/>
        <v>0.19925234366403613</v>
      </c>
      <c r="W37"/>
      <c r="X37" s="137">
        <f t="shared" si="6"/>
        <v>0.22159130486195541</v>
      </c>
      <c r="Y37" s="144">
        <f t="shared" si="7"/>
        <v>0.22269619659285853</v>
      </c>
      <c r="Z37" s="138">
        <f t="shared" si="8"/>
        <v>0.22548753361565682</v>
      </c>
      <c r="AA37" s="64"/>
      <c r="AB37" s="274">
        <v>1127496.6283645483</v>
      </c>
      <c r="AC37" s="255">
        <v>1144668.7230600591</v>
      </c>
      <c r="AD37" s="256">
        <v>1178743.9715709707</v>
      </c>
      <c r="AE37" s="256">
        <v>1204833.5460261656</v>
      </c>
      <c r="AF37" s="275">
        <v>1255904.6540784941</v>
      </c>
      <c r="AG37"/>
      <c r="AH37" s="261">
        <v>1297478.3828563679</v>
      </c>
      <c r="AI37" s="262">
        <v>1315043.8394843955</v>
      </c>
      <c r="AJ37" s="263">
        <v>1355672.4795251421</v>
      </c>
      <c r="AK37" s="64"/>
      <c r="AL37" s="64"/>
      <c r="AM37" s="64"/>
      <c r="AN37" s="64"/>
      <c r="AO37" s="64"/>
    </row>
    <row r="38" spans="1:41" ht="14.4" x14ac:dyDescent="0.3">
      <c r="A38" s="39" t="s">
        <v>74</v>
      </c>
      <c r="B38" s="32" t="s">
        <v>75</v>
      </c>
      <c r="C38" s="255">
        <v>5058.2471542258518</v>
      </c>
      <c r="D38" s="255">
        <v>5492.4995403710845</v>
      </c>
      <c r="E38" s="256">
        <v>6298.0641569572717</v>
      </c>
      <c r="F38" s="256">
        <v>6895.7469820442611</v>
      </c>
      <c r="G38" s="257">
        <v>7853.8936400374123</v>
      </c>
      <c r="H38"/>
      <c r="I38" s="261">
        <v>8832.0105842092598</v>
      </c>
      <c r="J38" s="262">
        <v>9506.732844947288</v>
      </c>
      <c r="K38" s="263">
        <v>10394.577753509684</v>
      </c>
      <c r="L38"/>
      <c r="M38" s="137">
        <f t="shared" si="0"/>
        <v>9.489945008368128E-2</v>
      </c>
      <c r="N38" s="137">
        <f t="shared" si="1"/>
        <v>2.3752353210182209E-2</v>
      </c>
      <c r="O38" s="144">
        <f t="shared" si="1"/>
        <v>3.8937099512737383E-2</v>
      </c>
      <c r="P38" s="138">
        <f t="shared" si="1"/>
        <v>5.7655829180447427E-2</v>
      </c>
      <c r="Q38"/>
      <c r="R38" s="198">
        <f t="shared" si="2"/>
        <v>4.3107841374269117E-2</v>
      </c>
      <c r="S38" s="199">
        <f t="shared" si="3"/>
        <v>4.5644846853445879E-2</v>
      </c>
      <c r="T38" s="200">
        <f t="shared" si="9"/>
        <v>5.1576917651493547E-2</v>
      </c>
      <c r="U38" s="200">
        <f t="shared" si="4"/>
        <v>5.5150583915309505E-2</v>
      </c>
      <c r="V38" s="201">
        <f t="shared" si="5"/>
        <v>6.0330334739458508E-2</v>
      </c>
      <c r="W38"/>
      <c r="X38" s="137">
        <f t="shared" si="6"/>
        <v>6.5982406908357535E-2</v>
      </c>
      <c r="Y38" s="144">
        <f t="shared" si="7"/>
        <v>6.6919425209822803E-2</v>
      </c>
      <c r="Z38" s="138">
        <f t="shared" si="8"/>
        <v>6.722760848231471E-2</v>
      </c>
      <c r="AA38" s="64"/>
      <c r="AB38" s="274">
        <v>117339.37476268754</v>
      </c>
      <c r="AC38" s="255">
        <v>120331.20755133912</v>
      </c>
      <c r="AD38" s="256">
        <v>122110.13072773058</v>
      </c>
      <c r="AE38" s="256">
        <v>125034.88616971903</v>
      </c>
      <c r="AF38" s="275">
        <v>130181.5027871981</v>
      </c>
      <c r="AG38"/>
      <c r="AH38" s="261">
        <v>133854.0225802307</v>
      </c>
      <c r="AI38" s="262">
        <v>142062.38046933847</v>
      </c>
      <c r="AJ38" s="263">
        <v>154617.6933579921</v>
      </c>
      <c r="AK38" s="64"/>
      <c r="AL38" s="64"/>
      <c r="AM38" s="64"/>
      <c r="AN38" s="64"/>
      <c r="AO38" s="64"/>
    </row>
    <row r="39" spans="1:41" ht="14.4" x14ac:dyDescent="0.3">
      <c r="A39" s="40" t="s">
        <v>76</v>
      </c>
      <c r="B39" s="20" t="s">
        <v>77</v>
      </c>
      <c r="C39" s="151">
        <f>SUM(C9:C35)</f>
        <v>175604.90687346435</v>
      </c>
      <c r="D39" s="151">
        <f t="shared" ref="D39:G39" si="10">SUM(D9:D35)</f>
        <v>190796.18240039219</v>
      </c>
      <c r="E39" s="151">
        <f t="shared" si="10"/>
        <v>218339.71974178904</v>
      </c>
      <c r="F39" s="151">
        <f t="shared" ref="F39" si="11">SUM(F9:F35)</f>
        <v>238324.82208098148</v>
      </c>
      <c r="G39" s="152">
        <f t="shared" si="10"/>
        <v>267647.68435427605</v>
      </c>
      <c r="H39" s="349"/>
      <c r="I39" s="162">
        <f t="shared" ref="I39:K39" si="12">SUM(I9:I35)</f>
        <v>301643.97951458237</v>
      </c>
      <c r="J39" s="163">
        <f t="shared" si="12"/>
        <v>316888.69105571177</v>
      </c>
      <c r="K39" s="164">
        <f t="shared" si="12"/>
        <v>333886.86234232091</v>
      </c>
      <c r="L39"/>
      <c r="M39" s="139">
        <f t="shared" si="0"/>
        <v>9.153214249256636E-2</v>
      </c>
      <c r="N39" s="139">
        <f t="shared" si="1"/>
        <v>2.4203449697657309E-2</v>
      </c>
      <c r="O39" s="140">
        <f t="shared" si="1"/>
        <v>3.435269434686905E-2</v>
      </c>
      <c r="P39" s="141">
        <f t="shared" si="1"/>
        <v>4.5218692886710654E-2</v>
      </c>
      <c r="Q39"/>
      <c r="R39" s="202">
        <f t="shared" si="2"/>
        <v>1.6818609327989193E-2</v>
      </c>
      <c r="S39" s="82">
        <f t="shared" si="3"/>
        <v>1.8026213878640104E-2</v>
      </c>
      <c r="T39" s="82">
        <f t="shared" si="9"/>
        <v>2.0095191856203808E-2</v>
      </c>
      <c r="U39" s="82">
        <f t="shared" si="4"/>
        <v>2.1442383431289947E-2</v>
      </c>
      <c r="V39" s="203">
        <f t="shared" si="5"/>
        <v>2.306486214416158E-2</v>
      </c>
      <c r="W39"/>
      <c r="X39" s="139">
        <f t="shared" si="6"/>
        <v>2.5174865467320371E-2</v>
      </c>
      <c r="Y39" s="140">
        <f t="shared" si="7"/>
        <v>2.5609559035029143E-2</v>
      </c>
      <c r="Z39" s="141">
        <f t="shared" si="8"/>
        <v>2.5817486935798939E-2</v>
      </c>
      <c r="AA39" s="64"/>
      <c r="AB39" s="182">
        <f>SUM(AB9:AB35)</f>
        <v>10441107.433372995</v>
      </c>
      <c r="AC39" s="151">
        <f t="shared" ref="AC39:AF39" si="13">SUM(AC9:AC35)</f>
        <v>10584373.606399585</v>
      </c>
      <c r="AD39" s="151">
        <f t="shared" si="13"/>
        <v>10865271.71793998</v>
      </c>
      <c r="AE39" s="151">
        <f t="shared" ref="AE39" si="14">SUM(AE9:AE35)</f>
        <v>11114660.963165332</v>
      </c>
      <c r="AF39" s="183">
        <f t="shared" si="13"/>
        <v>11604131.10997179</v>
      </c>
      <c r="AG39"/>
      <c r="AH39" s="162">
        <f t="shared" ref="AH39:AJ39" si="15">SUM(AH9:AH35)</f>
        <v>11981950.009073457</v>
      </c>
      <c r="AI39" s="163">
        <f t="shared" si="15"/>
        <v>12373844.10337822</v>
      </c>
      <c r="AJ39" s="164">
        <f t="shared" si="15"/>
        <v>12932585.699475965</v>
      </c>
      <c r="AK39" s="64"/>
      <c r="AL39" s="64"/>
      <c r="AM39" s="64"/>
      <c r="AN39" s="64"/>
      <c r="AO39" s="64"/>
    </row>
    <row r="40" spans="1:41" ht="14.4" x14ac:dyDescent="0.3">
      <c r="A40" s="40" t="s">
        <v>78</v>
      </c>
      <c r="B40" s="20" t="s">
        <v>79</v>
      </c>
      <c r="C40" s="151">
        <f>SUM(C37,C39)</f>
        <v>341058.90959389042</v>
      </c>
      <c r="D40" s="151">
        <f t="shared" ref="D40:G40" si="16">SUM(D37,D39)</f>
        <v>367827.20391348895</v>
      </c>
      <c r="E40" s="151">
        <f t="shared" si="16"/>
        <v>418844.50980936445</v>
      </c>
      <c r="F40" s="151">
        <f t="shared" ref="F40" si="17">SUM(F37,F39)</f>
        <v>453351.16362257907</v>
      </c>
      <c r="G40" s="152">
        <f t="shared" si="16"/>
        <v>517889.63009798655</v>
      </c>
      <c r="H40"/>
      <c r="I40" s="162">
        <f t="shared" ref="I40:K40" si="18">SUM(I37,I39)</f>
        <v>589153.9074019047</v>
      </c>
      <c r="J40" s="163">
        <f t="shared" si="18"/>
        <v>609743.95246175618</v>
      </c>
      <c r="K40" s="164">
        <f t="shared" si="18"/>
        <v>639574.10614106723</v>
      </c>
      <c r="L40"/>
      <c r="M40" s="139">
        <f t="shared" si="0"/>
        <v>8.238535543636516E-2</v>
      </c>
      <c r="N40" s="139">
        <f t="shared" si="1"/>
        <v>2.6120370899491929E-2</v>
      </c>
      <c r="O40" s="140">
        <f t="shared" si="1"/>
        <v>3.3194432624882975E-2</v>
      </c>
      <c r="P40" s="141">
        <f t="shared" si="1"/>
        <v>4.3111495429206226E-2</v>
      </c>
      <c r="Q40"/>
      <c r="R40" s="202">
        <f t="shared" si="2"/>
        <v>2.9481422976685847E-2</v>
      </c>
      <c r="S40" s="82">
        <f t="shared" si="3"/>
        <v>3.1360378245854172E-2</v>
      </c>
      <c r="T40" s="82">
        <f t="shared" si="9"/>
        <v>3.477615112824315E-2</v>
      </c>
      <c r="U40" s="82">
        <f t="shared" si="4"/>
        <v>3.679949394712069E-2</v>
      </c>
      <c r="V40" s="203">
        <f t="shared" si="5"/>
        <v>4.0271243377543807E-2</v>
      </c>
      <c r="W40"/>
      <c r="X40" s="139">
        <f t="shared" si="6"/>
        <v>4.436590868323409E-2</v>
      </c>
      <c r="Y40" s="140">
        <f t="shared" si="7"/>
        <v>4.4542986618549732E-2</v>
      </c>
      <c r="Z40" s="141">
        <f t="shared" si="8"/>
        <v>4.4762216508729122E-2</v>
      </c>
      <c r="AA40" s="64"/>
      <c r="AB40" s="182">
        <f>SUM(AB37,AB39)</f>
        <v>11568604.061737543</v>
      </c>
      <c r="AC40" s="151">
        <f t="shared" ref="AC40" si="19">SUM(AC37,AC39)</f>
        <v>11729042.329459643</v>
      </c>
      <c r="AD40" s="151">
        <f t="shared" ref="AD40:AE40" si="20">SUM(AD37,AD39)</f>
        <v>12044015.689510951</v>
      </c>
      <c r="AE40" s="151">
        <f t="shared" si="20"/>
        <v>12319494.509191498</v>
      </c>
      <c r="AF40" s="183">
        <f t="shared" ref="AF40" si="21">SUM(AF37,AF39)</f>
        <v>12860035.764050284</v>
      </c>
      <c r="AG40"/>
      <c r="AH40" s="162">
        <f t="shared" ref="AH40" si="22">SUM(AH37,AH39)</f>
        <v>13279428.391929824</v>
      </c>
      <c r="AI40" s="163">
        <f t="shared" ref="AI40" si="23">SUM(AI37,AI39)</f>
        <v>13688887.942862615</v>
      </c>
      <c r="AJ40" s="164">
        <f t="shared" ref="AJ40" si="24">SUM(AJ37,AJ39)</f>
        <v>14288258.179001106</v>
      </c>
      <c r="AK40" s="64"/>
      <c r="AL40" s="64"/>
      <c r="AM40" s="64"/>
      <c r="AN40" s="64"/>
      <c r="AO40" s="64"/>
    </row>
    <row r="41" spans="1:41" ht="15" thickBot="1" x14ac:dyDescent="0.35">
      <c r="A41" s="41" t="s">
        <v>80</v>
      </c>
      <c r="B41" s="42"/>
      <c r="C41" s="153">
        <f>SUM(C9:C38)</f>
        <v>351565.38214098988</v>
      </c>
      <c r="D41" s="153">
        <f t="shared" ref="D41:G41" si="25">SUM(D9:D38)</f>
        <v>379242.8527817615</v>
      </c>
      <c r="E41" s="154">
        <f t="shared" si="25"/>
        <v>431935.31480910804</v>
      </c>
      <c r="F41" s="154">
        <f t="shared" ref="F41" si="26">SUM(F9:F38)</f>
        <v>467685.89336853969</v>
      </c>
      <c r="G41" s="155">
        <f t="shared" si="25"/>
        <v>534051.35372934898</v>
      </c>
      <c r="H41"/>
      <c r="I41" s="165">
        <f t="shared" ref="I41:K41" si="27">SUM(I9:I38)</f>
        <v>607320.78663310618</v>
      </c>
      <c r="J41" s="166">
        <f t="shared" si="27"/>
        <v>629085.35231617943</v>
      </c>
      <c r="K41" s="167">
        <f t="shared" si="27"/>
        <v>660210.06555152964</v>
      </c>
      <c r="L41"/>
      <c r="M41" s="139">
        <f t="shared" si="0"/>
        <v>8.2768362145224206E-2</v>
      </c>
      <c r="N41" s="139">
        <f t="shared" si="1"/>
        <v>2.6046457132260503E-2</v>
      </c>
      <c r="O41" s="146">
        <f t="shared" si="1"/>
        <v>3.3297338055487069E-2</v>
      </c>
      <c r="P41" s="147">
        <f t="shared" si="1"/>
        <v>4.3325504967666628E-2</v>
      </c>
      <c r="Q41"/>
      <c r="R41" s="204">
        <f t="shared" si="2"/>
        <v>2.9388993451877815E-2</v>
      </c>
      <c r="S41" s="205">
        <f t="shared" si="3"/>
        <v>3.1266995609411499E-2</v>
      </c>
      <c r="T41" s="82">
        <f t="shared" si="9"/>
        <v>3.4684635920189132E-2</v>
      </c>
      <c r="U41" s="82">
        <f t="shared" si="4"/>
        <v>3.6716514790211319E-2</v>
      </c>
      <c r="V41" s="206">
        <f t="shared" si="5"/>
        <v>4.0161040073940689E-2</v>
      </c>
      <c r="W41"/>
      <c r="X41" s="145">
        <f t="shared" si="6"/>
        <v>4.4235119811790874E-2</v>
      </c>
      <c r="Y41" s="146">
        <f t="shared" si="7"/>
        <v>4.4428613107960771E-2</v>
      </c>
      <c r="Z41" s="147">
        <f t="shared" si="8"/>
        <v>4.465803893137682E-2</v>
      </c>
      <c r="AA41" s="64"/>
      <c r="AB41" s="156">
        <f>SUM(AB9:AB38)</f>
        <v>11962484.619170465</v>
      </c>
      <c r="AC41" s="157">
        <f t="shared" ref="AC41:AF41" si="28">SUM(AC9:AC38)</f>
        <v>12129174.722102426</v>
      </c>
      <c r="AD41" s="151">
        <f t="shared" si="28"/>
        <v>12453217.49384973</v>
      </c>
      <c r="AE41" s="151">
        <f t="shared" ref="AE41" si="29">SUM(AE9:AE38)</f>
        <v>12737752.916930599</v>
      </c>
      <c r="AF41" s="158">
        <f t="shared" si="28"/>
        <v>13297747.088872809</v>
      </c>
      <c r="AG41"/>
      <c r="AH41" s="165">
        <f t="shared" ref="AH41:AJ41" si="30">SUM(AH9:AH38)</f>
        <v>13729380.393160477</v>
      </c>
      <c r="AI41" s="166">
        <f t="shared" si="30"/>
        <v>14159464.100027448</v>
      </c>
      <c r="AJ41" s="167">
        <f t="shared" si="30"/>
        <v>14783677.952496585</v>
      </c>
      <c r="AK41" s="64"/>
      <c r="AL41" s="64"/>
      <c r="AM41" s="64"/>
      <c r="AN41" s="64"/>
      <c r="AO41" s="64"/>
    </row>
    <row r="42" spans="1:41" x14ac:dyDescent="0.3">
      <c r="A42" s="5" t="s">
        <v>81</v>
      </c>
      <c r="B42" s="5"/>
      <c r="C42" s="5"/>
      <c r="D42" s="5"/>
      <c r="E42" s="3"/>
      <c r="F42" s="3"/>
      <c r="G42" s="4"/>
      <c r="H42" s="4"/>
      <c r="I42" s="4"/>
      <c r="J42" s="4"/>
      <c r="K42" s="4"/>
      <c r="L42" s="5"/>
      <c r="M42" s="4"/>
      <c r="N42" s="4"/>
      <c r="O42" s="4"/>
      <c r="P42" s="4"/>
      <c r="Q42" s="3"/>
      <c r="R42" s="3"/>
      <c r="S42" s="5"/>
      <c r="T42" s="3"/>
      <c r="U42" s="3"/>
      <c r="V42" s="5"/>
      <c r="W42" s="3"/>
      <c r="X42" s="3"/>
      <c r="Y42" s="3"/>
      <c r="Z42" s="64"/>
      <c r="AA42" s="64"/>
      <c r="AB42" s="3"/>
      <c r="AC42" s="5"/>
      <c r="AD42" s="5"/>
      <c r="AE42" s="5"/>
      <c r="AF42" s="5"/>
      <c r="AG42" s="3"/>
      <c r="AH42" s="3"/>
      <c r="AI42" s="3"/>
      <c r="AJ42" s="64"/>
      <c r="AK42" s="64"/>
      <c r="AL42" s="64"/>
      <c r="AM42" s="64"/>
      <c r="AN42" s="64"/>
      <c r="AO42" s="64"/>
    </row>
    <row r="43" spans="1:41" x14ac:dyDescent="0.3">
      <c r="A43" s="5" t="s">
        <v>88</v>
      </c>
      <c r="B43" s="5"/>
      <c r="C43" s="5"/>
      <c r="D43" s="5"/>
      <c r="E43" s="5"/>
      <c r="F43" s="5"/>
      <c r="G43" s="4"/>
      <c r="H43" s="4"/>
      <c r="I43" s="4"/>
      <c r="J43" s="4"/>
      <c r="K43" s="4"/>
      <c r="L43" s="5"/>
      <c r="M43" s="4"/>
      <c r="N43" s="4"/>
      <c r="O43" s="4"/>
      <c r="P43" s="4"/>
      <c r="Q43" s="3"/>
      <c r="R43" s="3"/>
      <c r="S43" s="5"/>
      <c r="T43" s="5"/>
      <c r="U43" s="5"/>
      <c r="V43" s="5"/>
      <c r="W43" s="16"/>
      <c r="X43" s="16"/>
      <c r="Y43" s="16"/>
      <c r="Z43" s="64"/>
      <c r="AA43" s="64"/>
      <c r="AB43" s="3"/>
      <c r="AC43" s="5"/>
      <c r="AD43" s="5"/>
      <c r="AE43" s="5"/>
      <c r="AF43" s="5"/>
      <c r="AG43" s="16"/>
      <c r="AH43" s="16"/>
      <c r="AI43" s="16"/>
      <c r="AJ43" s="64"/>
      <c r="AK43" s="64"/>
      <c r="AL43" s="64"/>
      <c r="AM43" s="64"/>
      <c r="AN43" s="64"/>
      <c r="AO43" s="64"/>
    </row>
    <row r="44" spans="1:4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7"/>
      <c r="M44" s="5"/>
      <c r="N44" s="5"/>
      <c r="O44" s="5"/>
      <c r="P44" s="5"/>
      <c r="Q44" s="5"/>
      <c r="R44" s="5"/>
      <c r="S44" s="3"/>
      <c r="T44" s="3"/>
      <c r="U44" s="3"/>
      <c r="V44" s="3"/>
      <c r="W44" s="16"/>
      <c r="X44" s="16"/>
      <c r="Y44" s="16"/>
      <c r="Z44" s="64"/>
      <c r="AA44" s="64"/>
      <c r="AB44" s="5"/>
      <c r="AC44" s="3"/>
      <c r="AD44" s="3"/>
      <c r="AE44" s="3"/>
      <c r="AF44" s="3"/>
      <c r="AG44" s="16"/>
      <c r="AH44" s="16"/>
      <c r="AI44" s="16"/>
      <c r="AJ44" s="64"/>
      <c r="AK44" s="64"/>
      <c r="AL44" s="64"/>
      <c r="AM44" s="64"/>
      <c r="AN44" s="64"/>
      <c r="AO44" s="64"/>
    </row>
    <row r="45" spans="1:41" ht="14.4" thickBot="1" x14ac:dyDescent="0.3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64"/>
      <c r="AA45" s="64"/>
      <c r="AB45" s="5"/>
      <c r="AC45" s="5"/>
      <c r="AD45" s="5"/>
      <c r="AE45" s="5"/>
      <c r="AF45" s="5"/>
      <c r="AG45" s="5"/>
      <c r="AH45" s="5"/>
      <c r="AI45" s="5"/>
      <c r="AJ45" s="64"/>
      <c r="AK45" s="64"/>
      <c r="AL45" s="64"/>
      <c r="AM45" s="64"/>
      <c r="AN45" s="64"/>
      <c r="AO45" s="64"/>
    </row>
    <row r="46" spans="1:41" ht="18" thickBot="1" x14ac:dyDescent="0.35">
      <c r="A46" s="652" t="s">
        <v>125</v>
      </c>
      <c r="B46" s="653"/>
      <c r="C46" s="653"/>
      <c r="D46" s="653"/>
      <c r="E46" s="653"/>
      <c r="F46" s="653"/>
      <c r="G46" s="653"/>
      <c r="H46" s="653"/>
      <c r="I46" s="653"/>
      <c r="J46" s="653"/>
      <c r="K46" s="653"/>
      <c r="L46" s="653"/>
      <c r="M46" s="653"/>
      <c r="N46" s="653"/>
      <c r="O46" s="653"/>
      <c r="P46" s="654"/>
      <c r="Q46" s="5"/>
      <c r="R46" s="5"/>
      <c r="S46" s="5"/>
      <c r="T46" s="5"/>
      <c r="U46" s="5"/>
      <c r="V46" s="5"/>
      <c r="W46" s="5"/>
      <c r="X46" s="5"/>
      <c r="Y46" s="5"/>
      <c r="Z46" s="64"/>
      <c r="AA46" s="64"/>
      <c r="AB46" s="5"/>
      <c r="AC46" s="5"/>
      <c r="AD46" s="5"/>
      <c r="AE46" s="5"/>
      <c r="AF46" s="5"/>
      <c r="AG46" s="5"/>
      <c r="AH46" s="5"/>
      <c r="AI46" s="5"/>
      <c r="AJ46" s="64"/>
      <c r="AK46" s="64"/>
      <c r="AL46" s="64"/>
      <c r="AM46" s="64"/>
      <c r="AN46" s="64"/>
      <c r="AO46" s="64"/>
    </row>
    <row r="47" spans="1:41" ht="18" thickBot="1" x14ac:dyDescent="0.35">
      <c r="A47" s="664" t="s">
        <v>126</v>
      </c>
      <c r="B47" s="665"/>
      <c r="C47" s="665"/>
      <c r="D47" s="665"/>
      <c r="E47" s="665"/>
      <c r="F47" s="665"/>
      <c r="G47" s="665"/>
      <c r="H47" s="665"/>
      <c r="I47" s="665"/>
      <c r="J47" s="665"/>
      <c r="K47" s="665"/>
      <c r="L47" s="665"/>
      <c r="M47" s="665"/>
      <c r="N47" s="665"/>
      <c r="O47" s="665"/>
      <c r="P47" s="666"/>
      <c r="Q47" s="5"/>
      <c r="R47" s="5"/>
      <c r="S47" s="5"/>
      <c r="T47" s="5"/>
      <c r="U47" s="5"/>
      <c r="V47" s="5"/>
      <c r="W47" s="5"/>
      <c r="X47" s="5"/>
      <c r="Y47" s="5"/>
      <c r="Z47" s="64"/>
      <c r="AA47" s="64"/>
      <c r="AB47" s="5"/>
      <c r="AC47" s="5"/>
      <c r="AD47" s="5"/>
      <c r="AE47" s="5"/>
      <c r="AF47" s="5"/>
      <c r="AG47" s="5"/>
      <c r="AH47" s="5"/>
      <c r="AI47" s="5"/>
      <c r="AJ47" s="64"/>
      <c r="AK47" s="64"/>
      <c r="AL47" s="64"/>
      <c r="AM47" s="64"/>
      <c r="AN47" s="64"/>
      <c r="AO47" s="64"/>
    </row>
    <row r="48" spans="1:41" ht="15.75" customHeight="1" thickBot="1" x14ac:dyDescent="0.35">
      <c r="A48" s="5" t="s">
        <v>99</v>
      </c>
      <c r="B48" s="5"/>
      <c r="C48" s="398" t="s">
        <v>120</v>
      </c>
      <c r="D48" s="399"/>
      <c r="E48" s="399"/>
      <c r="F48" s="399"/>
      <c r="G48" s="400"/>
      <c r="H48" s="5"/>
      <c r="I48" s="398" t="s">
        <v>120</v>
      </c>
      <c r="J48" s="399"/>
      <c r="K48" s="400"/>
      <c r="L48" s="5"/>
      <c r="M48" s="398" t="s">
        <v>121</v>
      </c>
      <c r="N48" s="399"/>
      <c r="O48" s="399"/>
      <c r="P48" s="400"/>
      <c r="Q48"/>
      <c r="R48" s="413" t="s">
        <v>127</v>
      </c>
      <c r="S48" s="414"/>
      <c r="T48" s="414"/>
      <c r="U48" s="414"/>
      <c r="V48" s="415"/>
      <c r="W48" s="5"/>
      <c r="X48" s="398" t="s">
        <v>127</v>
      </c>
      <c r="Y48" s="399"/>
      <c r="Z48" s="400"/>
      <c r="AA48" s="64"/>
      <c r="AB48" s="398" t="s">
        <v>128</v>
      </c>
      <c r="AC48" s="399"/>
      <c r="AD48" s="399"/>
      <c r="AE48" s="399"/>
      <c r="AF48" s="400"/>
      <c r="AG48" s="5"/>
      <c r="AH48" s="398" t="s">
        <v>128</v>
      </c>
      <c r="AI48" s="399"/>
      <c r="AJ48" s="400"/>
      <c r="AK48" s="64"/>
      <c r="AL48" s="64"/>
      <c r="AM48" s="64"/>
      <c r="AN48" s="64"/>
      <c r="AO48" s="64"/>
    </row>
    <row r="49" spans="1:41" ht="40.799999999999997" x14ac:dyDescent="0.3">
      <c r="A49" s="102"/>
      <c r="B49" s="103"/>
      <c r="C49" s="104" cm="1">
        <f t="array" ref="C49:F49">$C$7:$F$7</f>
        <v>2020</v>
      </c>
      <c r="D49" s="105">
        <v>2021</v>
      </c>
      <c r="E49" s="105">
        <v>2022</v>
      </c>
      <c r="F49" s="105">
        <v>2023</v>
      </c>
      <c r="G49" s="142">
        <v>2025</v>
      </c>
      <c r="H49"/>
      <c r="I49" s="108" t="s">
        <v>5</v>
      </c>
      <c r="J49" s="108" t="s">
        <v>6</v>
      </c>
      <c r="K49" s="113" t="s">
        <v>7</v>
      </c>
      <c r="L49"/>
      <c r="M49" s="108" t="s">
        <v>83</v>
      </c>
      <c r="N49" s="108" t="s">
        <v>9</v>
      </c>
      <c r="O49" s="108" t="s">
        <v>10</v>
      </c>
      <c r="P49" s="113" t="s">
        <v>11</v>
      </c>
      <c r="Q49"/>
      <c r="R49" s="128" cm="1">
        <f t="array" ref="R49:U49">$C$7:$F$7</f>
        <v>2020</v>
      </c>
      <c r="S49" s="129">
        <v>2021</v>
      </c>
      <c r="T49" s="129">
        <v>2022</v>
      </c>
      <c r="U49" s="129">
        <v>2023</v>
      </c>
      <c r="V49" s="130">
        <v>2025</v>
      </c>
      <c r="W49"/>
      <c r="X49" s="108" t="s">
        <v>5</v>
      </c>
      <c r="Y49" s="108" t="s">
        <v>6</v>
      </c>
      <c r="Z49" s="113" t="s">
        <v>7</v>
      </c>
      <c r="AA49" s="64"/>
      <c r="AB49" s="104" cm="1">
        <f t="array" ref="AB49:AE49">$C$7:$F$7</f>
        <v>2020</v>
      </c>
      <c r="AC49" s="105">
        <v>2021</v>
      </c>
      <c r="AD49" s="105">
        <v>2022</v>
      </c>
      <c r="AE49" s="105">
        <v>2023</v>
      </c>
      <c r="AF49" s="193">
        <v>2025</v>
      </c>
      <c r="AG49"/>
      <c r="AH49" s="108" t="s">
        <v>5</v>
      </c>
      <c r="AI49" s="108" t="s">
        <v>6</v>
      </c>
      <c r="AJ49" s="113" t="s">
        <v>7</v>
      </c>
      <c r="AK49" s="64"/>
      <c r="AL49" s="64"/>
      <c r="AM49" s="64"/>
      <c r="AN49" s="64"/>
      <c r="AO49" s="64"/>
    </row>
    <row r="50" spans="1:41" ht="14.4" x14ac:dyDescent="0.3">
      <c r="A50" s="106" t="s">
        <v>12</v>
      </c>
      <c r="B50" s="107" t="s">
        <v>13</v>
      </c>
      <c r="C50" s="168" t="s">
        <v>124</v>
      </c>
      <c r="D50" s="184" t="s">
        <v>124</v>
      </c>
      <c r="E50" s="184" t="s">
        <v>124</v>
      </c>
      <c r="F50" s="184" t="s">
        <v>124</v>
      </c>
      <c r="G50" s="186" t="s">
        <v>124</v>
      </c>
      <c r="H50"/>
      <c r="I50" s="168" t="s">
        <v>124</v>
      </c>
      <c r="J50" s="168" t="s">
        <v>124</v>
      </c>
      <c r="K50" s="169" t="s">
        <v>124</v>
      </c>
      <c r="L50"/>
      <c r="M50" s="108" t="s">
        <v>15</v>
      </c>
      <c r="N50" s="108" t="s">
        <v>15</v>
      </c>
      <c r="O50" s="108" t="s">
        <v>15</v>
      </c>
      <c r="P50" s="113" t="s">
        <v>15</v>
      </c>
      <c r="Q50"/>
      <c r="R50" s="168" t="s">
        <v>124</v>
      </c>
      <c r="S50" s="184" t="s">
        <v>124</v>
      </c>
      <c r="T50" s="184" t="s">
        <v>124</v>
      </c>
      <c r="U50" s="184" t="s">
        <v>124</v>
      </c>
      <c r="V50" s="185" t="s">
        <v>124</v>
      </c>
      <c r="W50"/>
      <c r="X50" s="168" t="s">
        <v>124</v>
      </c>
      <c r="Y50" s="168" t="s">
        <v>124</v>
      </c>
      <c r="Z50" s="169" t="s">
        <v>124</v>
      </c>
      <c r="AA50" s="64"/>
      <c r="AB50" s="168" t="s">
        <v>124</v>
      </c>
      <c r="AC50" s="184" t="s">
        <v>124</v>
      </c>
      <c r="AD50" s="184" t="s">
        <v>124</v>
      </c>
      <c r="AE50" s="184" t="s">
        <v>124</v>
      </c>
      <c r="AF50" s="185" t="s">
        <v>124</v>
      </c>
      <c r="AG50"/>
      <c r="AH50" s="168" t="s">
        <v>124</v>
      </c>
      <c r="AI50" s="168" t="s">
        <v>124</v>
      </c>
      <c r="AJ50" s="169" t="s">
        <v>124</v>
      </c>
      <c r="AK50" s="64"/>
      <c r="AL50" s="64"/>
      <c r="AM50" s="64"/>
      <c r="AN50" s="64"/>
      <c r="AO50" s="64"/>
    </row>
    <row r="51" spans="1:41" ht="14.4" x14ac:dyDescent="0.3">
      <c r="A51" s="38" t="s">
        <v>100</v>
      </c>
      <c r="B51" s="18"/>
      <c r="C51" s="252">
        <v>26.765250210327398</v>
      </c>
      <c r="D51" s="253">
        <v>42.165071678247898</v>
      </c>
      <c r="E51" s="252">
        <v>56.882688622814435</v>
      </c>
      <c r="F51" s="252">
        <v>66.695827792250682</v>
      </c>
      <c r="G51" s="254">
        <v>83.075280052509584</v>
      </c>
      <c r="H51"/>
      <c r="I51" s="304">
        <v>122.88655590852051</v>
      </c>
      <c r="J51" s="305">
        <v>134.05258251199129</v>
      </c>
      <c r="K51" s="306">
        <v>147.31962642005317</v>
      </c>
      <c r="L51" s="328"/>
      <c r="M51" s="135">
        <f t="shared" ref="M51:M63" si="31">IFERROR(F51/E51-1,0)</f>
        <v>0.1725153892514919</v>
      </c>
      <c r="N51" s="135">
        <f t="shared" ref="N51:P63" si="32">IFERROR((I51/$G51)^(1/5)-1,0)</f>
        <v>8.145016621779666E-2</v>
      </c>
      <c r="O51" s="143">
        <f t="shared" si="32"/>
        <v>0.10042557230094507</v>
      </c>
      <c r="P51" s="136">
        <f t="shared" si="32"/>
        <v>0.1213927887216677</v>
      </c>
      <c r="Q51"/>
      <c r="R51" s="194">
        <f t="shared" ref="R51:V63" si="33">IFERROR(C51/AB51,0)</f>
        <v>3.6792436565649125E-4</v>
      </c>
      <c r="S51" s="195">
        <f t="shared" si="33"/>
        <v>4.3810896161879635E-4</v>
      </c>
      <c r="T51" s="196">
        <f t="shared" si="33"/>
        <v>3.1960955791138299E-4</v>
      </c>
      <c r="U51" s="196">
        <f t="shared" si="33"/>
        <v>2.3607696858369504E-4</v>
      </c>
      <c r="V51" s="197">
        <f t="shared" si="33"/>
        <v>2.3102193607885474E-4</v>
      </c>
      <c r="W51" s="207"/>
      <c r="X51" s="135">
        <f t="shared" ref="X51:X63" si="34">IFERROR(I51/AH51,0)</f>
        <v>3.3063406838273465E-4</v>
      </c>
      <c r="Y51" s="143">
        <f t="shared" ref="Y51:Y63" si="35">IFERROR(J51/AI51,0)</f>
        <v>3.4824465163567104E-4</v>
      </c>
      <c r="Z51" s="136">
        <f t="shared" ref="Z51:Z63" si="36">IFERROR(K51/AJ51,0)</f>
        <v>3.6871488094673192E-4</v>
      </c>
      <c r="AA51" s="64"/>
      <c r="AB51" s="272">
        <v>72746.609653236432</v>
      </c>
      <c r="AC51" s="253">
        <v>96243.344401012757</v>
      </c>
      <c r="AD51" s="252">
        <v>177975.55553262302</v>
      </c>
      <c r="AE51" s="252">
        <v>282517.30015164689</v>
      </c>
      <c r="AF51" s="273">
        <v>359599.09895376122</v>
      </c>
      <c r="AG51"/>
      <c r="AH51" s="258">
        <v>371669.37003681593</v>
      </c>
      <c r="AI51" s="259">
        <v>384937.95061132865</v>
      </c>
      <c r="AJ51" s="260">
        <v>399548.90359127213</v>
      </c>
      <c r="AK51" s="64"/>
      <c r="AL51" s="64"/>
      <c r="AM51" s="64"/>
      <c r="AN51" s="64"/>
      <c r="AO51" s="64"/>
    </row>
    <row r="52" spans="1:41" ht="14.4" x14ac:dyDescent="0.3">
      <c r="A52" s="38" t="s">
        <v>101</v>
      </c>
      <c r="B52" s="18"/>
      <c r="C52" s="252">
        <v>52.889138740417444</v>
      </c>
      <c r="D52" s="253">
        <v>85.503144904673945</v>
      </c>
      <c r="E52" s="252">
        <v>122.59614222320226</v>
      </c>
      <c r="F52" s="252">
        <v>149.34111109534695</v>
      </c>
      <c r="G52" s="254">
        <v>189.98544957225863</v>
      </c>
      <c r="H52"/>
      <c r="I52" s="304">
        <v>280.86321298911764</v>
      </c>
      <c r="J52" s="305">
        <v>306.82566541790118</v>
      </c>
      <c r="K52" s="306">
        <v>336.17706594367496</v>
      </c>
      <c r="L52" s="328"/>
      <c r="M52" s="135">
        <f t="shared" si="31"/>
        <v>0.21815506089459147</v>
      </c>
      <c r="N52" s="135">
        <f t="shared" si="32"/>
        <v>8.1321663288941748E-2</v>
      </c>
      <c r="O52" s="143">
        <f t="shared" si="32"/>
        <v>0.10061206373292375</v>
      </c>
      <c r="P52" s="136">
        <f t="shared" si="32"/>
        <v>0.12090691482613902</v>
      </c>
      <c r="Q52"/>
      <c r="R52" s="194">
        <f t="shared" si="33"/>
        <v>8.3443307816368878E-5</v>
      </c>
      <c r="S52" s="195">
        <f t="shared" si="33"/>
        <v>1.3210687012435042E-4</v>
      </c>
      <c r="T52" s="196">
        <f t="shared" si="33"/>
        <v>1.7646203320215571E-4</v>
      </c>
      <c r="U52" s="196">
        <f t="shared" si="33"/>
        <v>2.0937523134744099E-4</v>
      </c>
      <c r="V52" s="197">
        <f t="shared" si="33"/>
        <v>2.3838516711674896E-4</v>
      </c>
      <c r="W52" s="207"/>
      <c r="X52" s="135">
        <f t="shared" si="34"/>
        <v>3.4209576523027443E-4</v>
      </c>
      <c r="Y52" s="143">
        <f t="shared" si="35"/>
        <v>3.6541437141269259E-4</v>
      </c>
      <c r="Z52" s="136">
        <f t="shared" si="36"/>
        <v>3.8645392146583954E-4</v>
      </c>
      <c r="AA52" s="64"/>
      <c r="AB52" s="272">
        <v>633833.19914412964</v>
      </c>
      <c r="AC52" s="253">
        <v>647227.08837315568</v>
      </c>
      <c r="AD52" s="252">
        <v>694745.15281570831</v>
      </c>
      <c r="AE52" s="252">
        <v>713270.19024293113</v>
      </c>
      <c r="AF52" s="273">
        <v>796968.4182540325</v>
      </c>
      <c r="AG52"/>
      <c r="AH52" s="258">
        <v>821007.57020497054</v>
      </c>
      <c r="AI52" s="259">
        <v>839665.01982861978</v>
      </c>
      <c r="AJ52" s="260">
        <v>869902.06922610104</v>
      </c>
      <c r="AK52" s="64"/>
      <c r="AL52" s="64"/>
      <c r="AM52" s="64"/>
      <c r="AN52" s="64"/>
      <c r="AO52" s="64"/>
    </row>
    <row r="53" spans="1:41" ht="14.4" x14ac:dyDescent="0.3">
      <c r="A53" s="38" t="s">
        <v>102</v>
      </c>
      <c r="B53" s="18"/>
      <c r="C53" s="252">
        <v>146.93929412114406</v>
      </c>
      <c r="D53" s="253">
        <v>205.21938084862072</v>
      </c>
      <c r="E53" s="252">
        <v>286.2491292879111</v>
      </c>
      <c r="F53" s="252">
        <v>371.04157481081313</v>
      </c>
      <c r="G53" s="254">
        <v>507.02415482072894</v>
      </c>
      <c r="H53"/>
      <c r="I53" s="304">
        <v>749.81095091128657</v>
      </c>
      <c r="J53" s="305">
        <v>820.85655733627505</v>
      </c>
      <c r="K53" s="306">
        <v>901.70983713659234</v>
      </c>
      <c r="L53" s="328"/>
      <c r="M53" s="135">
        <f t="shared" si="31"/>
        <v>0.29621905133418691</v>
      </c>
      <c r="N53" s="135">
        <f t="shared" si="32"/>
        <v>8.1395668866568016E-2</v>
      </c>
      <c r="O53" s="143">
        <f t="shared" si="32"/>
        <v>0.10115314728167091</v>
      </c>
      <c r="P53" s="136">
        <f t="shared" si="32"/>
        <v>0.12203817095193492</v>
      </c>
      <c r="Q53"/>
      <c r="R53" s="194">
        <f t="shared" si="33"/>
        <v>3.7166337954962957E-4</v>
      </c>
      <c r="S53" s="195">
        <f t="shared" si="33"/>
        <v>5.172029223145274E-4</v>
      </c>
      <c r="T53" s="196">
        <f t="shared" si="33"/>
        <v>7.173084358894343E-4</v>
      </c>
      <c r="U53" s="196">
        <f t="shared" si="33"/>
        <v>9.1765696133481881E-4</v>
      </c>
      <c r="V53" s="197">
        <f t="shared" si="33"/>
        <v>1.228787929529141E-3</v>
      </c>
      <c r="W53" s="207"/>
      <c r="X53" s="135">
        <f t="shared" si="34"/>
        <v>1.7882273764423524E-3</v>
      </c>
      <c r="Y53" s="143">
        <f t="shared" si="35"/>
        <v>1.8872072076496123E-3</v>
      </c>
      <c r="Z53" s="136">
        <f t="shared" si="36"/>
        <v>2.003102007268056E-3</v>
      </c>
      <c r="AA53" s="64"/>
      <c r="AB53" s="272">
        <v>395355.85749449045</v>
      </c>
      <c r="AC53" s="253">
        <v>396786.97082809662</v>
      </c>
      <c r="AD53" s="252">
        <v>399060.03465994849</v>
      </c>
      <c r="AE53" s="252">
        <v>404335.81441053754</v>
      </c>
      <c r="AF53" s="273">
        <v>412621.36666252522</v>
      </c>
      <c r="AG53"/>
      <c r="AH53" s="258">
        <v>419304.03302684164</v>
      </c>
      <c r="AI53" s="259">
        <v>434958.36281729542</v>
      </c>
      <c r="AJ53" s="260">
        <v>450156.72385371692</v>
      </c>
      <c r="AK53" s="64"/>
      <c r="AL53" s="64"/>
      <c r="AM53" s="64"/>
      <c r="AN53" s="64"/>
      <c r="AO53" s="64"/>
    </row>
    <row r="54" spans="1:41" ht="14.4" x14ac:dyDescent="0.3">
      <c r="A54" s="38" t="s">
        <v>103</v>
      </c>
      <c r="B54" s="18"/>
      <c r="C54" s="252">
        <v>4620.5712949845602</v>
      </c>
      <c r="D54" s="253">
        <v>6135.3635598720884</v>
      </c>
      <c r="E54" s="252">
        <v>8242.52747983273</v>
      </c>
      <c r="F54" s="252">
        <v>10043.286318560838</v>
      </c>
      <c r="G54" s="254">
        <v>13226.198282075846</v>
      </c>
      <c r="H54"/>
      <c r="I54" s="304">
        <v>19547.791101414412</v>
      </c>
      <c r="J54" s="305">
        <v>21385.839868066068</v>
      </c>
      <c r="K54" s="306">
        <v>23416.871813655027</v>
      </c>
      <c r="L54" s="328"/>
      <c r="M54" s="135">
        <f t="shared" si="31"/>
        <v>0.21847168154841889</v>
      </c>
      <c r="N54" s="135">
        <f t="shared" si="32"/>
        <v>8.1265962743073628E-2</v>
      </c>
      <c r="O54" s="143">
        <f t="shared" si="32"/>
        <v>0.10087562593783406</v>
      </c>
      <c r="P54" s="136">
        <f t="shared" si="32"/>
        <v>0.12103396206200334</v>
      </c>
      <c r="Q54"/>
      <c r="R54" s="194">
        <f t="shared" si="33"/>
        <v>1.0994764835267453E-2</v>
      </c>
      <c r="S54" s="195">
        <f t="shared" si="33"/>
        <v>1.4396576907492884E-2</v>
      </c>
      <c r="T54" s="196">
        <f t="shared" si="33"/>
        <v>1.9071816396006549E-2</v>
      </c>
      <c r="U54" s="196">
        <f t="shared" si="33"/>
        <v>2.2494377329955791E-2</v>
      </c>
      <c r="V54" s="197">
        <f t="shared" si="33"/>
        <v>2.8554215973370208E-2</v>
      </c>
      <c r="W54" s="207"/>
      <c r="X54" s="135">
        <f t="shared" si="34"/>
        <v>4.064765357229929E-2</v>
      </c>
      <c r="Y54" s="143">
        <f t="shared" si="35"/>
        <v>4.3072253441747393E-2</v>
      </c>
      <c r="Z54" s="136">
        <f t="shared" si="36"/>
        <v>4.5295691892390633E-2</v>
      </c>
      <c r="AA54" s="64"/>
      <c r="AB54" s="272">
        <v>420251.94392183312</v>
      </c>
      <c r="AC54" s="253">
        <v>426168.22035513591</v>
      </c>
      <c r="AD54" s="252">
        <v>432183.66351086699</v>
      </c>
      <c r="AE54" s="252">
        <v>446479.85455397255</v>
      </c>
      <c r="AF54" s="273">
        <v>463195.98809544125</v>
      </c>
      <c r="AG54"/>
      <c r="AH54" s="258">
        <v>480908.22922029404</v>
      </c>
      <c r="AI54" s="259">
        <v>496510.81982485816</v>
      </c>
      <c r="AJ54" s="260">
        <v>516977.90309256548</v>
      </c>
      <c r="AK54" s="64"/>
      <c r="AL54" s="64"/>
      <c r="AM54" s="64"/>
      <c r="AN54" s="64"/>
      <c r="AO54" s="64"/>
    </row>
    <row r="55" spans="1:41" ht="14.4" x14ac:dyDescent="0.3">
      <c r="A55" s="38" t="s">
        <v>104</v>
      </c>
      <c r="B55" s="18"/>
      <c r="C55" s="252">
        <v>3100.7274575220126</v>
      </c>
      <c r="D55" s="253">
        <v>4147.9967425032701</v>
      </c>
      <c r="E55" s="252">
        <v>5540.076631129059</v>
      </c>
      <c r="F55" s="252">
        <v>6923.97327630993</v>
      </c>
      <c r="G55" s="254">
        <v>9290.9226271839743</v>
      </c>
      <c r="H55"/>
      <c r="I55" s="304">
        <v>13716.110771715865</v>
      </c>
      <c r="J55" s="305">
        <v>14969.046462520568</v>
      </c>
      <c r="K55" s="306">
        <v>16408.960214439176</v>
      </c>
      <c r="L55" s="328"/>
      <c r="M55" s="135">
        <f t="shared" si="31"/>
        <v>0.24979738319952349</v>
      </c>
      <c r="N55" s="135">
        <f t="shared" si="32"/>
        <v>8.1021740311157942E-2</v>
      </c>
      <c r="O55" s="143">
        <f t="shared" si="32"/>
        <v>0.10008706600679673</v>
      </c>
      <c r="P55" s="136">
        <f t="shared" si="32"/>
        <v>0.12048086358534915</v>
      </c>
      <c r="Q55"/>
      <c r="R55" s="194">
        <f t="shared" si="33"/>
        <v>3.9794164744150623E-3</v>
      </c>
      <c r="S55" s="195">
        <f t="shared" si="33"/>
        <v>5.2183929429363216E-3</v>
      </c>
      <c r="T55" s="196">
        <f t="shared" si="33"/>
        <v>6.8416391573261062E-3</v>
      </c>
      <c r="U55" s="196">
        <f t="shared" si="33"/>
        <v>8.472967074490613E-3</v>
      </c>
      <c r="V55" s="197">
        <f t="shared" si="33"/>
        <v>1.0964282782663507E-2</v>
      </c>
      <c r="W55" s="207"/>
      <c r="X55" s="135">
        <f t="shared" si="34"/>
        <v>1.5413069836474532E-2</v>
      </c>
      <c r="Y55" s="143">
        <f t="shared" si="35"/>
        <v>1.6332772071691606E-2</v>
      </c>
      <c r="Z55" s="136">
        <f t="shared" si="36"/>
        <v>1.7171133379065638E-2</v>
      </c>
      <c r="AA55" s="64"/>
      <c r="AB55" s="272">
        <v>779191.49138010014</v>
      </c>
      <c r="AC55" s="253">
        <v>794880.10731695616</v>
      </c>
      <c r="AD55" s="252">
        <v>809758.67094608187</v>
      </c>
      <c r="AE55" s="252">
        <v>817184.01776348136</v>
      </c>
      <c r="AF55" s="273">
        <v>847380.79191778833</v>
      </c>
      <c r="AG55"/>
      <c r="AH55" s="258">
        <v>889901.29268454562</v>
      </c>
      <c r="AI55" s="259">
        <v>916503.72617795342</v>
      </c>
      <c r="AJ55" s="260">
        <v>955613.11255343957</v>
      </c>
      <c r="AK55" s="64"/>
      <c r="AL55" s="64"/>
      <c r="AM55" s="64"/>
      <c r="AN55" s="64"/>
      <c r="AO55" s="64"/>
    </row>
    <row r="56" spans="1:41" ht="14.4" x14ac:dyDescent="0.3">
      <c r="A56" s="38" t="s">
        <v>105</v>
      </c>
      <c r="B56" s="18"/>
      <c r="C56" s="252">
        <v>93244.339271598379</v>
      </c>
      <c r="D56" s="253">
        <v>97594.693421214717</v>
      </c>
      <c r="E56" s="252">
        <v>108047.32196912968</v>
      </c>
      <c r="F56" s="252">
        <v>114260.30277862395</v>
      </c>
      <c r="G56" s="254">
        <v>118977.70843167696</v>
      </c>
      <c r="H56"/>
      <c r="I56" s="304">
        <v>130976.84211810477</v>
      </c>
      <c r="J56" s="305">
        <v>135983.93160083712</v>
      </c>
      <c r="K56" s="306">
        <v>141684.93118158056</v>
      </c>
      <c r="L56" s="328"/>
      <c r="M56" s="135">
        <f t="shared" si="31"/>
        <v>5.750240446745547E-2</v>
      </c>
      <c r="N56" s="135">
        <f t="shared" si="32"/>
        <v>1.94027082986441E-2</v>
      </c>
      <c r="O56" s="143">
        <f t="shared" si="32"/>
        <v>2.7080298634731381E-2</v>
      </c>
      <c r="P56" s="136">
        <f t="shared" si="32"/>
        <v>3.5551286935316728E-2</v>
      </c>
      <c r="Q56"/>
      <c r="R56" s="194">
        <f t="shared" si="33"/>
        <v>0.10871596833919303</v>
      </c>
      <c r="S56" s="195">
        <f t="shared" si="33"/>
        <v>0.11250059393438717</v>
      </c>
      <c r="T56" s="196">
        <f t="shared" si="33"/>
        <v>0.12083369107155048</v>
      </c>
      <c r="U56" s="196">
        <f t="shared" si="33"/>
        <v>0.12669151029549366</v>
      </c>
      <c r="V56" s="197">
        <f t="shared" si="33"/>
        <v>0.12764119558690551</v>
      </c>
      <c r="W56" s="207"/>
      <c r="X56" s="135">
        <f t="shared" si="34"/>
        <v>0.13578488410563042</v>
      </c>
      <c r="Y56" s="143">
        <f t="shared" si="35"/>
        <v>0.13637042990503337</v>
      </c>
      <c r="Z56" s="136">
        <f t="shared" si="36"/>
        <v>0.13486248204521278</v>
      </c>
      <c r="AA56" s="64"/>
      <c r="AB56" s="272">
        <v>857687.6120044915</v>
      </c>
      <c r="AC56" s="253">
        <v>867503.80605220713</v>
      </c>
      <c r="AD56" s="252">
        <v>894182.08622916706</v>
      </c>
      <c r="AE56" s="252">
        <v>901878.13305031008</v>
      </c>
      <c r="AF56" s="273">
        <v>932126.24564198835</v>
      </c>
      <c r="AG56"/>
      <c r="AH56" s="258">
        <v>964590.74204618135</v>
      </c>
      <c r="AI56" s="259">
        <v>997165.82029941969</v>
      </c>
      <c r="AJ56" s="260">
        <v>1050588.1920079191</v>
      </c>
      <c r="AK56" s="64"/>
      <c r="AL56" s="64"/>
      <c r="AM56" s="64"/>
      <c r="AN56" s="64"/>
      <c r="AO56" s="64"/>
    </row>
    <row r="57" spans="1:41" ht="14.4" x14ac:dyDescent="0.3">
      <c r="A57" s="38" t="s">
        <v>106</v>
      </c>
      <c r="B57" s="18"/>
      <c r="C57" s="252">
        <v>21.172540611363253</v>
      </c>
      <c r="D57" s="253">
        <v>36.287999752556921</v>
      </c>
      <c r="E57" s="252">
        <v>66.396031773429456</v>
      </c>
      <c r="F57" s="252">
        <v>114.43697688089533</v>
      </c>
      <c r="G57" s="254">
        <v>352.63819503266421</v>
      </c>
      <c r="H57"/>
      <c r="I57" s="304">
        <v>520.63924703427335</v>
      </c>
      <c r="J57" s="305">
        <v>568.96219900288338</v>
      </c>
      <c r="K57" s="306">
        <v>622.92707434323131</v>
      </c>
      <c r="L57" s="328"/>
      <c r="M57" s="135">
        <f t="shared" si="31"/>
        <v>0.72355145065598681</v>
      </c>
      <c r="N57" s="135">
        <f t="shared" si="32"/>
        <v>8.1039369968035402E-2</v>
      </c>
      <c r="O57" s="143">
        <f t="shared" si="32"/>
        <v>0.10040058528502316</v>
      </c>
      <c r="P57" s="136">
        <f t="shared" si="32"/>
        <v>0.12052505397508884</v>
      </c>
      <c r="Q57"/>
      <c r="R57" s="194">
        <f t="shared" si="33"/>
        <v>3.3953509970239904E-5</v>
      </c>
      <c r="S57" s="195">
        <f t="shared" si="33"/>
        <v>5.7342252838920374E-5</v>
      </c>
      <c r="T57" s="196">
        <f t="shared" si="33"/>
        <v>1.0221906800001695E-4</v>
      </c>
      <c r="U57" s="196">
        <f t="shared" si="33"/>
        <v>1.7408383091771488E-4</v>
      </c>
      <c r="V57" s="197">
        <f t="shared" si="33"/>
        <v>5.0478417597791397E-4</v>
      </c>
      <c r="W57" s="207"/>
      <c r="X57" s="135">
        <f t="shared" si="34"/>
        <v>7.2989220107263489E-4</v>
      </c>
      <c r="Y57" s="143">
        <f t="shared" si="35"/>
        <v>7.6755008422916507E-4</v>
      </c>
      <c r="Z57" s="136">
        <f t="shared" si="36"/>
        <v>8.1522442945535282E-4</v>
      </c>
      <c r="AA57" s="64"/>
      <c r="AB57" s="272">
        <v>623574.42956327309</v>
      </c>
      <c r="AC57" s="253">
        <v>632831.77684862202</v>
      </c>
      <c r="AD57" s="252">
        <v>649546.44052730408</v>
      </c>
      <c r="AE57" s="252">
        <v>657367.06434836483</v>
      </c>
      <c r="AF57" s="273">
        <v>698592.01578476839</v>
      </c>
      <c r="AG57"/>
      <c r="AH57" s="258">
        <v>713309.78227901657</v>
      </c>
      <c r="AI57" s="259">
        <v>741270.45347702689</v>
      </c>
      <c r="AJ57" s="260">
        <v>764117.28088105214</v>
      </c>
      <c r="AK57" s="64"/>
      <c r="AL57" s="64"/>
      <c r="AM57" s="64"/>
      <c r="AN57" s="64"/>
      <c r="AO57" s="64"/>
    </row>
    <row r="58" spans="1:41" ht="14.4" x14ac:dyDescent="0.3">
      <c r="A58" s="38" t="s">
        <v>107</v>
      </c>
      <c r="B58" s="18"/>
      <c r="C58" s="252">
        <v>67957.590346363446</v>
      </c>
      <c r="D58" s="253">
        <v>74479.180068132264</v>
      </c>
      <c r="E58" s="252">
        <v>85384.874781191684</v>
      </c>
      <c r="F58" s="252">
        <v>93441.307587968142</v>
      </c>
      <c r="G58" s="254">
        <v>104789.57508169035</v>
      </c>
      <c r="H58"/>
      <c r="I58" s="304">
        <v>105839.35168095697</v>
      </c>
      <c r="J58" s="305">
        <v>110048.46843648748</v>
      </c>
      <c r="K58" s="306">
        <v>114614.61753259182</v>
      </c>
      <c r="L58" s="328"/>
      <c r="M58" s="135">
        <f t="shared" si="31"/>
        <v>9.4354331811365544E-2</v>
      </c>
      <c r="N58" s="135">
        <f t="shared" si="32"/>
        <v>1.9956089417192402E-3</v>
      </c>
      <c r="O58" s="143">
        <f t="shared" si="32"/>
        <v>9.8414311577421643E-3</v>
      </c>
      <c r="P58" s="136">
        <f t="shared" si="32"/>
        <v>1.8085814016452595E-2</v>
      </c>
      <c r="Q58"/>
      <c r="R58" s="194">
        <f t="shared" si="33"/>
        <v>1.9338612193392231E-2</v>
      </c>
      <c r="S58" s="195">
        <f t="shared" si="33"/>
        <v>2.1071355746765812E-2</v>
      </c>
      <c r="T58" s="196">
        <f t="shared" si="33"/>
        <v>2.3792040188085787E-2</v>
      </c>
      <c r="U58" s="196">
        <f t="shared" si="33"/>
        <v>2.5919817066283324E-2</v>
      </c>
      <c r="V58" s="197">
        <f t="shared" si="33"/>
        <v>2.8276622346494765E-2</v>
      </c>
      <c r="W58" s="207"/>
      <c r="X58" s="135">
        <f t="shared" si="34"/>
        <v>2.7531606828579649E-2</v>
      </c>
      <c r="Y58" s="143">
        <f t="shared" si="35"/>
        <v>2.781969545645413E-2</v>
      </c>
      <c r="Z58" s="136">
        <f t="shared" si="36"/>
        <v>2.7494595936040464E-2</v>
      </c>
      <c r="AA58" s="64"/>
      <c r="AB58" s="272">
        <v>3514088.2741101626</v>
      </c>
      <c r="AC58" s="253">
        <v>3534617.3717162875</v>
      </c>
      <c r="AD58" s="252">
        <v>3588800.0401054053</v>
      </c>
      <c r="AE58" s="252">
        <v>3605014.1615203465</v>
      </c>
      <c r="AF58" s="273">
        <v>3705873.1342670531</v>
      </c>
      <c r="AG58"/>
      <c r="AH58" s="258">
        <v>3844285.3096059994</v>
      </c>
      <c r="AI58" s="259">
        <v>3955775.454434617</v>
      </c>
      <c r="AJ58" s="260">
        <v>4168623.456013503</v>
      </c>
      <c r="AK58" s="64"/>
      <c r="AL58" s="64"/>
      <c r="AM58" s="64"/>
      <c r="AN58" s="64"/>
      <c r="AO58" s="64"/>
    </row>
    <row r="59" spans="1:41" ht="14.4" x14ac:dyDescent="0.3">
      <c r="A59" s="38" t="s">
        <v>108</v>
      </c>
      <c r="B59" s="18"/>
      <c r="C59" s="252">
        <v>0</v>
      </c>
      <c r="D59" s="253">
        <v>0</v>
      </c>
      <c r="E59" s="252">
        <v>0</v>
      </c>
      <c r="F59" s="252">
        <v>0</v>
      </c>
      <c r="G59" s="254">
        <v>0</v>
      </c>
      <c r="H59"/>
      <c r="I59" s="304">
        <v>0</v>
      </c>
      <c r="J59" s="305">
        <v>0</v>
      </c>
      <c r="K59" s="306">
        <v>0</v>
      </c>
      <c r="L59" s="328"/>
      <c r="M59" s="135">
        <f t="shared" si="31"/>
        <v>0</v>
      </c>
      <c r="N59" s="135">
        <f t="shared" si="32"/>
        <v>0</v>
      </c>
      <c r="O59" s="143">
        <f t="shared" si="32"/>
        <v>0</v>
      </c>
      <c r="P59" s="136">
        <f t="shared" si="32"/>
        <v>0</v>
      </c>
      <c r="Q59"/>
      <c r="R59" s="194">
        <f t="shared" si="33"/>
        <v>0</v>
      </c>
      <c r="S59" s="195">
        <f t="shared" si="33"/>
        <v>0</v>
      </c>
      <c r="T59" s="196">
        <f t="shared" si="33"/>
        <v>0</v>
      </c>
      <c r="U59" s="196">
        <f t="shared" si="33"/>
        <v>0</v>
      </c>
      <c r="V59" s="197">
        <f t="shared" si="33"/>
        <v>0</v>
      </c>
      <c r="W59" s="207"/>
      <c r="X59" s="135">
        <f t="shared" si="34"/>
        <v>0</v>
      </c>
      <c r="Y59" s="143">
        <f t="shared" si="35"/>
        <v>0</v>
      </c>
      <c r="Z59" s="136">
        <f t="shared" si="36"/>
        <v>0</v>
      </c>
      <c r="AA59" s="64"/>
      <c r="AB59" s="272">
        <v>0</v>
      </c>
      <c r="AC59" s="253">
        <v>0</v>
      </c>
      <c r="AD59" s="252">
        <v>0</v>
      </c>
      <c r="AE59" s="252">
        <v>0</v>
      </c>
      <c r="AF59" s="273">
        <v>0</v>
      </c>
      <c r="AG59"/>
      <c r="AH59" s="258">
        <v>0</v>
      </c>
      <c r="AI59" s="259">
        <v>0</v>
      </c>
      <c r="AJ59" s="260">
        <v>0</v>
      </c>
      <c r="AK59" s="64"/>
      <c r="AL59" s="64"/>
      <c r="AM59" s="64"/>
      <c r="AN59" s="64"/>
      <c r="AO59" s="64"/>
    </row>
    <row r="60" spans="1:41" ht="14.4" x14ac:dyDescent="0.3">
      <c r="A60" s="38" t="s">
        <v>109</v>
      </c>
      <c r="B60" s="18"/>
      <c r="C60" s="252">
        <v>6055.1059832537994</v>
      </c>
      <c r="D60" s="253">
        <v>7553.4715798514117</v>
      </c>
      <c r="E60" s="252">
        <v>9877.6988068169976</v>
      </c>
      <c r="F60" s="252">
        <v>12022.461189305564</v>
      </c>
      <c r="G60" s="254">
        <v>18939.587637180586</v>
      </c>
      <c r="H60"/>
      <c r="I60" s="304">
        <v>27985.182436430761</v>
      </c>
      <c r="J60" s="305">
        <v>30595.796264742163</v>
      </c>
      <c r="K60" s="306">
        <v>33477.901435407584</v>
      </c>
      <c r="L60" s="328"/>
      <c r="M60" s="135">
        <f t="shared" si="31"/>
        <v>0.21713178589818716</v>
      </c>
      <c r="N60" s="135">
        <f t="shared" si="32"/>
        <v>8.1213661878613896E-2</v>
      </c>
      <c r="O60" s="143">
        <f t="shared" si="32"/>
        <v>0.1006728354676194</v>
      </c>
      <c r="P60" s="136">
        <f t="shared" si="32"/>
        <v>0.120669471802763</v>
      </c>
      <c r="Q60"/>
      <c r="R60" s="194">
        <f t="shared" si="33"/>
        <v>2.2464651041497279E-3</v>
      </c>
      <c r="S60" s="195">
        <f t="shared" si="33"/>
        <v>2.7587766929441193E-3</v>
      </c>
      <c r="T60" s="196">
        <f t="shared" si="33"/>
        <v>3.5736524072651882E-3</v>
      </c>
      <c r="U60" s="196">
        <f t="shared" si="33"/>
        <v>4.2540526684072552E-3</v>
      </c>
      <c r="V60" s="197">
        <f t="shared" si="33"/>
        <v>6.491425075508434E-3</v>
      </c>
      <c r="W60" s="207"/>
      <c r="X60" s="135">
        <f t="shared" si="34"/>
        <v>9.3464876348654715E-3</v>
      </c>
      <c r="Y60" s="143">
        <f t="shared" si="35"/>
        <v>9.8613248141639492E-3</v>
      </c>
      <c r="Z60" s="136">
        <f t="shared" si="36"/>
        <v>1.0348893420492649E-2</v>
      </c>
      <c r="AA60" s="64"/>
      <c r="AB60" s="272">
        <v>2695392.851671122</v>
      </c>
      <c r="AC60" s="253">
        <v>2737978.6117413063</v>
      </c>
      <c r="AD60" s="252">
        <v>2764034.5733501576</v>
      </c>
      <c r="AE60" s="252">
        <v>2826119.4974360415</v>
      </c>
      <c r="AF60" s="273">
        <v>2917631.7090430507</v>
      </c>
      <c r="AG60"/>
      <c r="AH60" s="258">
        <v>2994192.4206946823</v>
      </c>
      <c r="AI60" s="259">
        <v>3102605.0597985601</v>
      </c>
      <c r="AJ60" s="260">
        <v>3234925.713807757</v>
      </c>
      <c r="AK60" s="64"/>
      <c r="AL60" s="64"/>
      <c r="AM60" s="64"/>
      <c r="AN60" s="64"/>
      <c r="AO60" s="64"/>
    </row>
    <row r="61" spans="1:41" ht="14.4" x14ac:dyDescent="0.3">
      <c r="A61" s="38" t="s">
        <v>110</v>
      </c>
      <c r="B61" s="18"/>
      <c r="C61" s="252">
        <v>117.37814604199255</v>
      </c>
      <c r="D61" s="253">
        <v>157.33052648086053</v>
      </c>
      <c r="E61" s="252">
        <v>219.91159500211344</v>
      </c>
      <c r="F61" s="252">
        <v>288.76782068718234</v>
      </c>
      <c r="G61" s="254">
        <v>413.20624757438145</v>
      </c>
      <c r="H61"/>
      <c r="I61" s="304">
        <v>612.59003384811479</v>
      </c>
      <c r="J61" s="305">
        <v>670.04686107110422</v>
      </c>
      <c r="K61" s="306">
        <v>735.44796248124055</v>
      </c>
      <c r="L61" s="328"/>
      <c r="M61" s="135">
        <f t="shared" si="31"/>
        <v>0.31310866389017433</v>
      </c>
      <c r="N61" s="135">
        <f t="shared" si="32"/>
        <v>8.1933603251602705E-2</v>
      </c>
      <c r="O61" s="143">
        <f t="shared" si="32"/>
        <v>0.10150800979062535</v>
      </c>
      <c r="P61" s="136">
        <f t="shared" si="32"/>
        <v>0.1222174408162009</v>
      </c>
      <c r="Q61"/>
      <c r="R61" s="194">
        <f t="shared" si="33"/>
        <v>3.1919908207473448E-4</v>
      </c>
      <c r="S61" s="195">
        <f t="shared" si="33"/>
        <v>4.2839979021979437E-4</v>
      </c>
      <c r="T61" s="196">
        <f t="shared" si="33"/>
        <v>5.9387022311617997E-4</v>
      </c>
      <c r="U61" s="196">
        <f t="shared" si="33"/>
        <v>7.7194176572226993E-4</v>
      </c>
      <c r="V61" s="197">
        <f t="shared" si="33"/>
        <v>1.0858349225602842E-3</v>
      </c>
      <c r="W61" s="207"/>
      <c r="X61" s="135">
        <f t="shared" si="34"/>
        <v>1.5654672190151234E-3</v>
      </c>
      <c r="Y61" s="143">
        <f t="shared" si="35"/>
        <v>1.6373087625956373E-3</v>
      </c>
      <c r="Z61" s="136">
        <f t="shared" si="36"/>
        <v>1.7372264289948951E-3</v>
      </c>
      <c r="AA61" s="64"/>
      <c r="AB61" s="272">
        <v>367727.07890967763</v>
      </c>
      <c r="AC61" s="253">
        <v>367251.64221051714</v>
      </c>
      <c r="AD61" s="252">
        <v>370302.44393831433</v>
      </c>
      <c r="AE61" s="252">
        <v>374079.79916334199</v>
      </c>
      <c r="AF61" s="273">
        <v>380542.4185474572</v>
      </c>
      <c r="AG61"/>
      <c r="AH61" s="258">
        <v>391314.50752032438</v>
      </c>
      <c r="AI61" s="259">
        <v>409236.71599294082</v>
      </c>
      <c r="AJ61" s="260">
        <v>423346.05910108547</v>
      </c>
      <c r="AK61" s="64"/>
      <c r="AL61" s="64"/>
      <c r="AM61" s="64"/>
      <c r="AN61" s="64"/>
      <c r="AO61" s="64"/>
    </row>
    <row r="62" spans="1:41" ht="14.4" x14ac:dyDescent="0.3">
      <c r="A62" s="38" t="s">
        <v>111</v>
      </c>
      <c r="B62" s="18"/>
      <c r="C62" s="252">
        <v>261.42815001692099</v>
      </c>
      <c r="D62" s="253">
        <v>358.9709051534702</v>
      </c>
      <c r="E62" s="252">
        <v>495.18448677945565</v>
      </c>
      <c r="F62" s="252">
        <v>643.20761894655516</v>
      </c>
      <c r="G62" s="254">
        <v>877.76296741580597</v>
      </c>
      <c r="H62"/>
      <c r="I62" s="304">
        <v>1291.9114052683262</v>
      </c>
      <c r="J62" s="305">
        <v>1404.8645577181826</v>
      </c>
      <c r="K62" s="306">
        <v>1539.9985983219547</v>
      </c>
      <c r="L62" s="328"/>
      <c r="M62" s="135">
        <f t="shared" si="31"/>
        <v>0.2989252210419624</v>
      </c>
      <c r="N62" s="135">
        <f t="shared" si="32"/>
        <v>8.0366466443721363E-2</v>
      </c>
      <c r="O62" s="143">
        <f t="shared" si="32"/>
        <v>9.8629965575359968E-2</v>
      </c>
      <c r="P62" s="136">
        <f t="shared" si="32"/>
        <v>0.11899620663346688</v>
      </c>
      <c r="Q62"/>
      <c r="R62" s="194">
        <f t="shared" si="33"/>
        <v>3.2172570685416874E-3</v>
      </c>
      <c r="S62" s="195">
        <f t="shared" si="33"/>
        <v>4.3309688036168885E-3</v>
      </c>
      <c r="T62" s="196">
        <f t="shared" si="33"/>
        <v>5.8475037188373824E-3</v>
      </c>
      <c r="U62" s="196">
        <f t="shared" si="33"/>
        <v>7.4432291549366546E-3</v>
      </c>
      <c r="V62" s="197">
        <f t="shared" si="33"/>
        <v>9.7964701301882021E-3</v>
      </c>
      <c r="W62" s="207"/>
      <c r="X62" s="135">
        <f t="shared" si="34"/>
        <v>1.4124382690947544E-2</v>
      </c>
      <c r="Y62" s="143">
        <f t="shared" si="35"/>
        <v>1.4754699231511081E-2</v>
      </c>
      <c r="Z62" s="136">
        <f t="shared" si="36"/>
        <v>1.5589194318866337E-2</v>
      </c>
      <c r="AA62" s="64"/>
      <c r="AB62" s="272">
        <v>81258.085520477442</v>
      </c>
      <c r="AC62" s="253">
        <v>82884.666556287732</v>
      </c>
      <c r="AD62" s="252">
        <v>84683.056324401899</v>
      </c>
      <c r="AE62" s="252">
        <v>86415.130524357635</v>
      </c>
      <c r="AF62" s="273">
        <v>89599.92280392356</v>
      </c>
      <c r="AG62"/>
      <c r="AH62" s="258">
        <v>91466.751753782839</v>
      </c>
      <c r="AI62" s="259">
        <v>95214.720115599775</v>
      </c>
      <c r="AJ62" s="260">
        <v>98786.285347551238</v>
      </c>
      <c r="AK62" s="64"/>
      <c r="AL62" s="64"/>
      <c r="AM62" s="64"/>
      <c r="AN62" s="64"/>
      <c r="AO62" s="64"/>
    </row>
    <row r="63" spans="1:41" ht="14.4" x14ac:dyDescent="0.3">
      <c r="A63" s="40" t="s">
        <v>76</v>
      </c>
      <c r="B63" s="20" t="s">
        <v>77</v>
      </c>
      <c r="C63" s="151">
        <f t="shared" ref="C63:G63" si="37">SUM(C51:C62)</f>
        <v>175604.90687346438</v>
      </c>
      <c r="D63" s="151">
        <f t="shared" si="37"/>
        <v>190796.18240039216</v>
      </c>
      <c r="E63" s="151">
        <f t="shared" si="37"/>
        <v>218339.71974178907</v>
      </c>
      <c r="F63" s="151">
        <f t="shared" ref="F63" si="38">SUM(F51:F62)</f>
        <v>238324.82208098145</v>
      </c>
      <c r="G63" s="152">
        <f t="shared" si="37"/>
        <v>267647.68435427599</v>
      </c>
      <c r="H63"/>
      <c r="I63" s="162">
        <f t="shared" ref="I63:K63" si="39">SUM(I51:I62)</f>
        <v>301643.97951458243</v>
      </c>
      <c r="J63" s="163">
        <f t="shared" si="39"/>
        <v>316888.69105571165</v>
      </c>
      <c r="K63" s="164">
        <f t="shared" si="39"/>
        <v>333886.86234232091</v>
      </c>
      <c r="L63" s="328"/>
      <c r="M63" s="139">
        <f t="shared" si="31"/>
        <v>9.1532142492566138E-2</v>
      </c>
      <c r="N63" s="139">
        <f t="shared" si="32"/>
        <v>2.4203449697657309E-2</v>
      </c>
      <c r="O63" s="140">
        <f t="shared" si="32"/>
        <v>3.435269434686905E-2</v>
      </c>
      <c r="P63" s="141">
        <f t="shared" si="32"/>
        <v>4.5218692886710654E-2</v>
      </c>
      <c r="Q63"/>
      <c r="R63" s="202">
        <f t="shared" si="33"/>
        <v>1.6818609327989197E-2</v>
      </c>
      <c r="S63" s="82">
        <f t="shared" si="33"/>
        <v>1.8026213878640101E-2</v>
      </c>
      <c r="T63" s="82">
        <f t="shared" si="33"/>
        <v>2.0095191856203815E-2</v>
      </c>
      <c r="U63" s="82">
        <f t="shared" si="33"/>
        <v>2.1442383431289944E-2</v>
      </c>
      <c r="V63" s="203">
        <f t="shared" si="33"/>
        <v>2.3064862144161577E-2</v>
      </c>
      <c r="W63" s="207"/>
      <c r="X63" s="139">
        <f t="shared" si="34"/>
        <v>2.5174865467320381E-2</v>
      </c>
      <c r="Y63" s="140">
        <f t="shared" si="35"/>
        <v>2.5609559035029129E-2</v>
      </c>
      <c r="Z63" s="141">
        <f t="shared" si="36"/>
        <v>2.5817486935798942E-2</v>
      </c>
      <c r="AA63" s="64"/>
      <c r="AB63" s="276">
        <v>10441107.433372995</v>
      </c>
      <c r="AC63" s="270">
        <v>10584373.606399585</v>
      </c>
      <c r="AD63" s="270">
        <v>10865271.717939978</v>
      </c>
      <c r="AE63" s="270">
        <v>11114660.963165332</v>
      </c>
      <c r="AF63" s="277">
        <v>11604131.10997179</v>
      </c>
      <c r="AG63"/>
      <c r="AH63" s="264">
        <v>11981950.009073455</v>
      </c>
      <c r="AI63" s="265">
        <v>12373844.103378221</v>
      </c>
      <c r="AJ63" s="266">
        <v>12932585.699475963</v>
      </c>
      <c r="AK63" s="64"/>
      <c r="AL63" s="64"/>
      <c r="AM63" s="64"/>
      <c r="AN63" s="64"/>
      <c r="AO63" s="64"/>
    </row>
    <row r="64" spans="1:41" x14ac:dyDescent="0.3">
      <c r="A64" s="5" t="s">
        <v>81</v>
      </c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64"/>
      <c r="AA64" s="64"/>
      <c r="AB64" s="64"/>
      <c r="AC64" s="64"/>
      <c r="AD64" s="64"/>
      <c r="AE64" s="64"/>
      <c r="AF64" s="64"/>
      <c r="AG64" s="64"/>
      <c r="AH64" s="64"/>
      <c r="AI64" s="64"/>
      <c r="AJ64" s="64"/>
      <c r="AK64" s="64"/>
      <c r="AL64" s="64"/>
      <c r="AM64" s="64"/>
      <c r="AN64" s="64"/>
      <c r="AO64" s="64"/>
    </row>
    <row r="65" spans="1:43" x14ac:dyDescent="0.3">
      <c r="A65" s="5" t="s">
        <v>88</v>
      </c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64"/>
      <c r="AA65" s="64"/>
      <c r="AB65" s="64"/>
      <c r="AC65" s="64"/>
      <c r="AD65" s="64"/>
      <c r="AE65" s="64"/>
      <c r="AF65" s="64"/>
      <c r="AG65" s="64"/>
      <c r="AH65" s="64"/>
      <c r="AI65" s="64"/>
      <c r="AJ65" s="64"/>
      <c r="AK65" s="64"/>
      <c r="AL65" s="64"/>
      <c r="AM65" s="64"/>
      <c r="AN65" s="64"/>
      <c r="AO65" s="64"/>
    </row>
    <row r="66" spans="1:43" x14ac:dyDescent="0.3">
      <c r="A66" s="9"/>
      <c r="B66" s="5"/>
      <c r="C66" s="5"/>
      <c r="D66" s="5"/>
      <c r="E66" s="5"/>
      <c r="F66" s="5"/>
      <c r="G66" s="5"/>
      <c r="H66" s="5"/>
      <c r="I66" s="5"/>
      <c r="J66" s="5"/>
      <c r="K66" s="5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4"/>
      <c r="AD66" s="64"/>
      <c r="AE66" s="64"/>
      <c r="AF66" s="64"/>
      <c r="AG66" s="64"/>
      <c r="AH66" s="64"/>
      <c r="AI66" s="64"/>
      <c r="AJ66" s="64"/>
      <c r="AK66" s="64"/>
      <c r="AL66" s="64"/>
      <c r="AM66" s="64"/>
      <c r="AN66" s="64"/>
      <c r="AO66" s="64"/>
    </row>
    <row r="67" spans="1:43" ht="14.4" thickBot="1" x14ac:dyDescent="0.35">
      <c r="A67" s="64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72"/>
      <c r="R67" s="72"/>
      <c r="S67" s="72"/>
      <c r="T67" s="72"/>
      <c r="U67" s="72"/>
      <c r="V67" s="72"/>
      <c r="W67" s="64"/>
      <c r="X67" s="64"/>
      <c r="Y67" s="64"/>
      <c r="Z67" s="64"/>
      <c r="AA67" s="64"/>
      <c r="AB67" s="64"/>
      <c r="AC67" s="64"/>
      <c r="AD67" s="64"/>
      <c r="AE67" s="64"/>
      <c r="AF67" s="64"/>
      <c r="AG67" s="64"/>
      <c r="AH67" s="71"/>
      <c r="AI67" s="64"/>
      <c r="AJ67" s="64"/>
      <c r="AK67" s="64"/>
      <c r="AL67" s="64"/>
      <c r="AM67" s="64"/>
      <c r="AN67" s="64"/>
      <c r="AO67" s="64"/>
    </row>
    <row r="68" spans="1:43" ht="18" thickBot="1" x14ac:dyDescent="0.35">
      <c r="A68" s="652" t="s">
        <v>129</v>
      </c>
      <c r="B68" s="653"/>
      <c r="C68" s="653"/>
      <c r="D68" s="653"/>
      <c r="E68" s="653"/>
      <c r="F68" s="653"/>
      <c r="G68" s="653"/>
      <c r="H68" s="653"/>
      <c r="I68" s="653"/>
      <c r="J68" s="653"/>
      <c r="K68" s="653"/>
      <c r="L68" s="653"/>
      <c r="M68" s="653"/>
      <c r="N68" s="653"/>
      <c r="O68" s="653"/>
      <c r="P68" s="65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4"/>
      <c r="AE68" s="64"/>
      <c r="AF68" s="64"/>
      <c r="AG68" s="64"/>
      <c r="AH68" s="64"/>
      <c r="AI68" s="64"/>
      <c r="AJ68" s="64"/>
      <c r="AK68" s="64"/>
      <c r="AL68" s="64"/>
      <c r="AM68" s="64"/>
      <c r="AN68" s="64"/>
      <c r="AO68" s="64"/>
    </row>
    <row r="69" spans="1:43" ht="18" thickBot="1" x14ac:dyDescent="0.35">
      <c r="A69" s="664" t="s">
        <v>130</v>
      </c>
      <c r="B69" s="665"/>
      <c r="C69" s="665"/>
      <c r="D69" s="665"/>
      <c r="E69" s="665"/>
      <c r="F69" s="665"/>
      <c r="G69" s="665"/>
      <c r="H69" s="665"/>
      <c r="I69" s="665"/>
      <c r="J69" s="665"/>
      <c r="K69" s="665"/>
      <c r="L69" s="665"/>
      <c r="M69" s="665"/>
      <c r="N69" s="665"/>
      <c r="O69" s="665"/>
      <c r="P69" s="666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4"/>
      <c r="AE69" s="64"/>
      <c r="AF69" s="64"/>
      <c r="AG69" s="64"/>
      <c r="AH69" s="64"/>
      <c r="AI69" s="64"/>
      <c r="AJ69" s="64"/>
      <c r="AK69" s="64"/>
      <c r="AL69" s="64"/>
      <c r="AM69" s="64"/>
      <c r="AN69" s="64"/>
      <c r="AO69" s="64"/>
    </row>
    <row r="70" spans="1:43" ht="15" thickBot="1" x14ac:dyDescent="0.35">
      <c r="A70" s="5" t="s">
        <v>99</v>
      </c>
      <c r="B70" s="5"/>
      <c r="C70" s="398" t="s">
        <v>120</v>
      </c>
      <c r="D70" s="399"/>
      <c r="E70" s="399"/>
      <c r="F70" s="399"/>
      <c r="G70" s="400"/>
      <c r="H70" s="5"/>
      <c r="I70" s="398" t="s">
        <v>120</v>
      </c>
      <c r="J70" s="399"/>
      <c r="K70" s="400"/>
      <c r="L70" s="5"/>
      <c r="M70" s="398" t="s">
        <v>121</v>
      </c>
      <c r="N70" s="399"/>
      <c r="O70" s="399"/>
      <c r="P70" s="400"/>
      <c r="Q70"/>
      <c r="R70" s="398" t="s">
        <v>127</v>
      </c>
      <c r="S70" s="399"/>
      <c r="T70" s="399"/>
      <c r="U70" s="399"/>
      <c r="V70" s="400"/>
      <c r="W70" s="5"/>
      <c r="X70" s="398" t="s">
        <v>127</v>
      </c>
      <c r="Y70" s="399"/>
      <c r="Z70" s="400"/>
      <c r="AA70" s="64"/>
      <c r="AB70" s="398" t="s">
        <v>128</v>
      </c>
      <c r="AC70" s="399"/>
      <c r="AD70" s="399"/>
      <c r="AE70" s="399"/>
      <c r="AF70" s="400"/>
      <c r="AG70" s="5"/>
      <c r="AH70" s="398" t="s">
        <v>128</v>
      </c>
      <c r="AI70" s="399"/>
      <c r="AJ70" s="400"/>
      <c r="AK70" s="64"/>
      <c r="AL70" s="64"/>
      <c r="AM70" s="64"/>
      <c r="AN70" s="64"/>
      <c r="AO70" s="64"/>
    </row>
    <row r="71" spans="1:43" ht="40.799999999999997" x14ac:dyDescent="0.3">
      <c r="A71" s="102"/>
      <c r="B71" s="103"/>
      <c r="C71" s="104" cm="1">
        <f t="array" ref="C71:F71">$C$7:$F$7</f>
        <v>2020</v>
      </c>
      <c r="D71" s="105">
        <v>2021</v>
      </c>
      <c r="E71" s="105">
        <v>2022</v>
      </c>
      <c r="F71" s="105">
        <v>2023</v>
      </c>
      <c r="G71" s="142">
        <v>2025</v>
      </c>
      <c r="H71"/>
      <c r="I71" s="108" t="s">
        <v>5</v>
      </c>
      <c r="J71" s="108" t="s">
        <v>6</v>
      </c>
      <c r="K71" s="113" t="s">
        <v>7</v>
      </c>
      <c r="L71"/>
      <c r="M71" s="108" t="s">
        <v>83</v>
      </c>
      <c r="N71" s="108" t="s">
        <v>9</v>
      </c>
      <c r="O71" s="108" t="s">
        <v>10</v>
      </c>
      <c r="P71" s="113" t="s">
        <v>11</v>
      </c>
      <c r="Q71"/>
      <c r="R71" s="104" cm="1">
        <f t="array" ref="R71:U71">$C$7:$F$7</f>
        <v>2020</v>
      </c>
      <c r="S71" s="105">
        <v>2021</v>
      </c>
      <c r="T71" s="105">
        <v>2022</v>
      </c>
      <c r="U71" s="105">
        <v>2023</v>
      </c>
      <c r="V71" s="193">
        <v>2025</v>
      </c>
      <c r="W71"/>
      <c r="X71" s="108" t="s">
        <v>5</v>
      </c>
      <c r="Y71" s="108" t="s">
        <v>6</v>
      </c>
      <c r="Z71" s="113" t="s">
        <v>7</v>
      </c>
      <c r="AA71" s="64"/>
      <c r="AB71" s="104" cm="1">
        <f t="array" ref="AB71:AE71">$C$7:$F$7</f>
        <v>2020</v>
      </c>
      <c r="AC71" s="105">
        <v>2021</v>
      </c>
      <c r="AD71" s="105">
        <v>2022</v>
      </c>
      <c r="AE71" s="105">
        <v>2023</v>
      </c>
      <c r="AF71" s="193">
        <v>2025</v>
      </c>
      <c r="AG71"/>
      <c r="AH71" s="108" t="s">
        <v>5</v>
      </c>
      <c r="AI71" s="108" t="s">
        <v>6</v>
      </c>
      <c r="AJ71" s="113" t="s">
        <v>7</v>
      </c>
      <c r="AK71" s="64"/>
      <c r="AL71" s="64"/>
      <c r="AM71" s="64"/>
      <c r="AN71" s="64"/>
      <c r="AO71" s="64"/>
    </row>
    <row r="72" spans="1:43" ht="14.4" x14ac:dyDescent="0.3">
      <c r="A72" s="106" t="s">
        <v>12</v>
      </c>
      <c r="B72" s="107" t="s">
        <v>13</v>
      </c>
      <c r="C72" s="168" t="s">
        <v>124</v>
      </c>
      <c r="D72" s="184" t="s">
        <v>124</v>
      </c>
      <c r="E72" s="184" t="s">
        <v>124</v>
      </c>
      <c r="F72" s="184" t="s">
        <v>124</v>
      </c>
      <c r="G72" s="186" t="s">
        <v>124</v>
      </c>
      <c r="H72"/>
      <c r="I72" s="168" t="s">
        <v>124</v>
      </c>
      <c r="J72" s="168" t="s">
        <v>124</v>
      </c>
      <c r="K72" s="169" t="s">
        <v>124</v>
      </c>
      <c r="L72"/>
      <c r="M72" s="108" t="s">
        <v>15</v>
      </c>
      <c r="N72" s="108" t="s">
        <v>15</v>
      </c>
      <c r="O72" s="108" t="s">
        <v>15</v>
      </c>
      <c r="P72" s="113" t="s">
        <v>15</v>
      </c>
      <c r="Q72"/>
      <c r="R72" s="168" t="s">
        <v>124</v>
      </c>
      <c r="S72" s="184" t="s">
        <v>124</v>
      </c>
      <c r="T72" s="184" t="s">
        <v>124</v>
      </c>
      <c r="U72" s="184" t="s">
        <v>124</v>
      </c>
      <c r="V72" s="185" t="s">
        <v>124</v>
      </c>
      <c r="W72"/>
      <c r="X72" s="168" t="s">
        <v>124</v>
      </c>
      <c r="Y72" s="168" t="s">
        <v>124</v>
      </c>
      <c r="Z72" s="169" t="s">
        <v>124</v>
      </c>
      <c r="AA72" s="64"/>
      <c r="AB72" s="168" t="s">
        <v>124</v>
      </c>
      <c r="AC72" s="184" t="s">
        <v>124</v>
      </c>
      <c r="AD72" s="184" t="s">
        <v>124</v>
      </c>
      <c r="AE72" s="184" t="s">
        <v>124</v>
      </c>
      <c r="AF72" s="185" t="s">
        <v>124</v>
      </c>
      <c r="AG72"/>
      <c r="AH72" s="168" t="s">
        <v>124</v>
      </c>
      <c r="AI72" s="168" t="s">
        <v>124</v>
      </c>
      <c r="AJ72" s="169" t="s">
        <v>124</v>
      </c>
      <c r="AK72" s="64"/>
      <c r="AL72" s="64"/>
      <c r="AM72" s="64"/>
      <c r="AN72" s="64"/>
      <c r="AO72" s="64"/>
    </row>
    <row r="73" spans="1:43" ht="14.4" x14ac:dyDescent="0.3">
      <c r="A73" s="38" t="s">
        <v>131</v>
      </c>
      <c r="B73" s="18"/>
      <c r="C73" s="252">
        <v>171318.11450690965</v>
      </c>
      <c r="D73" s="253">
        <v>186291.88424800624</v>
      </c>
      <c r="E73" s="252">
        <v>213380.05778911005</v>
      </c>
      <c r="F73" s="252">
        <v>233058.68882551161</v>
      </c>
      <c r="G73" s="254">
        <v>261934.36662085896</v>
      </c>
      <c r="H73"/>
      <c r="I73" s="304">
        <v>295405.07995493652</v>
      </c>
      <c r="J73" s="305">
        <v>310334.48527223896</v>
      </c>
      <c r="K73" s="306">
        <v>326981.0835437809</v>
      </c>
      <c r="L73" s="328"/>
      <c r="M73" s="135">
        <f t="shared" ref="M73:M75" si="40">F73/E73-1</f>
        <v>9.2223384135787123E-2</v>
      </c>
      <c r="N73" s="135">
        <f t="shared" ref="N73:N75" si="41">IFERROR((I73/$G73)^(1/5)-1,0)</f>
        <v>2.4342271934225002E-2</v>
      </c>
      <c r="O73" s="143">
        <f t="shared" ref="O73:O75" si="42">IFERROR((J73/$G73)^(1/5)-1,0)</f>
        <v>3.4492892228912497E-2</v>
      </c>
      <c r="P73" s="136">
        <f t="shared" ref="P73:P75" si="43">IFERROR((K73/$G73)^(1/5)-1,0)</f>
        <v>4.5360363564242334E-2</v>
      </c>
      <c r="Q73"/>
      <c r="R73" s="194">
        <f t="shared" ref="R73:R75" si="44">C73/AB73</f>
        <v>1.6704606835927435E-2</v>
      </c>
      <c r="S73" s="195">
        <f t="shared" ref="S73:S75" si="45">D73/AC73</f>
        <v>1.792809408504038E-2</v>
      </c>
      <c r="T73" s="196">
        <f t="shared" ref="T73:T75" si="46">E73/AD73</f>
        <v>2.0012185018722043E-2</v>
      </c>
      <c r="U73" s="196">
        <f t="shared" ref="U73:U75" si="47">F73/AE73</f>
        <v>2.1373997193187215E-2</v>
      </c>
      <c r="V73" s="197">
        <f t="shared" ref="V73:V75" si="48">G73/AF73</f>
        <v>2.3018546508069396E-2</v>
      </c>
      <c r="W73" s="207"/>
      <c r="X73" s="135">
        <f t="shared" ref="X73:X75" si="49">I73/AH73</f>
        <v>2.5151697982297921E-2</v>
      </c>
      <c r="Y73" s="143">
        <f t="shared" ref="Y73:Y75" si="50">J73/AI73</f>
        <v>2.5585991517810599E-2</v>
      </c>
      <c r="Z73" s="136">
        <f t="shared" ref="Z73:Z75" si="51">K73/AJ73</f>
        <v>2.5793728070327388E-2</v>
      </c>
      <c r="AA73" s="64"/>
      <c r="AB73" s="326">
        <v>10255740.598362794</v>
      </c>
      <c r="AC73" s="149">
        <v>10391059.047567837</v>
      </c>
      <c r="AD73" s="148">
        <v>10662506.747238552</v>
      </c>
      <c r="AE73" s="148">
        <v>10903842.024448153</v>
      </c>
      <c r="AF73" s="327">
        <v>11379274.817766408</v>
      </c>
      <c r="AG73"/>
      <c r="AH73" s="323">
        <v>11744935.8752179</v>
      </c>
      <c r="AI73" s="324">
        <v>12129077.939239245</v>
      </c>
      <c r="AJ73" s="325">
        <v>12676767.106028914</v>
      </c>
      <c r="AK73" s="64"/>
      <c r="AL73" s="64"/>
      <c r="AM73" s="64"/>
      <c r="AN73" s="64"/>
      <c r="AO73" s="64"/>
    </row>
    <row r="74" spans="1:43" ht="14.4" x14ac:dyDescent="0.3">
      <c r="A74" s="38" t="s">
        <v>132</v>
      </c>
      <c r="B74" s="18"/>
      <c r="C74" s="252">
        <v>4286.7923665546987</v>
      </c>
      <c r="D74" s="253">
        <v>4504.2981523859507</v>
      </c>
      <c r="E74" s="252">
        <v>4959.6619526789918</v>
      </c>
      <c r="F74" s="252">
        <v>5266.1332554698838</v>
      </c>
      <c r="G74" s="254">
        <v>5713.317733417106</v>
      </c>
      <c r="H74"/>
      <c r="I74" s="304">
        <v>6238.8995596458681</v>
      </c>
      <c r="J74" s="305">
        <v>6554.2057834728303</v>
      </c>
      <c r="K74" s="306">
        <v>6905.7787985400309</v>
      </c>
      <c r="L74" s="328"/>
      <c r="M74" s="135">
        <f t="shared" si="40"/>
        <v>6.1792780579601692E-2</v>
      </c>
      <c r="N74" s="135">
        <f t="shared" si="41"/>
        <v>1.7756590593037025E-2</v>
      </c>
      <c r="O74" s="143">
        <f t="shared" si="42"/>
        <v>2.7841950717849784E-2</v>
      </c>
      <c r="P74" s="136">
        <f t="shared" si="43"/>
        <v>3.8639553118586356E-2</v>
      </c>
      <c r="Q74"/>
      <c r="R74" s="194">
        <f t="shared" si="44"/>
        <v>2.3125994282196003E-2</v>
      </c>
      <c r="S74" s="195">
        <f t="shared" si="45"/>
        <v>2.3300356577417754E-2</v>
      </c>
      <c r="T74" s="196">
        <f t="shared" si="46"/>
        <v>2.4460151748706679E-2</v>
      </c>
      <c r="U74" s="196">
        <f t="shared" si="47"/>
        <v>2.4979412606448016E-2</v>
      </c>
      <c r="V74" s="197">
        <f t="shared" si="48"/>
        <v>2.5408751862716853E-2</v>
      </c>
      <c r="W74" s="207"/>
      <c r="X74" s="135">
        <f t="shared" si="49"/>
        <v>2.6322900909563747E-2</v>
      </c>
      <c r="Y74" s="143">
        <f t="shared" si="50"/>
        <v>2.6777417567206911E-2</v>
      </c>
      <c r="Z74" s="136">
        <f t="shared" si="51"/>
        <v>2.6994827488836949E-2</v>
      </c>
      <c r="AA74" s="64"/>
      <c r="AB74" s="326">
        <v>185366.83501020187</v>
      </c>
      <c r="AC74" s="149">
        <v>193314.55883174884</v>
      </c>
      <c r="AD74" s="148">
        <v>202764.97070142796</v>
      </c>
      <c r="AE74" s="148">
        <v>210818.93871717862</v>
      </c>
      <c r="AF74" s="327">
        <v>224856.29220538205</v>
      </c>
      <c r="AG74"/>
      <c r="AH74" s="323">
        <v>237014.13385555558</v>
      </c>
      <c r="AI74" s="324">
        <v>244766.16413897465</v>
      </c>
      <c r="AJ74" s="325">
        <v>255818.59344705005</v>
      </c>
      <c r="AK74" s="64"/>
      <c r="AL74" s="64"/>
      <c r="AM74" s="64"/>
      <c r="AN74" s="64"/>
      <c r="AO74" s="64"/>
    </row>
    <row r="75" spans="1:43" ht="14.4" x14ac:dyDescent="0.3">
      <c r="A75" s="40" t="s">
        <v>76</v>
      </c>
      <c r="B75" s="20" t="s">
        <v>77</v>
      </c>
      <c r="C75" s="151">
        <f t="shared" ref="C75:G75" si="52">SUM(C73:C74)</f>
        <v>175604.90687346435</v>
      </c>
      <c r="D75" s="151">
        <f t="shared" si="52"/>
        <v>190796.18240039219</v>
      </c>
      <c r="E75" s="151">
        <f t="shared" si="52"/>
        <v>218339.71974178904</v>
      </c>
      <c r="F75" s="151">
        <f t="shared" ref="F75" si="53">SUM(F73:F74)</f>
        <v>238324.82208098148</v>
      </c>
      <c r="G75" s="152">
        <f t="shared" si="52"/>
        <v>267647.68435427605</v>
      </c>
      <c r="H75"/>
      <c r="I75" s="162">
        <f t="shared" ref="I75:K75" si="54">SUM(I73:I74)</f>
        <v>301643.97951458237</v>
      </c>
      <c r="J75" s="163">
        <f t="shared" si="54"/>
        <v>316888.69105571177</v>
      </c>
      <c r="K75" s="164">
        <f t="shared" si="54"/>
        <v>333886.86234232091</v>
      </c>
      <c r="L75"/>
      <c r="M75" s="139">
        <f t="shared" si="40"/>
        <v>9.153214249256636E-2</v>
      </c>
      <c r="N75" s="139">
        <f t="shared" si="41"/>
        <v>2.4203449697657309E-2</v>
      </c>
      <c r="O75" s="140">
        <f t="shared" si="42"/>
        <v>3.435269434686905E-2</v>
      </c>
      <c r="P75" s="141">
        <f t="shared" si="43"/>
        <v>4.5218692886710654E-2</v>
      </c>
      <c r="Q75"/>
      <c r="R75" s="202">
        <f t="shared" si="44"/>
        <v>1.681860932798919E-2</v>
      </c>
      <c r="S75" s="82">
        <f t="shared" si="45"/>
        <v>1.8026213878640101E-2</v>
      </c>
      <c r="T75" s="82">
        <f t="shared" si="46"/>
        <v>2.0095191856203808E-2</v>
      </c>
      <c r="U75" s="82">
        <f t="shared" si="47"/>
        <v>2.1442383431289947E-2</v>
      </c>
      <c r="V75" s="203">
        <f t="shared" si="48"/>
        <v>2.306486214416158E-2</v>
      </c>
      <c r="W75" s="207"/>
      <c r="X75" s="139">
        <f t="shared" si="49"/>
        <v>2.5174865467320375E-2</v>
      </c>
      <c r="Y75" s="140">
        <f t="shared" si="50"/>
        <v>2.5609559035029143E-2</v>
      </c>
      <c r="Z75" s="141">
        <f t="shared" si="51"/>
        <v>2.5817486935798939E-2</v>
      </c>
      <c r="AA75" s="64"/>
      <c r="AB75" s="182">
        <f t="shared" ref="AB75" si="55">SUM(AB73:AB74)</f>
        <v>10441107.433372997</v>
      </c>
      <c r="AC75" s="151">
        <f t="shared" ref="AC75" si="56">SUM(AC73:AC74)</f>
        <v>10584373.606399586</v>
      </c>
      <c r="AD75" s="151">
        <f t="shared" ref="AD75:AE75" si="57">SUM(AD73:AD74)</f>
        <v>10865271.71793998</v>
      </c>
      <c r="AE75" s="151">
        <f t="shared" si="57"/>
        <v>11114660.963165332</v>
      </c>
      <c r="AF75" s="183">
        <f t="shared" ref="AF75" si="58">SUM(AF73:AF74)</f>
        <v>11604131.10997179</v>
      </c>
      <c r="AG75"/>
      <c r="AH75" s="162">
        <f>SUM(AH73:AH74)</f>
        <v>11981950.009073455</v>
      </c>
      <c r="AI75" s="163">
        <f>SUM(AI73:AI74)</f>
        <v>12373844.10337822</v>
      </c>
      <c r="AJ75" s="164">
        <f>SUM(AJ73:AJ74)</f>
        <v>12932585.699475965</v>
      </c>
      <c r="AK75" s="64"/>
      <c r="AL75" s="64"/>
      <c r="AM75" s="64"/>
      <c r="AN75" s="64"/>
      <c r="AO75" s="64"/>
    </row>
    <row r="76" spans="1:43" ht="14.4" x14ac:dyDescent="0.3">
      <c r="A76" s="19" t="s">
        <v>133</v>
      </c>
      <c r="B76" s="78"/>
      <c r="C76" s="209">
        <f t="shared" ref="C76:G76" si="59">C73/C75</f>
        <v>0.97558842493140796</v>
      </c>
      <c r="D76" s="210">
        <f t="shared" si="59"/>
        <v>0.97639209497948165</v>
      </c>
      <c r="E76" s="210">
        <f t="shared" si="59"/>
        <v>0.97728465549674448</v>
      </c>
      <c r="F76" s="210">
        <f t="shared" ref="F76" si="60">F73/F75</f>
        <v>0.97790354689248238</v>
      </c>
      <c r="G76" s="211">
        <f t="shared" si="59"/>
        <v>0.97865358802860192</v>
      </c>
      <c r="H76" s="212"/>
      <c r="I76" s="209">
        <f t="shared" ref="I76" si="61">I73/I75</f>
        <v>0.97931700951006628</v>
      </c>
      <c r="J76" s="210">
        <f t="shared" ref="J76" si="62">J73/J75</f>
        <v>0.97931700951006639</v>
      </c>
      <c r="K76" s="211">
        <f t="shared" ref="K76" si="63">K73/K75</f>
        <v>0.97931700951006639</v>
      </c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</row>
    <row r="77" spans="1:43" s="116" customFormat="1" ht="12" x14ac:dyDescent="0.25">
      <c r="A77" s="5" t="s">
        <v>81</v>
      </c>
      <c r="B77" s="63"/>
      <c r="C77" s="63"/>
      <c r="D77" s="63"/>
      <c r="E77" s="63"/>
      <c r="F77" s="63"/>
      <c r="G77" s="63"/>
      <c r="H77" s="63"/>
      <c r="I77" s="63"/>
      <c r="J77" s="63"/>
      <c r="K77" s="63"/>
      <c r="L77" s="63"/>
      <c r="M77" s="117"/>
      <c r="N77" s="117"/>
      <c r="O77" s="117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  <c r="AB77" s="63"/>
      <c r="AC77" s="63"/>
      <c r="AD77" s="63"/>
      <c r="AE77" s="63"/>
      <c r="AF77" s="63"/>
      <c r="AG77" s="63"/>
      <c r="AH77" s="63"/>
      <c r="AI77" s="63"/>
      <c r="AJ77" s="63"/>
      <c r="AK77" s="63"/>
      <c r="AL77" s="63"/>
      <c r="AM77" s="63"/>
      <c r="AN77" s="63"/>
      <c r="AO77" s="63"/>
    </row>
    <row r="78" spans="1:43" x14ac:dyDescent="0.3">
      <c r="A78" s="64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31"/>
      <c r="N78" s="31"/>
      <c r="O78" s="31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4"/>
      <c r="AE78" s="64"/>
      <c r="AF78" s="64"/>
      <c r="AG78" s="64"/>
      <c r="AH78" s="64"/>
      <c r="AI78" s="64"/>
      <c r="AJ78" s="64"/>
      <c r="AK78" s="64"/>
      <c r="AL78" s="64"/>
      <c r="AM78" s="64"/>
      <c r="AN78" s="64"/>
      <c r="AO78" s="64"/>
    </row>
    <row r="79" spans="1:43" x14ac:dyDescent="0.3">
      <c r="A79" s="64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31"/>
      <c r="N79" s="31"/>
      <c r="O79" s="31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4"/>
      <c r="AE79" s="64"/>
      <c r="AF79" s="64"/>
      <c r="AG79" s="64"/>
      <c r="AH79" s="64"/>
      <c r="AI79" s="64"/>
      <c r="AJ79" s="64"/>
      <c r="AK79" s="64"/>
      <c r="AL79" s="64"/>
      <c r="AM79" s="64"/>
      <c r="AN79" s="64"/>
      <c r="AO79" s="64"/>
    </row>
    <row r="80" spans="1:43" ht="18" thickBot="1" x14ac:dyDescent="0.35">
      <c r="A80" s="664" t="s">
        <v>134</v>
      </c>
      <c r="B80" s="665"/>
      <c r="C80" s="665"/>
      <c r="D80" s="665"/>
      <c r="E80" s="665"/>
      <c r="F80" s="665"/>
      <c r="G80" s="665"/>
      <c r="H80" s="665"/>
      <c r="I80" s="665"/>
      <c r="J80" s="665"/>
      <c r="K80" s="665"/>
      <c r="L80" s="665"/>
      <c r="M80" s="665"/>
      <c r="N80" s="665"/>
      <c r="O80" s="665"/>
      <c r="P80" s="666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4"/>
      <c r="AB80" s="64"/>
      <c r="AC80" s="64"/>
      <c r="AD80" s="64"/>
      <c r="AE80" s="64"/>
      <c r="AF80" s="64"/>
      <c r="AG80" s="64"/>
      <c r="AH80" s="64"/>
      <c r="AI80" s="64"/>
      <c r="AJ80" s="64"/>
      <c r="AK80" s="64"/>
      <c r="AL80" s="64"/>
      <c r="AM80" s="64"/>
      <c r="AN80" s="64"/>
      <c r="AO80" s="64"/>
    </row>
    <row r="81" spans="1:41" ht="18" thickBot="1" x14ac:dyDescent="0.35">
      <c r="A81" s="664" t="s">
        <v>135</v>
      </c>
      <c r="B81" s="665"/>
      <c r="C81" s="665"/>
      <c r="D81" s="665"/>
      <c r="E81" s="665"/>
      <c r="F81" s="665"/>
      <c r="G81" s="665"/>
      <c r="H81" s="665"/>
      <c r="I81" s="665"/>
      <c r="J81" s="665"/>
      <c r="K81" s="665"/>
      <c r="L81" s="665"/>
      <c r="M81" s="665"/>
      <c r="N81" s="665"/>
      <c r="O81" s="665"/>
      <c r="P81" s="666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4"/>
      <c r="AE81" s="64"/>
      <c r="AF81" s="64"/>
      <c r="AG81" s="64"/>
      <c r="AH81" s="64"/>
      <c r="AI81" s="64"/>
      <c r="AJ81" s="64"/>
      <c r="AK81" s="64"/>
      <c r="AL81" s="64"/>
      <c r="AM81" s="64"/>
      <c r="AN81" s="64"/>
      <c r="AO81" s="64"/>
    </row>
    <row r="82" spans="1:41" ht="15.75" customHeight="1" thickBot="1" x14ac:dyDescent="0.35">
      <c r="A82" s="5"/>
      <c r="B82" s="5"/>
      <c r="C82" s="398" t="s">
        <v>136</v>
      </c>
      <c r="D82" s="399"/>
      <c r="E82" s="399"/>
      <c r="F82" s="399"/>
      <c r="G82" s="400"/>
      <c r="H82" s="5"/>
      <c r="I82" s="398" t="s">
        <v>136</v>
      </c>
      <c r="J82" s="399"/>
      <c r="K82" s="400"/>
      <c r="L82" s="5"/>
      <c r="M82" s="398" t="s">
        <v>137</v>
      </c>
      <c r="N82" s="399"/>
      <c r="O82" s="399"/>
      <c r="P82" s="400"/>
      <c r="Q82"/>
      <c r="R82" s="398" t="s">
        <v>138</v>
      </c>
      <c r="S82" s="399"/>
      <c r="T82" s="399"/>
      <c r="U82" s="399"/>
      <c r="V82" s="400"/>
      <c r="W82" s="5"/>
      <c r="X82" s="398" t="s">
        <v>138</v>
      </c>
      <c r="Y82" s="399"/>
      <c r="Z82" s="400"/>
      <c r="AA82" s="64"/>
      <c r="AB82" s="398" t="s">
        <v>139</v>
      </c>
      <c r="AC82" s="399"/>
      <c r="AD82" s="399"/>
      <c r="AE82" s="399"/>
      <c r="AF82" s="400"/>
      <c r="AG82" s="5"/>
      <c r="AH82" s="398" t="s">
        <v>139</v>
      </c>
      <c r="AI82" s="399"/>
      <c r="AJ82" s="400"/>
      <c r="AK82" s="64"/>
      <c r="AL82" s="64"/>
      <c r="AM82" s="64"/>
      <c r="AN82" s="64"/>
      <c r="AO82" s="64"/>
    </row>
    <row r="83" spans="1:41" ht="40.799999999999997" x14ac:dyDescent="0.3">
      <c r="A83" s="102"/>
      <c r="B83" s="103"/>
      <c r="C83" s="189" cm="1">
        <f t="array" ref="C83:F83">$C$7:$F$7</f>
        <v>2020</v>
      </c>
      <c r="D83" s="190">
        <v>2021</v>
      </c>
      <c r="E83" s="190">
        <v>2022</v>
      </c>
      <c r="F83" s="190">
        <v>2023</v>
      </c>
      <c r="G83" s="191">
        <v>2025</v>
      </c>
      <c r="H83"/>
      <c r="I83" s="108" t="s">
        <v>5</v>
      </c>
      <c r="J83" s="108" t="s">
        <v>6</v>
      </c>
      <c r="K83" s="113" t="s">
        <v>7</v>
      </c>
      <c r="L83"/>
      <c r="M83" s="108" t="s">
        <v>83</v>
      </c>
      <c r="N83" s="108" t="s">
        <v>9</v>
      </c>
      <c r="O83" s="108" t="s">
        <v>10</v>
      </c>
      <c r="P83" s="113" t="s">
        <v>11</v>
      </c>
      <c r="Q83"/>
      <c r="R83" s="104" cm="1">
        <f t="array" ref="R83:U83">$C$7:$F$7</f>
        <v>2020</v>
      </c>
      <c r="S83" s="105">
        <v>2021</v>
      </c>
      <c r="T83" s="105">
        <v>2022</v>
      </c>
      <c r="U83" s="105">
        <v>2023</v>
      </c>
      <c r="V83" s="193">
        <v>2025</v>
      </c>
      <c r="W83"/>
      <c r="X83" s="108" t="s">
        <v>5</v>
      </c>
      <c r="Y83" s="108" t="s">
        <v>6</v>
      </c>
      <c r="Z83" s="113" t="s">
        <v>7</v>
      </c>
      <c r="AA83" s="64"/>
      <c r="AB83" s="189" cm="1">
        <f t="array" ref="AB83:AE83">$C$7:$F$7</f>
        <v>2020</v>
      </c>
      <c r="AC83" s="190">
        <v>2021</v>
      </c>
      <c r="AD83" s="190">
        <v>2022</v>
      </c>
      <c r="AE83" s="190">
        <v>2023</v>
      </c>
      <c r="AF83" s="192">
        <v>2025</v>
      </c>
      <c r="AG83"/>
      <c r="AH83" s="108" t="s">
        <v>5</v>
      </c>
      <c r="AI83" s="108" t="s">
        <v>6</v>
      </c>
      <c r="AJ83" s="113" t="s">
        <v>7</v>
      </c>
      <c r="AK83" s="64"/>
      <c r="AL83" s="64"/>
      <c r="AM83" s="64"/>
      <c r="AN83" s="64"/>
      <c r="AO83" s="64"/>
    </row>
    <row r="84" spans="1:41" ht="14.4" x14ac:dyDescent="0.3">
      <c r="A84" s="106" t="s">
        <v>12</v>
      </c>
      <c r="B84" s="107" t="s">
        <v>13</v>
      </c>
      <c r="C84" s="168" t="s">
        <v>124</v>
      </c>
      <c r="D84" s="184" t="s">
        <v>124</v>
      </c>
      <c r="E84" s="184" t="s">
        <v>124</v>
      </c>
      <c r="F84" s="184" t="s">
        <v>124</v>
      </c>
      <c r="G84" s="186" t="s">
        <v>124</v>
      </c>
      <c r="H84"/>
      <c r="I84" s="168" t="s">
        <v>96</v>
      </c>
      <c r="J84" s="168" t="s">
        <v>96</v>
      </c>
      <c r="K84" s="169" t="s">
        <v>96</v>
      </c>
      <c r="L84"/>
      <c r="M84" s="108" t="s">
        <v>15</v>
      </c>
      <c r="N84" s="108" t="s">
        <v>15</v>
      </c>
      <c r="O84" s="108" t="s">
        <v>15</v>
      </c>
      <c r="P84" s="113" t="s">
        <v>15</v>
      </c>
      <c r="Q84"/>
      <c r="R84" s="168" t="s">
        <v>15</v>
      </c>
      <c r="S84" s="184" t="s">
        <v>15</v>
      </c>
      <c r="T84" s="184" t="s">
        <v>15</v>
      </c>
      <c r="U84" s="184" t="s">
        <v>15</v>
      </c>
      <c r="V84" s="185" t="s">
        <v>15</v>
      </c>
      <c r="W84"/>
      <c r="X84" s="168" t="s">
        <v>15</v>
      </c>
      <c r="Y84" s="168" t="s">
        <v>15</v>
      </c>
      <c r="Z84" s="169" t="s">
        <v>15</v>
      </c>
      <c r="AA84" s="64"/>
      <c r="AB84" s="168" t="s">
        <v>124</v>
      </c>
      <c r="AC84" s="184" t="s">
        <v>124</v>
      </c>
      <c r="AD84" s="184" t="s">
        <v>124</v>
      </c>
      <c r="AE84" s="184" t="s">
        <v>124</v>
      </c>
      <c r="AF84" s="185" t="s">
        <v>124</v>
      </c>
      <c r="AG84"/>
      <c r="AH84" s="168" t="s">
        <v>96</v>
      </c>
      <c r="AI84" s="168" t="s">
        <v>96</v>
      </c>
      <c r="AJ84" s="169" t="s">
        <v>96</v>
      </c>
      <c r="AK84" s="64"/>
      <c r="AL84" s="64"/>
      <c r="AM84" s="64"/>
      <c r="AN84" s="64"/>
      <c r="AO84" s="64"/>
    </row>
    <row r="85" spans="1:41" ht="14.4" x14ac:dyDescent="0.3">
      <c r="A85" s="38" t="s">
        <v>16</v>
      </c>
      <c r="B85" s="18" t="s">
        <v>17</v>
      </c>
      <c r="C85" s="283">
        <v>14250</v>
      </c>
      <c r="D85" s="284">
        <v>14581.125570216738</v>
      </c>
      <c r="E85" s="283">
        <v>15161.536100860039</v>
      </c>
      <c r="F85" s="283">
        <v>15650.442006593301</v>
      </c>
      <c r="G85" s="285">
        <v>16775.391813761897</v>
      </c>
      <c r="H85"/>
      <c r="I85" s="258">
        <v>19165.88267184405</v>
      </c>
      <c r="J85" s="259">
        <v>22363.407147329046</v>
      </c>
      <c r="K85" s="260">
        <v>27060.522904661237</v>
      </c>
      <c r="L85"/>
      <c r="M85" s="135">
        <f t="shared" ref="M85:M117" si="64">F85/E85-1</f>
        <v>3.224646252733776E-2</v>
      </c>
      <c r="N85" s="135">
        <f t="shared" ref="N85:N117" si="65">IFERROR((I85/$G85)^(1/5)-1,0)</f>
        <v>2.7001860904866115E-2</v>
      </c>
      <c r="O85" s="143">
        <f t="shared" ref="O85:O117" si="66">IFERROR((J85/$G85)^(1/5)-1,0)</f>
        <v>5.9188019028347583E-2</v>
      </c>
      <c r="P85" s="136">
        <f t="shared" ref="P85:P117" si="67">IFERROR((K85/$G85)^(1/5)-1,0)</f>
        <v>0.10035469889979165</v>
      </c>
      <c r="Q85"/>
      <c r="R85" s="194">
        <f t="shared" ref="R85:R117" si="68">C85/AB85</f>
        <v>3.0610463080883089E-2</v>
      </c>
      <c r="S85" s="195">
        <f t="shared" ref="S85:S117" si="69">D85/AC85</f>
        <v>3.00822898462767E-2</v>
      </c>
      <c r="T85" s="196">
        <f t="shared" ref="T85:T117" si="70">E85/AD85</f>
        <v>3.1456586931913832E-2</v>
      </c>
      <c r="U85" s="196">
        <f t="shared" ref="U85:U117" si="71">F85/AE85</f>
        <v>3.2321424583356975E-2</v>
      </c>
      <c r="V85" s="197">
        <f t="shared" ref="V85:V117" si="72">G85/AF85</f>
        <v>3.4065648189489546E-2</v>
      </c>
      <c r="W85"/>
      <c r="X85" s="135">
        <f t="shared" ref="X85:X117" si="73">I85/AH85</f>
        <v>3.91402719426443E-2</v>
      </c>
      <c r="Y85" s="143">
        <f t="shared" ref="Y85:Y117" si="74">J85/AI85</f>
        <v>4.3562402038437913E-2</v>
      </c>
      <c r="Z85" s="136">
        <f t="shared" ref="Z85:Z117" si="75">K85/AJ85</f>
        <v>4.5852694978117982E-2</v>
      </c>
      <c r="AA85" s="64"/>
      <c r="AB85" s="272">
        <v>465527.09648157656</v>
      </c>
      <c r="AC85" s="253">
        <v>484707.96753597038</v>
      </c>
      <c r="AD85" s="252">
        <v>481982.87162165449</v>
      </c>
      <c r="AE85" s="252">
        <v>484212.63011569309</v>
      </c>
      <c r="AF85" s="273">
        <v>492443.05349626951</v>
      </c>
      <c r="AG85"/>
      <c r="AH85" s="258">
        <v>489671.67882557161</v>
      </c>
      <c r="AI85" s="259">
        <v>513364.87661071518</v>
      </c>
      <c r="AJ85" s="260">
        <v>590162.10317790858</v>
      </c>
      <c r="AK85" s="64"/>
      <c r="AL85" s="64"/>
      <c r="AM85" s="64"/>
      <c r="AN85" s="64"/>
      <c r="AO85" s="64"/>
    </row>
    <row r="86" spans="1:41" ht="14.4" x14ac:dyDescent="0.3">
      <c r="A86" s="38" t="s">
        <v>18</v>
      </c>
      <c r="B86" s="18" t="s">
        <v>19</v>
      </c>
      <c r="C86" s="283">
        <v>14450</v>
      </c>
      <c r="D86" s="284">
        <v>14895.319960949735</v>
      </c>
      <c r="E86" s="283">
        <v>15546.724102837614</v>
      </c>
      <c r="F86" s="283">
        <v>16119.768695202942</v>
      </c>
      <c r="G86" s="285">
        <v>17504.07418585234</v>
      </c>
      <c r="H86"/>
      <c r="I86" s="258">
        <v>21336.941524428476</v>
      </c>
      <c r="J86" s="259">
        <v>25800.464513896186</v>
      </c>
      <c r="K86" s="260">
        <v>31280.390671133286</v>
      </c>
      <c r="L86"/>
      <c r="M86" s="135">
        <f t="shared" si="64"/>
        <v>3.6859507416146631E-2</v>
      </c>
      <c r="N86" s="135">
        <f t="shared" si="65"/>
        <v>4.0395833608436016E-2</v>
      </c>
      <c r="O86" s="143">
        <f t="shared" si="66"/>
        <v>8.0681398090827416E-2</v>
      </c>
      <c r="P86" s="136">
        <f t="shared" si="67"/>
        <v>0.12312114720572964</v>
      </c>
      <c r="Q86"/>
      <c r="R86" s="194">
        <f t="shared" si="68"/>
        <v>2.3185611914363247E-2</v>
      </c>
      <c r="S86" s="195">
        <f t="shared" si="69"/>
        <v>2.285144860158847E-2</v>
      </c>
      <c r="T86" s="196">
        <f t="shared" si="70"/>
        <v>2.3657530721785083E-2</v>
      </c>
      <c r="U86" s="196">
        <f t="shared" si="71"/>
        <v>2.4372630279001588E-2</v>
      </c>
      <c r="V86" s="197">
        <f t="shared" si="72"/>
        <v>2.6010480367028667E-2</v>
      </c>
      <c r="W86"/>
      <c r="X86" s="135">
        <f t="shared" si="73"/>
        <v>3.7631658582164891E-2</v>
      </c>
      <c r="Y86" s="143">
        <f t="shared" si="74"/>
        <v>3.6816498952002015E-2</v>
      </c>
      <c r="Z86" s="136">
        <f t="shared" si="75"/>
        <v>3.841776770415798E-2</v>
      </c>
      <c r="AA86" s="64"/>
      <c r="AB86" s="272">
        <v>623231.34077166079</v>
      </c>
      <c r="AC86" s="253">
        <v>651832.63523671404</v>
      </c>
      <c r="AD86" s="252">
        <v>657157.51511299459</v>
      </c>
      <c r="AE86" s="252">
        <v>661388.14361333183</v>
      </c>
      <c r="AF86" s="273">
        <v>672962.35743653565</v>
      </c>
      <c r="AG86"/>
      <c r="AH86" s="258">
        <v>566994.44904458406</v>
      </c>
      <c r="AI86" s="259">
        <v>700785.38829920988</v>
      </c>
      <c r="AJ86" s="260">
        <v>814216.76844976575</v>
      </c>
      <c r="AK86" s="64"/>
      <c r="AL86" s="64"/>
      <c r="AM86" s="64"/>
      <c r="AN86" s="64"/>
      <c r="AO86" s="64"/>
    </row>
    <row r="87" spans="1:41" ht="14.4" x14ac:dyDescent="0.3">
      <c r="A87" s="38" t="s">
        <v>20</v>
      </c>
      <c r="B87" s="18" t="s">
        <v>21</v>
      </c>
      <c r="C87" s="283">
        <v>3250</v>
      </c>
      <c r="D87" s="284">
        <v>3362.6188061109879</v>
      </c>
      <c r="E87" s="283">
        <v>3509.010725765916</v>
      </c>
      <c r="F87" s="283">
        <v>3673.3881608398005</v>
      </c>
      <c r="G87" s="285">
        <v>4032.2971809292462</v>
      </c>
      <c r="H87"/>
      <c r="I87" s="258">
        <v>4783.823037196551</v>
      </c>
      <c r="J87" s="259">
        <v>5765.8322368611034</v>
      </c>
      <c r="K87" s="260">
        <v>6870.9323384000199</v>
      </c>
      <c r="L87"/>
      <c r="M87" s="135">
        <f t="shared" si="64"/>
        <v>4.6844380915366246E-2</v>
      </c>
      <c r="N87" s="135">
        <f t="shared" si="65"/>
        <v>3.4771633441731842E-2</v>
      </c>
      <c r="O87" s="143">
        <f t="shared" si="66"/>
        <v>7.4142484031256339E-2</v>
      </c>
      <c r="P87" s="136">
        <f t="shared" si="67"/>
        <v>0.11248106533368984</v>
      </c>
      <c r="Q87"/>
      <c r="R87" s="194">
        <f t="shared" si="68"/>
        <v>9.454670375527878E-3</v>
      </c>
      <c r="S87" s="195">
        <f t="shared" si="69"/>
        <v>1.0108153081015517E-2</v>
      </c>
      <c r="T87" s="196">
        <f t="shared" si="70"/>
        <v>1.036498574235996E-2</v>
      </c>
      <c r="U87" s="196">
        <f t="shared" si="71"/>
        <v>1.0720493650914934E-2</v>
      </c>
      <c r="V87" s="197">
        <f t="shared" si="72"/>
        <v>1.141937095428629E-2</v>
      </c>
      <c r="W87"/>
      <c r="X87" s="135">
        <f t="shared" si="73"/>
        <v>1.5491121572511438E-2</v>
      </c>
      <c r="Y87" s="143">
        <f t="shared" si="74"/>
        <v>1.519913383656773E-2</v>
      </c>
      <c r="Z87" s="136">
        <f t="shared" si="75"/>
        <v>1.5388201746893815E-2</v>
      </c>
      <c r="AA87" s="64"/>
      <c r="AB87" s="272">
        <v>343745.45816131053</v>
      </c>
      <c r="AC87" s="253">
        <v>332664.01677537337</v>
      </c>
      <c r="AD87" s="252">
        <v>338544.67463714659</v>
      </c>
      <c r="AE87" s="252">
        <v>342651.02713122708</v>
      </c>
      <c r="AF87" s="273">
        <v>353110.27175412962</v>
      </c>
      <c r="AG87"/>
      <c r="AH87" s="258">
        <v>308810.63161271106</v>
      </c>
      <c r="AI87" s="259">
        <v>379352.68541349616</v>
      </c>
      <c r="AJ87" s="260">
        <v>446506.515277976</v>
      </c>
      <c r="AK87" s="64"/>
      <c r="AL87" s="64"/>
      <c r="AM87" s="64"/>
      <c r="AN87" s="64"/>
      <c r="AO87" s="64"/>
    </row>
    <row r="88" spans="1:41" ht="14.4" x14ac:dyDescent="0.3">
      <c r="A88" s="38" t="s">
        <v>22</v>
      </c>
      <c r="B88" s="18" t="s">
        <v>23</v>
      </c>
      <c r="C88" s="283">
        <v>1800</v>
      </c>
      <c r="D88" s="284">
        <v>1862.431723826405</v>
      </c>
      <c r="E88" s="283">
        <v>1949.7243927280576</v>
      </c>
      <c r="F88" s="283">
        <v>2024.2761308848621</v>
      </c>
      <c r="G88" s="285">
        <v>2202.1330942169857</v>
      </c>
      <c r="H88"/>
      <c r="I88" s="258">
        <v>2714.6177041355754</v>
      </c>
      <c r="J88" s="259">
        <v>3248.9936778984461</v>
      </c>
      <c r="K88" s="260">
        <v>3814.8426366899448</v>
      </c>
      <c r="L88"/>
      <c r="M88" s="135">
        <f t="shared" si="64"/>
        <v>3.8237064907667095E-2</v>
      </c>
      <c r="N88" s="135">
        <f t="shared" si="65"/>
        <v>4.2732770848605828E-2</v>
      </c>
      <c r="O88" s="143">
        <f t="shared" si="66"/>
        <v>8.0888908882901678E-2</v>
      </c>
      <c r="P88" s="136">
        <f t="shared" si="67"/>
        <v>0.116160406756046</v>
      </c>
      <c r="Q88"/>
      <c r="R88" s="194">
        <f t="shared" si="68"/>
        <v>1.252955014108705E-2</v>
      </c>
      <c r="S88" s="195">
        <f t="shared" si="69"/>
        <v>1.0996583085166031E-2</v>
      </c>
      <c r="T88" s="196">
        <f t="shared" si="70"/>
        <v>1.1321093643990372E-2</v>
      </c>
      <c r="U88" s="196">
        <f t="shared" si="71"/>
        <v>1.1583550054059352E-2</v>
      </c>
      <c r="V88" s="197">
        <f t="shared" si="72"/>
        <v>1.2120986232041995E-2</v>
      </c>
      <c r="W88"/>
      <c r="X88" s="135">
        <f t="shared" si="73"/>
        <v>1.7240829025109667E-2</v>
      </c>
      <c r="Y88" s="143">
        <f t="shared" si="74"/>
        <v>1.6672555190979651E-2</v>
      </c>
      <c r="Z88" s="136">
        <f t="shared" si="75"/>
        <v>1.726583726737695E-2</v>
      </c>
      <c r="AA88" s="64"/>
      <c r="AB88" s="272">
        <v>143660.38522783181</v>
      </c>
      <c r="AC88" s="253">
        <v>169364.58438064766</v>
      </c>
      <c r="AD88" s="252">
        <v>172220.49865854072</v>
      </c>
      <c r="AE88" s="252">
        <v>174754.38198460347</v>
      </c>
      <c r="AF88" s="273">
        <v>181679.36602350196</v>
      </c>
      <c r="AG88"/>
      <c r="AH88" s="258">
        <v>157452.85219069145</v>
      </c>
      <c r="AI88" s="259">
        <v>194870.77059767352</v>
      </c>
      <c r="AJ88" s="260">
        <v>220947.44538673048</v>
      </c>
      <c r="AK88" s="64"/>
      <c r="AL88" s="64"/>
      <c r="AM88" s="64"/>
      <c r="AN88" s="64"/>
      <c r="AO88" s="64"/>
    </row>
    <row r="89" spans="1:41" ht="14.4" x14ac:dyDescent="0.3">
      <c r="A89" s="38" t="s">
        <v>24</v>
      </c>
      <c r="B89" s="18" t="s">
        <v>25</v>
      </c>
      <c r="C89" s="283">
        <v>1800</v>
      </c>
      <c r="D89" s="284">
        <v>1869.4730535951248</v>
      </c>
      <c r="E89" s="283">
        <v>1964.4949792846489</v>
      </c>
      <c r="F89" s="283">
        <v>2039.6115013183428</v>
      </c>
      <c r="G89" s="285">
        <v>2218.8158610729492</v>
      </c>
      <c r="H89"/>
      <c r="I89" s="258">
        <v>2699.4185267849502</v>
      </c>
      <c r="J89" s="259">
        <v>3204.163333842856</v>
      </c>
      <c r="K89" s="260">
        <v>3732.2293653908418</v>
      </c>
      <c r="L89"/>
      <c r="M89" s="135">
        <f t="shared" si="64"/>
        <v>3.8237064907667317E-2</v>
      </c>
      <c r="N89" s="135">
        <f t="shared" si="65"/>
        <v>3.9991506549280853E-2</v>
      </c>
      <c r="O89" s="143">
        <f t="shared" si="66"/>
        <v>7.6263660830250712E-2</v>
      </c>
      <c r="P89" s="136">
        <f t="shared" si="67"/>
        <v>0.10960757469853388</v>
      </c>
      <c r="Q89"/>
      <c r="R89" s="194">
        <f t="shared" si="68"/>
        <v>3.2893405428857041E-2</v>
      </c>
      <c r="S89" s="195">
        <f t="shared" si="69"/>
        <v>2.9458184935466054E-2</v>
      </c>
      <c r="T89" s="196">
        <f t="shared" si="70"/>
        <v>3.0307720490189219E-2</v>
      </c>
      <c r="U89" s="196">
        <f t="shared" si="71"/>
        <v>3.0985058296476489E-2</v>
      </c>
      <c r="V89" s="197">
        <f t="shared" si="72"/>
        <v>3.2613475012957853E-2</v>
      </c>
      <c r="W89"/>
      <c r="X89" s="135">
        <f t="shared" si="73"/>
        <v>4.1976954999406402E-2</v>
      </c>
      <c r="Y89" s="143">
        <f t="shared" si="74"/>
        <v>4.3595577154600287E-2</v>
      </c>
      <c r="Z89" s="136">
        <f t="shared" si="75"/>
        <v>4.7548233864428337E-2</v>
      </c>
      <c r="AA89" s="64"/>
      <c r="AB89" s="272">
        <v>54722.214879608633</v>
      </c>
      <c r="AC89" s="253">
        <v>63461.922643590333</v>
      </c>
      <c r="AD89" s="252">
        <v>64818.301987461149</v>
      </c>
      <c r="AE89" s="252">
        <v>65825.646729549</v>
      </c>
      <c r="AF89" s="273">
        <v>68033.714904387787</v>
      </c>
      <c r="AG89"/>
      <c r="AH89" s="258">
        <v>64307.154409440198</v>
      </c>
      <c r="AI89" s="259">
        <v>73497.440405023895</v>
      </c>
      <c r="AJ89" s="260">
        <v>78493.54354637739</v>
      </c>
      <c r="AK89" s="64"/>
      <c r="AL89" s="64"/>
      <c r="AM89" s="64"/>
      <c r="AN89" s="64"/>
      <c r="AO89" s="64"/>
    </row>
    <row r="90" spans="1:41" ht="14.4" x14ac:dyDescent="0.3">
      <c r="A90" s="38" t="s">
        <v>26</v>
      </c>
      <c r="B90" s="18" t="s">
        <v>27</v>
      </c>
      <c r="C90" s="283">
        <v>6950.0000000000009</v>
      </c>
      <c r="D90" s="284">
        <v>7095.6651216068949</v>
      </c>
      <c r="E90" s="283">
        <v>7243.7958679505546</v>
      </c>
      <c r="F90" s="283">
        <v>7375.8944938386039</v>
      </c>
      <c r="G90" s="285">
        <v>7699.9317061002002</v>
      </c>
      <c r="H90"/>
      <c r="I90" s="258">
        <v>8643.3908341853003</v>
      </c>
      <c r="J90" s="259">
        <v>10263.589389412722</v>
      </c>
      <c r="K90" s="260">
        <v>12664.629240001779</v>
      </c>
      <c r="L90"/>
      <c r="M90" s="135">
        <f t="shared" si="64"/>
        <v>1.8236105530321067E-2</v>
      </c>
      <c r="N90" s="135">
        <f t="shared" si="65"/>
        <v>2.3385962539703709E-2</v>
      </c>
      <c r="O90" s="143">
        <f t="shared" si="66"/>
        <v>5.9162215005940988E-2</v>
      </c>
      <c r="P90" s="136">
        <f t="shared" si="67"/>
        <v>0.10464090558431294</v>
      </c>
      <c r="Q90"/>
      <c r="R90" s="194">
        <f t="shared" si="68"/>
        <v>6.7786500202834951E-3</v>
      </c>
      <c r="S90" s="195">
        <f t="shared" si="69"/>
        <v>6.9098954032626248E-3</v>
      </c>
      <c r="T90" s="196">
        <f t="shared" si="70"/>
        <v>6.8922703418429713E-3</v>
      </c>
      <c r="U90" s="196">
        <f t="shared" si="71"/>
        <v>6.9988275080948856E-3</v>
      </c>
      <c r="V90" s="197">
        <f t="shared" si="72"/>
        <v>7.2150503479554897E-3</v>
      </c>
      <c r="W90"/>
      <c r="X90" s="135">
        <f t="shared" si="73"/>
        <v>8.0401763102234246E-3</v>
      </c>
      <c r="Y90" s="143">
        <f t="shared" si="74"/>
        <v>9.1472032749875028E-3</v>
      </c>
      <c r="Z90" s="136">
        <f t="shared" si="75"/>
        <v>8.969961979369669E-3</v>
      </c>
      <c r="AA90" s="64"/>
      <c r="AB90" s="272">
        <v>1025277.8914981275</v>
      </c>
      <c r="AC90" s="253">
        <v>1026884.5919515013</v>
      </c>
      <c r="AD90" s="252">
        <v>1051002.8638855722</v>
      </c>
      <c r="AE90" s="252">
        <v>1053875.7363726425</v>
      </c>
      <c r="AF90" s="273">
        <v>1067204.1544771909</v>
      </c>
      <c r="AG90"/>
      <c r="AH90" s="258">
        <v>1075025.0368508541</v>
      </c>
      <c r="AI90" s="259">
        <v>1122046.7153581153</v>
      </c>
      <c r="AJ90" s="260">
        <v>1411893.3022380257</v>
      </c>
      <c r="AK90" s="64"/>
      <c r="AL90" s="64"/>
      <c r="AM90" s="64"/>
      <c r="AN90" s="64"/>
      <c r="AO90" s="64"/>
    </row>
    <row r="91" spans="1:41" ht="14.4" x14ac:dyDescent="0.3">
      <c r="A91" s="38" t="s">
        <v>28</v>
      </c>
      <c r="B91" s="18" t="s">
        <v>29</v>
      </c>
      <c r="C91" s="283">
        <v>8400</v>
      </c>
      <c r="D91" s="284">
        <v>8658.5851316218232</v>
      </c>
      <c r="E91" s="283">
        <v>8966.2504855108909</v>
      </c>
      <c r="F91" s="283">
        <v>9287.6537350009439</v>
      </c>
      <c r="G91" s="285">
        <v>10051.69856357388</v>
      </c>
      <c r="H91"/>
      <c r="I91" s="258">
        <v>12023.717551254456</v>
      </c>
      <c r="J91" s="259">
        <v>14314.089008774376</v>
      </c>
      <c r="K91" s="260">
        <v>17322.710405432019</v>
      </c>
      <c r="L91"/>
      <c r="M91" s="135">
        <f t="shared" si="64"/>
        <v>3.5845892328061568E-2</v>
      </c>
      <c r="N91" s="135">
        <f t="shared" si="65"/>
        <v>3.6477459638483589E-2</v>
      </c>
      <c r="O91" s="143">
        <f t="shared" si="66"/>
        <v>7.3259772084736108E-2</v>
      </c>
      <c r="P91" s="136">
        <f t="shared" si="67"/>
        <v>0.11500105361449786</v>
      </c>
      <c r="Q91"/>
      <c r="R91" s="194">
        <f t="shared" si="68"/>
        <v>3.6867156062318163E-2</v>
      </c>
      <c r="S91" s="195">
        <f t="shared" si="69"/>
        <v>3.7661018859400014E-2</v>
      </c>
      <c r="T91" s="196">
        <f t="shared" si="70"/>
        <v>3.8634360362945194E-2</v>
      </c>
      <c r="U91" s="196">
        <f t="shared" si="71"/>
        <v>3.9708301838697758E-2</v>
      </c>
      <c r="V91" s="197">
        <f t="shared" si="72"/>
        <v>4.2205945914489104E-2</v>
      </c>
      <c r="W91"/>
      <c r="X91" s="135">
        <f t="shared" si="73"/>
        <v>5.5727294311110717E-2</v>
      </c>
      <c r="Y91" s="143">
        <f t="shared" si="74"/>
        <v>5.769674792022756E-2</v>
      </c>
      <c r="Z91" s="136">
        <f t="shared" si="75"/>
        <v>5.6895885454533647E-2</v>
      </c>
      <c r="AA91" s="64"/>
      <c r="AB91" s="272">
        <v>227845.07668020591</v>
      </c>
      <c r="AC91" s="253">
        <v>229908.41442572075</v>
      </c>
      <c r="AD91" s="252">
        <v>232079.69282469497</v>
      </c>
      <c r="AE91" s="252">
        <v>233897.02669051572</v>
      </c>
      <c r="AF91" s="273">
        <v>238158.35294721305</v>
      </c>
      <c r="AG91"/>
      <c r="AH91" s="258">
        <v>215759.93774485492</v>
      </c>
      <c r="AI91" s="259">
        <v>248091.78202843014</v>
      </c>
      <c r="AJ91" s="260">
        <v>304463.32396522514</v>
      </c>
      <c r="AK91" s="64"/>
      <c r="AL91" s="64"/>
      <c r="AM91" s="64"/>
      <c r="AN91" s="64"/>
      <c r="AO91" s="64"/>
    </row>
    <row r="92" spans="1:41" ht="14.4" x14ac:dyDescent="0.3">
      <c r="A92" s="38" t="s">
        <v>30</v>
      </c>
      <c r="B92" s="18" t="s">
        <v>31</v>
      </c>
      <c r="C92" s="283">
        <v>1750</v>
      </c>
      <c r="D92" s="284">
        <v>1809.6126946427378</v>
      </c>
      <c r="E92" s="283">
        <v>1884.0151755951092</v>
      </c>
      <c r="F92" s="283">
        <v>1966.4949984975456</v>
      </c>
      <c r="G92" s="285">
        <v>2175.9483556993391</v>
      </c>
      <c r="H92"/>
      <c r="I92" s="258">
        <v>2577.8857003324379</v>
      </c>
      <c r="J92" s="259">
        <v>3153.1695538437525</v>
      </c>
      <c r="K92" s="260">
        <v>4026.2768965338687</v>
      </c>
      <c r="L92"/>
      <c r="M92" s="135">
        <f t="shared" si="64"/>
        <v>4.3778746567889604E-2</v>
      </c>
      <c r="N92" s="135">
        <f t="shared" si="65"/>
        <v>3.4482182097720138E-2</v>
      </c>
      <c r="O92" s="143">
        <f t="shared" si="66"/>
        <v>7.7010030908121863E-2</v>
      </c>
      <c r="P92" s="136">
        <f t="shared" si="67"/>
        <v>0.13096980748647802</v>
      </c>
      <c r="Q92"/>
      <c r="R92" s="194">
        <f t="shared" si="68"/>
        <v>1.9626115043070776E-2</v>
      </c>
      <c r="S92" s="195">
        <f t="shared" si="69"/>
        <v>1.998466528282988E-2</v>
      </c>
      <c r="T92" s="196">
        <f t="shared" si="70"/>
        <v>2.0463788287064577E-2</v>
      </c>
      <c r="U92" s="196">
        <f t="shared" si="71"/>
        <v>2.1181816047777878E-2</v>
      </c>
      <c r="V92" s="197">
        <f t="shared" si="72"/>
        <v>2.2978453078493739E-2</v>
      </c>
      <c r="W92"/>
      <c r="X92" s="135">
        <f t="shared" si="73"/>
        <v>3.0188107482081651E-2</v>
      </c>
      <c r="Y92" s="143">
        <f t="shared" si="74"/>
        <v>3.1400259121158763E-2</v>
      </c>
      <c r="Z92" s="136">
        <f t="shared" si="75"/>
        <v>2.9270343378438521E-2</v>
      </c>
      <c r="AA92" s="64"/>
      <c r="AB92" s="272">
        <v>89166.908283147844</v>
      </c>
      <c r="AC92" s="253">
        <v>90550.06271220831</v>
      </c>
      <c r="AD92" s="252">
        <v>92065.806641775082</v>
      </c>
      <c r="AE92" s="252">
        <v>92838.829024947787</v>
      </c>
      <c r="AF92" s="273">
        <v>94695.162823466046</v>
      </c>
      <c r="AG92"/>
      <c r="AH92" s="258">
        <v>85394.081158037443</v>
      </c>
      <c r="AI92" s="259">
        <v>100418.58386190893</v>
      </c>
      <c r="AJ92" s="260">
        <v>137554.8227937686</v>
      </c>
      <c r="AK92" s="64"/>
      <c r="AL92" s="64"/>
      <c r="AM92" s="64"/>
      <c r="AN92" s="64"/>
      <c r="AO92" s="64"/>
    </row>
    <row r="93" spans="1:41" ht="14.4" x14ac:dyDescent="0.3">
      <c r="A93" s="38" t="s">
        <v>32</v>
      </c>
      <c r="B93" s="18" t="s">
        <v>33</v>
      </c>
      <c r="C93" s="283">
        <v>8400</v>
      </c>
      <c r="D93" s="284">
        <v>8590.8343236051824</v>
      </c>
      <c r="E93" s="283">
        <v>8889.3990766227726</v>
      </c>
      <c r="F93" s="283">
        <v>9205.2801111799636</v>
      </c>
      <c r="G93" s="285">
        <v>9975.9105009336472</v>
      </c>
      <c r="H93"/>
      <c r="I93" s="258">
        <v>11756.792344797866</v>
      </c>
      <c r="J93" s="259">
        <v>13669.217533417141</v>
      </c>
      <c r="K93" s="260">
        <v>16589.331342455174</v>
      </c>
      <c r="L93"/>
      <c r="M93" s="135">
        <f t="shared" si="64"/>
        <v>3.5534576840845267E-2</v>
      </c>
      <c r="N93" s="135">
        <f t="shared" si="65"/>
        <v>3.3397152824579557E-2</v>
      </c>
      <c r="O93" s="143">
        <f t="shared" si="66"/>
        <v>6.5021124846555978E-2</v>
      </c>
      <c r="P93" s="136">
        <f t="shared" si="67"/>
        <v>0.10707047231396105</v>
      </c>
      <c r="Q93"/>
      <c r="R93" s="194">
        <f t="shared" si="68"/>
        <v>2.6156538166771045E-2</v>
      </c>
      <c r="S93" s="195">
        <f t="shared" si="69"/>
        <v>2.6352348149879641E-2</v>
      </c>
      <c r="T93" s="196">
        <f t="shared" si="70"/>
        <v>2.7153724778352647E-2</v>
      </c>
      <c r="U93" s="196">
        <f t="shared" si="71"/>
        <v>2.8007740870366435E-2</v>
      </c>
      <c r="V93" s="197">
        <f t="shared" si="72"/>
        <v>2.9999041511671619E-2</v>
      </c>
      <c r="W93"/>
      <c r="X93" s="135">
        <f t="shared" si="73"/>
        <v>3.5178331319863518E-2</v>
      </c>
      <c r="Y93" s="143">
        <f t="shared" si="74"/>
        <v>3.9899947877711728E-2</v>
      </c>
      <c r="Z93" s="136">
        <f t="shared" si="75"/>
        <v>3.6794019988052103E-2</v>
      </c>
      <c r="AA93" s="64"/>
      <c r="AB93" s="272">
        <v>321143.41532669868</v>
      </c>
      <c r="AC93" s="253">
        <v>325998.81705966376</v>
      </c>
      <c r="AD93" s="252">
        <v>327373.10071395925</v>
      </c>
      <c r="AE93" s="252">
        <v>328669.14021329017</v>
      </c>
      <c r="AF93" s="273">
        <v>332540.9745858832</v>
      </c>
      <c r="AG93"/>
      <c r="AH93" s="258">
        <v>334205.51526158856</v>
      </c>
      <c r="AI93" s="259">
        <v>342587.35312917089</v>
      </c>
      <c r="AJ93" s="260">
        <v>450870.31392172223</v>
      </c>
      <c r="AK93" s="64"/>
      <c r="AL93" s="64"/>
      <c r="AM93" s="64"/>
      <c r="AN93" s="64"/>
      <c r="AO93" s="64"/>
    </row>
    <row r="94" spans="1:41" ht="14.4" x14ac:dyDescent="0.3">
      <c r="A94" s="38" t="s">
        <v>34</v>
      </c>
      <c r="B94" s="18" t="s">
        <v>35</v>
      </c>
      <c r="C94" s="283">
        <v>75800</v>
      </c>
      <c r="D94" s="284">
        <v>78630.940665449874</v>
      </c>
      <c r="E94" s="283">
        <v>82030.301893781274</v>
      </c>
      <c r="F94" s="283">
        <v>85307.841014701946</v>
      </c>
      <c r="G94" s="285">
        <v>92923.948890321102</v>
      </c>
      <c r="H94"/>
      <c r="I94" s="258">
        <v>106638.40129358057</v>
      </c>
      <c r="J94" s="259">
        <v>124719.76330740613</v>
      </c>
      <c r="K94" s="260">
        <v>151585.74458003987</v>
      </c>
      <c r="L94"/>
      <c r="M94" s="135">
        <f t="shared" si="64"/>
        <v>3.9955224414078838E-2</v>
      </c>
      <c r="N94" s="135">
        <f t="shared" si="65"/>
        <v>2.7914976449928686E-2</v>
      </c>
      <c r="O94" s="143">
        <f t="shared" si="66"/>
        <v>6.0624180599941235E-2</v>
      </c>
      <c r="P94" s="136">
        <f t="shared" si="67"/>
        <v>0.10282382737483142</v>
      </c>
      <c r="Q94"/>
      <c r="R94" s="194">
        <f t="shared" si="68"/>
        <v>1.7928539817294309E-2</v>
      </c>
      <c r="S94" s="195">
        <f t="shared" si="69"/>
        <v>1.7529486158250941E-2</v>
      </c>
      <c r="T94" s="196">
        <f t="shared" si="70"/>
        <v>1.8203777586697306E-2</v>
      </c>
      <c r="U94" s="196">
        <f t="shared" si="71"/>
        <v>1.8865772667700259E-2</v>
      </c>
      <c r="V94" s="197">
        <f t="shared" si="72"/>
        <v>2.0226499655685473E-2</v>
      </c>
      <c r="W94"/>
      <c r="X94" s="135">
        <f t="shared" si="73"/>
        <v>2.3176335561340661E-2</v>
      </c>
      <c r="Y94" s="143">
        <f t="shared" si="74"/>
        <v>2.6159417762565192E-2</v>
      </c>
      <c r="Z94" s="136">
        <f t="shared" si="75"/>
        <v>2.6219371874608041E-2</v>
      </c>
      <c r="AA94" s="64"/>
      <c r="AB94" s="272">
        <v>4227895.9007515749</v>
      </c>
      <c r="AC94" s="253">
        <v>4485638.6522453278</v>
      </c>
      <c r="AD94" s="252">
        <v>4506224.1341448929</v>
      </c>
      <c r="AE94" s="252">
        <v>4521831.2823601402</v>
      </c>
      <c r="AF94" s="273">
        <v>4594168.564613753</v>
      </c>
      <c r="AG94"/>
      <c r="AH94" s="258">
        <v>4601176.1009992883</v>
      </c>
      <c r="AI94" s="259">
        <v>4767681.1632208172</v>
      </c>
      <c r="AJ94" s="260">
        <v>5781440.734163505</v>
      </c>
      <c r="AK94" s="64"/>
      <c r="AL94" s="64"/>
      <c r="AM94" s="64"/>
      <c r="AN94" s="64"/>
      <c r="AO94" s="64"/>
    </row>
    <row r="95" spans="1:41" ht="14.4" x14ac:dyDescent="0.3">
      <c r="A95" s="38" t="s">
        <v>36</v>
      </c>
      <c r="B95" s="18" t="s">
        <v>37</v>
      </c>
      <c r="C95" s="283">
        <v>114999.99999999999</v>
      </c>
      <c r="D95" s="284">
        <v>119784.96682114842</v>
      </c>
      <c r="E95" s="283">
        <v>125006.44508701324</v>
      </c>
      <c r="F95" s="283">
        <v>129195.77108398532</v>
      </c>
      <c r="G95" s="285">
        <v>138900.55688317996</v>
      </c>
      <c r="H95"/>
      <c r="I95" s="258">
        <v>156305.47855652237</v>
      </c>
      <c r="J95" s="259">
        <v>184323.03617410755</v>
      </c>
      <c r="K95" s="260">
        <v>223905.75723108713</v>
      </c>
      <c r="L95"/>
      <c r="M95" s="135">
        <f t="shared" si="64"/>
        <v>3.3512880028353953E-2</v>
      </c>
      <c r="N95" s="135">
        <f t="shared" si="65"/>
        <v>2.389174768078739E-2</v>
      </c>
      <c r="O95" s="143">
        <f t="shared" si="66"/>
        <v>5.8217954259379701E-2</v>
      </c>
      <c r="P95" s="136">
        <f t="shared" si="67"/>
        <v>0.10020155577000134</v>
      </c>
      <c r="Q95"/>
      <c r="R95" s="194">
        <f t="shared" si="68"/>
        <v>4.3178871055509313E-2</v>
      </c>
      <c r="S95" s="195">
        <f t="shared" si="69"/>
        <v>4.4685344175751741E-2</v>
      </c>
      <c r="T95" s="196">
        <f t="shared" si="70"/>
        <v>4.6443184859762815E-2</v>
      </c>
      <c r="U95" s="196">
        <f t="shared" si="71"/>
        <v>4.7926183265577994E-2</v>
      </c>
      <c r="V95" s="197">
        <f t="shared" si="72"/>
        <v>5.1066603605175322E-2</v>
      </c>
      <c r="W95"/>
      <c r="X95" s="135">
        <f t="shared" si="73"/>
        <v>6.0807256612520282E-2</v>
      </c>
      <c r="Y95" s="143">
        <f t="shared" si="74"/>
        <v>6.5677519416222047E-2</v>
      </c>
      <c r="Z95" s="136">
        <f t="shared" si="75"/>
        <v>6.6303654461979999E-2</v>
      </c>
      <c r="AA95" s="64"/>
      <c r="AB95" s="272">
        <v>2663339.6656471132</v>
      </c>
      <c r="AC95" s="253">
        <v>2680632.0736844428</v>
      </c>
      <c r="AD95" s="252">
        <v>2691599.3264560895</v>
      </c>
      <c r="AE95" s="252">
        <v>2695724.1799969822</v>
      </c>
      <c r="AF95" s="273">
        <v>2719988.1542367376</v>
      </c>
      <c r="AG95"/>
      <c r="AH95" s="258">
        <v>2570506.9964353382</v>
      </c>
      <c r="AI95" s="259">
        <v>2806485.9606829276</v>
      </c>
      <c r="AJ95" s="260">
        <v>3376974.6034056046</v>
      </c>
      <c r="AK95" s="64"/>
      <c r="AL95" s="64"/>
      <c r="AM95" s="64"/>
      <c r="AN95" s="64"/>
      <c r="AO95" s="64"/>
    </row>
    <row r="96" spans="1:41" ht="14.4" x14ac:dyDescent="0.3">
      <c r="A96" s="38" t="s">
        <v>38</v>
      </c>
      <c r="B96" s="18" t="s">
        <v>39</v>
      </c>
      <c r="C96" s="283">
        <v>11250</v>
      </c>
      <c r="D96" s="284">
        <v>11507.057649240531</v>
      </c>
      <c r="E96" s="283">
        <v>11896.256554072559</v>
      </c>
      <c r="F96" s="283">
        <v>12298.313266968533</v>
      </c>
      <c r="G96" s="285">
        <v>13158.814647769148</v>
      </c>
      <c r="H96"/>
      <c r="I96" s="258">
        <v>14948.775286659304</v>
      </c>
      <c r="J96" s="259">
        <v>18158.525794996625</v>
      </c>
      <c r="K96" s="260">
        <v>21525.761785085357</v>
      </c>
      <c r="L96"/>
      <c r="M96" s="135">
        <f t="shared" si="64"/>
        <v>3.3796910067338315E-2</v>
      </c>
      <c r="N96" s="135">
        <f t="shared" si="65"/>
        <v>2.583560541962493E-2</v>
      </c>
      <c r="O96" s="143">
        <f t="shared" si="66"/>
        <v>6.6529232538429905E-2</v>
      </c>
      <c r="P96" s="136">
        <f t="shared" si="67"/>
        <v>0.10343905699879574</v>
      </c>
      <c r="Q96"/>
      <c r="R96" s="194">
        <f t="shared" si="68"/>
        <v>1.4741653043380981E-2</v>
      </c>
      <c r="S96" s="195">
        <f t="shared" si="69"/>
        <v>1.4685764580835316E-2</v>
      </c>
      <c r="T96" s="196">
        <f t="shared" si="70"/>
        <v>1.5057842676096719E-2</v>
      </c>
      <c r="U96" s="196">
        <f t="shared" si="71"/>
        <v>1.5429131063898998E-2</v>
      </c>
      <c r="V96" s="197">
        <f t="shared" si="72"/>
        <v>1.6053133282968281E-2</v>
      </c>
      <c r="W96"/>
      <c r="X96" s="135">
        <f t="shared" si="73"/>
        <v>2.1702288075113783E-2</v>
      </c>
      <c r="Y96" s="143">
        <f t="shared" si="74"/>
        <v>2.1519049495956673E-2</v>
      </c>
      <c r="Z96" s="136">
        <f t="shared" si="75"/>
        <v>2.1660037107382415E-2</v>
      </c>
      <c r="AA96" s="64"/>
      <c r="AB96" s="272">
        <v>763143.72390220256</v>
      </c>
      <c r="AC96" s="253">
        <v>783551.82570862223</v>
      </c>
      <c r="AD96" s="252">
        <v>790037.24570432934</v>
      </c>
      <c r="AE96" s="252">
        <v>797083.98457668582</v>
      </c>
      <c r="AF96" s="273">
        <v>819703.81830256851</v>
      </c>
      <c r="AG96"/>
      <c r="AH96" s="258">
        <v>688811.02466800285</v>
      </c>
      <c r="AI96" s="259">
        <v>843834.93789577123</v>
      </c>
      <c r="AJ96" s="260">
        <v>993800.78059740295</v>
      </c>
      <c r="AK96" s="64"/>
      <c r="AL96" s="64"/>
      <c r="AM96" s="64"/>
      <c r="AN96" s="64"/>
      <c r="AO96" s="64"/>
    </row>
    <row r="97" spans="1:41" ht="14.4" x14ac:dyDescent="0.3">
      <c r="A97" s="38" t="s">
        <v>40</v>
      </c>
      <c r="B97" s="18" t="s">
        <v>41</v>
      </c>
      <c r="C97" s="283">
        <v>4700</v>
      </c>
      <c r="D97" s="284">
        <v>4849.351661476735</v>
      </c>
      <c r="E97" s="283">
        <v>5041.5157657821655</v>
      </c>
      <c r="F97" s="283">
        <v>5232.5229022874491</v>
      </c>
      <c r="G97" s="285">
        <v>5636.769890826552</v>
      </c>
      <c r="H97"/>
      <c r="I97" s="258">
        <v>6502.3769595600761</v>
      </c>
      <c r="J97" s="259">
        <v>7857.9116283627682</v>
      </c>
      <c r="K97" s="260">
        <v>9578.0317218872788</v>
      </c>
      <c r="L97"/>
      <c r="M97" s="135">
        <f t="shared" si="64"/>
        <v>3.7886847007737146E-2</v>
      </c>
      <c r="N97" s="135">
        <f t="shared" si="65"/>
        <v>2.8983397183413029E-2</v>
      </c>
      <c r="O97" s="143">
        <f t="shared" si="66"/>
        <v>6.8698911038652666E-2</v>
      </c>
      <c r="P97" s="136">
        <f t="shared" si="67"/>
        <v>0.11185766147289122</v>
      </c>
      <c r="Q97"/>
      <c r="R97" s="194">
        <f t="shared" si="68"/>
        <v>7.1532686342102199E-3</v>
      </c>
      <c r="S97" s="195">
        <f t="shared" si="69"/>
        <v>6.9876882631217498E-3</v>
      </c>
      <c r="T97" s="196">
        <f t="shared" si="70"/>
        <v>7.1358353492660823E-3</v>
      </c>
      <c r="U97" s="196">
        <f t="shared" si="71"/>
        <v>7.3151257235709796E-3</v>
      </c>
      <c r="V97" s="197">
        <f t="shared" si="72"/>
        <v>7.650918025864456E-3</v>
      </c>
      <c r="W97"/>
      <c r="X97" s="135">
        <f t="shared" si="73"/>
        <v>1.0156081615816761E-2</v>
      </c>
      <c r="Y97" s="143">
        <f t="shared" si="74"/>
        <v>9.9673191238137358E-3</v>
      </c>
      <c r="Z97" s="136">
        <f t="shared" si="75"/>
        <v>9.5221183241431737E-3</v>
      </c>
      <c r="AA97" s="64"/>
      <c r="AB97" s="272">
        <v>657042.28938396624</v>
      </c>
      <c r="AC97" s="253">
        <v>693985.1176632609</v>
      </c>
      <c r="AD97" s="252">
        <v>706506.73943880771</v>
      </c>
      <c r="AE97" s="252">
        <v>715301.84169317607</v>
      </c>
      <c r="AF97" s="273">
        <v>736744.25366616959</v>
      </c>
      <c r="AG97"/>
      <c r="AH97" s="258">
        <v>640244.65394542308</v>
      </c>
      <c r="AI97" s="259">
        <v>788367.61728525278</v>
      </c>
      <c r="AJ97" s="260">
        <v>1005871.9494802261</v>
      </c>
      <c r="AK97" s="64"/>
      <c r="AL97" s="64"/>
      <c r="AM97" s="64"/>
      <c r="AN97" s="64"/>
      <c r="AO97" s="64"/>
    </row>
    <row r="98" spans="1:41" ht="14.4" x14ac:dyDescent="0.3">
      <c r="A98" s="38" t="s">
        <v>42</v>
      </c>
      <c r="B98" s="18" t="s">
        <v>43</v>
      </c>
      <c r="C98" s="283">
        <v>9050</v>
      </c>
      <c r="D98" s="284">
        <v>9363.317596670724</v>
      </c>
      <c r="E98" s="283">
        <v>9881.2231024573703</v>
      </c>
      <c r="F98" s="283">
        <v>10175.368306419037</v>
      </c>
      <c r="G98" s="285">
        <v>10938.484405645891</v>
      </c>
      <c r="H98"/>
      <c r="I98" s="258">
        <v>12811.712719853333</v>
      </c>
      <c r="J98" s="259">
        <v>15273.913803496805</v>
      </c>
      <c r="K98" s="260">
        <v>18752.664853724222</v>
      </c>
      <c r="L98"/>
      <c r="M98" s="135">
        <f t="shared" si="64"/>
        <v>2.9768096612302619E-2</v>
      </c>
      <c r="N98" s="135">
        <f t="shared" si="65"/>
        <v>3.2119558556897632E-2</v>
      </c>
      <c r="O98" s="143">
        <f t="shared" si="66"/>
        <v>6.9051523289786809E-2</v>
      </c>
      <c r="P98" s="136">
        <f t="shared" si="67"/>
        <v>0.11383578842730713</v>
      </c>
      <c r="Q98"/>
      <c r="R98" s="194">
        <f t="shared" si="68"/>
        <v>2.6245500220899189E-2</v>
      </c>
      <c r="S98" s="195">
        <f t="shared" si="69"/>
        <v>2.6440609283860255E-2</v>
      </c>
      <c r="T98" s="196">
        <f t="shared" si="70"/>
        <v>2.7334714782202476E-2</v>
      </c>
      <c r="U98" s="196">
        <f t="shared" si="71"/>
        <v>2.7001391639012145E-2</v>
      </c>
      <c r="V98" s="197">
        <f t="shared" si="72"/>
        <v>2.6853913112582773E-2</v>
      </c>
      <c r="W98"/>
      <c r="X98" s="135">
        <f t="shared" si="73"/>
        <v>3.0426733640035737E-2</v>
      </c>
      <c r="Y98" s="143">
        <f t="shared" si="74"/>
        <v>3.2144759880984398E-2</v>
      </c>
      <c r="Z98" s="136">
        <f t="shared" si="75"/>
        <v>3.1695222752580236E-2</v>
      </c>
      <c r="AA98" s="64"/>
      <c r="AB98" s="272">
        <v>344821.01403399889</v>
      </c>
      <c r="AC98" s="253">
        <v>354126.39308528468</v>
      </c>
      <c r="AD98" s="252">
        <v>361489.89229223621</v>
      </c>
      <c r="AE98" s="252">
        <v>376846.06936027191</v>
      </c>
      <c r="AF98" s="273">
        <v>407332.97824370011</v>
      </c>
      <c r="AG98"/>
      <c r="AH98" s="258">
        <v>421067.633201205</v>
      </c>
      <c r="AI98" s="259">
        <v>475160.30171164114</v>
      </c>
      <c r="AJ98" s="260">
        <v>591655.87824107055</v>
      </c>
      <c r="AK98" s="64"/>
      <c r="AL98" s="64"/>
      <c r="AM98" s="64"/>
      <c r="AN98" s="64"/>
      <c r="AO98" s="64"/>
    </row>
    <row r="99" spans="1:41" ht="14.4" x14ac:dyDescent="0.3">
      <c r="A99" s="38" t="s">
        <v>44</v>
      </c>
      <c r="B99" s="18" t="s">
        <v>45</v>
      </c>
      <c r="C99" s="283">
        <v>92050</v>
      </c>
      <c r="D99" s="284">
        <v>94495.134102484706</v>
      </c>
      <c r="E99" s="283">
        <v>97830.045224847796</v>
      </c>
      <c r="F99" s="283">
        <v>101250.64312452971</v>
      </c>
      <c r="G99" s="285">
        <v>109488.67340015451</v>
      </c>
      <c r="H99"/>
      <c r="I99" s="258">
        <v>133310.4847607128</v>
      </c>
      <c r="J99" s="259">
        <v>156262.03912604298</v>
      </c>
      <c r="K99" s="260">
        <v>186051.63909892907</v>
      </c>
      <c r="L99"/>
      <c r="M99" s="135">
        <f t="shared" si="64"/>
        <v>3.4964697111405707E-2</v>
      </c>
      <c r="N99" s="135">
        <f t="shared" si="65"/>
        <v>4.0157303378756115E-2</v>
      </c>
      <c r="O99" s="143">
        <f t="shared" si="66"/>
        <v>7.373437916318526E-2</v>
      </c>
      <c r="P99" s="136">
        <f t="shared" si="67"/>
        <v>0.11186705299461663</v>
      </c>
      <c r="Q99"/>
      <c r="R99" s="194">
        <f t="shared" si="68"/>
        <v>2.5398900128289079E-2</v>
      </c>
      <c r="S99" s="195">
        <f t="shared" si="69"/>
        <v>2.679956379394487E-2</v>
      </c>
      <c r="T99" s="196">
        <f t="shared" si="70"/>
        <v>2.7668974734626518E-2</v>
      </c>
      <c r="U99" s="196">
        <f t="shared" si="71"/>
        <v>2.857666988966668E-2</v>
      </c>
      <c r="V99" s="197">
        <f t="shared" si="72"/>
        <v>3.0427128180300075E-2</v>
      </c>
      <c r="W99"/>
      <c r="X99" s="135">
        <f t="shared" si="73"/>
        <v>4.0609273198680552E-2</v>
      </c>
      <c r="Y99" s="143">
        <f t="shared" si="74"/>
        <v>4.2413854480334669E-2</v>
      </c>
      <c r="Z99" s="136">
        <f t="shared" si="75"/>
        <v>4.4845361471583606E-2</v>
      </c>
      <c r="AA99" s="64"/>
      <c r="AB99" s="272">
        <v>3624172.6820869497</v>
      </c>
      <c r="AC99" s="253">
        <v>3525995.2299609841</v>
      </c>
      <c r="AD99" s="252">
        <v>3535730.7657091375</v>
      </c>
      <c r="AE99" s="252">
        <v>3543122.5372114452</v>
      </c>
      <c r="AF99" s="273">
        <v>3598389.9877558122</v>
      </c>
      <c r="AG99"/>
      <c r="AH99" s="258">
        <v>3282759.6817232431</v>
      </c>
      <c r="AI99" s="259">
        <v>3684221.6073168833</v>
      </c>
      <c r="AJ99" s="260">
        <v>4148737.6396067454</v>
      </c>
      <c r="AK99" s="64"/>
      <c r="AL99" s="64"/>
      <c r="AM99" s="64"/>
      <c r="AN99" s="64"/>
      <c r="AO99" s="64"/>
    </row>
    <row r="100" spans="1:41" ht="14.4" x14ac:dyDescent="0.3">
      <c r="A100" s="38" t="s">
        <v>46</v>
      </c>
      <c r="B100" s="18" t="s">
        <v>47</v>
      </c>
      <c r="C100" s="283">
        <v>1250</v>
      </c>
      <c r="D100" s="284">
        <v>1289.4949856056614</v>
      </c>
      <c r="E100" s="283">
        <v>1345.9047049325395</v>
      </c>
      <c r="F100" s="283">
        <v>1397.36815049458</v>
      </c>
      <c r="G100" s="285">
        <v>1520.1437205426018</v>
      </c>
      <c r="H100"/>
      <c r="I100" s="258">
        <v>1733.8837239204029</v>
      </c>
      <c r="J100" s="259">
        <v>2113.1884621583235</v>
      </c>
      <c r="K100" s="260">
        <v>2487.7355023423825</v>
      </c>
      <c r="L100"/>
      <c r="M100" s="135">
        <f t="shared" si="64"/>
        <v>3.823706490766754E-2</v>
      </c>
      <c r="N100" s="135">
        <f t="shared" si="65"/>
        <v>2.6660998370142019E-2</v>
      </c>
      <c r="O100" s="143">
        <f t="shared" si="66"/>
        <v>6.8097051504975248E-2</v>
      </c>
      <c r="P100" s="136">
        <f t="shared" si="67"/>
        <v>0.10352940710595293</v>
      </c>
      <c r="Q100"/>
      <c r="R100" s="194">
        <f t="shared" si="68"/>
        <v>1.1571380883162482E-2</v>
      </c>
      <c r="S100" s="195">
        <f t="shared" si="69"/>
        <v>1.2035671886580888E-2</v>
      </c>
      <c r="T100" s="196">
        <f t="shared" si="70"/>
        <v>1.2399162624568142E-2</v>
      </c>
      <c r="U100" s="196">
        <f t="shared" si="71"/>
        <v>1.2787765178597591E-2</v>
      </c>
      <c r="V100" s="197">
        <f t="shared" si="72"/>
        <v>1.3639995558130882E-2</v>
      </c>
      <c r="W100"/>
      <c r="X100" s="135">
        <f t="shared" si="73"/>
        <v>1.8604877046286966E-2</v>
      </c>
      <c r="Y100" s="143">
        <f t="shared" si="74"/>
        <v>1.7977107247873703E-2</v>
      </c>
      <c r="Z100" s="136">
        <f t="shared" si="75"/>
        <v>2.0105095009332271E-2</v>
      </c>
      <c r="AA100" s="64"/>
      <c r="AB100" s="272">
        <v>108025.13655210116</v>
      </c>
      <c r="AC100" s="253">
        <v>107139.42667740697</v>
      </c>
      <c r="AD100" s="252">
        <v>108548.03228935122</v>
      </c>
      <c r="AE100" s="252">
        <v>109273.83565294923</v>
      </c>
      <c r="AF100" s="273">
        <v>111447.52313621064</v>
      </c>
      <c r="AG100"/>
      <c r="AH100" s="258">
        <v>93195.118656612656</v>
      </c>
      <c r="AI100" s="259">
        <v>117548.85994843621</v>
      </c>
      <c r="AJ100" s="260">
        <v>123736.57031651128</v>
      </c>
      <c r="AK100" s="64"/>
      <c r="AL100" s="64"/>
      <c r="AM100" s="64"/>
      <c r="AN100" s="64"/>
      <c r="AO100" s="64"/>
    </row>
    <row r="101" spans="1:41" ht="14.4" x14ac:dyDescent="0.3">
      <c r="A101" s="38" t="s">
        <v>48</v>
      </c>
      <c r="B101" s="18" t="s">
        <v>49</v>
      </c>
      <c r="C101" s="283">
        <v>2050</v>
      </c>
      <c r="D101" s="284">
        <v>2131.4434628851586</v>
      </c>
      <c r="E101" s="283">
        <v>2231.1227810844903</v>
      </c>
      <c r="F101" s="283">
        <v>2316.4343676817925</v>
      </c>
      <c r="G101" s="285">
        <v>2519.9609400244499</v>
      </c>
      <c r="H101"/>
      <c r="I101" s="258">
        <v>2862.775191892767</v>
      </c>
      <c r="J101" s="259">
        <v>3488.207545651379</v>
      </c>
      <c r="K101" s="260">
        <v>4090.2866218187364</v>
      </c>
      <c r="L101"/>
      <c r="M101" s="135">
        <f t="shared" si="64"/>
        <v>3.8237064907667095E-2</v>
      </c>
      <c r="N101" s="135">
        <f t="shared" si="65"/>
        <v>2.5837774731563456E-2</v>
      </c>
      <c r="O101" s="143">
        <f t="shared" si="66"/>
        <v>6.7189888271240283E-2</v>
      </c>
      <c r="P101" s="136">
        <f t="shared" si="67"/>
        <v>0.10172191039809153</v>
      </c>
      <c r="Q101"/>
      <c r="R101" s="194">
        <f t="shared" si="68"/>
        <v>9.6906157753149143E-3</v>
      </c>
      <c r="S101" s="195">
        <f t="shared" si="69"/>
        <v>9.6998492460223656E-3</v>
      </c>
      <c r="T101" s="196">
        <f t="shared" si="70"/>
        <v>9.9768245629284959E-3</v>
      </c>
      <c r="U101" s="196">
        <f t="shared" si="71"/>
        <v>1.0235004021986668E-2</v>
      </c>
      <c r="V101" s="197">
        <f t="shared" si="72"/>
        <v>1.0882728870284131E-2</v>
      </c>
      <c r="W101"/>
      <c r="X101" s="135">
        <f t="shared" si="73"/>
        <v>1.4829587526905037E-2</v>
      </c>
      <c r="Y101" s="143">
        <f t="shared" si="74"/>
        <v>1.4098638913063708E-2</v>
      </c>
      <c r="Z101" s="136">
        <f t="shared" si="75"/>
        <v>1.484601282312383E-2</v>
      </c>
      <c r="AA101" s="64"/>
      <c r="AB101" s="272">
        <v>211544.8643853988</v>
      </c>
      <c r="AC101" s="253">
        <v>219739.85459198797</v>
      </c>
      <c r="AD101" s="252">
        <v>223630.55168623605</v>
      </c>
      <c r="AE101" s="252">
        <v>226324.71493960003</v>
      </c>
      <c r="AF101" s="273">
        <v>231555.97920897737</v>
      </c>
      <c r="AG101"/>
      <c r="AH101" s="258">
        <v>193044.82924416399</v>
      </c>
      <c r="AI101" s="259">
        <v>247414.48923975407</v>
      </c>
      <c r="AJ101" s="260">
        <v>275514.15121020196</v>
      </c>
      <c r="AK101" s="64"/>
      <c r="AL101" s="64"/>
      <c r="AM101" s="64"/>
      <c r="AN101" s="64"/>
      <c r="AO101" s="64"/>
    </row>
    <row r="102" spans="1:41" ht="14.4" x14ac:dyDescent="0.3">
      <c r="A102" s="38" t="s">
        <v>50</v>
      </c>
      <c r="B102" s="18" t="s">
        <v>51</v>
      </c>
      <c r="C102" s="283">
        <v>1650</v>
      </c>
      <c r="D102" s="284">
        <v>1697.3773951030569</v>
      </c>
      <c r="E102" s="283">
        <v>1766.6800020798553</v>
      </c>
      <c r="F102" s="283">
        <v>1834.2326599904602</v>
      </c>
      <c r="G102" s="285">
        <v>1995.39202257599</v>
      </c>
      <c r="H102"/>
      <c r="I102" s="258">
        <v>2426.2928181745092</v>
      </c>
      <c r="J102" s="259">
        <v>2902.4570627226785</v>
      </c>
      <c r="K102" s="260">
        <v>3562.7024909355387</v>
      </c>
      <c r="L102"/>
      <c r="M102" s="135">
        <f t="shared" si="64"/>
        <v>3.8237064907667095E-2</v>
      </c>
      <c r="N102" s="135">
        <f t="shared" si="65"/>
        <v>3.9879450993982379E-2</v>
      </c>
      <c r="O102" s="143">
        <f t="shared" si="66"/>
        <v>7.7823167583094932E-2</v>
      </c>
      <c r="P102" s="136">
        <f t="shared" si="67"/>
        <v>0.12292374441541254</v>
      </c>
      <c r="Q102"/>
      <c r="R102" s="194">
        <f t="shared" si="68"/>
        <v>5.1313500473639653E-2</v>
      </c>
      <c r="S102" s="195">
        <f t="shared" si="69"/>
        <v>5.1682419976814657E-2</v>
      </c>
      <c r="T102" s="196">
        <f t="shared" si="70"/>
        <v>5.3464886625728278E-2</v>
      </c>
      <c r="U102" s="196">
        <f t="shared" si="71"/>
        <v>5.5003936520632984E-2</v>
      </c>
      <c r="V102" s="197">
        <f t="shared" si="72"/>
        <v>5.8631375680299122E-2</v>
      </c>
      <c r="W102"/>
      <c r="X102" s="135">
        <f t="shared" si="73"/>
        <v>7.962806255089408E-2</v>
      </c>
      <c r="Y102" s="143">
        <f t="shared" si="74"/>
        <v>8.0639561792952577E-2</v>
      </c>
      <c r="Z102" s="136">
        <f t="shared" si="75"/>
        <v>7.8943572774604481E-2</v>
      </c>
      <c r="AA102" s="64"/>
      <c r="AB102" s="272">
        <v>32155.280477262011</v>
      </c>
      <c r="AC102" s="253">
        <v>32842.451956865028</v>
      </c>
      <c r="AD102" s="252">
        <v>33043.743540451025</v>
      </c>
      <c r="AE102" s="252">
        <v>33347.297957527204</v>
      </c>
      <c r="AF102" s="273">
        <v>34032.836504746498</v>
      </c>
      <c r="AG102"/>
      <c r="AH102" s="258">
        <v>30470.323406697862</v>
      </c>
      <c r="AI102" s="259">
        <v>35992.96670503902</v>
      </c>
      <c r="AJ102" s="260">
        <v>45129.734641065443</v>
      </c>
      <c r="AK102" s="64"/>
      <c r="AL102" s="64"/>
      <c r="AM102" s="64"/>
      <c r="AN102" s="64"/>
      <c r="AO102" s="64"/>
    </row>
    <row r="103" spans="1:41" ht="14.4" x14ac:dyDescent="0.3">
      <c r="A103" s="38" t="s">
        <v>52</v>
      </c>
      <c r="B103" s="18" t="s">
        <v>53</v>
      </c>
      <c r="C103" s="283">
        <v>709.99999999999989</v>
      </c>
      <c r="D103" s="284">
        <v>734.68076487899032</v>
      </c>
      <c r="E103" s="283">
        <v>766.00326299932544</v>
      </c>
      <c r="F103" s="283">
        <v>795.02471143200808</v>
      </c>
      <c r="G103" s="285">
        <v>856.4456266218989</v>
      </c>
      <c r="H103"/>
      <c r="I103" s="258">
        <v>1055.3555231684563</v>
      </c>
      <c r="J103" s="259">
        <v>1255.2470987839683</v>
      </c>
      <c r="K103" s="260">
        <v>1526.1967165751255</v>
      </c>
      <c r="L103"/>
      <c r="M103" s="135">
        <f t="shared" si="64"/>
        <v>3.7886847007736923E-2</v>
      </c>
      <c r="N103" s="135">
        <f t="shared" si="65"/>
        <v>4.2653002677068841E-2</v>
      </c>
      <c r="O103" s="143">
        <f t="shared" si="66"/>
        <v>7.9458339931170574E-2</v>
      </c>
      <c r="P103" s="136">
        <f t="shared" si="67"/>
        <v>0.12248912926434263</v>
      </c>
      <c r="Q103"/>
      <c r="R103" s="194">
        <f t="shared" si="68"/>
        <v>1.8857567628684686E-2</v>
      </c>
      <c r="S103" s="195">
        <f t="shared" si="69"/>
        <v>2.1030888979584144E-2</v>
      </c>
      <c r="T103" s="196">
        <f t="shared" si="70"/>
        <v>2.1374593929514633E-2</v>
      </c>
      <c r="U103" s="196">
        <f t="shared" si="71"/>
        <v>2.1764185357418111E-2</v>
      </c>
      <c r="V103" s="197">
        <f t="shared" si="72"/>
        <v>2.2430467133993839E-2</v>
      </c>
      <c r="W103"/>
      <c r="X103" s="135">
        <f t="shared" si="73"/>
        <v>2.810256167292222E-2</v>
      </c>
      <c r="Y103" s="143">
        <f t="shared" si="74"/>
        <v>2.9171162290352253E-2</v>
      </c>
      <c r="Z103" s="136">
        <f t="shared" si="75"/>
        <v>2.7603578357500998E-2</v>
      </c>
      <c r="AA103" s="64"/>
      <c r="AB103" s="272">
        <v>37650.667041490669</v>
      </c>
      <c r="AC103" s="253">
        <v>34933.414635595567</v>
      </c>
      <c r="AD103" s="252">
        <v>35837.090778206875</v>
      </c>
      <c r="AE103" s="252">
        <v>36529.036045956651</v>
      </c>
      <c r="AF103" s="273">
        <v>38182.246562486333</v>
      </c>
      <c r="AG103"/>
      <c r="AH103" s="258">
        <v>37553.712556579048</v>
      </c>
      <c r="AI103" s="259">
        <v>43030.410865703314</v>
      </c>
      <c r="AJ103" s="260">
        <v>55289.814125145727</v>
      </c>
      <c r="AK103" s="64"/>
      <c r="AL103" s="64"/>
      <c r="AM103" s="64"/>
      <c r="AN103" s="64"/>
      <c r="AO103" s="64"/>
    </row>
    <row r="104" spans="1:41" ht="14.4" x14ac:dyDescent="0.3">
      <c r="A104" s="38" t="s">
        <v>54</v>
      </c>
      <c r="B104" s="18" t="s">
        <v>55</v>
      </c>
      <c r="C104" s="283">
        <v>28700.000000000004</v>
      </c>
      <c r="D104" s="284">
        <v>29741.055673166295</v>
      </c>
      <c r="E104" s="283">
        <v>31264.186012333168</v>
      </c>
      <c r="F104" s="283">
        <v>32428.576118297402</v>
      </c>
      <c r="G104" s="285">
        <v>35132.299213319195</v>
      </c>
      <c r="H104"/>
      <c r="I104" s="258">
        <v>40885.858740522992</v>
      </c>
      <c r="J104" s="259">
        <v>49579.003713280792</v>
      </c>
      <c r="K104" s="260">
        <v>59918.568232761303</v>
      </c>
      <c r="L104"/>
      <c r="M104" s="135">
        <f t="shared" si="64"/>
        <v>3.724357658008115E-2</v>
      </c>
      <c r="N104" s="135">
        <f t="shared" si="65"/>
        <v>3.0797389887195603E-2</v>
      </c>
      <c r="O104" s="143">
        <f t="shared" si="66"/>
        <v>7.1317611801445135E-2</v>
      </c>
      <c r="P104" s="136">
        <f t="shared" si="67"/>
        <v>0.11268176533733354</v>
      </c>
      <c r="Q104"/>
      <c r="R104" s="194">
        <f t="shared" si="68"/>
        <v>1.9556805319480067E-2</v>
      </c>
      <c r="S104" s="195">
        <f t="shared" si="69"/>
        <v>1.9084098213704916E-2</v>
      </c>
      <c r="T104" s="196">
        <f t="shared" si="70"/>
        <v>1.9878170969146024E-2</v>
      </c>
      <c r="U104" s="196">
        <f t="shared" si="71"/>
        <v>2.0450277729650652E-2</v>
      </c>
      <c r="V104" s="197">
        <f t="shared" si="72"/>
        <v>2.1705407362711281E-2</v>
      </c>
      <c r="W104"/>
      <c r="X104" s="135">
        <f t="shared" si="73"/>
        <v>2.9860597100509173E-2</v>
      </c>
      <c r="Y104" s="143">
        <f t="shared" si="74"/>
        <v>2.9255387084381169E-2</v>
      </c>
      <c r="Z104" s="136">
        <f t="shared" si="75"/>
        <v>2.9802071281581549E-2</v>
      </c>
      <c r="AA104" s="64"/>
      <c r="AB104" s="272">
        <v>1467519.8495437605</v>
      </c>
      <c r="AC104" s="253">
        <v>1558420.8035467071</v>
      </c>
      <c r="AD104" s="252">
        <v>1572789.8739204924</v>
      </c>
      <c r="AE104" s="252">
        <v>1585727.9078063343</v>
      </c>
      <c r="AF104" s="273">
        <v>1618596.630150079</v>
      </c>
      <c r="AG104"/>
      <c r="AH104" s="258">
        <v>1369224.4198233336</v>
      </c>
      <c r="AI104" s="259">
        <v>1694696.5552115347</v>
      </c>
      <c r="AJ104" s="260">
        <v>2010550.4636448717</v>
      </c>
      <c r="AK104" s="64"/>
      <c r="AL104" s="64"/>
      <c r="AM104" s="64"/>
      <c r="AN104" s="64"/>
      <c r="AO104" s="64"/>
    </row>
    <row r="105" spans="1:41" ht="14.4" x14ac:dyDescent="0.3">
      <c r="A105" s="38" t="s">
        <v>56</v>
      </c>
      <c r="B105" s="18" t="s">
        <v>57</v>
      </c>
      <c r="C105" s="283">
        <v>13650.000000000002</v>
      </c>
      <c r="D105" s="284">
        <v>14054.671800325326</v>
      </c>
      <c r="E105" s="283">
        <v>14535.494568501988</v>
      </c>
      <c r="F105" s="283">
        <v>15064.76015790899</v>
      </c>
      <c r="G105" s="285">
        <v>16279.651099215198</v>
      </c>
      <c r="H105"/>
      <c r="I105" s="258">
        <v>19168.948829587222</v>
      </c>
      <c r="J105" s="259">
        <v>23862.609173780242</v>
      </c>
      <c r="K105" s="260">
        <v>29340.946497877954</v>
      </c>
      <c r="L105"/>
      <c r="M105" s="135">
        <f t="shared" si="64"/>
        <v>3.6411942291520338E-2</v>
      </c>
      <c r="N105" s="135">
        <f t="shared" si="65"/>
        <v>3.3214853622733242E-2</v>
      </c>
      <c r="O105" s="143">
        <f t="shared" si="66"/>
        <v>7.9479917212919027E-2</v>
      </c>
      <c r="P105" s="136">
        <f t="shared" si="67"/>
        <v>0.1250344085299937</v>
      </c>
      <c r="Q105"/>
      <c r="R105" s="194">
        <f t="shared" si="68"/>
        <v>6.2484463281330237E-3</v>
      </c>
      <c r="S105" s="195">
        <f t="shared" si="69"/>
        <v>6.2495687933637476E-3</v>
      </c>
      <c r="T105" s="196">
        <f t="shared" si="70"/>
        <v>6.3261190919262486E-3</v>
      </c>
      <c r="U105" s="196">
        <f t="shared" si="71"/>
        <v>6.4645638680796581E-3</v>
      </c>
      <c r="V105" s="197">
        <f t="shared" si="72"/>
        <v>6.7792840911188885E-3</v>
      </c>
      <c r="W105"/>
      <c r="X105" s="135">
        <f t="shared" si="73"/>
        <v>1.0148765478368611E-2</v>
      </c>
      <c r="Y105" s="143">
        <f t="shared" si="74"/>
        <v>9.092643374349757E-3</v>
      </c>
      <c r="Z105" s="136">
        <f t="shared" si="75"/>
        <v>9.3046943693458235E-3</v>
      </c>
      <c r="AA105" s="64"/>
      <c r="AB105" s="272">
        <v>2184543.0500926608</v>
      </c>
      <c r="AC105" s="253">
        <v>2248902.6467313413</v>
      </c>
      <c r="AD105" s="252">
        <v>2297695.3733060462</v>
      </c>
      <c r="AE105" s="252">
        <v>2330359.861133846</v>
      </c>
      <c r="AF105" s="273">
        <v>2401382.0457151425</v>
      </c>
      <c r="AG105"/>
      <c r="AH105" s="258">
        <v>1888796.1171676009</v>
      </c>
      <c r="AI105" s="259">
        <v>2624386.3518387172</v>
      </c>
      <c r="AJ105" s="260">
        <v>3153348.7649568869</v>
      </c>
      <c r="AK105" s="64"/>
      <c r="AL105" s="64"/>
      <c r="AM105" s="64"/>
      <c r="AN105" s="64"/>
      <c r="AO105" s="64"/>
    </row>
    <row r="106" spans="1:41" ht="14.4" x14ac:dyDescent="0.3">
      <c r="A106" s="38" t="s">
        <v>58</v>
      </c>
      <c r="B106" s="18" t="s">
        <v>59</v>
      </c>
      <c r="C106" s="283">
        <v>19150</v>
      </c>
      <c r="D106" s="284">
        <v>19771.886388355924</v>
      </c>
      <c r="E106" s="283">
        <v>20475.416017847496</v>
      </c>
      <c r="F106" s="283">
        <v>21113.712826478401</v>
      </c>
      <c r="G106" s="285">
        <v>22627.469887081541</v>
      </c>
      <c r="H106"/>
      <c r="I106" s="258">
        <v>27130.675870994532</v>
      </c>
      <c r="J106" s="259">
        <v>32559.928115781844</v>
      </c>
      <c r="K106" s="260">
        <v>39087.384945170852</v>
      </c>
      <c r="L106"/>
      <c r="M106" s="135">
        <f t="shared" si="64"/>
        <v>3.1173813908080383E-2</v>
      </c>
      <c r="N106" s="135">
        <f t="shared" si="65"/>
        <v>3.6966970526089105E-2</v>
      </c>
      <c r="O106" s="143">
        <f t="shared" si="66"/>
        <v>7.549770592863303E-2</v>
      </c>
      <c r="P106" s="136">
        <f t="shared" si="67"/>
        <v>0.11552709691728746</v>
      </c>
      <c r="Q106"/>
      <c r="R106" s="194">
        <f t="shared" si="68"/>
        <v>1.9513597584357934E-2</v>
      </c>
      <c r="S106" s="195">
        <f t="shared" si="69"/>
        <v>1.9739894097056194E-2</v>
      </c>
      <c r="T106" s="196">
        <f t="shared" si="70"/>
        <v>2.0246980539760404E-2</v>
      </c>
      <c r="U106" s="196">
        <f t="shared" si="71"/>
        <v>2.0735210081935594E-2</v>
      </c>
      <c r="V106" s="197">
        <f t="shared" si="72"/>
        <v>2.1724147342233747E-2</v>
      </c>
      <c r="W106"/>
      <c r="X106" s="135">
        <f t="shared" si="73"/>
        <v>3.0113729962036578E-2</v>
      </c>
      <c r="Y106" s="143">
        <f t="shared" si="74"/>
        <v>2.9910034930698302E-2</v>
      </c>
      <c r="Z106" s="136">
        <f t="shared" si="75"/>
        <v>2.9399868147291987E-2</v>
      </c>
      <c r="AA106" s="64"/>
      <c r="AB106" s="272">
        <v>981366.96307351382</v>
      </c>
      <c r="AC106" s="253">
        <v>1001620.6921446708</v>
      </c>
      <c r="AD106" s="252">
        <v>1011282.4466659854</v>
      </c>
      <c r="AE106" s="252">
        <v>1018254.1070501405</v>
      </c>
      <c r="AF106" s="273">
        <v>1041581.4959555008</v>
      </c>
      <c r="AG106"/>
      <c r="AH106" s="258">
        <v>900940.39845603029</v>
      </c>
      <c r="AI106" s="259">
        <v>1088595.4560475559</v>
      </c>
      <c r="AJ106" s="260">
        <v>1329508.8518541937</v>
      </c>
      <c r="AK106" s="64"/>
      <c r="AL106" s="64"/>
      <c r="AM106" s="64"/>
      <c r="AN106" s="64"/>
      <c r="AO106" s="64"/>
    </row>
    <row r="107" spans="1:41" ht="14.4" x14ac:dyDescent="0.3">
      <c r="A107" s="38" t="s">
        <v>60</v>
      </c>
      <c r="B107" s="18" t="s">
        <v>61</v>
      </c>
      <c r="C107" s="283">
        <v>5650</v>
      </c>
      <c r="D107" s="284">
        <v>5870.2501201753676</v>
      </c>
      <c r="E107" s="283">
        <v>6151.4506752534771</v>
      </c>
      <c r="F107" s="283">
        <v>6439.6115738671378</v>
      </c>
      <c r="G107" s="285">
        <v>7068.7949268196662</v>
      </c>
      <c r="H107"/>
      <c r="I107" s="258">
        <v>8143.0380651617234</v>
      </c>
      <c r="J107" s="259">
        <v>9691.1049657007243</v>
      </c>
      <c r="K107" s="260">
        <v>11766.707197391781</v>
      </c>
      <c r="L107"/>
      <c r="M107" s="135">
        <f t="shared" si="64"/>
        <v>4.6844380915366246E-2</v>
      </c>
      <c r="N107" s="135">
        <f t="shared" si="65"/>
        <v>2.8698760361618669E-2</v>
      </c>
      <c r="O107" s="143">
        <f t="shared" si="66"/>
        <v>6.513727426500604E-2</v>
      </c>
      <c r="P107" s="136">
        <f t="shared" si="67"/>
        <v>0.10729136412035145</v>
      </c>
      <c r="Q107"/>
      <c r="R107" s="194">
        <f t="shared" si="68"/>
        <v>7.2155801188967337E-3</v>
      </c>
      <c r="S107" s="195">
        <f t="shared" si="69"/>
        <v>7.4891482406153811E-3</v>
      </c>
      <c r="T107" s="196">
        <f t="shared" si="70"/>
        <v>7.7024264019387115E-3</v>
      </c>
      <c r="U107" s="196">
        <f t="shared" si="71"/>
        <v>7.9602802742778575E-3</v>
      </c>
      <c r="V107" s="197">
        <f t="shared" si="72"/>
        <v>8.4553368014322981E-3</v>
      </c>
      <c r="W107"/>
      <c r="X107" s="135">
        <f t="shared" si="73"/>
        <v>9.9617830702694466E-3</v>
      </c>
      <c r="Y107" s="143">
        <f t="shared" si="74"/>
        <v>1.060599234803907E-2</v>
      </c>
      <c r="Z107" s="136">
        <f t="shared" si="75"/>
        <v>1.1305881100971908E-2</v>
      </c>
      <c r="AA107" s="64"/>
      <c r="AB107" s="272">
        <v>783027.82408351777</v>
      </c>
      <c r="AC107" s="253">
        <v>783834.14663094061</v>
      </c>
      <c r="AD107" s="252">
        <v>798638.03355591279</v>
      </c>
      <c r="AE107" s="252">
        <v>808967.94484429481</v>
      </c>
      <c r="AF107" s="273">
        <v>836015.77238440013</v>
      </c>
      <c r="AG107"/>
      <c r="AH107" s="258">
        <v>817427.76445958787</v>
      </c>
      <c r="AI107" s="259">
        <v>913738.63450811396</v>
      </c>
      <c r="AJ107" s="260">
        <v>1040759.8569544711</v>
      </c>
      <c r="AK107" s="64"/>
      <c r="AL107" s="64"/>
      <c r="AM107" s="64"/>
      <c r="AN107" s="64"/>
      <c r="AO107" s="64"/>
    </row>
    <row r="108" spans="1:41" ht="14.4" x14ac:dyDescent="0.3">
      <c r="A108" s="38" t="s">
        <v>62</v>
      </c>
      <c r="B108" s="18" t="s">
        <v>63</v>
      </c>
      <c r="C108" s="283">
        <v>2950</v>
      </c>
      <c r="D108" s="284">
        <v>3045.637630686404</v>
      </c>
      <c r="E108" s="283">
        <v>3181.4086140292202</v>
      </c>
      <c r="F108" s="283">
        <v>3303.056341701667</v>
      </c>
      <c r="G108" s="285">
        <v>3593.2695007103516</v>
      </c>
      <c r="H108"/>
      <c r="I108" s="258">
        <v>4482.3402819706853</v>
      </c>
      <c r="J108" s="259">
        <v>5370.3465026984532</v>
      </c>
      <c r="K108" s="260">
        <v>6610.9062936711998</v>
      </c>
      <c r="L108"/>
      <c r="M108" s="135">
        <f t="shared" si="64"/>
        <v>3.8237064907667095E-2</v>
      </c>
      <c r="N108" s="135">
        <f t="shared" si="65"/>
        <v>4.5208676994674235E-2</v>
      </c>
      <c r="O108" s="143">
        <f t="shared" si="66"/>
        <v>8.3683605882885592E-2</v>
      </c>
      <c r="P108" s="136">
        <f t="shared" si="67"/>
        <v>0.12967688379958653</v>
      </c>
      <c r="Q108"/>
      <c r="R108" s="194">
        <f t="shared" si="68"/>
        <v>5.8708605668191917E-3</v>
      </c>
      <c r="S108" s="195">
        <f t="shared" si="69"/>
        <v>5.8815691024300754E-3</v>
      </c>
      <c r="T108" s="196">
        <f t="shared" si="70"/>
        <v>6.0839507086054489E-3</v>
      </c>
      <c r="U108" s="196">
        <f t="shared" si="71"/>
        <v>6.2852123212361949E-3</v>
      </c>
      <c r="V108" s="197">
        <f t="shared" si="72"/>
        <v>6.7244973413893294E-3</v>
      </c>
      <c r="W108"/>
      <c r="X108" s="135">
        <f t="shared" si="73"/>
        <v>9.3387737359102371E-3</v>
      </c>
      <c r="Y108" s="143">
        <f t="shared" si="74"/>
        <v>9.4457810673514997E-3</v>
      </c>
      <c r="Z108" s="136">
        <f t="shared" si="75"/>
        <v>9.4119169013139829E-3</v>
      </c>
      <c r="AA108" s="64"/>
      <c r="AB108" s="272">
        <v>502481.70032733347</v>
      </c>
      <c r="AC108" s="253">
        <v>517827.3990571741</v>
      </c>
      <c r="AD108" s="252">
        <v>522918.20996006334</v>
      </c>
      <c r="AE108" s="252">
        <v>525528.20380330633</v>
      </c>
      <c r="AF108" s="273">
        <v>534355.10764406912</v>
      </c>
      <c r="AG108"/>
      <c r="AH108" s="258">
        <v>479970.96928634366</v>
      </c>
      <c r="AI108" s="259">
        <v>568544.46068632451</v>
      </c>
      <c r="AJ108" s="260">
        <v>702397.43539897399</v>
      </c>
      <c r="AK108" s="64"/>
      <c r="AL108" s="64"/>
      <c r="AM108" s="64"/>
      <c r="AN108" s="64"/>
      <c r="AO108" s="64"/>
    </row>
    <row r="109" spans="1:41" ht="14.4" x14ac:dyDescent="0.3">
      <c r="A109" s="38" t="s">
        <v>64</v>
      </c>
      <c r="B109" s="18" t="s">
        <v>65</v>
      </c>
      <c r="C109" s="283">
        <v>1350</v>
      </c>
      <c r="D109" s="284">
        <v>1390.0140857908443</v>
      </c>
      <c r="E109" s="283">
        <v>1448.0702890985674</v>
      </c>
      <c r="F109" s="283">
        <v>1503.440246733694</v>
      </c>
      <c r="G109" s="285">
        <v>1635.5355240309016</v>
      </c>
      <c r="H109"/>
      <c r="I109" s="258">
        <v>1951.7987018694935</v>
      </c>
      <c r="J109" s="259">
        <v>2407.8433285497977</v>
      </c>
      <c r="K109" s="260">
        <v>2815.0538924931711</v>
      </c>
      <c r="L109"/>
      <c r="M109" s="135">
        <f t="shared" si="64"/>
        <v>3.8237064907667317E-2</v>
      </c>
      <c r="N109" s="135">
        <f t="shared" si="65"/>
        <v>3.5988676807825914E-2</v>
      </c>
      <c r="O109" s="143">
        <f t="shared" si="66"/>
        <v>8.0422571822852618E-2</v>
      </c>
      <c r="P109" s="136">
        <f t="shared" si="67"/>
        <v>0.1147188532466068</v>
      </c>
      <c r="Q109"/>
      <c r="R109" s="194">
        <f t="shared" si="68"/>
        <v>9.1260825175665822E-3</v>
      </c>
      <c r="S109" s="195">
        <f t="shared" si="69"/>
        <v>9.2004442774416672E-3</v>
      </c>
      <c r="T109" s="196">
        <f t="shared" si="70"/>
        <v>9.4236582641688705E-3</v>
      </c>
      <c r="U109" s="196">
        <f t="shared" si="71"/>
        <v>9.6498394117201462E-3</v>
      </c>
      <c r="V109" s="197">
        <f t="shared" si="72"/>
        <v>1.0164900029243759E-2</v>
      </c>
      <c r="W109"/>
      <c r="X109" s="135">
        <f t="shared" si="73"/>
        <v>1.5581683835200939E-2</v>
      </c>
      <c r="Y109" s="143">
        <f t="shared" si="74"/>
        <v>1.3944151860964947E-2</v>
      </c>
      <c r="Z109" s="136">
        <f t="shared" si="75"/>
        <v>1.479068856559586E-2</v>
      </c>
      <c r="AA109" s="64"/>
      <c r="AB109" s="272">
        <v>147927.65651651917</v>
      </c>
      <c r="AC109" s="253">
        <v>151081.19172016336</v>
      </c>
      <c r="AD109" s="252">
        <v>153663.28537235869</v>
      </c>
      <c r="AE109" s="252">
        <v>155799.50946206431</v>
      </c>
      <c r="AF109" s="273">
        <v>160900.30588845653</v>
      </c>
      <c r="AG109"/>
      <c r="AH109" s="258">
        <v>125262.37359919603</v>
      </c>
      <c r="AI109" s="259">
        <v>172677.64669791632</v>
      </c>
      <c r="AJ109" s="260">
        <v>190326.08793083348</v>
      </c>
      <c r="AK109" s="64"/>
      <c r="AL109" s="64"/>
      <c r="AM109" s="64"/>
      <c r="AN109" s="64"/>
      <c r="AO109" s="64"/>
    </row>
    <row r="110" spans="1:41" ht="14.4" x14ac:dyDescent="0.3">
      <c r="A110" s="38" t="s">
        <v>66</v>
      </c>
      <c r="B110" s="18" t="s">
        <v>67</v>
      </c>
      <c r="C110" s="283">
        <v>76050</v>
      </c>
      <c r="D110" s="284">
        <v>78376.145289979453</v>
      </c>
      <c r="E110" s="283">
        <v>81544.098976454261</v>
      </c>
      <c r="F110" s="283">
        <v>84409.31753108355</v>
      </c>
      <c r="G110" s="285">
        <v>91539.096795291043</v>
      </c>
      <c r="H110"/>
      <c r="I110" s="258">
        <v>110420.88848130571</v>
      </c>
      <c r="J110" s="259">
        <v>133121.63674625402</v>
      </c>
      <c r="K110" s="260">
        <v>160250.45895780009</v>
      </c>
      <c r="L110"/>
      <c r="M110" s="135">
        <f t="shared" si="64"/>
        <v>3.5137043521157985E-2</v>
      </c>
      <c r="N110" s="135">
        <f t="shared" si="65"/>
        <v>3.8218881447562358E-2</v>
      </c>
      <c r="O110" s="143">
        <f t="shared" si="66"/>
        <v>7.7775743582051415E-2</v>
      </c>
      <c r="P110" s="136">
        <f t="shared" si="67"/>
        <v>0.11850655032813906</v>
      </c>
      <c r="Q110"/>
      <c r="R110" s="194">
        <f t="shared" si="68"/>
        <v>2.5840176139838363E-2</v>
      </c>
      <c r="S110" s="195">
        <f t="shared" si="69"/>
        <v>2.6641040686939375E-2</v>
      </c>
      <c r="T110" s="196">
        <f t="shared" si="70"/>
        <v>2.7663716969570443E-2</v>
      </c>
      <c r="U110" s="196">
        <f t="shared" si="71"/>
        <v>2.8574207269025029E-2</v>
      </c>
      <c r="V110" s="197">
        <f t="shared" si="72"/>
        <v>3.0421606438398485E-2</v>
      </c>
      <c r="W110"/>
      <c r="X110" s="135">
        <f t="shared" si="73"/>
        <v>4.2199797999894643E-2</v>
      </c>
      <c r="Y110" s="143">
        <f t="shared" si="74"/>
        <v>4.2441421660008354E-2</v>
      </c>
      <c r="Z110" s="136">
        <f t="shared" si="75"/>
        <v>4.4755751862327858E-2</v>
      </c>
      <c r="AA110" s="64"/>
      <c r="AB110" s="272">
        <v>2943091.3933574958</v>
      </c>
      <c r="AC110" s="253">
        <v>2941932.5697889472</v>
      </c>
      <c r="AD110" s="252">
        <v>2947691.3411943596</v>
      </c>
      <c r="AE110" s="252">
        <v>2954038.8202679842</v>
      </c>
      <c r="AF110" s="273">
        <v>3009015.8776016966</v>
      </c>
      <c r="AG110"/>
      <c r="AH110" s="258">
        <v>2616621.2568501248</v>
      </c>
      <c r="AI110" s="259">
        <v>3136597.0210110024</v>
      </c>
      <c r="AJ110" s="260">
        <v>3580555.6222302523</v>
      </c>
      <c r="AK110" s="64"/>
      <c r="AL110" s="64"/>
      <c r="AM110" s="64"/>
      <c r="AN110" s="64"/>
      <c r="AO110" s="64"/>
    </row>
    <row r="111" spans="1:41" ht="14.4" x14ac:dyDescent="0.3">
      <c r="A111" s="38" t="s">
        <v>68</v>
      </c>
      <c r="B111" s="18" t="s">
        <v>69</v>
      </c>
      <c r="C111" s="283">
        <v>20450</v>
      </c>
      <c r="D111" s="284">
        <v>21136.863917027898</v>
      </c>
      <c r="E111" s="283">
        <v>22070.52713037753</v>
      </c>
      <c r="F111" s="283">
        <v>22871.683229817325</v>
      </c>
      <c r="G111" s="285">
        <v>24746.744409312367</v>
      </c>
      <c r="H111"/>
      <c r="I111" s="258">
        <v>28449.719933465956</v>
      </c>
      <c r="J111" s="259">
        <v>35005.405296849262</v>
      </c>
      <c r="K111" s="260">
        <v>41991.341032524455</v>
      </c>
      <c r="L111"/>
      <c r="M111" s="135">
        <f t="shared" si="64"/>
        <v>3.6299817159196612E-2</v>
      </c>
      <c r="N111" s="135">
        <f t="shared" si="65"/>
        <v>2.8281410303034882E-2</v>
      </c>
      <c r="O111" s="143">
        <f t="shared" si="66"/>
        <v>7.182382742493143E-2</v>
      </c>
      <c r="P111" s="136">
        <f t="shared" si="67"/>
        <v>0.11154828853926024</v>
      </c>
      <c r="Q111"/>
      <c r="R111" s="194">
        <f t="shared" si="68"/>
        <v>2.552213068717539E-2</v>
      </c>
      <c r="S111" s="195">
        <f t="shared" si="69"/>
        <v>2.6337353395154795E-2</v>
      </c>
      <c r="T111" s="196">
        <f t="shared" si="70"/>
        <v>2.7164476116672848E-2</v>
      </c>
      <c r="U111" s="196">
        <f t="shared" si="71"/>
        <v>2.7949421181810055E-2</v>
      </c>
      <c r="V111" s="197">
        <f t="shared" si="72"/>
        <v>2.9723545283270616E-2</v>
      </c>
      <c r="W111"/>
      <c r="X111" s="135">
        <f t="shared" si="73"/>
        <v>4.2227243384400481E-2</v>
      </c>
      <c r="Y111" s="143">
        <f t="shared" si="74"/>
        <v>4.0082295223197062E-2</v>
      </c>
      <c r="Z111" s="136">
        <f t="shared" si="75"/>
        <v>3.9160471297937642E-2</v>
      </c>
      <c r="AA111" s="64"/>
      <c r="AB111" s="272">
        <v>801265.39005130623</v>
      </c>
      <c r="AC111" s="253">
        <v>802543.20166112005</v>
      </c>
      <c r="AD111" s="252">
        <v>812477.55471460079</v>
      </c>
      <c r="AE111" s="252">
        <v>818324.03902169515</v>
      </c>
      <c r="AF111" s="273">
        <v>832563.68557221349</v>
      </c>
      <c r="AG111"/>
      <c r="AH111" s="258">
        <v>673729.03493804205</v>
      </c>
      <c r="AI111" s="259">
        <v>873338.34307448484</v>
      </c>
      <c r="AJ111" s="260">
        <v>1072288.9597790898</v>
      </c>
      <c r="AK111" s="64"/>
      <c r="AL111" s="64"/>
      <c r="AM111" s="64"/>
      <c r="AN111" s="64"/>
      <c r="AO111" s="64"/>
    </row>
    <row r="112" spans="1:41" ht="14.4" x14ac:dyDescent="0.3">
      <c r="A112" s="39" t="s">
        <v>70</v>
      </c>
      <c r="B112" s="32" t="s">
        <v>71</v>
      </c>
      <c r="C112" s="286">
        <v>16306.041466072893</v>
      </c>
      <c r="D112" s="286">
        <v>16800.846124040203</v>
      </c>
      <c r="E112" s="287">
        <v>17470.34727104575</v>
      </c>
      <c r="F112" s="287">
        <v>18104.249810346952</v>
      </c>
      <c r="G112" s="288">
        <v>19546.730266968574</v>
      </c>
      <c r="H112"/>
      <c r="I112" s="261">
        <v>22290.091312129367</v>
      </c>
      <c r="J112" s="262">
        <v>26664.998477265581</v>
      </c>
      <c r="K112" s="263">
        <v>32287.408742518015</v>
      </c>
      <c r="L112"/>
      <c r="M112" s="137">
        <f t="shared" si="64"/>
        <v>3.6284484187202759E-2</v>
      </c>
      <c r="N112" s="137">
        <f t="shared" si="65"/>
        <v>2.6614858201889469E-2</v>
      </c>
      <c r="O112" s="144">
        <f t="shared" si="66"/>
        <v>6.4078059962555667E-2</v>
      </c>
      <c r="P112" s="138">
        <f t="shared" si="67"/>
        <v>0.10558417658618158</v>
      </c>
      <c r="Q112"/>
      <c r="R112" s="198">
        <f t="shared" si="68"/>
        <v>3.6028090774110837E-2</v>
      </c>
      <c r="S112" s="199">
        <f t="shared" si="69"/>
        <v>3.6598619979637495E-2</v>
      </c>
      <c r="T112" s="200">
        <f t="shared" si="70"/>
        <v>3.7770922636674788E-2</v>
      </c>
      <c r="U112" s="200">
        <f t="shared" si="71"/>
        <v>3.8918918344443318E-2</v>
      </c>
      <c r="V112" s="201">
        <f t="shared" si="72"/>
        <v>4.1335111382732576E-2</v>
      </c>
      <c r="W112"/>
      <c r="X112" s="137">
        <f t="shared" si="73"/>
        <v>5.3095330686165489E-2</v>
      </c>
      <c r="Y112" s="144">
        <f t="shared" si="74"/>
        <v>5.3956382779673427E-2</v>
      </c>
      <c r="Z112" s="138">
        <f t="shared" si="75"/>
        <v>5.6862607828087122E-2</v>
      </c>
      <c r="AA112" s="64"/>
      <c r="AB112" s="274">
        <v>452592.43872534408</v>
      </c>
      <c r="AC112" s="255">
        <v>459056.82054098626</v>
      </c>
      <c r="AD112" s="256">
        <v>462534.30023661646</v>
      </c>
      <c r="AE112" s="256">
        <v>465178.64782672725</v>
      </c>
      <c r="AF112" s="275">
        <v>472884.42230094172</v>
      </c>
      <c r="AG112"/>
      <c r="AH112" s="261">
        <v>419812.64687625854</v>
      </c>
      <c r="AI112" s="262">
        <v>494195.44275512255</v>
      </c>
      <c r="AJ112" s="263">
        <v>567814.42103627441</v>
      </c>
      <c r="AK112" s="64"/>
      <c r="AL112" s="64"/>
      <c r="AM112" s="64"/>
      <c r="AN112" s="64"/>
      <c r="AO112" s="64"/>
    </row>
    <row r="113" spans="1:41" ht="14.4" x14ac:dyDescent="0.3">
      <c r="A113" s="39" t="s">
        <v>72</v>
      </c>
      <c r="B113" s="32" t="s">
        <v>73</v>
      </c>
      <c r="C113" s="286">
        <v>183600</v>
      </c>
      <c r="D113" s="286">
        <v>190510.44176953722</v>
      </c>
      <c r="E113" s="287">
        <v>198155.29440959528</v>
      </c>
      <c r="F113" s="287">
        <v>205181.94567231205</v>
      </c>
      <c r="G113" s="288">
        <v>221444.74565753539</v>
      </c>
      <c r="H113"/>
      <c r="I113" s="261">
        <v>252951.41656497488</v>
      </c>
      <c r="J113" s="262">
        <v>297790.04528811469</v>
      </c>
      <c r="K113" s="263">
        <v>356824.75835981488</v>
      </c>
      <c r="L113"/>
      <c r="M113" s="137">
        <f t="shared" si="64"/>
        <v>3.54603256181103E-2</v>
      </c>
      <c r="N113" s="137">
        <f t="shared" si="65"/>
        <v>2.696193660850188E-2</v>
      </c>
      <c r="O113" s="144">
        <f t="shared" si="66"/>
        <v>6.1033165453398208E-2</v>
      </c>
      <c r="P113" s="138">
        <f t="shared" si="67"/>
        <v>0.10011457893176323</v>
      </c>
      <c r="Q113"/>
      <c r="R113" s="198">
        <f t="shared" si="68"/>
        <v>7.0886960797549622E-2</v>
      </c>
      <c r="S113" s="199">
        <f t="shared" si="69"/>
        <v>6.973233286798701E-2</v>
      </c>
      <c r="T113" s="200">
        <f t="shared" si="70"/>
        <v>7.2559814639660353E-2</v>
      </c>
      <c r="U113" s="200">
        <f t="shared" si="71"/>
        <v>7.5062126637818749E-2</v>
      </c>
      <c r="V113" s="201">
        <f t="shared" si="72"/>
        <v>7.9842749794310192E-2</v>
      </c>
      <c r="W113"/>
      <c r="X113" s="137">
        <f t="shared" si="73"/>
        <v>9.3019994644119613E-2</v>
      </c>
      <c r="Y113" s="144">
        <f t="shared" si="74"/>
        <v>0.10331021302215421</v>
      </c>
      <c r="Z113" s="138">
        <f t="shared" si="75"/>
        <v>0.10945970748509101</v>
      </c>
      <c r="AA113" s="64"/>
      <c r="AB113" s="274">
        <v>2590039.097942912</v>
      </c>
      <c r="AC113" s="255">
        <v>2732024.499025437</v>
      </c>
      <c r="AD113" s="256">
        <v>2730923.382228238</v>
      </c>
      <c r="AE113" s="256">
        <v>2733494.9709369773</v>
      </c>
      <c r="AF113" s="275">
        <v>2773511.010430106</v>
      </c>
      <c r="AG113"/>
      <c r="AH113" s="261">
        <v>2719323.0609475803</v>
      </c>
      <c r="AI113" s="262">
        <v>2882484.08919896</v>
      </c>
      <c r="AJ113" s="263">
        <v>3259873.1218829202</v>
      </c>
      <c r="AK113" s="64"/>
      <c r="AL113" s="64"/>
      <c r="AM113" s="64"/>
      <c r="AN113" s="64"/>
      <c r="AO113" s="64"/>
    </row>
    <row r="114" spans="1:41" ht="14.4" x14ac:dyDescent="0.3">
      <c r="A114" s="39" t="s">
        <v>74</v>
      </c>
      <c r="B114" s="32" t="s">
        <v>75</v>
      </c>
      <c r="C114" s="286">
        <v>7088.7721843605441</v>
      </c>
      <c r="D114" s="286">
        <v>7274.750152087161</v>
      </c>
      <c r="E114" s="287">
        <v>7454.7886677008546</v>
      </c>
      <c r="F114" s="287">
        <v>7695.7480183045755</v>
      </c>
      <c r="G114" s="288">
        <v>8329.2564510064713</v>
      </c>
      <c r="H114"/>
      <c r="I114" s="261">
        <v>10085.134634502676</v>
      </c>
      <c r="J114" s="262">
        <v>12216.862880111094</v>
      </c>
      <c r="K114" s="263">
        <v>14975.790069152266</v>
      </c>
      <c r="L114"/>
      <c r="M114" s="137">
        <f t="shared" si="64"/>
        <v>3.232276075748719E-2</v>
      </c>
      <c r="N114" s="137">
        <f t="shared" si="65"/>
        <v>3.8998913226568455E-2</v>
      </c>
      <c r="O114" s="144">
        <f t="shared" si="66"/>
        <v>7.9619432811647295E-2</v>
      </c>
      <c r="P114" s="138">
        <f t="shared" si="67"/>
        <v>0.12449285925012465</v>
      </c>
      <c r="Q114"/>
      <c r="R114" s="198">
        <f t="shared" si="68"/>
        <v>2.1963004153472285E-2</v>
      </c>
      <c r="S114" s="199">
        <f t="shared" si="69"/>
        <v>2.330223887593233E-2</v>
      </c>
      <c r="T114" s="200">
        <f t="shared" si="70"/>
        <v>2.3696247433057451E-2</v>
      </c>
      <c r="U114" s="200">
        <f t="shared" si="71"/>
        <v>2.4246292292243777E-2</v>
      </c>
      <c r="V114" s="201">
        <f t="shared" si="72"/>
        <v>2.5617560213042359E-2</v>
      </c>
      <c r="W114"/>
      <c r="X114" s="137">
        <f t="shared" si="73"/>
        <v>3.7631891634835546E-2</v>
      </c>
      <c r="Y114" s="144">
        <f t="shared" si="74"/>
        <v>3.5763744665503229E-2</v>
      </c>
      <c r="Z114" s="138">
        <f t="shared" si="75"/>
        <v>3.2902207935648728E-2</v>
      </c>
      <c r="AA114" s="64"/>
      <c r="AB114" s="274">
        <v>322759.67963334516</v>
      </c>
      <c r="AC114" s="255">
        <v>312191.03841566364</v>
      </c>
      <c r="AD114" s="256">
        <v>314597.85726667638</v>
      </c>
      <c r="AE114" s="256">
        <v>317398.96251132764</v>
      </c>
      <c r="AF114" s="275">
        <v>325138.55268566508</v>
      </c>
      <c r="AG114"/>
      <c r="AH114" s="261">
        <v>267994.3578804034</v>
      </c>
      <c r="AI114" s="262">
        <v>341599.09691714018</v>
      </c>
      <c r="AJ114" s="263">
        <v>455160.64145124954</v>
      </c>
      <c r="AK114" s="64"/>
      <c r="AL114" s="64"/>
      <c r="AM114" s="64"/>
      <c r="AN114" s="64"/>
      <c r="AO114" s="64"/>
    </row>
    <row r="115" spans="1:41" ht="14.4" x14ac:dyDescent="0.3">
      <c r="A115" s="40" t="s">
        <v>76</v>
      </c>
      <c r="B115" s="20" t="s">
        <v>77</v>
      </c>
      <c r="C115" s="151">
        <f>SUM(C85:C111)</f>
        <v>542510</v>
      </c>
      <c r="D115" s="151">
        <f t="shared" ref="D115:G115" si="76">SUM(D85:D111)</f>
        <v>560595.95639662689</v>
      </c>
      <c r="E115" s="151">
        <f t="shared" si="76"/>
        <v>583581.1015701018</v>
      </c>
      <c r="F115" s="151">
        <f t="shared" ref="F115" si="77">SUM(F85:F111)</f>
        <v>604280.48744773527</v>
      </c>
      <c r="G115" s="152">
        <f t="shared" si="76"/>
        <v>653198.25304558279</v>
      </c>
      <c r="H115"/>
      <c r="I115" s="162">
        <f t="shared" ref="I115:K115" si="78">SUM(I85:I111)</f>
        <v>764931.2756338825</v>
      </c>
      <c r="J115" s="163">
        <f t="shared" si="78"/>
        <v>909735.0942418999</v>
      </c>
      <c r="K115" s="164">
        <f t="shared" si="78"/>
        <v>1098209.7534528137</v>
      </c>
      <c r="L115" s="329"/>
      <c r="M115" s="139">
        <f t="shared" si="64"/>
        <v>3.5469595951518329E-2</v>
      </c>
      <c r="N115" s="139">
        <f t="shared" si="65"/>
        <v>3.2085034541357693E-2</v>
      </c>
      <c r="O115" s="140">
        <f t="shared" si="66"/>
        <v>6.8498672150323348E-2</v>
      </c>
      <c r="P115" s="141">
        <f t="shared" si="67"/>
        <v>0.10950191555873068</v>
      </c>
      <c r="Q115"/>
      <c r="R115" s="202">
        <f t="shared" si="68"/>
        <v>2.1047641219666145E-2</v>
      </c>
      <c r="S115" s="82">
        <f t="shared" si="69"/>
        <v>2.1315338263677423E-2</v>
      </c>
      <c r="T115" s="82">
        <f t="shared" si="70"/>
        <v>2.1999473152863349E-2</v>
      </c>
      <c r="U115" s="82">
        <f t="shared" si="71"/>
        <v>2.2640285447129836E-2</v>
      </c>
      <c r="V115" s="203">
        <f t="shared" si="72"/>
        <v>2.3991016968196631E-2</v>
      </c>
      <c r="W115"/>
      <c r="X115" s="139">
        <f t="shared" si="73"/>
        <v>3.0933280805723835E-2</v>
      </c>
      <c r="Y115" s="140">
        <f t="shared" si="74"/>
        <v>3.1856449670205393E-2</v>
      </c>
      <c r="Z115" s="141">
        <f t="shared" si="75"/>
        <v>3.2364066887751682E-2</v>
      </c>
      <c r="AA115" s="64"/>
      <c r="AB115" s="182">
        <f>SUM(AB85:AB111)</f>
        <v>25775334.838618331</v>
      </c>
      <c r="AC115" s="151">
        <f t="shared" ref="AC115:AF115" si="79">SUM(AC85:AC111)</f>
        <v>26300120.104212232</v>
      </c>
      <c r="AD115" s="151">
        <f t="shared" si="79"/>
        <v>26527048.966813352</v>
      </c>
      <c r="AE115" s="151">
        <f t="shared" ref="AE115" si="80">SUM(AE85:AE111)</f>
        <v>26690497.7350602</v>
      </c>
      <c r="AF115" s="183">
        <f t="shared" si="79"/>
        <v>27226784.671591301</v>
      </c>
      <c r="AG115"/>
      <c r="AH115" s="162">
        <f t="shared" ref="AH115:AJ115" si="81">SUM(AH85:AH111)</f>
        <v>24728423.746515147</v>
      </c>
      <c r="AI115" s="163">
        <f t="shared" si="81"/>
        <v>28557328.379651617</v>
      </c>
      <c r="AJ115" s="164">
        <f t="shared" si="81"/>
        <v>33932996.037294552</v>
      </c>
      <c r="AK115" s="64"/>
      <c r="AL115" s="64"/>
      <c r="AM115" s="64"/>
      <c r="AN115" s="64"/>
      <c r="AO115" s="64"/>
    </row>
    <row r="116" spans="1:41" ht="14.4" x14ac:dyDescent="0.3">
      <c r="A116" s="40" t="s">
        <v>78</v>
      </c>
      <c r="B116" s="20" t="s">
        <v>79</v>
      </c>
      <c r="C116" s="151">
        <f>SUM(C113,C115)</f>
        <v>726110</v>
      </c>
      <c r="D116" s="151">
        <f t="shared" ref="D116" si="82">SUM(D113,D115)</f>
        <v>751106.39816616406</v>
      </c>
      <c r="E116" s="151">
        <f t="shared" ref="E116:F116" si="83">SUM(E113,E115)</f>
        <v>781736.39597969712</v>
      </c>
      <c r="F116" s="151">
        <f t="shared" si="83"/>
        <v>809462.43312004732</v>
      </c>
      <c r="G116" s="152">
        <f t="shared" ref="G116" si="84">SUM(G113,G115)</f>
        <v>874642.99870311818</v>
      </c>
      <c r="H116"/>
      <c r="I116" s="162">
        <f t="shared" ref="I116" si="85">SUM(I113,I115)</f>
        <v>1017882.6921988574</v>
      </c>
      <c r="J116" s="163">
        <f t="shared" ref="J116" si="86">SUM(J113,J115)</f>
        <v>1207525.1395300147</v>
      </c>
      <c r="K116" s="164">
        <f t="shared" ref="K116" si="87">SUM(K113,K115)</f>
        <v>1455034.5118126287</v>
      </c>
      <c r="L116" s="329"/>
      <c r="M116" s="139">
        <f t="shared" si="64"/>
        <v>3.5467246098479288E-2</v>
      </c>
      <c r="N116" s="139">
        <f t="shared" si="65"/>
        <v>3.0797558300253547E-2</v>
      </c>
      <c r="O116" s="140">
        <f t="shared" si="66"/>
        <v>6.6628224156959348E-2</v>
      </c>
      <c r="P116" s="141">
        <f t="shared" si="67"/>
        <v>0.10715517431144161</v>
      </c>
      <c r="Q116"/>
      <c r="R116" s="202">
        <f t="shared" si="68"/>
        <v>2.5598463874438419E-2</v>
      </c>
      <c r="S116" s="82">
        <f t="shared" si="69"/>
        <v>2.5871543712358079E-2</v>
      </c>
      <c r="T116" s="82">
        <f t="shared" si="70"/>
        <v>2.6718748198054972E-2</v>
      </c>
      <c r="U116" s="82">
        <f t="shared" si="71"/>
        <v>2.7510285269852698E-2</v>
      </c>
      <c r="V116" s="203">
        <f t="shared" si="72"/>
        <v>2.9154479274925104E-2</v>
      </c>
      <c r="W116"/>
      <c r="X116" s="139">
        <f t="shared" si="73"/>
        <v>3.7084380708514358E-2</v>
      </c>
      <c r="Y116" s="140">
        <f t="shared" si="74"/>
        <v>3.8407517243507314E-2</v>
      </c>
      <c r="Z116" s="141">
        <f t="shared" si="75"/>
        <v>3.9121330101891151E-2</v>
      </c>
      <c r="AA116" s="64"/>
      <c r="AB116" s="182">
        <f>SUM(AB113,AB115)</f>
        <v>28365373.936561242</v>
      </c>
      <c r="AC116" s="151">
        <f t="shared" ref="AC116" si="88">SUM(AC113,AC115)</f>
        <v>29032144.60323767</v>
      </c>
      <c r="AD116" s="151">
        <f t="shared" ref="AD116:AE116" si="89">SUM(AD113,AD115)</f>
        <v>29257972.349041589</v>
      </c>
      <c r="AE116" s="151">
        <f t="shared" si="89"/>
        <v>29423992.705997176</v>
      </c>
      <c r="AF116" s="183">
        <f t="shared" ref="AF116" si="90">SUM(AF113,AF115)</f>
        <v>30000295.682021406</v>
      </c>
      <c r="AG116"/>
      <c r="AH116" s="162">
        <f t="shared" ref="AH116" si="91">SUM(AH113,AH115)</f>
        <v>27447746.80746273</v>
      </c>
      <c r="AI116" s="163">
        <f t="shared" ref="AI116" si="92">SUM(AI113,AI115)</f>
        <v>31439812.468850575</v>
      </c>
      <c r="AJ116" s="164">
        <f t="shared" ref="AJ116" si="93">SUM(AJ113,AJ115)</f>
        <v>37192869.159177475</v>
      </c>
      <c r="AK116" s="64"/>
      <c r="AL116" s="64"/>
      <c r="AM116" s="64"/>
      <c r="AN116" s="64"/>
      <c r="AO116" s="64"/>
    </row>
    <row r="117" spans="1:41" ht="15" thickBot="1" x14ac:dyDescent="0.35">
      <c r="A117" s="41" t="s">
        <v>80</v>
      </c>
      <c r="B117" s="42"/>
      <c r="C117" s="153">
        <f>SUM(C85:C114)</f>
        <v>749504.81365043344</v>
      </c>
      <c r="D117" s="153">
        <f t="shared" ref="D117:G117" si="94">SUM(D85:D114)</f>
        <v>775181.99444229144</v>
      </c>
      <c r="E117" s="154">
        <f t="shared" si="94"/>
        <v>806661.53191844374</v>
      </c>
      <c r="F117" s="154">
        <f t="shared" ref="F117" si="95">SUM(F85:F114)</f>
        <v>835262.43094869889</v>
      </c>
      <c r="G117" s="155">
        <f t="shared" si="94"/>
        <v>902518.9854210933</v>
      </c>
      <c r="H117"/>
      <c r="I117" s="165">
        <f t="shared" ref="I117:K117" si="96">SUM(I85:I114)</f>
        <v>1050257.9181454894</v>
      </c>
      <c r="J117" s="166">
        <f t="shared" si="96"/>
        <v>1246407.0008873914</v>
      </c>
      <c r="K117" s="167">
        <f t="shared" si="96"/>
        <v>1502297.7106242988</v>
      </c>
      <c r="L117" s="329"/>
      <c r="M117" s="139">
        <f t="shared" si="64"/>
        <v>3.5455885645414353E-2</v>
      </c>
      <c r="N117" s="139">
        <f t="shared" si="65"/>
        <v>3.0784604884651623E-2</v>
      </c>
      <c r="O117" s="146">
        <f t="shared" si="66"/>
        <v>6.6696098504377854E-2</v>
      </c>
      <c r="P117" s="147">
        <f t="shared" si="67"/>
        <v>0.10728631321000326</v>
      </c>
      <c r="Q117"/>
      <c r="R117" s="204">
        <f t="shared" si="68"/>
        <v>2.5720183232150178E-2</v>
      </c>
      <c r="S117" s="205">
        <f t="shared" si="69"/>
        <v>2.6009857616900889E-2</v>
      </c>
      <c r="T117" s="82">
        <f t="shared" si="70"/>
        <v>2.6857290666082615E-2</v>
      </c>
      <c r="U117" s="82">
        <f t="shared" si="71"/>
        <v>2.7651680485453932E-2</v>
      </c>
      <c r="V117" s="206">
        <f t="shared" si="72"/>
        <v>2.9304164148445465E-2</v>
      </c>
      <c r="W117"/>
      <c r="X117" s="145">
        <f t="shared" si="73"/>
        <v>3.7328496362824683E-2</v>
      </c>
      <c r="Y117" s="146">
        <f t="shared" si="74"/>
        <v>3.8617616101170753E-2</v>
      </c>
      <c r="Z117" s="147">
        <f t="shared" si="75"/>
        <v>3.9310860226205058E-2</v>
      </c>
      <c r="AA117" s="64"/>
      <c r="AB117" s="156">
        <f>SUM(AB85:AB114)</f>
        <v>29140726.054919932</v>
      </c>
      <c r="AC117" s="157">
        <f t="shared" ref="AC117:AF117" si="97">SUM(AC85:AC114)</f>
        <v>29803392.46219432</v>
      </c>
      <c r="AD117" s="151">
        <f t="shared" si="97"/>
        <v>30035104.506544881</v>
      </c>
      <c r="AE117" s="151">
        <f t="shared" ref="AE117" si="98">SUM(AE85:AE114)</f>
        <v>30206570.316335231</v>
      </c>
      <c r="AF117" s="158">
        <f t="shared" si="97"/>
        <v>30798318.657008015</v>
      </c>
      <c r="AG117"/>
      <c r="AH117" s="165">
        <f t="shared" ref="AH117:AJ117" si="99">SUM(AH85:AH114)</f>
        <v>28135553.812219385</v>
      </c>
      <c r="AI117" s="166">
        <f t="shared" si="99"/>
        <v>32275607.008522842</v>
      </c>
      <c r="AJ117" s="167">
        <f t="shared" si="99"/>
        <v>38215844.221664995</v>
      </c>
      <c r="AK117" s="64"/>
      <c r="AL117" s="64"/>
      <c r="AM117" s="64"/>
      <c r="AN117" s="64"/>
      <c r="AO117" s="64"/>
    </row>
    <row r="118" spans="1:41" x14ac:dyDescent="0.3">
      <c r="A118" s="5" t="s">
        <v>81</v>
      </c>
      <c r="B118" s="5"/>
      <c r="C118" s="5"/>
      <c r="D118" s="5"/>
      <c r="E118" s="3"/>
      <c r="F118" s="3"/>
      <c r="G118" s="4"/>
      <c r="H118" s="4"/>
      <c r="I118" s="4"/>
      <c r="J118" s="4"/>
      <c r="K118" s="4"/>
      <c r="L118" s="5"/>
      <c r="M118" s="4"/>
      <c r="N118" s="4"/>
      <c r="O118" s="4"/>
      <c r="P118" s="4"/>
      <c r="Q118" s="3"/>
      <c r="R118" s="3"/>
      <c r="S118" s="5"/>
      <c r="T118" s="3"/>
      <c r="U118" s="3"/>
      <c r="V118" s="5"/>
      <c r="W118" s="3"/>
      <c r="X118" s="3"/>
      <c r="Y118" s="3"/>
      <c r="Z118" s="64"/>
      <c r="AA118" s="64"/>
      <c r="AB118" s="3"/>
      <c r="AC118" s="5"/>
      <c r="AD118" s="5"/>
      <c r="AE118" s="5"/>
      <c r="AF118" s="5"/>
      <c r="AG118" s="3"/>
      <c r="AH118" s="3"/>
      <c r="AI118" s="3"/>
      <c r="AJ118" s="64"/>
      <c r="AK118" s="64"/>
      <c r="AL118" s="64"/>
      <c r="AM118" s="64"/>
      <c r="AN118" s="64"/>
      <c r="AO118" s="64"/>
    </row>
    <row r="119" spans="1:41" x14ac:dyDescent="0.3">
      <c r="A119" s="5" t="s">
        <v>88</v>
      </c>
      <c r="B119" s="5"/>
      <c r="C119" s="5"/>
      <c r="D119" s="5"/>
      <c r="E119" s="5"/>
      <c r="F119" s="5"/>
      <c r="G119" s="4"/>
      <c r="H119" s="4"/>
      <c r="I119" s="4"/>
      <c r="J119" s="4"/>
      <c r="K119" s="4"/>
      <c r="L119" s="5"/>
      <c r="M119" s="4"/>
      <c r="N119" s="4"/>
      <c r="O119" s="4"/>
      <c r="P119" s="4"/>
      <c r="Q119" s="3"/>
      <c r="R119" s="3"/>
      <c r="S119" s="5"/>
      <c r="T119" s="5"/>
      <c r="U119" s="5"/>
      <c r="V119" s="5"/>
      <c r="W119" s="16"/>
      <c r="X119" s="16"/>
      <c r="Y119" s="16"/>
      <c r="Z119" s="64"/>
      <c r="AA119" s="64"/>
      <c r="AB119" s="3"/>
      <c r="AC119" s="5"/>
      <c r="AD119" s="5"/>
      <c r="AE119" s="5"/>
      <c r="AF119" s="5"/>
      <c r="AG119" s="16"/>
      <c r="AH119" s="16"/>
      <c r="AI119" s="16"/>
      <c r="AJ119" s="64"/>
      <c r="AK119" s="64"/>
      <c r="AL119" s="64"/>
      <c r="AM119" s="64"/>
      <c r="AN119" s="64"/>
      <c r="AO119" s="64"/>
    </row>
    <row r="120" spans="1:4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7"/>
      <c r="M120" s="5"/>
      <c r="N120" s="5"/>
      <c r="O120" s="5"/>
      <c r="P120" s="5"/>
      <c r="Q120" s="5"/>
      <c r="R120" s="5"/>
      <c r="S120" s="3"/>
      <c r="T120" s="3"/>
      <c r="U120" s="3"/>
      <c r="V120" s="3"/>
      <c r="W120" s="16"/>
      <c r="X120" s="16"/>
      <c r="Y120" s="16"/>
      <c r="Z120" s="64"/>
      <c r="AA120" s="64"/>
      <c r="AB120" s="5"/>
      <c r="AC120" s="3"/>
      <c r="AD120" s="3"/>
      <c r="AE120" s="3"/>
      <c r="AF120" s="3"/>
      <c r="AG120" s="16"/>
      <c r="AH120" s="16"/>
      <c r="AI120" s="16"/>
      <c r="AJ120" s="64"/>
      <c r="AK120" s="64"/>
      <c r="AL120" s="64"/>
      <c r="AM120" s="64"/>
      <c r="AN120" s="64"/>
      <c r="AO120" s="64"/>
    </row>
    <row r="121" spans="1:41" ht="14.4" thickBot="1" x14ac:dyDescent="0.3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64"/>
      <c r="AA121" s="64"/>
      <c r="AB121" s="5"/>
      <c r="AC121" s="5"/>
      <c r="AD121" s="5"/>
      <c r="AE121" s="5"/>
      <c r="AF121" s="5"/>
      <c r="AG121" s="5"/>
      <c r="AH121" s="5"/>
      <c r="AI121" s="5"/>
      <c r="AJ121" s="64"/>
      <c r="AK121" s="64"/>
      <c r="AL121" s="64"/>
      <c r="AM121" s="64"/>
      <c r="AN121" s="64"/>
      <c r="AO121" s="64"/>
    </row>
    <row r="122" spans="1:41" ht="18" thickBot="1" x14ac:dyDescent="0.35">
      <c r="A122" s="652" t="s">
        <v>140</v>
      </c>
      <c r="B122" s="653"/>
      <c r="C122" s="653"/>
      <c r="D122" s="653"/>
      <c r="E122" s="653"/>
      <c r="F122" s="653"/>
      <c r="G122" s="653"/>
      <c r="H122" s="653"/>
      <c r="I122" s="653"/>
      <c r="J122" s="653"/>
      <c r="K122" s="653"/>
      <c r="L122" s="653"/>
      <c r="M122" s="653"/>
      <c r="N122" s="653"/>
      <c r="O122" s="653"/>
      <c r="P122" s="654"/>
      <c r="Q122" s="5"/>
      <c r="R122" s="5"/>
      <c r="S122" s="5"/>
      <c r="T122" s="5"/>
      <c r="U122" s="5"/>
      <c r="V122" s="5"/>
      <c r="W122" s="5"/>
      <c r="X122" s="5"/>
      <c r="Y122" s="5"/>
      <c r="Z122" s="64"/>
      <c r="AA122" s="64"/>
      <c r="AB122" s="5"/>
      <c r="AC122" s="5"/>
      <c r="AD122" s="5"/>
      <c r="AE122" s="5"/>
      <c r="AF122" s="5"/>
      <c r="AG122" s="5"/>
      <c r="AH122" s="5"/>
      <c r="AI122" s="5"/>
      <c r="AJ122" s="64"/>
      <c r="AK122" s="64"/>
      <c r="AL122" s="64"/>
      <c r="AM122" s="64"/>
      <c r="AN122" s="64"/>
      <c r="AO122" s="64"/>
    </row>
    <row r="123" spans="1:41" ht="18" thickBot="1" x14ac:dyDescent="0.35">
      <c r="A123" s="664" t="s">
        <v>141</v>
      </c>
      <c r="B123" s="665"/>
      <c r="C123" s="665"/>
      <c r="D123" s="665"/>
      <c r="E123" s="665"/>
      <c r="F123" s="665"/>
      <c r="G123" s="665"/>
      <c r="H123" s="665"/>
      <c r="I123" s="665"/>
      <c r="J123" s="665"/>
      <c r="K123" s="665"/>
      <c r="L123" s="665"/>
      <c r="M123" s="665"/>
      <c r="N123" s="665"/>
      <c r="O123" s="665"/>
      <c r="P123" s="666"/>
      <c r="Q123" s="5"/>
      <c r="R123" s="5"/>
      <c r="S123" s="5"/>
      <c r="T123" s="5"/>
      <c r="U123" s="5"/>
      <c r="V123" s="5"/>
      <c r="W123" s="5"/>
      <c r="X123" s="5"/>
      <c r="Y123" s="5"/>
      <c r="Z123" s="64"/>
      <c r="AA123" s="64"/>
      <c r="AB123" s="5"/>
      <c r="AC123" s="5"/>
      <c r="AD123" s="5"/>
      <c r="AE123" s="5"/>
      <c r="AF123" s="5"/>
      <c r="AG123" s="5"/>
      <c r="AH123" s="5"/>
      <c r="AI123" s="5"/>
      <c r="AJ123" s="64"/>
      <c r="AK123" s="64"/>
      <c r="AL123" s="64"/>
      <c r="AM123" s="64"/>
      <c r="AN123" s="64"/>
      <c r="AO123" s="64"/>
    </row>
    <row r="124" spans="1:41" ht="15.75" customHeight="1" thickBot="1" x14ac:dyDescent="0.35">
      <c r="A124" s="5"/>
      <c r="B124" s="5"/>
      <c r="C124" s="401" t="s">
        <v>136</v>
      </c>
      <c r="D124" s="402"/>
      <c r="E124" s="402"/>
      <c r="F124" s="402"/>
      <c r="G124" s="403"/>
      <c r="H124" s="5"/>
      <c r="I124" s="398" t="s">
        <v>136</v>
      </c>
      <c r="J124" s="399"/>
      <c r="K124" s="400"/>
      <c r="L124" s="5"/>
      <c r="M124" s="398" t="s">
        <v>137</v>
      </c>
      <c r="N124" s="399"/>
      <c r="O124" s="399"/>
      <c r="P124" s="400"/>
      <c r="Q124"/>
      <c r="R124" s="401" t="s">
        <v>127</v>
      </c>
      <c r="S124" s="402"/>
      <c r="T124" s="402"/>
      <c r="U124" s="402"/>
      <c r="V124" s="403"/>
      <c r="W124" s="5"/>
      <c r="X124" s="398" t="s">
        <v>127</v>
      </c>
      <c r="Y124" s="399"/>
      <c r="Z124" s="400"/>
      <c r="AA124" s="64"/>
      <c r="AB124" s="401" t="s">
        <v>128</v>
      </c>
      <c r="AC124" s="402"/>
      <c r="AD124" s="402"/>
      <c r="AE124" s="402"/>
      <c r="AF124" s="403"/>
      <c r="AG124" s="5"/>
      <c r="AH124" s="398" t="s">
        <v>128</v>
      </c>
      <c r="AI124" s="399"/>
      <c r="AJ124" s="400"/>
      <c r="AK124" s="64"/>
      <c r="AL124" s="64"/>
      <c r="AM124" s="64"/>
      <c r="AN124" s="64"/>
      <c r="AO124" s="64"/>
    </row>
    <row r="125" spans="1:41" ht="40.799999999999997" x14ac:dyDescent="0.3">
      <c r="A125" s="102"/>
      <c r="B125" s="103"/>
      <c r="C125" s="104" cm="1">
        <f t="array" ref="C125:F125">$C$7:$F$7</f>
        <v>2020</v>
      </c>
      <c r="D125" s="105">
        <v>2021</v>
      </c>
      <c r="E125" s="105">
        <v>2022</v>
      </c>
      <c r="F125" s="105">
        <v>2023</v>
      </c>
      <c r="G125" s="142">
        <v>2025</v>
      </c>
      <c r="H125"/>
      <c r="I125" s="108" t="s">
        <v>5</v>
      </c>
      <c r="J125" s="108" t="s">
        <v>6</v>
      </c>
      <c r="K125" s="113" t="s">
        <v>7</v>
      </c>
      <c r="L125"/>
      <c r="M125" s="108" t="s">
        <v>83</v>
      </c>
      <c r="N125" s="108" t="s">
        <v>9</v>
      </c>
      <c r="O125" s="108" t="s">
        <v>10</v>
      </c>
      <c r="P125" s="113" t="s">
        <v>11</v>
      </c>
      <c r="Q125"/>
      <c r="R125" s="128" cm="1">
        <f t="array" ref="R125:U125">$C$7:$F$7</f>
        <v>2020</v>
      </c>
      <c r="S125" s="129">
        <v>2021</v>
      </c>
      <c r="T125" s="129">
        <v>2022</v>
      </c>
      <c r="U125" s="129">
        <v>2023</v>
      </c>
      <c r="V125" s="193">
        <v>2025</v>
      </c>
      <c r="W125"/>
      <c r="X125" s="108" t="s">
        <v>5</v>
      </c>
      <c r="Y125" s="108" t="s">
        <v>6</v>
      </c>
      <c r="Z125" s="113" t="s">
        <v>7</v>
      </c>
      <c r="AA125" s="64"/>
      <c r="AB125" s="104" cm="1">
        <f t="array" ref="AB125:AE125">$C$7:$F$7</f>
        <v>2020</v>
      </c>
      <c r="AC125" s="105">
        <v>2021</v>
      </c>
      <c r="AD125" s="105">
        <v>2022</v>
      </c>
      <c r="AE125" s="105">
        <v>2023</v>
      </c>
      <c r="AF125" s="193">
        <v>2025</v>
      </c>
      <c r="AG125"/>
      <c r="AH125" s="108" t="s">
        <v>5</v>
      </c>
      <c r="AI125" s="108" t="s">
        <v>6</v>
      </c>
      <c r="AJ125" s="113" t="s">
        <v>7</v>
      </c>
      <c r="AK125" s="64"/>
      <c r="AL125" s="64"/>
      <c r="AM125" s="64"/>
      <c r="AN125" s="64"/>
      <c r="AO125" s="64"/>
    </row>
    <row r="126" spans="1:41" ht="14.4" x14ac:dyDescent="0.3">
      <c r="A126" s="106" t="s">
        <v>12</v>
      </c>
      <c r="B126" s="107" t="s">
        <v>13</v>
      </c>
      <c r="C126" s="168" t="s">
        <v>124</v>
      </c>
      <c r="D126" s="184" t="s">
        <v>124</v>
      </c>
      <c r="E126" s="184" t="s">
        <v>124</v>
      </c>
      <c r="F126" s="184" t="s">
        <v>124</v>
      </c>
      <c r="G126" s="186" t="s">
        <v>124</v>
      </c>
      <c r="H126"/>
      <c r="I126" s="168" t="s">
        <v>124</v>
      </c>
      <c r="J126" s="168" t="s">
        <v>124</v>
      </c>
      <c r="K126" s="169" t="s">
        <v>124</v>
      </c>
      <c r="L126"/>
      <c r="M126" s="108" t="s">
        <v>15</v>
      </c>
      <c r="N126" s="108" t="s">
        <v>15</v>
      </c>
      <c r="O126" s="108" t="s">
        <v>15</v>
      </c>
      <c r="P126" s="113" t="s">
        <v>15</v>
      </c>
      <c r="Q126"/>
      <c r="R126" s="168" t="s">
        <v>124</v>
      </c>
      <c r="S126" s="184" t="s">
        <v>124</v>
      </c>
      <c r="T126" s="184" t="s">
        <v>124</v>
      </c>
      <c r="U126" s="184" t="s">
        <v>124</v>
      </c>
      <c r="V126" s="185" t="s">
        <v>124</v>
      </c>
      <c r="W126"/>
      <c r="X126" s="168" t="s">
        <v>124</v>
      </c>
      <c r="Y126" s="168" t="s">
        <v>124</v>
      </c>
      <c r="Z126" s="169" t="s">
        <v>124</v>
      </c>
      <c r="AA126" s="64"/>
      <c r="AB126" s="168" t="s">
        <v>124</v>
      </c>
      <c r="AC126" s="184" t="s">
        <v>124</v>
      </c>
      <c r="AD126" s="184" t="s">
        <v>124</v>
      </c>
      <c r="AE126" s="184" t="s">
        <v>124</v>
      </c>
      <c r="AF126" s="185" t="s">
        <v>124</v>
      </c>
      <c r="AG126"/>
      <c r="AH126" s="168" t="s">
        <v>124</v>
      </c>
      <c r="AI126" s="168" t="s">
        <v>124</v>
      </c>
      <c r="AJ126" s="169" t="s">
        <v>124</v>
      </c>
      <c r="AK126" s="64"/>
      <c r="AL126" s="64"/>
      <c r="AM126" s="64"/>
      <c r="AN126" s="64"/>
      <c r="AO126" s="64"/>
    </row>
    <row r="127" spans="1:41" ht="14.4" x14ac:dyDescent="0.3">
      <c r="A127" s="38" t="s">
        <v>100</v>
      </c>
      <c r="B127" s="18"/>
      <c r="C127" s="148">
        <v>3757.5912548281544</v>
      </c>
      <c r="D127" s="149">
        <v>4414.1202060297746</v>
      </c>
      <c r="E127" s="148">
        <v>5649.1973552661166</v>
      </c>
      <c r="F127" s="148">
        <v>7132.0971016952553</v>
      </c>
      <c r="G127" s="150">
        <v>10939.942262180399</v>
      </c>
      <c r="H127"/>
      <c r="I127" s="159">
        <v>15191.528808985237</v>
      </c>
      <c r="J127" s="160">
        <v>18069.775919855561</v>
      </c>
      <c r="K127" s="161">
        <v>21806.354375956125</v>
      </c>
      <c r="L127"/>
      <c r="M127" s="135">
        <f t="shared" ref="M127:M139" si="100">F127/E127-1</f>
        <v>0.26249742276162413</v>
      </c>
      <c r="N127" s="135">
        <f t="shared" ref="N127:N139" si="101">IFERROR((I127/$G127)^(1/5)-1,0)</f>
        <v>6.7867306105370506E-2</v>
      </c>
      <c r="O127" s="143">
        <f t="shared" ref="O127:O139" si="102">IFERROR((J127/$G127)^(1/5)-1,0)</f>
        <v>0.10557331432195638</v>
      </c>
      <c r="P127" s="136">
        <f t="shared" ref="P127:P139" si="103">IFERROR((K127/$G127)^(1/5)-1,0)</f>
        <v>0.14792524551671993</v>
      </c>
      <c r="Q127"/>
      <c r="R127" s="194">
        <f t="shared" ref="R127:R139" si="104">IFERROR(C127/AB127,0)</f>
        <v>5.9693946097321617E-3</v>
      </c>
      <c r="S127" s="195">
        <f t="shared" ref="S127:S139" si="105">IFERROR(D127/AC127,0)</f>
        <v>7.6890304132793998E-3</v>
      </c>
      <c r="T127" s="196">
        <f t="shared" ref="T127:T139" si="106">IFERROR(E127/AD127,0)</f>
        <v>9.8089393261561499E-3</v>
      </c>
      <c r="U127" s="196">
        <f t="shared" ref="U127:U139" si="107">IFERROR(F127/AE127,0)</f>
        <v>1.233534069773105E-2</v>
      </c>
      <c r="V127" s="197">
        <f t="shared" ref="V127:V139" si="108">IFERROR(G127/AF127,0)</f>
        <v>1.801899043054659E-2</v>
      </c>
      <c r="W127" s="207"/>
      <c r="X127" s="135">
        <f t="shared" ref="X127:X139" si="109">IFERROR(I127/AH127,0)</f>
        <v>2.6624792213503556E-2</v>
      </c>
      <c r="Y127" s="143">
        <f t="shared" ref="Y127:Y139" si="110">IFERROR(J127/AI127,0)</f>
        <v>2.7909056082570865E-2</v>
      </c>
      <c r="Z127" s="136">
        <f t="shared" ref="Z127:Z139" si="111">IFERROR(K127/AJ127,0)</f>
        <v>2.9026717825730249E-2</v>
      </c>
      <c r="AA127" s="64"/>
      <c r="AB127" s="272">
        <v>629476.10276961606</v>
      </c>
      <c r="AC127" s="253">
        <v>574080.21151878056</v>
      </c>
      <c r="AD127" s="252">
        <v>575923.36616887606</v>
      </c>
      <c r="AE127" s="252">
        <v>578184.03856547922</v>
      </c>
      <c r="AF127" s="273">
        <v>607134.0291981356</v>
      </c>
      <c r="AG127"/>
      <c r="AH127" s="258">
        <v>570578.30488083209</v>
      </c>
      <c r="AI127" s="259">
        <v>647452.06238415535</v>
      </c>
      <c r="AJ127" s="260">
        <v>751251.12342623342</v>
      </c>
      <c r="AK127" s="64"/>
      <c r="AL127" s="64"/>
      <c r="AM127" s="64"/>
      <c r="AN127" s="64"/>
      <c r="AO127" s="64"/>
    </row>
    <row r="128" spans="1:41" ht="14.4" x14ac:dyDescent="0.3">
      <c r="A128" s="38" t="s">
        <v>101</v>
      </c>
      <c r="B128" s="18"/>
      <c r="C128" s="148">
        <v>34234.816118973045</v>
      </c>
      <c r="D128" s="149">
        <v>35208.298824982841</v>
      </c>
      <c r="E128" s="148">
        <v>36495.139161717852</v>
      </c>
      <c r="F128" s="148">
        <v>37563.696850226297</v>
      </c>
      <c r="G128" s="150">
        <v>40171.22513263522</v>
      </c>
      <c r="H128"/>
      <c r="I128" s="159">
        <v>46575.427164460292</v>
      </c>
      <c r="J128" s="160">
        <v>55374.287989401011</v>
      </c>
      <c r="K128" s="161">
        <v>66826.985484258519</v>
      </c>
      <c r="L128"/>
      <c r="M128" s="135">
        <f t="shared" si="100"/>
        <v>2.9279452361407277E-2</v>
      </c>
      <c r="N128" s="135">
        <f t="shared" si="101"/>
        <v>3.0026395154252095E-2</v>
      </c>
      <c r="O128" s="143">
        <f t="shared" si="102"/>
        <v>6.6298051549849912E-2</v>
      </c>
      <c r="P128" s="136">
        <f t="shared" si="103"/>
        <v>0.10715228010458744</v>
      </c>
      <c r="Q128"/>
      <c r="R128" s="194">
        <f t="shared" si="104"/>
        <v>9.2182109718986285E-3</v>
      </c>
      <c r="S128" s="195">
        <f t="shared" si="105"/>
        <v>9.357215369743167E-3</v>
      </c>
      <c r="T128" s="196">
        <f t="shared" si="106"/>
        <v>9.6356646784035663E-3</v>
      </c>
      <c r="U128" s="196">
        <f t="shared" si="107"/>
        <v>9.8744153753053242E-3</v>
      </c>
      <c r="V128" s="197">
        <f t="shared" si="108"/>
        <v>1.0259922527172007E-2</v>
      </c>
      <c r="W128" s="207"/>
      <c r="X128" s="135">
        <f t="shared" si="109"/>
        <v>1.2492803472995058E-2</v>
      </c>
      <c r="Y128" s="143">
        <f t="shared" si="110"/>
        <v>1.3501932299306931E-2</v>
      </c>
      <c r="Z128" s="136">
        <f t="shared" si="111"/>
        <v>1.4217520213510023E-2</v>
      </c>
      <c r="AA128" s="64"/>
      <c r="AB128" s="272">
        <v>3713824.3226735215</v>
      </c>
      <c r="AC128" s="253">
        <v>3762689.7996630403</v>
      </c>
      <c r="AD128" s="252">
        <v>3787506.1430390454</v>
      </c>
      <c r="AE128" s="252">
        <v>3804143.8832083568</v>
      </c>
      <c r="AF128" s="273">
        <v>3915353.6516720476</v>
      </c>
      <c r="AG128"/>
      <c r="AH128" s="258">
        <v>3728180.5693285409</v>
      </c>
      <c r="AI128" s="259">
        <v>4101212.0903793476</v>
      </c>
      <c r="AJ128" s="260">
        <v>4700326.3917118963</v>
      </c>
      <c r="AK128" s="64"/>
      <c r="AL128" s="64"/>
      <c r="AM128" s="64"/>
      <c r="AN128" s="64"/>
      <c r="AO128" s="64"/>
    </row>
    <row r="129" spans="1:41" ht="14.4" x14ac:dyDescent="0.3">
      <c r="A129" s="38" t="s">
        <v>102</v>
      </c>
      <c r="B129" s="18"/>
      <c r="C129" s="148">
        <v>12153.928960526269</v>
      </c>
      <c r="D129" s="149">
        <v>13209.104601900368</v>
      </c>
      <c r="E129" s="148">
        <v>14420.285007608816</v>
      </c>
      <c r="F129" s="148">
        <v>15375.316656168485</v>
      </c>
      <c r="G129" s="150">
        <v>17311.201008684438</v>
      </c>
      <c r="H129"/>
      <c r="I129" s="159">
        <v>20793.607663637013</v>
      </c>
      <c r="J129" s="160">
        <v>24734.164373311352</v>
      </c>
      <c r="K129" s="161">
        <v>29847.19766186539</v>
      </c>
      <c r="L129"/>
      <c r="M129" s="135">
        <f t="shared" si="100"/>
        <v>6.6228347640545859E-2</v>
      </c>
      <c r="N129" s="135">
        <f t="shared" si="101"/>
        <v>3.7338577736015344E-2</v>
      </c>
      <c r="O129" s="143">
        <f t="shared" si="102"/>
        <v>7.397459619729263E-2</v>
      </c>
      <c r="P129" s="136">
        <f t="shared" si="103"/>
        <v>0.1151037402006394</v>
      </c>
      <c r="Q129"/>
      <c r="R129" s="194">
        <f t="shared" si="104"/>
        <v>1.4512807743675254E-2</v>
      </c>
      <c r="S129" s="195">
        <f t="shared" si="105"/>
        <v>1.4666415558365302E-2</v>
      </c>
      <c r="T129" s="196">
        <f t="shared" si="106"/>
        <v>1.5574080064592924E-2</v>
      </c>
      <c r="U129" s="196">
        <f t="shared" si="107"/>
        <v>1.6246074959577177E-2</v>
      </c>
      <c r="V129" s="197">
        <f t="shared" si="108"/>
        <v>1.9370408111570713E-2</v>
      </c>
      <c r="W129" s="207"/>
      <c r="X129" s="135">
        <f t="shared" si="109"/>
        <v>2.6190851458406418E-2</v>
      </c>
      <c r="Y129" s="143">
        <f t="shared" si="110"/>
        <v>2.6117843021359412E-2</v>
      </c>
      <c r="Z129" s="136">
        <f t="shared" si="111"/>
        <v>2.6996649423152955E-2</v>
      </c>
      <c r="AA129" s="64"/>
      <c r="AB129" s="272">
        <v>837462.27299283317</v>
      </c>
      <c r="AC129" s="253">
        <v>900636.18812207144</v>
      </c>
      <c r="AD129" s="252">
        <v>925915.6847660481</v>
      </c>
      <c r="AE129" s="252">
        <v>946401.9275070884</v>
      </c>
      <c r="AF129" s="273">
        <v>893693.14827929577</v>
      </c>
      <c r="AG129"/>
      <c r="AH129" s="258">
        <v>793926.37145299593</v>
      </c>
      <c r="AI129" s="259">
        <v>947021.71052500489</v>
      </c>
      <c r="AJ129" s="260">
        <v>1105588.9638018464</v>
      </c>
      <c r="AK129" s="64"/>
      <c r="AL129" s="64"/>
      <c r="AM129" s="64"/>
      <c r="AN129" s="64"/>
      <c r="AO129" s="64"/>
    </row>
    <row r="130" spans="1:41" ht="14.4" x14ac:dyDescent="0.3">
      <c r="A130" s="38" t="s">
        <v>103</v>
      </c>
      <c r="B130" s="18"/>
      <c r="C130" s="148">
        <v>29960.098722258706</v>
      </c>
      <c r="D130" s="149">
        <v>30191.581399515118</v>
      </c>
      <c r="E130" s="148">
        <v>30571.826426153653</v>
      </c>
      <c r="F130" s="148">
        <v>31003.507218349674</v>
      </c>
      <c r="G130" s="150">
        <v>32263.290034498354</v>
      </c>
      <c r="H130"/>
      <c r="I130" s="159">
        <v>36859.930902662549</v>
      </c>
      <c r="J130" s="160">
        <v>43837.3500374055</v>
      </c>
      <c r="K130" s="161">
        <v>52914.410268412765</v>
      </c>
      <c r="L130"/>
      <c r="M130" s="135">
        <f t="shared" si="100"/>
        <v>1.41202159850915E-2</v>
      </c>
      <c r="N130" s="135">
        <f t="shared" si="101"/>
        <v>2.6996995099317411E-2</v>
      </c>
      <c r="O130" s="143">
        <f t="shared" si="102"/>
        <v>6.3229770028251142E-2</v>
      </c>
      <c r="P130" s="136">
        <f t="shared" si="103"/>
        <v>0.10401013827215033</v>
      </c>
      <c r="Q130"/>
      <c r="R130" s="194">
        <f t="shared" si="104"/>
        <v>5.0485858605106834E-2</v>
      </c>
      <c r="S130" s="195">
        <f t="shared" si="105"/>
        <v>4.9583045193558391E-2</v>
      </c>
      <c r="T130" s="196">
        <f t="shared" si="106"/>
        <v>5.015513767852596E-2</v>
      </c>
      <c r="U130" s="196">
        <f t="shared" si="107"/>
        <v>5.0899560819511087E-2</v>
      </c>
      <c r="V130" s="197">
        <f t="shared" si="108"/>
        <v>5.032910755716722E-2</v>
      </c>
      <c r="W130" s="207"/>
      <c r="X130" s="135">
        <f t="shared" si="109"/>
        <v>6.396045245115789E-2</v>
      </c>
      <c r="Y130" s="143">
        <f t="shared" si="110"/>
        <v>6.545150153461346E-2</v>
      </c>
      <c r="Z130" s="136">
        <f t="shared" si="111"/>
        <v>6.7098212508486604E-2</v>
      </c>
      <c r="AA130" s="64"/>
      <c r="AB130" s="272">
        <v>593435.45994933578</v>
      </c>
      <c r="AC130" s="253">
        <v>608909.38185937551</v>
      </c>
      <c r="AD130" s="252">
        <v>609545.25979186082</v>
      </c>
      <c r="AE130" s="252">
        <v>609111.48778449278</v>
      </c>
      <c r="AF130" s="273">
        <v>641046.33681118861</v>
      </c>
      <c r="AG130"/>
      <c r="AH130" s="258">
        <v>576292.52905629296</v>
      </c>
      <c r="AI130" s="259">
        <v>669768.43937220448</v>
      </c>
      <c r="AJ130" s="260">
        <v>788611.32495474652</v>
      </c>
      <c r="AK130" s="64"/>
      <c r="AL130" s="64"/>
      <c r="AM130" s="64"/>
      <c r="AN130" s="64"/>
      <c r="AO130" s="64"/>
    </row>
    <row r="131" spans="1:41" ht="14.4" x14ac:dyDescent="0.3">
      <c r="A131" s="38" t="s">
        <v>104</v>
      </c>
      <c r="B131" s="18"/>
      <c r="C131" s="148">
        <v>25954.675102455567</v>
      </c>
      <c r="D131" s="149">
        <v>27999.091315675509</v>
      </c>
      <c r="E131" s="148">
        <v>30372.956350964083</v>
      </c>
      <c r="F131" s="148">
        <v>32237.544280447946</v>
      </c>
      <c r="G131" s="150">
        <v>36097.261970883359</v>
      </c>
      <c r="H131"/>
      <c r="I131" s="159">
        <v>43221.808600982848</v>
      </c>
      <c r="J131" s="160">
        <v>51398.326799895141</v>
      </c>
      <c r="K131" s="161">
        <v>62041.016249253742</v>
      </c>
      <c r="L131"/>
      <c r="M131" s="135">
        <f t="shared" si="100"/>
        <v>6.1389741187465319E-2</v>
      </c>
      <c r="N131" s="135">
        <f t="shared" si="101"/>
        <v>3.6682422502054335E-2</v>
      </c>
      <c r="O131" s="143">
        <f t="shared" si="102"/>
        <v>7.323528842060778E-2</v>
      </c>
      <c r="P131" s="136">
        <f t="shared" si="103"/>
        <v>0.11439955079108466</v>
      </c>
      <c r="Q131"/>
      <c r="R131" s="194">
        <f t="shared" si="104"/>
        <v>1.1898074490684687E-2</v>
      </c>
      <c r="S131" s="195">
        <f t="shared" si="105"/>
        <v>1.2106851936246051E-2</v>
      </c>
      <c r="T131" s="196">
        <f t="shared" si="106"/>
        <v>1.2873817945604073E-2</v>
      </c>
      <c r="U131" s="196">
        <f t="shared" si="107"/>
        <v>1.3429144334715554E-2</v>
      </c>
      <c r="V131" s="197">
        <f t="shared" si="108"/>
        <v>1.5588033014192164E-2</v>
      </c>
      <c r="W131" s="207"/>
      <c r="X131" s="135">
        <f t="shared" si="109"/>
        <v>2.0607060699983807E-2</v>
      </c>
      <c r="Y131" s="143">
        <f t="shared" si="110"/>
        <v>2.1085330194870321E-2</v>
      </c>
      <c r="Z131" s="136">
        <f t="shared" si="111"/>
        <v>2.1615834053609902E-2</v>
      </c>
      <c r="AA131" s="64"/>
      <c r="AB131" s="272">
        <v>2181418.1044820454</v>
      </c>
      <c r="AC131" s="253">
        <v>2312664.8829205995</v>
      </c>
      <c r="AD131" s="252">
        <v>2359281.1766718598</v>
      </c>
      <c r="AE131" s="252">
        <v>2400565.7752229958</v>
      </c>
      <c r="AF131" s="273">
        <v>2315703.4590585302</v>
      </c>
      <c r="AG131"/>
      <c r="AH131" s="258">
        <v>2097427.1503464254</v>
      </c>
      <c r="AI131" s="259">
        <v>2437634.4275793899</v>
      </c>
      <c r="AJ131" s="260">
        <v>2870165.2730764155</v>
      </c>
      <c r="AK131" s="64"/>
      <c r="AL131" s="64"/>
      <c r="AM131" s="64"/>
      <c r="AN131" s="64"/>
      <c r="AO131" s="64"/>
    </row>
    <row r="132" spans="1:41" ht="14.4" x14ac:dyDescent="0.3">
      <c r="A132" s="38" t="s">
        <v>105</v>
      </c>
      <c r="B132" s="18"/>
      <c r="C132" s="148">
        <v>58506.650966346126</v>
      </c>
      <c r="D132" s="149">
        <v>59164.726738980273</v>
      </c>
      <c r="E132" s="148">
        <v>60144.713077257795</v>
      </c>
      <c r="F132" s="148">
        <v>61121.705741042424</v>
      </c>
      <c r="G132" s="150">
        <v>63888.344737127176</v>
      </c>
      <c r="H132"/>
      <c r="I132" s="159">
        <v>73178.172375211725</v>
      </c>
      <c r="J132" s="160">
        <v>87033.278164741467</v>
      </c>
      <c r="K132" s="161">
        <v>105085.73419901171</v>
      </c>
      <c r="L132"/>
      <c r="M132" s="135">
        <f t="shared" si="100"/>
        <v>1.6244032331314884E-2</v>
      </c>
      <c r="N132" s="135">
        <f t="shared" si="101"/>
        <v>2.7524023579311274E-2</v>
      </c>
      <c r="O132" s="143">
        <f t="shared" si="102"/>
        <v>6.3782253891874197E-2</v>
      </c>
      <c r="P132" s="136">
        <f t="shared" si="103"/>
        <v>0.10464930922484617</v>
      </c>
      <c r="Q132"/>
      <c r="R132" s="194">
        <f t="shared" si="104"/>
        <v>4.2515663169698313E-2</v>
      </c>
      <c r="S132" s="195">
        <f t="shared" si="105"/>
        <v>4.5122153236270009E-2</v>
      </c>
      <c r="T132" s="196">
        <f t="shared" si="106"/>
        <v>4.4428961587702702E-2</v>
      </c>
      <c r="U132" s="196">
        <f t="shared" si="107"/>
        <v>4.3864194779940073E-2</v>
      </c>
      <c r="V132" s="197">
        <f t="shared" si="108"/>
        <v>4.9573080358013846E-2</v>
      </c>
      <c r="W132" s="207"/>
      <c r="X132" s="135">
        <f t="shared" si="109"/>
        <v>6.2136743812667643E-2</v>
      </c>
      <c r="Y132" s="143">
        <f t="shared" si="110"/>
        <v>6.3587329256556788E-2</v>
      </c>
      <c r="Z132" s="136">
        <f t="shared" si="111"/>
        <v>6.5206467746516866E-2</v>
      </c>
      <c r="AA132" s="64"/>
      <c r="AB132" s="272">
        <v>1376119.919212383</v>
      </c>
      <c r="AC132" s="253">
        <v>1311212.3978033608</v>
      </c>
      <c r="AD132" s="252">
        <v>1353727.6345865573</v>
      </c>
      <c r="AE132" s="252">
        <v>1393430.4743921696</v>
      </c>
      <c r="AF132" s="273">
        <v>1288770.9271993861</v>
      </c>
      <c r="AG132"/>
      <c r="AH132" s="258">
        <v>1177695.6416614335</v>
      </c>
      <c r="AI132" s="259">
        <v>1368720.4539380313</v>
      </c>
      <c r="AJ132" s="260">
        <v>1611584.5226814188</v>
      </c>
      <c r="AK132" s="64"/>
      <c r="AL132" s="64"/>
      <c r="AM132" s="64"/>
      <c r="AN132" s="64"/>
      <c r="AO132" s="64"/>
    </row>
    <row r="133" spans="1:41" ht="14.4" x14ac:dyDescent="0.3">
      <c r="A133" s="38" t="s">
        <v>106</v>
      </c>
      <c r="B133" s="18"/>
      <c r="C133" s="148">
        <v>83428.312079917887</v>
      </c>
      <c r="D133" s="149">
        <v>81444.546617440079</v>
      </c>
      <c r="E133" s="148">
        <v>79771.548953508041</v>
      </c>
      <c r="F133" s="148">
        <v>79003.754789395563</v>
      </c>
      <c r="G133" s="150">
        <v>79153.354301237268</v>
      </c>
      <c r="H133"/>
      <c r="I133" s="159">
        <v>88323.512250089072</v>
      </c>
      <c r="J133" s="160">
        <v>105053.59738736565</v>
      </c>
      <c r="K133" s="161">
        <v>126791.14114665233</v>
      </c>
      <c r="L133"/>
      <c r="M133" s="135">
        <f t="shared" si="100"/>
        <v>-9.6249123175476958E-3</v>
      </c>
      <c r="N133" s="135">
        <f t="shared" si="101"/>
        <v>2.2165930198231321E-2</v>
      </c>
      <c r="O133" s="143">
        <f t="shared" si="102"/>
        <v>5.8250106812032021E-2</v>
      </c>
      <c r="P133" s="136">
        <f t="shared" si="103"/>
        <v>9.8813325035374211E-2</v>
      </c>
      <c r="Q133"/>
      <c r="R133" s="194">
        <f t="shared" si="104"/>
        <v>3.9000728380451224E-2</v>
      </c>
      <c r="S133" s="195">
        <f t="shared" si="105"/>
        <v>3.6571848906445686E-2</v>
      </c>
      <c r="T133" s="196">
        <f t="shared" si="106"/>
        <v>3.5846451035091723E-2</v>
      </c>
      <c r="U133" s="196">
        <f t="shared" si="107"/>
        <v>3.5622429685929366E-2</v>
      </c>
      <c r="V133" s="197">
        <f t="shared" si="108"/>
        <v>3.3567659391015373E-2</v>
      </c>
      <c r="W133" s="207"/>
      <c r="X133" s="135">
        <f t="shared" si="109"/>
        <v>4.255499884769099E-2</v>
      </c>
      <c r="Y133" s="143">
        <f t="shared" si="110"/>
        <v>4.2603583978680255E-2</v>
      </c>
      <c r="Z133" s="136">
        <f t="shared" si="111"/>
        <v>4.5192550171928136E-2</v>
      </c>
      <c r="AA133" s="64"/>
      <c r="AB133" s="272">
        <v>2139147.5376069029</v>
      </c>
      <c r="AC133" s="253">
        <v>2226973.7257687757</v>
      </c>
      <c r="AD133" s="252">
        <v>2225368.108977261</v>
      </c>
      <c r="AE133" s="252">
        <v>2217809.2703373781</v>
      </c>
      <c r="AF133" s="273">
        <v>2358024.2333614491</v>
      </c>
      <c r="AG133"/>
      <c r="AH133" s="258">
        <v>2075514.3847191399</v>
      </c>
      <c r="AI133" s="259">
        <v>2465839.4336010958</v>
      </c>
      <c r="AJ133" s="260">
        <v>2805576.1550143738</v>
      </c>
      <c r="AK133" s="64"/>
      <c r="AL133" s="64"/>
      <c r="AM133" s="64"/>
      <c r="AN133" s="64"/>
      <c r="AO133" s="64"/>
    </row>
    <row r="134" spans="1:41" ht="14.4" x14ac:dyDescent="0.3">
      <c r="A134" s="38" t="s">
        <v>107</v>
      </c>
      <c r="B134" s="18"/>
      <c r="C134" s="148">
        <v>146795.31514413925</v>
      </c>
      <c r="D134" s="149">
        <v>155230.55813285639</v>
      </c>
      <c r="E134" s="148">
        <v>164984.44735813522</v>
      </c>
      <c r="F134" s="148">
        <v>173087.53355924319</v>
      </c>
      <c r="G134" s="150">
        <v>190718.92276194427</v>
      </c>
      <c r="H134"/>
      <c r="I134" s="159">
        <v>225605.95143987751</v>
      </c>
      <c r="J134" s="160">
        <v>268282.54091771058</v>
      </c>
      <c r="K134" s="161">
        <v>323950.93079510634</v>
      </c>
      <c r="L134"/>
      <c r="M134" s="135">
        <f t="shared" si="100"/>
        <v>4.9114242771734817E-2</v>
      </c>
      <c r="N134" s="135">
        <f t="shared" si="101"/>
        <v>3.4168614425912569E-2</v>
      </c>
      <c r="O134" s="143">
        <f t="shared" si="102"/>
        <v>7.0630780588800235E-2</v>
      </c>
      <c r="P134" s="136">
        <f t="shared" si="103"/>
        <v>0.11177547460345272</v>
      </c>
      <c r="Q134"/>
      <c r="R134" s="194">
        <f t="shared" si="104"/>
        <v>2.1742722589480075E-2</v>
      </c>
      <c r="S134" s="195">
        <f t="shared" si="105"/>
        <v>2.2797004148792804E-2</v>
      </c>
      <c r="T134" s="196">
        <f t="shared" si="106"/>
        <v>2.3708696693439238E-2</v>
      </c>
      <c r="U134" s="196">
        <f t="shared" si="107"/>
        <v>2.4396861198410291E-2</v>
      </c>
      <c r="V134" s="197">
        <f t="shared" si="108"/>
        <v>2.8006474555101312E-2</v>
      </c>
      <c r="W134" s="207"/>
      <c r="X134" s="135">
        <f t="shared" si="109"/>
        <v>3.5895953661050979E-2</v>
      </c>
      <c r="Y134" s="143">
        <f t="shared" si="110"/>
        <v>3.7402362789412218E-2</v>
      </c>
      <c r="Z134" s="136">
        <f t="shared" si="111"/>
        <v>3.6462521640143623E-2</v>
      </c>
      <c r="AA134" s="64"/>
      <c r="AB134" s="272">
        <v>6751468.8898787769</v>
      </c>
      <c r="AC134" s="253">
        <v>6809252.5280816993</v>
      </c>
      <c r="AD134" s="252">
        <v>6958815.555803637</v>
      </c>
      <c r="AE134" s="252">
        <v>7094664.0287694735</v>
      </c>
      <c r="AF134" s="273">
        <v>6809815.437023839</v>
      </c>
      <c r="AG134"/>
      <c r="AH134" s="258">
        <v>6284996.7316698423</v>
      </c>
      <c r="AI134" s="259">
        <v>7172876.8160511889</v>
      </c>
      <c r="AJ134" s="260">
        <v>8884490.6008489188</v>
      </c>
      <c r="AK134" s="64"/>
      <c r="AL134" s="64"/>
      <c r="AM134" s="64"/>
      <c r="AN134" s="64"/>
      <c r="AO134" s="64"/>
    </row>
    <row r="135" spans="1:41" ht="14.4" x14ac:dyDescent="0.3">
      <c r="A135" s="38" t="s">
        <v>108</v>
      </c>
      <c r="B135" s="18"/>
      <c r="C135" s="148">
        <v>0</v>
      </c>
      <c r="D135" s="149">
        <v>0</v>
      </c>
      <c r="E135" s="148">
        <v>0</v>
      </c>
      <c r="F135" s="148">
        <v>0</v>
      </c>
      <c r="G135" s="150">
        <v>0</v>
      </c>
      <c r="H135"/>
      <c r="I135" s="159">
        <v>0</v>
      </c>
      <c r="J135" s="160">
        <v>0</v>
      </c>
      <c r="K135" s="161">
        <v>0</v>
      </c>
      <c r="L135"/>
      <c r="M135" s="135"/>
      <c r="N135" s="135">
        <f t="shared" si="101"/>
        <v>0</v>
      </c>
      <c r="O135" s="143">
        <f t="shared" si="102"/>
        <v>0</v>
      </c>
      <c r="P135" s="136">
        <f t="shared" si="103"/>
        <v>0</v>
      </c>
      <c r="Q135"/>
      <c r="R135" s="194">
        <f t="shared" si="104"/>
        <v>0</v>
      </c>
      <c r="S135" s="195">
        <f t="shared" si="105"/>
        <v>0</v>
      </c>
      <c r="T135" s="196">
        <f t="shared" si="106"/>
        <v>0</v>
      </c>
      <c r="U135" s="196">
        <f t="shared" si="107"/>
        <v>0</v>
      </c>
      <c r="V135" s="197">
        <f t="shared" si="108"/>
        <v>0</v>
      </c>
      <c r="W135" s="207"/>
      <c r="X135" s="135">
        <f t="shared" si="109"/>
        <v>0</v>
      </c>
      <c r="Y135" s="143">
        <f t="shared" si="110"/>
        <v>0</v>
      </c>
      <c r="Z135" s="136">
        <f t="shared" si="111"/>
        <v>0</v>
      </c>
      <c r="AA135" s="64"/>
      <c r="AB135" s="272">
        <v>0</v>
      </c>
      <c r="AC135" s="253">
        <v>0</v>
      </c>
      <c r="AD135" s="252">
        <v>0</v>
      </c>
      <c r="AE135" s="252">
        <v>0</v>
      </c>
      <c r="AF135" s="273">
        <v>0</v>
      </c>
      <c r="AG135"/>
      <c r="AH135" s="258">
        <v>0</v>
      </c>
      <c r="AI135" s="259">
        <v>0</v>
      </c>
      <c r="AJ135" s="260">
        <v>0</v>
      </c>
      <c r="AK135" s="64"/>
      <c r="AL135" s="64"/>
      <c r="AM135" s="64"/>
      <c r="AN135" s="64"/>
      <c r="AO135" s="64"/>
    </row>
    <row r="136" spans="1:41" ht="14.4" x14ac:dyDescent="0.3">
      <c r="A136" s="38" t="s">
        <v>109</v>
      </c>
      <c r="B136" s="18"/>
      <c r="C136" s="148">
        <v>77637.716095188414</v>
      </c>
      <c r="D136" s="149">
        <v>85553.413719821678</v>
      </c>
      <c r="E136" s="148">
        <v>94670.717512561241</v>
      </c>
      <c r="F136" s="148">
        <v>102034.25744015035</v>
      </c>
      <c r="G136" s="150">
        <v>117036.14868185984</v>
      </c>
      <c r="H136"/>
      <c r="I136" s="159">
        <v>142110.37578244868</v>
      </c>
      <c r="J136" s="160">
        <v>169035.33570377648</v>
      </c>
      <c r="K136" s="161">
        <v>204035.5443851871</v>
      </c>
      <c r="L136"/>
      <c r="M136" s="135">
        <f t="shared" si="100"/>
        <v>7.7780544196383472E-2</v>
      </c>
      <c r="N136" s="135">
        <f t="shared" si="101"/>
        <v>3.9587749594160782E-2</v>
      </c>
      <c r="O136" s="143">
        <f t="shared" si="102"/>
        <v>7.6295428632138007E-2</v>
      </c>
      <c r="P136" s="136">
        <f t="shared" si="103"/>
        <v>0.11757624474235762</v>
      </c>
      <c r="Q136"/>
      <c r="R136" s="194">
        <f t="shared" si="104"/>
        <v>1.3067257054634376E-2</v>
      </c>
      <c r="S136" s="195">
        <f t="shared" si="105"/>
        <v>1.3934635743941347E-2</v>
      </c>
      <c r="T136" s="196">
        <f t="shared" si="106"/>
        <v>1.5652683920366089E-2</v>
      </c>
      <c r="U136" s="196">
        <f t="shared" si="107"/>
        <v>1.7180587014761727E-2</v>
      </c>
      <c r="V136" s="197">
        <f t="shared" si="108"/>
        <v>1.7450212308959195E-2</v>
      </c>
      <c r="W136" s="207"/>
      <c r="X136" s="135">
        <f t="shared" si="109"/>
        <v>2.4093469038772457E-2</v>
      </c>
      <c r="Y136" s="143">
        <f t="shared" si="110"/>
        <v>2.4266658743854076E-2</v>
      </c>
      <c r="Z136" s="136">
        <f t="shared" si="111"/>
        <v>2.4517161158263159E-2</v>
      </c>
      <c r="AA136" s="64"/>
      <c r="AB136" s="272">
        <v>5941393.4975476563</v>
      </c>
      <c r="AC136" s="253">
        <v>6139623.2590449685</v>
      </c>
      <c r="AD136" s="252">
        <v>6048209.8785233153</v>
      </c>
      <c r="AE136" s="252">
        <v>5938927.3109516874</v>
      </c>
      <c r="AF136" s="273">
        <v>6706861.0174886957</v>
      </c>
      <c r="AG136"/>
      <c r="AH136" s="258">
        <v>5898294.4944024999</v>
      </c>
      <c r="AI136" s="259">
        <v>6965744.1301673809</v>
      </c>
      <c r="AJ136" s="260">
        <v>8322152.1067670528</v>
      </c>
      <c r="AK136" s="64"/>
      <c r="AL136" s="64"/>
      <c r="AM136" s="64"/>
      <c r="AN136" s="64"/>
      <c r="AO136" s="64"/>
    </row>
    <row r="137" spans="1:41" ht="14.4" x14ac:dyDescent="0.3">
      <c r="A137" s="38" t="s">
        <v>110</v>
      </c>
      <c r="B137" s="18"/>
      <c r="C137" s="148">
        <v>60076.502219393056</v>
      </c>
      <c r="D137" s="149">
        <v>58362.700154106817</v>
      </c>
      <c r="E137" s="148">
        <v>56832.740733895043</v>
      </c>
      <c r="F137" s="148">
        <v>56104.246122519035</v>
      </c>
      <c r="G137" s="150">
        <v>55912.754244779258</v>
      </c>
      <c r="H137"/>
      <c r="I137" s="159">
        <v>62194.349539726769</v>
      </c>
      <c r="J137" s="160">
        <v>73979.188135265227</v>
      </c>
      <c r="K137" s="161">
        <v>89294.758854285668</v>
      </c>
      <c r="L137"/>
      <c r="M137" s="135">
        <f t="shared" si="100"/>
        <v>-1.2818220658880386E-2</v>
      </c>
      <c r="N137" s="135">
        <f t="shared" si="101"/>
        <v>2.1522669356904167E-2</v>
      </c>
      <c r="O137" s="143">
        <f t="shared" si="102"/>
        <v>5.7595842734372571E-2</v>
      </c>
      <c r="P137" s="136">
        <f t="shared" si="103"/>
        <v>9.8153415226903462E-2</v>
      </c>
      <c r="Q137"/>
      <c r="R137" s="194">
        <f t="shared" si="104"/>
        <v>4.4142330646245294E-2</v>
      </c>
      <c r="S137" s="195">
        <f t="shared" si="105"/>
        <v>4.2097363228752654E-2</v>
      </c>
      <c r="T137" s="196">
        <f t="shared" si="106"/>
        <v>4.0260533205201121E-2</v>
      </c>
      <c r="U137" s="196">
        <f t="shared" si="107"/>
        <v>3.9147400845782436E-2</v>
      </c>
      <c r="V137" s="197">
        <f t="shared" si="108"/>
        <v>3.9349440316485781E-2</v>
      </c>
      <c r="W137" s="207"/>
      <c r="X137" s="135">
        <f t="shared" si="109"/>
        <v>4.8252096437205155E-2</v>
      </c>
      <c r="Y137" s="143">
        <f t="shared" si="110"/>
        <v>4.9384780579783488E-2</v>
      </c>
      <c r="Z137" s="136">
        <f t="shared" si="111"/>
        <v>5.0625719181292043E-2</v>
      </c>
      <c r="AA137" s="64"/>
      <c r="AB137" s="272">
        <v>1360972.5934238387</v>
      </c>
      <c r="AC137" s="253">
        <v>1386374.2447946211</v>
      </c>
      <c r="AD137" s="252">
        <v>1411624.1442761871</v>
      </c>
      <c r="AE137" s="252">
        <v>1433153.7959195944</v>
      </c>
      <c r="AF137" s="273">
        <v>1420928.8313906244</v>
      </c>
      <c r="AG137"/>
      <c r="AH137" s="258">
        <v>1288946.0589689806</v>
      </c>
      <c r="AI137" s="259">
        <v>1498015.9325755895</v>
      </c>
      <c r="AJ137" s="260">
        <v>1763822.0315353698</v>
      </c>
      <c r="AK137" s="64"/>
      <c r="AL137" s="64"/>
      <c r="AM137" s="64"/>
      <c r="AN137" s="64"/>
      <c r="AO137" s="64"/>
    </row>
    <row r="138" spans="1:41" ht="14.4" x14ac:dyDescent="0.3">
      <c r="A138" s="38" t="s">
        <v>111</v>
      </c>
      <c r="B138" s="18"/>
      <c r="C138" s="148">
        <v>10004.39333597352</v>
      </c>
      <c r="D138" s="149">
        <v>9817.8146853180497</v>
      </c>
      <c r="E138" s="148">
        <v>9667.5296330339424</v>
      </c>
      <c r="F138" s="148">
        <v>9616.8276884969782</v>
      </c>
      <c r="G138" s="150">
        <v>9705.8079097531554</v>
      </c>
      <c r="H138"/>
      <c r="I138" s="159">
        <v>10876.611105800836</v>
      </c>
      <c r="J138" s="160">
        <v>12937.248813172215</v>
      </c>
      <c r="K138" s="161">
        <v>15615.680032824002</v>
      </c>
      <c r="L138"/>
      <c r="M138" s="135">
        <f t="shared" si="100"/>
        <v>-5.2445605507859261E-3</v>
      </c>
      <c r="N138" s="135">
        <f t="shared" si="101"/>
        <v>2.3039451508378717E-2</v>
      </c>
      <c r="O138" s="143">
        <f t="shared" si="102"/>
        <v>5.9161162923172306E-2</v>
      </c>
      <c r="P138" s="136">
        <f t="shared" si="103"/>
        <v>9.9780061772547946E-2</v>
      </c>
      <c r="Q138"/>
      <c r="R138" s="194">
        <f t="shared" si="104"/>
        <v>3.9919190410328306E-2</v>
      </c>
      <c r="S138" s="195">
        <f t="shared" si="105"/>
        <v>3.6674213257651453E-2</v>
      </c>
      <c r="T138" s="196">
        <f t="shared" si="106"/>
        <v>3.5656171630076915E-2</v>
      </c>
      <c r="U138" s="196">
        <f t="shared" si="107"/>
        <v>3.508437147008444E-2</v>
      </c>
      <c r="V138" s="197">
        <f t="shared" si="108"/>
        <v>3.6020331165956043E-2</v>
      </c>
      <c r="W138" s="207"/>
      <c r="X138" s="135">
        <f t="shared" si="109"/>
        <v>4.597599729784043E-2</v>
      </c>
      <c r="Y138" s="143">
        <f t="shared" si="110"/>
        <v>4.5707734010031205E-2</v>
      </c>
      <c r="Z138" s="136">
        <f t="shared" si="111"/>
        <v>4.7402472386005624E-2</v>
      </c>
      <c r="AA138" s="64"/>
      <c r="AB138" s="272">
        <v>250616.13808142464</v>
      </c>
      <c r="AC138" s="253">
        <v>267703.48463493568</v>
      </c>
      <c r="AD138" s="252">
        <v>271132.01420870231</v>
      </c>
      <c r="AE138" s="252">
        <v>274105.7424014851</v>
      </c>
      <c r="AF138" s="273">
        <v>269453.60010810843</v>
      </c>
      <c r="AG138"/>
      <c r="AH138" s="258">
        <v>236571.51002816262</v>
      </c>
      <c r="AI138" s="259">
        <v>283042.88307823252</v>
      </c>
      <c r="AJ138" s="260">
        <v>329427.54347627942</v>
      </c>
      <c r="AK138" s="64"/>
      <c r="AL138" s="64"/>
      <c r="AM138" s="64"/>
      <c r="AN138" s="64"/>
      <c r="AO138" s="64"/>
    </row>
    <row r="139" spans="1:41" ht="14.4" x14ac:dyDescent="0.3">
      <c r="A139" s="40" t="s">
        <v>76</v>
      </c>
      <c r="B139" s="20" t="s">
        <v>77</v>
      </c>
      <c r="C139" s="151">
        <f t="shared" ref="C139:G139" si="112">SUM(C127:C138)</f>
        <v>542509.99999999988</v>
      </c>
      <c r="D139" s="151">
        <f t="shared" si="112"/>
        <v>560595.95639662689</v>
      </c>
      <c r="E139" s="151">
        <f t="shared" si="112"/>
        <v>583581.1015701018</v>
      </c>
      <c r="F139" s="151">
        <f t="shared" ref="F139" si="113">SUM(F127:F138)</f>
        <v>604280.48744773516</v>
      </c>
      <c r="G139" s="152">
        <f t="shared" si="112"/>
        <v>653198.25304558268</v>
      </c>
      <c r="H139"/>
      <c r="I139" s="162">
        <f t="shared" ref="I139:K139" si="114">SUM(I127:I138)</f>
        <v>764931.2756338825</v>
      </c>
      <c r="J139" s="163">
        <f t="shared" si="114"/>
        <v>909735.09424190014</v>
      </c>
      <c r="K139" s="164">
        <f t="shared" si="114"/>
        <v>1098209.7534528135</v>
      </c>
      <c r="L139"/>
      <c r="M139" s="139">
        <f t="shared" si="100"/>
        <v>3.5469595951518107E-2</v>
      </c>
      <c r="N139" s="139">
        <f t="shared" si="101"/>
        <v>3.2085034541357693E-2</v>
      </c>
      <c r="O139" s="140">
        <f t="shared" si="102"/>
        <v>6.849867215032357E-2</v>
      </c>
      <c r="P139" s="141">
        <f t="shared" si="103"/>
        <v>0.10950191555873068</v>
      </c>
      <c r="Q139"/>
      <c r="R139" s="202">
        <f t="shared" si="104"/>
        <v>2.1047641219666138E-2</v>
      </c>
      <c r="S139" s="82">
        <f t="shared" si="105"/>
        <v>2.1315338263677427E-2</v>
      </c>
      <c r="T139" s="82">
        <f t="shared" si="106"/>
        <v>2.1999473152863352E-2</v>
      </c>
      <c r="U139" s="82">
        <f t="shared" si="107"/>
        <v>2.2640285447129829E-2</v>
      </c>
      <c r="V139" s="203">
        <f t="shared" si="108"/>
        <v>2.3991016968196624E-2</v>
      </c>
      <c r="W139" s="207"/>
      <c r="X139" s="139">
        <f t="shared" si="109"/>
        <v>3.0933280805723839E-2</v>
      </c>
      <c r="Y139" s="140">
        <f t="shared" si="110"/>
        <v>3.18564496702054E-2</v>
      </c>
      <c r="Z139" s="141">
        <f t="shared" si="111"/>
        <v>3.2364066887751675E-2</v>
      </c>
      <c r="AA139" s="64"/>
      <c r="AB139" s="182">
        <f t="shared" ref="AB139" si="115">SUM(AB127:AB138)</f>
        <v>25775334.838618334</v>
      </c>
      <c r="AC139" s="151">
        <f t="shared" ref="AC139" si="116">SUM(AC127:AC138)</f>
        <v>26300120.104212228</v>
      </c>
      <c r="AD139" s="151">
        <f t="shared" ref="AD139:AE139" si="117">SUM(AD127:AD138)</f>
        <v>26527048.966813348</v>
      </c>
      <c r="AE139" s="151">
        <f t="shared" si="117"/>
        <v>26690497.7350602</v>
      </c>
      <c r="AF139" s="183">
        <f t="shared" ref="AF139" si="118">SUM(AF127:AF138)</f>
        <v>27226784.671591301</v>
      </c>
      <c r="AG139"/>
      <c r="AH139" s="162">
        <f t="shared" ref="AH139" si="119">SUM(AH127:AH138)</f>
        <v>24728423.746515144</v>
      </c>
      <c r="AI139" s="163">
        <f t="shared" ref="AI139" si="120">SUM(AI127:AI138)</f>
        <v>28557328.379651621</v>
      </c>
      <c r="AJ139" s="164">
        <f t="shared" ref="AJ139" si="121">SUM(AJ127:AJ138)</f>
        <v>33932996.037294552</v>
      </c>
      <c r="AK139" s="64"/>
      <c r="AL139" s="64"/>
      <c r="AM139" s="64"/>
      <c r="AN139" s="64"/>
      <c r="AO139" s="64"/>
    </row>
    <row r="140" spans="1:41" x14ac:dyDescent="0.3">
      <c r="A140" s="5" t="s">
        <v>81</v>
      </c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64"/>
      <c r="AA140" s="64"/>
      <c r="AB140" s="64"/>
      <c r="AC140" s="64"/>
      <c r="AD140" s="64"/>
      <c r="AE140" s="64"/>
      <c r="AF140" s="64"/>
      <c r="AG140" s="64"/>
      <c r="AH140" s="64"/>
      <c r="AI140" s="64"/>
      <c r="AJ140" s="64"/>
      <c r="AK140" s="64"/>
      <c r="AL140" s="64"/>
      <c r="AM140" s="64"/>
      <c r="AN140" s="64"/>
      <c r="AO140" s="64"/>
    </row>
    <row r="141" spans="1:41" x14ac:dyDescent="0.3">
      <c r="A141" s="5" t="s">
        <v>88</v>
      </c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64"/>
      <c r="AA141" s="64"/>
      <c r="AB141" s="64"/>
      <c r="AC141" s="64"/>
      <c r="AD141" s="64"/>
      <c r="AE141" s="64"/>
      <c r="AF141" s="64"/>
      <c r="AG141" s="64"/>
      <c r="AH141" s="64"/>
      <c r="AI141" s="64"/>
      <c r="AJ141" s="64"/>
      <c r="AK141" s="64"/>
      <c r="AL141" s="64"/>
      <c r="AM141" s="64"/>
      <c r="AN141" s="64"/>
      <c r="AO141" s="64"/>
    </row>
    <row r="142" spans="1:41" x14ac:dyDescent="0.3">
      <c r="A142" s="9"/>
      <c r="B142" s="5"/>
      <c r="C142" s="5"/>
      <c r="D142" s="5"/>
      <c r="E142" s="5"/>
      <c r="F142" s="5"/>
      <c r="G142" s="5"/>
      <c r="H142" s="5"/>
      <c r="I142" s="5"/>
      <c r="J142" s="5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  <c r="AA142" s="64"/>
      <c r="AB142" s="64"/>
      <c r="AC142" s="64"/>
      <c r="AD142" s="64"/>
      <c r="AE142" s="64"/>
      <c r="AF142" s="64"/>
      <c r="AG142" s="64"/>
      <c r="AH142" s="64"/>
      <c r="AI142" s="64"/>
      <c r="AJ142" s="64"/>
      <c r="AK142" s="64"/>
      <c r="AL142" s="64"/>
      <c r="AM142" s="64"/>
      <c r="AN142" s="64"/>
      <c r="AO142" s="64"/>
    </row>
    <row r="143" spans="1:41" ht="14.4" thickBot="1" x14ac:dyDescent="0.35">
      <c r="A143" s="9"/>
      <c r="B143" s="5"/>
      <c r="C143" s="5"/>
      <c r="D143" s="5"/>
      <c r="E143" s="5"/>
      <c r="F143" s="5"/>
      <c r="G143" s="5"/>
      <c r="H143" s="5"/>
      <c r="I143" s="5"/>
      <c r="J143" s="5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  <c r="AA143" s="64"/>
      <c r="AB143" s="64"/>
      <c r="AC143" s="64"/>
      <c r="AD143" s="64"/>
      <c r="AE143" s="64"/>
      <c r="AF143" s="64"/>
      <c r="AG143" s="64"/>
      <c r="AH143" s="64"/>
      <c r="AI143" s="64"/>
      <c r="AJ143" s="64"/>
      <c r="AK143" s="64"/>
      <c r="AL143" s="64"/>
      <c r="AM143" s="64"/>
      <c r="AN143" s="64"/>
      <c r="AO143" s="64"/>
    </row>
    <row r="144" spans="1:41" ht="18" thickBot="1" x14ac:dyDescent="0.35">
      <c r="A144" s="652" t="s">
        <v>142</v>
      </c>
      <c r="B144" s="653"/>
      <c r="C144" s="653"/>
      <c r="D144" s="653"/>
      <c r="E144" s="653"/>
      <c r="F144" s="653"/>
      <c r="G144" s="653"/>
      <c r="H144" s="653"/>
      <c r="I144" s="653"/>
      <c r="J144" s="653"/>
      <c r="K144" s="653"/>
      <c r="L144" s="653"/>
      <c r="M144" s="653"/>
      <c r="N144" s="653"/>
      <c r="O144" s="653"/>
      <c r="P144" s="654"/>
      <c r="Q144" s="64"/>
      <c r="R144" s="64"/>
      <c r="S144" s="64"/>
      <c r="T144" s="64"/>
      <c r="U144" s="64"/>
      <c r="V144" s="64"/>
      <c r="W144" s="64"/>
      <c r="X144" s="64"/>
      <c r="Y144" s="64"/>
      <c r="Z144" s="64"/>
      <c r="AA144" s="64"/>
      <c r="AB144" s="64"/>
      <c r="AC144" s="64"/>
      <c r="AD144" s="64"/>
      <c r="AE144" s="64"/>
      <c r="AF144" s="64"/>
      <c r="AG144" s="64"/>
      <c r="AH144" s="64"/>
      <c r="AI144" s="73"/>
      <c r="AJ144" s="73"/>
      <c r="AK144" s="73"/>
      <c r="AL144" s="64"/>
      <c r="AM144" s="72"/>
      <c r="AN144" s="72"/>
      <c r="AO144" s="72"/>
    </row>
    <row r="145" spans="1:41" ht="18" thickBot="1" x14ac:dyDescent="0.35">
      <c r="A145" s="652" t="s">
        <v>143</v>
      </c>
      <c r="B145" s="653"/>
      <c r="C145" s="653"/>
      <c r="D145" s="653"/>
      <c r="E145" s="653"/>
      <c r="F145" s="653"/>
      <c r="G145" s="653"/>
      <c r="H145" s="653"/>
      <c r="I145" s="653"/>
      <c r="J145" s="653"/>
      <c r="K145" s="653"/>
      <c r="L145" s="653"/>
      <c r="M145" s="653"/>
      <c r="N145" s="653"/>
      <c r="O145" s="653"/>
      <c r="P145" s="654"/>
      <c r="Q145" s="64"/>
      <c r="R145" s="64"/>
      <c r="S145" s="64"/>
      <c r="T145" s="64"/>
      <c r="U145" s="64"/>
      <c r="V145" s="64"/>
      <c r="W145" s="64"/>
      <c r="X145" s="64"/>
      <c r="Y145" s="64"/>
      <c r="Z145" s="64"/>
      <c r="AA145" s="64"/>
      <c r="AB145" s="64"/>
      <c r="AC145" s="64"/>
      <c r="AD145" s="64"/>
      <c r="AE145" s="64"/>
      <c r="AF145" s="64"/>
      <c r="AG145" s="64"/>
      <c r="AH145" s="64"/>
      <c r="AI145" s="73"/>
      <c r="AJ145" s="73"/>
      <c r="AK145" s="73"/>
      <c r="AL145" s="64"/>
      <c r="AM145" s="72"/>
      <c r="AN145" s="72"/>
      <c r="AO145" s="72"/>
    </row>
    <row r="146" spans="1:41" ht="15" thickBot="1" x14ac:dyDescent="0.35">
      <c r="A146" s="5" t="s">
        <v>99</v>
      </c>
      <c r="B146" s="5"/>
      <c r="C146" s="398" t="s">
        <v>144</v>
      </c>
      <c r="D146" s="399"/>
      <c r="E146" s="399"/>
      <c r="F146" s="399"/>
      <c r="G146" s="400"/>
      <c r="H146" s="5"/>
      <c r="I146" s="398" t="s">
        <v>144</v>
      </c>
      <c r="J146" s="399"/>
      <c r="K146" s="400"/>
      <c r="L146" s="5"/>
      <c r="M146" s="398" t="s">
        <v>145</v>
      </c>
      <c r="N146" s="399"/>
      <c r="O146" s="399"/>
      <c r="P146" s="400"/>
      <c r="Q146"/>
      <c r="R146" s="398" t="s">
        <v>127</v>
      </c>
      <c r="S146" s="399"/>
      <c r="T146" s="399"/>
      <c r="U146" s="399"/>
      <c r="V146" s="400"/>
      <c r="W146" s="5"/>
      <c r="X146" s="398" t="s">
        <v>127</v>
      </c>
      <c r="Y146" s="399"/>
      <c r="Z146" s="400"/>
      <c r="AA146" s="64"/>
      <c r="AB146" s="398" t="s">
        <v>128</v>
      </c>
      <c r="AC146" s="399"/>
      <c r="AD146" s="399"/>
      <c r="AE146" s="399"/>
      <c r="AF146" s="400"/>
      <c r="AG146" s="5"/>
      <c r="AH146" s="398" t="s">
        <v>128</v>
      </c>
      <c r="AI146" s="399"/>
      <c r="AJ146" s="400"/>
      <c r="AK146" s="73"/>
      <c r="AL146" s="64"/>
      <c r="AM146" s="72"/>
      <c r="AN146" s="72"/>
      <c r="AO146" s="72"/>
    </row>
    <row r="147" spans="1:41" ht="40.799999999999997" x14ac:dyDescent="0.3">
      <c r="A147" s="102"/>
      <c r="B147" s="103"/>
      <c r="C147" s="104" cm="1">
        <f t="array" ref="C147:F147">$C$7:$F$7</f>
        <v>2020</v>
      </c>
      <c r="D147" s="105">
        <v>2021</v>
      </c>
      <c r="E147" s="105">
        <v>2022</v>
      </c>
      <c r="F147" s="105">
        <v>2023</v>
      </c>
      <c r="G147" s="142">
        <v>2025</v>
      </c>
      <c r="H147"/>
      <c r="I147" s="108" t="s">
        <v>5</v>
      </c>
      <c r="J147" s="108" t="s">
        <v>6</v>
      </c>
      <c r="K147" s="113" t="s">
        <v>7</v>
      </c>
      <c r="L147"/>
      <c r="M147" s="108" t="s">
        <v>83</v>
      </c>
      <c r="N147" s="108" t="s">
        <v>9</v>
      </c>
      <c r="O147" s="108" t="s">
        <v>10</v>
      </c>
      <c r="P147" s="113" t="s">
        <v>11</v>
      </c>
      <c r="Q147"/>
      <c r="R147" s="104" cm="1">
        <f t="array" ref="R147:U147">$C$7:$F$7</f>
        <v>2020</v>
      </c>
      <c r="S147" s="105">
        <v>2021</v>
      </c>
      <c r="T147" s="105">
        <v>2022</v>
      </c>
      <c r="U147" s="105">
        <v>2023</v>
      </c>
      <c r="V147" s="142">
        <v>2025</v>
      </c>
      <c r="W147"/>
      <c r="X147" s="108" t="s">
        <v>5</v>
      </c>
      <c r="Y147" s="108" t="s">
        <v>6</v>
      </c>
      <c r="Z147" s="113" t="s">
        <v>7</v>
      </c>
      <c r="AA147" s="64"/>
      <c r="AB147" s="104" cm="1">
        <f t="array" ref="AB147:AE147">$C$7:$F$7</f>
        <v>2020</v>
      </c>
      <c r="AC147" s="105">
        <v>2021</v>
      </c>
      <c r="AD147" s="105">
        <v>2022</v>
      </c>
      <c r="AE147" s="105">
        <v>2023</v>
      </c>
      <c r="AF147" s="193">
        <v>2025</v>
      </c>
      <c r="AG147"/>
      <c r="AH147" s="108" t="s">
        <v>5</v>
      </c>
      <c r="AI147" s="108" t="s">
        <v>6</v>
      </c>
      <c r="AJ147" s="113" t="s">
        <v>7</v>
      </c>
      <c r="AK147" s="73"/>
      <c r="AL147" s="64"/>
      <c r="AM147" s="72"/>
      <c r="AN147" s="72"/>
      <c r="AO147" s="72"/>
    </row>
    <row r="148" spans="1:41" ht="14.4" x14ac:dyDescent="0.3">
      <c r="A148" s="106" t="s">
        <v>12</v>
      </c>
      <c r="B148" s="107" t="s">
        <v>13</v>
      </c>
      <c r="C148" s="168" t="s">
        <v>124</v>
      </c>
      <c r="D148" s="184" t="s">
        <v>124</v>
      </c>
      <c r="E148" s="184" t="s">
        <v>124</v>
      </c>
      <c r="F148" s="184" t="s">
        <v>124</v>
      </c>
      <c r="G148" s="186" t="s">
        <v>124</v>
      </c>
      <c r="H148"/>
      <c r="I148" s="168" t="s">
        <v>124</v>
      </c>
      <c r="J148" s="168" t="s">
        <v>124</v>
      </c>
      <c r="K148" s="169" t="s">
        <v>124</v>
      </c>
      <c r="L148"/>
      <c r="M148" s="108" t="s">
        <v>15</v>
      </c>
      <c r="N148" s="108" t="s">
        <v>15</v>
      </c>
      <c r="O148" s="108" t="s">
        <v>15</v>
      </c>
      <c r="P148" s="113" t="s">
        <v>15</v>
      </c>
      <c r="Q148"/>
      <c r="R148" s="168" t="s">
        <v>124</v>
      </c>
      <c r="S148" s="184" t="s">
        <v>124</v>
      </c>
      <c r="T148" s="184" t="s">
        <v>124</v>
      </c>
      <c r="U148" s="184" t="s">
        <v>124</v>
      </c>
      <c r="V148" s="185" t="s">
        <v>124</v>
      </c>
      <c r="W148"/>
      <c r="X148" s="168" t="s">
        <v>124</v>
      </c>
      <c r="Y148" s="168" t="s">
        <v>124</v>
      </c>
      <c r="Z148" s="169" t="s">
        <v>124</v>
      </c>
      <c r="AA148" s="64"/>
      <c r="AB148" s="168" t="s">
        <v>124</v>
      </c>
      <c r="AC148" s="184" t="s">
        <v>124</v>
      </c>
      <c r="AD148" s="184" t="s">
        <v>124</v>
      </c>
      <c r="AE148" s="184" t="s">
        <v>124</v>
      </c>
      <c r="AF148" s="185" t="s">
        <v>124</v>
      </c>
      <c r="AG148"/>
      <c r="AH148" s="168" t="s">
        <v>124</v>
      </c>
      <c r="AI148" s="168" t="s">
        <v>124</v>
      </c>
      <c r="AJ148" s="169" t="s">
        <v>124</v>
      </c>
      <c r="AK148" s="73"/>
      <c r="AL148" s="64"/>
      <c r="AM148" s="72"/>
      <c r="AN148" s="72"/>
      <c r="AO148" s="72"/>
    </row>
    <row r="149" spans="1:41" ht="14.4" x14ac:dyDescent="0.3">
      <c r="A149" s="38" t="s">
        <v>131</v>
      </c>
      <c r="B149" s="18"/>
      <c r="C149" s="297">
        <v>534060.67665150005</v>
      </c>
      <c r="D149" s="298">
        <v>551285.1395478138</v>
      </c>
      <c r="E149" s="297">
        <v>573387.01391204109</v>
      </c>
      <c r="F149" s="297">
        <v>593304.07617989671</v>
      </c>
      <c r="G149" s="307">
        <v>640690.32094760484</v>
      </c>
      <c r="H149"/>
      <c r="I149" s="304">
        <v>749493.26150653034</v>
      </c>
      <c r="J149" s="305">
        <v>891374.61705338897</v>
      </c>
      <c r="K149" s="306">
        <v>1076045.4385285077</v>
      </c>
      <c r="L149"/>
      <c r="M149" s="135">
        <f t="shared" ref="M149:M151" si="122">F149/E149-1</f>
        <v>3.4735809818865038E-2</v>
      </c>
      <c r="N149" s="135">
        <f t="shared" ref="N149:N151" si="123">IFERROR((I149/$G149)^(1/5)-1,0)</f>
        <v>3.1867452244693339E-2</v>
      </c>
      <c r="O149" s="143">
        <f t="shared" ref="O149:O151" si="124">IFERROR((J149/$G149)^(1/5)-1,0)</f>
        <v>6.8273413196566324E-2</v>
      </c>
      <c r="P149" s="136">
        <f t="shared" ref="P149:P151" si="125">IFERROR((K149/$G149)^(1/5)-1,0)</f>
        <v>0.10926801237550321</v>
      </c>
      <c r="Q149"/>
      <c r="R149" s="194">
        <f t="shared" ref="R149:R151" si="126">C149/AB149</f>
        <v>2.1157342544503292E-2</v>
      </c>
      <c r="S149" s="195">
        <f t="shared" ref="S149:S151" si="127">D149/AC149</f>
        <v>2.1416069605756264E-2</v>
      </c>
      <c r="T149" s="196">
        <f t="shared" ref="T149:T151" si="128">E149/AD149</f>
        <v>2.209385297093586E-2</v>
      </c>
      <c r="U149" s="196">
        <f t="shared" ref="U149:U151" si="129">F149/AE149</f>
        <v>2.2728987466571662E-2</v>
      </c>
      <c r="V149" s="197">
        <f t="shared" ref="V149:V151" si="130">G149/AF149</f>
        <v>2.4071740649800822E-2</v>
      </c>
      <c r="W149" s="207"/>
      <c r="X149" s="135">
        <f t="shared" ref="X149:X151" si="131">I149/AH149</f>
        <v>3.101843753259589E-2</v>
      </c>
      <c r="Y149" s="143">
        <f t="shared" ref="Y149:Y151" si="132">J149/AI149</f>
        <v>3.1944147803510965E-2</v>
      </c>
      <c r="Z149" s="136">
        <f t="shared" ref="Z149:Z151" si="133">K149/AJ149</f>
        <v>3.2453162448669984E-2</v>
      </c>
      <c r="AA149" s="64"/>
      <c r="AB149" s="272">
        <v>25242332.562708817</v>
      </c>
      <c r="AC149" s="253">
        <v>25741658.002439346</v>
      </c>
      <c r="AD149" s="252">
        <v>25952332.291987427</v>
      </c>
      <c r="AE149" s="252">
        <v>26103409.88803352</v>
      </c>
      <c r="AF149" s="273">
        <v>26615870.047308195</v>
      </c>
      <c r="AG149"/>
      <c r="AH149" s="300">
        <v>24162830.920123599</v>
      </c>
      <c r="AI149" s="301">
        <v>27904160.177828204</v>
      </c>
      <c r="AJ149" s="302">
        <v>33156874.626022987</v>
      </c>
      <c r="AK149" s="73"/>
      <c r="AL149" s="64"/>
      <c r="AM149" s="72"/>
      <c r="AN149" s="72"/>
      <c r="AO149" s="72"/>
    </row>
    <row r="150" spans="1:41" ht="14.4" x14ac:dyDescent="0.3">
      <c r="A150" s="38" t="s">
        <v>132</v>
      </c>
      <c r="B150" s="18"/>
      <c r="C150" s="297">
        <v>8449.3233485000237</v>
      </c>
      <c r="D150" s="298">
        <v>9310.8168488130741</v>
      </c>
      <c r="E150" s="297">
        <v>10194.087658060713</v>
      </c>
      <c r="F150" s="297">
        <v>10976.411267838519</v>
      </c>
      <c r="G150" s="307">
        <v>12507.93209797794</v>
      </c>
      <c r="H150"/>
      <c r="I150" s="304">
        <v>15438.014127352148</v>
      </c>
      <c r="J150" s="305">
        <v>18360.477188510959</v>
      </c>
      <c r="K150" s="306">
        <v>22164.31492430596</v>
      </c>
      <c r="L150"/>
      <c r="M150" s="135">
        <f t="shared" si="122"/>
        <v>7.6742876461259879E-2</v>
      </c>
      <c r="N150" s="135">
        <f t="shared" si="123"/>
        <v>4.2992495984744306E-2</v>
      </c>
      <c r="O150" s="143">
        <f t="shared" si="124"/>
        <v>7.9790966562836241E-2</v>
      </c>
      <c r="P150" s="136">
        <f t="shared" si="125"/>
        <v>0.12122754761452192</v>
      </c>
      <c r="Q150"/>
      <c r="R150" s="194">
        <f t="shared" si="126"/>
        <v>1.5852321332178385E-2</v>
      </c>
      <c r="S150" s="195">
        <f t="shared" si="127"/>
        <v>1.6672244757979238E-2</v>
      </c>
      <c r="T150" s="196">
        <f t="shared" si="128"/>
        <v>1.7737588110086338E-2</v>
      </c>
      <c r="U150" s="196">
        <f t="shared" si="129"/>
        <v>1.8696369416312746E-2</v>
      </c>
      <c r="V150" s="197">
        <f t="shared" si="130"/>
        <v>2.0474108166350952E-2</v>
      </c>
      <c r="W150" s="207"/>
      <c r="X150" s="135">
        <f t="shared" si="131"/>
        <v>2.7295279230901626E-2</v>
      </c>
      <c r="Y150" s="143">
        <f t="shared" si="132"/>
        <v>2.8109876043039182E-2</v>
      </c>
      <c r="Z150" s="136">
        <f t="shared" si="133"/>
        <v>2.8557793410173917E-2</v>
      </c>
      <c r="AA150" s="64"/>
      <c r="AB150" s="272">
        <v>533002.2759095144</v>
      </c>
      <c r="AC150" s="253">
        <v>558462.10177288647</v>
      </c>
      <c r="AD150" s="252">
        <v>574716.67482592666</v>
      </c>
      <c r="AE150" s="252">
        <v>587087.84702668013</v>
      </c>
      <c r="AF150" s="273">
        <v>610914.6242831049</v>
      </c>
      <c r="AG150"/>
      <c r="AH150" s="300">
        <v>565592.82639154722</v>
      </c>
      <c r="AI150" s="301">
        <v>653168.20182341372</v>
      </c>
      <c r="AJ150" s="302">
        <v>776121.41127156431</v>
      </c>
      <c r="AK150" s="73"/>
      <c r="AL150" s="64"/>
      <c r="AM150" s="72"/>
      <c r="AN150" s="72"/>
      <c r="AO150" s="72"/>
    </row>
    <row r="151" spans="1:41" ht="14.4" x14ac:dyDescent="0.3">
      <c r="A151" s="132" t="s">
        <v>76</v>
      </c>
      <c r="B151" s="133" t="s">
        <v>77</v>
      </c>
      <c r="C151" s="213">
        <f t="shared" ref="C151:G151" si="134">SUM(C149:C150)</f>
        <v>542510.00000000012</v>
      </c>
      <c r="D151" s="213">
        <f t="shared" si="134"/>
        <v>560595.95639662689</v>
      </c>
      <c r="E151" s="213">
        <f t="shared" si="134"/>
        <v>583581.1015701018</v>
      </c>
      <c r="F151" s="213">
        <f t="shared" ref="F151" si="135">SUM(F149:F150)</f>
        <v>604280.48744773527</v>
      </c>
      <c r="G151" s="214">
        <f t="shared" si="134"/>
        <v>653198.25304558279</v>
      </c>
      <c r="H151"/>
      <c r="I151" s="215">
        <f t="shared" ref="I151" si="136">SUM(I149:I150)</f>
        <v>764931.2756338825</v>
      </c>
      <c r="J151" s="216">
        <f t="shared" ref="J151" si="137">SUM(J149:J150)</f>
        <v>909735.0942418999</v>
      </c>
      <c r="K151" s="217">
        <f t="shared" ref="K151" si="138">SUM(K149:K150)</f>
        <v>1098209.7534528137</v>
      </c>
      <c r="L151"/>
      <c r="M151" s="139">
        <f t="shared" si="122"/>
        <v>3.5469595951518329E-2</v>
      </c>
      <c r="N151" s="139">
        <f t="shared" si="123"/>
        <v>3.2085034541357693E-2</v>
      </c>
      <c r="O151" s="140">
        <f t="shared" si="124"/>
        <v>6.8498672150323348E-2</v>
      </c>
      <c r="P151" s="141">
        <f t="shared" si="125"/>
        <v>0.10950191555873068</v>
      </c>
      <c r="Q151"/>
      <c r="R151" s="202">
        <f t="shared" si="126"/>
        <v>2.1047641219666149E-2</v>
      </c>
      <c r="S151" s="82">
        <f t="shared" si="127"/>
        <v>2.1315338263677423E-2</v>
      </c>
      <c r="T151" s="82">
        <f t="shared" si="128"/>
        <v>2.1999473152863349E-2</v>
      </c>
      <c r="U151" s="82">
        <f t="shared" si="129"/>
        <v>2.2640285447129836E-2</v>
      </c>
      <c r="V151" s="203">
        <f t="shared" si="130"/>
        <v>2.3991016968196631E-2</v>
      </c>
      <c r="W151" s="207"/>
      <c r="X151" s="139">
        <f t="shared" si="131"/>
        <v>3.0933280805723835E-2</v>
      </c>
      <c r="Y151" s="140">
        <f t="shared" si="132"/>
        <v>3.1856449670205393E-2</v>
      </c>
      <c r="Z151" s="141">
        <f t="shared" si="133"/>
        <v>3.2364066887751682E-2</v>
      </c>
      <c r="AA151" s="64"/>
      <c r="AB151" s="182">
        <f>SUM(AB149:AB150)</f>
        <v>25775334.838618331</v>
      </c>
      <c r="AC151" s="151">
        <f>SUM(AC149:AC150)</f>
        <v>26300120.104212232</v>
      </c>
      <c r="AD151" s="151">
        <f>SUM(AD149:AD150)</f>
        <v>26527048.966813352</v>
      </c>
      <c r="AE151" s="151">
        <f>SUM(AE149:AE150)</f>
        <v>26690497.7350602</v>
      </c>
      <c r="AF151" s="183">
        <f>SUM(AF149:AF150)</f>
        <v>27226784.671591301</v>
      </c>
      <c r="AG151"/>
      <c r="AH151" s="162">
        <f>SUM(AH149:AH150)</f>
        <v>24728423.746515147</v>
      </c>
      <c r="AI151" s="163">
        <f>SUM(AI149:AI150)</f>
        <v>28557328.379651617</v>
      </c>
      <c r="AJ151" s="164">
        <f>SUM(AJ149:AJ150)</f>
        <v>33932996.037294552</v>
      </c>
      <c r="AK151" s="73"/>
      <c r="AL151" s="64"/>
      <c r="AM151" s="72"/>
      <c r="AN151" s="72"/>
      <c r="AO151" s="72"/>
    </row>
    <row r="152" spans="1:41" customFormat="1" ht="14.4" x14ac:dyDescent="0.3">
      <c r="A152" s="218" t="s">
        <v>133</v>
      </c>
      <c r="B152" s="219"/>
      <c r="C152" s="79">
        <f t="shared" ref="C152:K152" si="139">C149/C151</f>
        <v>0.98442549750511499</v>
      </c>
      <c r="D152" s="220">
        <f t="shared" si="139"/>
        <v>0.98339121653916173</v>
      </c>
      <c r="E152" s="220">
        <f t="shared" si="139"/>
        <v>0.9825318406805259</v>
      </c>
      <c r="F152" s="220">
        <f t="shared" ref="F152" si="140">F149/F151</f>
        <v>0.98183556891899826</v>
      </c>
      <c r="G152" s="81">
        <f t="shared" si="139"/>
        <v>0.98085124686163982</v>
      </c>
      <c r="H152" s="98"/>
      <c r="I152" s="221">
        <f t="shared" si="139"/>
        <v>0.97981777629034839</v>
      </c>
      <c r="J152" s="80">
        <f t="shared" si="139"/>
        <v>0.9798177762903485</v>
      </c>
      <c r="K152" s="81">
        <f t="shared" si="139"/>
        <v>0.97981777629034839</v>
      </c>
    </row>
    <row r="153" spans="1:41" x14ac:dyDescent="0.3">
      <c r="A153" s="5" t="s">
        <v>81</v>
      </c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95"/>
      <c r="Q153" s="95"/>
      <c r="R153" s="95"/>
      <c r="S153" s="64"/>
      <c r="T153" s="64"/>
      <c r="U153" s="64"/>
      <c r="V153" s="64"/>
      <c r="W153" s="64"/>
      <c r="X153" s="64"/>
      <c r="Y153" s="64"/>
      <c r="Z153" s="64"/>
      <c r="AA153" s="64"/>
      <c r="AB153" s="64"/>
      <c r="AC153" s="64"/>
      <c r="AD153" s="64"/>
      <c r="AE153" s="64"/>
      <c r="AF153" s="64"/>
      <c r="AG153" s="64"/>
      <c r="AH153" s="64"/>
      <c r="AI153" s="64"/>
      <c r="AJ153" s="64"/>
      <c r="AK153" s="64"/>
      <c r="AL153" s="94"/>
      <c r="AM153" s="94"/>
      <c r="AN153" s="94"/>
      <c r="AO153" s="94"/>
    </row>
    <row r="154" spans="1:41" x14ac:dyDescent="0.3">
      <c r="A154" s="64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  <c r="AA154" s="64"/>
      <c r="AB154" s="64"/>
      <c r="AC154" s="64"/>
      <c r="AD154" s="64"/>
      <c r="AE154" s="64"/>
      <c r="AF154" s="64"/>
      <c r="AG154" s="64"/>
      <c r="AH154" s="64"/>
      <c r="AI154" s="64"/>
      <c r="AJ154" s="64"/>
      <c r="AK154" s="64"/>
      <c r="AL154" s="64"/>
      <c r="AM154" s="64"/>
      <c r="AN154" s="64"/>
      <c r="AO154" s="64"/>
    </row>
    <row r="155" spans="1:41" ht="14.4" thickBot="1" x14ac:dyDescent="0.35">
      <c r="A155" s="64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  <c r="AA155" s="64"/>
      <c r="AB155" s="64"/>
      <c r="AC155" s="64"/>
      <c r="AD155" s="64"/>
      <c r="AE155" s="64"/>
      <c r="AF155" s="64"/>
      <c r="AG155" s="64"/>
      <c r="AH155" s="64"/>
      <c r="AI155" s="73"/>
      <c r="AJ155" s="73"/>
      <c r="AK155" s="73"/>
      <c r="AL155" s="74"/>
      <c r="AM155" s="74"/>
      <c r="AN155" s="64"/>
      <c r="AO155" s="64"/>
    </row>
    <row r="156" spans="1:41" ht="18" thickBot="1" x14ac:dyDescent="0.35">
      <c r="A156" s="652" t="s">
        <v>146</v>
      </c>
      <c r="B156" s="653"/>
      <c r="C156" s="653"/>
      <c r="D156" s="653"/>
      <c r="E156" s="653"/>
      <c r="F156" s="653"/>
      <c r="G156" s="653"/>
      <c r="H156" s="653"/>
      <c r="I156" s="653"/>
      <c r="J156" s="653"/>
      <c r="K156" s="653"/>
      <c r="L156" s="653"/>
      <c r="M156" s="653"/>
      <c r="N156" s="653"/>
      <c r="O156" s="653"/>
      <c r="P156" s="654"/>
      <c r="Q156" s="64"/>
      <c r="R156" s="64"/>
      <c r="S156" s="64"/>
      <c r="T156" s="64"/>
      <c r="U156" s="64"/>
      <c r="V156" s="64"/>
      <c r="W156" s="64"/>
      <c r="X156" s="64"/>
      <c r="Y156" s="64"/>
      <c r="Z156" s="64"/>
      <c r="AA156" s="64"/>
      <c r="AB156" s="64"/>
      <c r="AC156" s="64"/>
      <c r="AD156" s="64"/>
      <c r="AE156" s="64"/>
      <c r="AF156" s="64"/>
      <c r="AG156" s="64"/>
      <c r="AH156" s="64"/>
      <c r="AI156" s="64"/>
      <c r="AJ156" s="64"/>
      <c r="AK156" s="64"/>
      <c r="AL156" s="64"/>
      <c r="AM156" s="64"/>
      <c r="AN156" s="64"/>
      <c r="AO156" s="64"/>
    </row>
    <row r="157" spans="1:41" ht="18" thickBot="1" x14ac:dyDescent="0.35">
      <c r="A157" s="652" t="s">
        <v>147</v>
      </c>
      <c r="B157" s="653"/>
      <c r="C157" s="653"/>
      <c r="D157" s="653"/>
      <c r="E157" s="653"/>
      <c r="F157" s="653"/>
      <c r="G157" s="653"/>
      <c r="H157" s="653"/>
      <c r="I157" s="653"/>
      <c r="J157" s="653"/>
      <c r="K157" s="653"/>
      <c r="L157" s="653"/>
      <c r="M157" s="653"/>
      <c r="N157" s="653"/>
      <c r="O157" s="653"/>
      <c r="P157" s="654"/>
      <c r="Q157" s="64"/>
      <c r="R157" s="64"/>
      <c r="S157" s="64"/>
      <c r="T157" s="64"/>
      <c r="U157" s="64"/>
      <c r="V157" s="64"/>
      <c r="W157" s="64"/>
      <c r="X157" s="64"/>
      <c r="Y157" s="64"/>
      <c r="Z157" s="64"/>
      <c r="AA157" s="64"/>
      <c r="AB157" s="64"/>
      <c r="AC157" s="64"/>
      <c r="AD157" s="64"/>
      <c r="AE157" s="64"/>
      <c r="AF157" s="64"/>
      <c r="AG157" s="64"/>
      <c r="AH157" s="64"/>
      <c r="AI157" s="64"/>
      <c r="AJ157" s="64"/>
      <c r="AK157" s="64"/>
      <c r="AL157" s="64"/>
      <c r="AM157" s="64"/>
      <c r="AN157" s="64"/>
      <c r="AO157" s="64"/>
    </row>
    <row r="158" spans="1:41" ht="20.7" customHeight="1" x14ac:dyDescent="0.3">
      <c r="A158" s="655" t="s">
        <v>148</v>
      </c>
      <c r="B158" s="656"/>
      <c r="C158" s="404" t="s">
        <v>149</v>
      </c>
      <c r="D158" s="405"/>
      <c r="E158" s="405"/>
      <c r="F158" s="405"/>
      <c r="G158" s="406"/>
      <c r="H158"/>
      <c r="I158" s="407" t="s">
        <v>149</v>
      </c>
      <c r="J158" s="408"/>
      <c r="K158" s="409"/>
      <c r="L158" s="208"/>
      <c r="M158" s="407" t="s">
        <v>150</v>
      </c>
      <c r="N158" s="408"/>
      <c r="O158" s="408"/>
      <c r="P158" s="409"/>
      <c r="Q158" s="208"/>
      <c r="R158" s="410" t="s">
        <v>151</v>
      </c>
      <c r="S158" s="411"/>
      <c r="T158" s="411"/>
      <c r="U158" s="411"/>
      <c r="V158" s="412"/>
      <c r="W158" s="208"/>
      <c r="X158" s="410" t="s">
        <v>151</v>
      </c>
      <c r="Y158" s="411"/>
      <c r="Z158" s="412"/>
      <c r="AB158" s="75"/>
      <c r="AC158" s="75"/>
      <c r="AD158" s="76"/>
      <c r="AE158" s="76"/>
      <c r="AF158" s="64"/>
      <c r="AG158" s="64"/>
      <c r="AH158" s="64"/>
      <c r="AI158" s="64"/>
      <c r="AJ158" s="64"/>
      <c r="AK158" s="64"/>
      <c r="AL158" s="64"/>
      <c r="AM158" s="64"/>
    </row>
    <row r="159" spans="1:41" ht="40.799999999999997" x14ac:dyDescent="0.3">
      <c r="A159" s="657"/>
      <c r="B159" s="658"/>
      <c r="C159" s="168" cm="1">
        <f t="array" ref="C159:F159">$C$7:$F$7</f>
        <v>2020</v>
      </c>
      <c r="D159" s="184">
        <v>2021</v>
      </c>
      <c r="E159" s="184">
        <v>2022</v>
      </c>
      <c r="F159" s="184">
        <v>2023</v>
      </c>
      <c r="G159" s="186">
        <v>2025</v>
      </c>
      <c r="H159"/>
      <c r="I159" s="108" t="s">
        <v>5</v>
      </c>
      <c r="J159" s="108" t="s">
        <v>6</v>
      </c>
      <c r="K159" s="113" t="s">
        <v>7</v>
      </c>
      <c r="L159"/>
      <c r="M159" s="108" t="s">
        <v>83</v>
      </c>
      <c r="N159" s="108" t="s">
        <v>9</v>
      </c>
      <c r="O159" s="108" t="s">
        <v>10</v>
      </c>
      <c r="P159" s="113" t="s">
        <v>11</v>
      </c>
      <c r="Q159"/>
      <c r="R159" s="351" cm="1">
        <f t="array" ref="R159:U159">$C$7:$F$7</f>
        <v>2020</v>
      </c>
      <c r="S159" s="352">
        <v>2021</v>
      </c>
      <c r="T159" s="352">
        <v>2022</v>
      </c>
      <c r="U159" s="352">
        <v>2023</v>
      </c>
      <c r="V159" s="353">
        <v>2025</v>
      </c>
      <c r="W159"/>
      <c r="X159" s="354" t="s">
        <v>5</v>
      </c>
      <c r="Y159" s="355" t="s">
        <v>6</v>
      </c>
      <c r="Z159" s="356" t="s">
        <v>7</v>
      </c>
      <c r="AB159" s="75"/>
      <c r="AC159" s="75"/>
      <c r="AD159" s="76"/>
      <c r="AE159" s="76"/>
      <c r="AF159" s="64"/>
      <c r="AG159" s="64"/>
      <c r="AH159" s="64"/>
      <c r="AI159" s="64"/>
      <c r="AJ159" s="64"/>
      <c r="AK159" s="64"/>
      <c r="AL159" s="64"/>
      <c r="AM159" s="64"/>
    </row>
    <row r="160" spans="1:41" ht="14.4" x14ac:dyDescent="0.3">
      <c r="A160" s="659"/>
      <c r="B160" s="660"/>
      <c r="C160" s="168" t="s">
        <v>152</v>
      </c>
      <c r="D160" s="184" t="s">
        <v>152</v>
      </c>
      <c r="E160" s="184" t="s">
        <v>152</v>
      </c>
      <c r="F160" s="184" t="s">
        <v>152</v>
      </c>
      <c r="G160" s="186" t="s">
        <v>152</v>
      </c>
      <c r="H160"/>
      <c r="I160" s="168" t="s">
        <v>152</v>
      </c>
      <c r="J160" s="168" t="s">
        <v>152</v>
      </c>
      <c r="K160" s="169" t="s">
        <v>152</v>
      </c>
      <c r="L160"/>
      <c r="M160" s="108" t="s">
        <v>15</v>
      </c>
      <c r="N160" s="108" t="s">
        <v>15</v>
      </c>
      <c r="O160" s="108" t="s">
        <v>15</v>
      </c>
      <c r="P160" s="113" t="s">
        <v>15</v>
      </c>
      <c r="Q160"/>
      <c r="R160" s="354" t="s">
        <v>152</v>
      </c>
      <c r="S160" s="355" t="s">
        <v>152</v>
      </c>
      <c r="T160" s="355" t="s">
        <v>152</v>
      </c>
      <c r="U160" s="355" t="s">
        <v>152</v>
      </c>
      <c r="V160" s="356" t="s">
        <v>152</v>
      </c>
      <c r="W160"/>
      <c r="X160" s="357" t="s">
        <v>152</v>
      </c>
      <c r="Y160" s="358" t="s">
        <v>152</v>
      </c>
      <c r="Z160" s="359" t="s">
        <v>152</v>
      </c>
      <c r="AB160" s="64"/>
      <c r="AC160" s="64"/>
      <c r="AD160" s="64"/>
      <c r="AE160" s="64"/>
      <c r="AF160" s="64"/>
      <c r="AG160" s="64"/>
      <c r="AH160" s="64"/>
      <c r="AI160" s="64"/>
      <c r="AJ160" s="64"/>
      <c r="AK160" s="64"/>
      <c r="AL160" s="64"/>
      <c r="AM160" s="64"/>
    </row>
    <row r="161" spans="1:41" ht="14.4" x14ac:dyDescent="0.3">
      <c r="A161" s="224" t="s">
        <v>131</v>
      </c>
      <c r="B161" s="77"/>
      <c r="C161" s="311">
        <f t="shared" ref="C161:E163" si="141">R161/C149</f>
        <v>3.6060129566209707E-2</v>
      </c>
      <c r="D161" s="312">
        <f t="shared" si="141"/>
        <v>3.7417546698944322E-2</v>
      </c>
      <c r="E161" s="311">
        <f t="shared" si="141"/>
        <v>4.0992778446197919E-2</v>
      </c>
      <c r="F161" s="311">
        <f>V161/F149</f>
        <v>5.3959618995342497E-2</v>
      </c>
      <c r="G161" s="313">
        <f t="shared" ref="G161:G163" si="142">V161/G149</f>
        <v>4.9968699155155498E-2</v>
      </c>
      <c r="H161"/>
      <c r="I161" s="316">
        <f t="shared" ref="I161:I163" si="143">X161/I149</f>
        <v>4.4243114250315047E-2</v>
      </c>
      <c r="J161" s="317">
        <f t="shared" ref="J161:J163" si="144">Y161/J149</f>
        <v>4.2385875486340242E-2</v>
      </c>
      <c r="K161" s="318">
        <f t="shared" ref="K161:K163" si="145">Z161/K149</f>
        <v>4.1927369123444358E-2</v>
      </c>
      <c r="L161"/>
      <c r="M161" s="135">
        <f t="shared" ref="M161:M163" si="146">F161/E161-1</f>
        <v>0.31632011882686251</v>
      </c>
      <c r="N161" s="135">
        <f t="shared" ref="N161:N163" si="147">IFERROR((I161/$G161)^(1/5)-1,0)</f>
        <v>-2.4045593843258106E-2</v>
      </c>
      <c r="O161" s="143">
        <f t="shared" ref="O161:O163" si="148">IFERROR((J161/$G161)^(1/5)-1,0)</f>
        <v>-3.2380475541645914E-2</v>
      </c>
      <c r="P161" s="136">
        <f t="shared" ref="P161:P163" si="149">IFERROR((K161/$G161)^(1/5)-1,0)</f>
        <v>-3.44830248567225E-2</v>
      </c>
      <c r="Q161"/>
      <c r="R161" s="360">
        <v>19258.29719627072</v>
      </c>
      <c r="S161" s="361">
        <v>20627.73745346436</v>
      </c>
      <c r="T161" s="361">
        <v>23504.726825223304</v>
      </c>
      <c r="U161" s="361">
        <v>26141.489334416994</v>
      </c>
      <c r="V161" s="362">
        <v>32014.461899050886</v>
      </c>
      <c r="W161"/>
      <c r="X161" s="360">
        <v>33159.915998674674</v>
      </c>
      <c r="Y161" s="361">
        <v>37781.693530109158</v>
      </c>
      <c r="Z161" s="362">
        <v>45115.754294783299</v>
      </c>
      <c r="AB161" s="64"/>
      <c r="AC161" s="64"/>
      <c r="AD161" s="64"/>
      <c r="AE161" s="64"/>
      <c r="AF161" s="64"/>
      <c r="AG161" s="64"/>
      <c r="AH161" s="64"/>
      <c r="AI161" s="64"/>
      <c r="AJ161" s="64"/>
      <c r="AK161" s="64"/>
      <c r="AL161" s="64"/>
      <c r="AM161" s="64"/>
    </row>
    <row r="162" spans="1:41" ht="15" thickBot="1" x14ac:dyDescent="0.35">
      <c r="A162" s="225" t="s">
        <v>132</v>
      </c>
      <c r="B162" s="226"/>
      <c r="C162" s="314">
        <f t="shared" si="141"/>
        <v>4.8969925590561321</v>
      </c>
      <c r="D162" s="314">
        <f t="shared" si="141"/>
        <v>4.7462955211955258</v>
      </c>
      <c r="E162" s="314">
        <f t="shared" si="141"/>
        <v>4.9292359751893127</v>
      </c>
      <c r="F162" s="314">
        <f>V162/F150</f>
        <v>6.2130604224766746</v>
      </c>
      <c r="G162" s="315">
        <f t="shared" si="142"/>
        <v>5.4523086546064174</v>
      </c>
      <c r="H162"/>
      <c r="I162" s="316">
        <f t="shared" si="143"/>
        <v>4.567727199808874</v>
      </c>
      <c r="J162" s="317">
        <f t="shared" si="144"/>
        <v>4.3751491673283036</v>
      </c>
      <c r="K162" s="318">
        <f t="shared" si="145"/>
        <v>4.3272104426332199</v>
      </c>
      <c r="L162"/>
      <c r="M162" s="135">
        <f t="shared" si="146"/>
        <v>0.26045100168653534</v>
      </c>
      <c r="N162" s="135">
        <f t="shared" si="147"/>
        <v>-3.4785260981181509E-2</v>
      </c>
      <c r="O162" s="143">
        <f t="shared" si="148"/>
        <v>-4.3064896384256035E-2</v>
      </c>
      <c r="P162" s="136">
        <f t="shared" si="149"/>
        <v>-4.5171185212757092E-2</v>
      </c>
      <c r="Q162"/>
      <c r="R162" s="363">
        <v>41376.273566663855</v>
      </c>
      <c r="S162" s="364">
        <v>44191.888308193331</v>
      </c>
      <c r="T162" s="364">
        <v>50249.063618346234</v>
      </c>
      <c r="U162" s="364">
        <v>55798.705367687835</v>
      </c>
      <c r="V162" s="365">
        <v>68197.106429034524</v>
      </c>
      <c r="W162"/>
      <c r="X162" s="363">
        <v>70516.637040540067</v>
      </c>
      <c r="Y162" s="364">
        <v>80329.82648306404</v>
      </c>
      <c r="Z162" s="365">
        <v>95909.654994268072</v>
      </c>
      <c r="AB162" s="64"/>
      <c r="AC162" s="64"/>
      <c r="AD162" s="64"/>
      <c r="AE162" s="64"/>
      <c r="AF162" s="64"/>
      <c r="AG162" s="64"/>
      <c r="AH162" s="64"/>
      <c r="AI162" s="64"/>
      <c r="AJ162" s="64"/>
      <c r="AK162" s="64"/>
      <c r="AL162" s="64"/>
      <c r="AM162" s="64"/>
    </row>
    <row r="163" spans="1:41" ht="14.4" x14ac:dyDescent="0.3">
      <c r="A163" s="222" t="s">
        <v>76</v>
      </c>
      <c r="B163" s="223"/>
      <c r="C163" s="308">
        <f t="shared" si="141"/>
        <v>0.11176673381676754</v>
      </c>
      <c r="D163" s="309">
        <f t="shared" si="141"/>
        <v>0.11562628132086847</v>
      </c>
      <c r="E163" s="309">
        <f t="shared" si="141"/>
        <v>0.12638138939924184</v>
      </c>
      <c r="F163" s="309">
        <f>V163/F151</f>
        <v>0.16583618106112155</v>
      </c>
      <c r="G163" s="310">
        <f t="shared" si="142"/>
        <v>0.15341677333159104</v>
      </c>
      <c r="H163"/>
      <c r="I163" s="319">
        <f t="shared" si="143"/>
        <v>0.13553708201210646</v>
      </c>
      <c r="J163" s="320">
        <f t="shared" si="144"/>
        <v>0.12983067352326103</v>
      </c>
      <c r="K163" s="321">
        <f t="shared" si="145"/>
        <v>0.12841391077220182</v>
      </c>
      <c r="L163"/>
      <c r="M163" s="139">
        <f t="shared" si="146"/>
        <v>0.31218830438112266</v>
      </c>
      <c r="N163" s="139">
        <f t="shared" si="147"/>
        <v>-2.4478023931833404E-2</v>
      </c>
      <c r="O163" s="140">
        <f t="shared" si="148"/>
        <v>-3.2834284351532683E-2</v>
      </c>
      <c r="P163" s="141">
        <f t="shared" si="149"/>
        <v>-3.4954376376646668E-2</v>
      </c>
      <c r="Q163"/>
      <c r="R163" s="24">
        <f t="shared" ref="R163:V163" si="150">SUM(R161:R162)</f>
        <v>60634.570762934571</v>
      </c>
      <c r="S163" s="23">
        <f t="shared" si="150"/>
        <v>64819.625761657691</v>
      </c>
      <c r="T163" s="23">
        <f t="shared" si="150"/>
        <v>73753.790443569538</v>
      </c>
      <c r="U163" s="23">
        <f t="shared" ref="U163" si="151">SUM(U161:U162)</f>
        <v>81940.194702104825</v>
      </c>
      <c r="V163" s="366">
        <f t="shared" si="150"/>
        <v>100211.56832808541</v>
      </c>
      <c r="W163"/>
      <c r="X163" s="24">
        <f t="shared" ref="X163" si="152">SUM(X161:X162)</f>
        <v>103676.55303921475</v>
      </c>
      <c r="Y163" s="23">
        <f t="shared" ref="Y163" si="153">SUM(Y161:Y162)</f>
        <v>118111.5200131732</v>
      </c>
      <c r="Z163" s="366">
        <f t="shared" ref="Z163" si="154">SUM(Z161:Z162)</f>
        <v>141025.40928905137</v>
      </c>
      <c r="AB163" s="64"/>
      <c r="AC163" s="64"/>
      <c r="AD163" s="64"/>
      <c r="AE163" s="64"/>
      <c r="AF163" s="64"/>
      <c r="AG163" s="64"/>
      <c r="AH163" s="64"/>
      <c r="AI163" s="64"/>
      <c r="AJ163" s="64"/>
      <c r="AK163" s="64"/>
      <c r="AL163" s="64"/>
      <c r="AM163" s="64"/>
    </row>
    <row r="164" spans="1:41" ht="14.4" x14ac:dyDescent="0.3">
      <c r="A164" s="5" t="s">
        <v>81</v>
      </c>
      <c r="B164" s="64"/>
      <c r="C164" s="64"/>
      <c r="D164" s="64"/>
      <c r="E164" s="64"/>
      <c r="F164" s="64"/>
      <c r="G164" s="64"/>
      <c r="H1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  <c r="AA164" s="64"/>
      <c r="AB164" s="64"/>
      <c r="AC164" s="64"/>
      <c r="AD164" s="64"/>
      <c r="AE164" s="64"/>
      <c r="AF164" s="64"/>
      <c r="AG164" s="64"/>
      <c r="AH164" s="64"/>
      <c r="AI164" s="64"/>
      <c r="AJ164" s="64"/>
      <c r="AK164" s="64"/>
      <c r="AL164" s="64"/>
      <c r="AM164" s="64"/>
      <c r="AN164" s="64"/>
      <c r="AO164" s="64"/>
    </row>
    <row r="165" spans="1:41" ht="14.4" thickBot="1" x14ac:dyDescent="0.35">
      <c r="E165" s="89">
        <f>E162/E161</f>
        <v>120.24644735069182</v>
      </c>
      <c r="F165" s="89"/>
      <c r="G165" s="89"/>
      <c r="H165" s="89"/>
      <c r="I165" s="89"/>
      <c r="J165" s="89">
        <f>J162/J161</f>
        <v>103.22186617894184</v>
      </c>
      <c r="K165" s="89"/>
    </row>
    <row r="166" spans="1:41" ht="18" thickBot="1" x14ac:dyDescent="0.35">
      <c r="A166" s="652" t="s">
        <v>153</v>
      </c>
      <c r="B166" s="653"/>
      <c r="C166" s="653"/>
      <c r="D166" s="653"/>
      <c r="E166" s="653"/>
      <c r="F166" s="653"/>
      <c r="G166" s="653"/>
      <c r="H166" s="653"/>
      <c r="I166" s="653"/>
      <c r="J166" s="653"/>
      <c r="K166" s="653"/>
      <c r="L166" s="653"/>
      <c r="M166" s="653"/>
      <c r="N166" s="653"/>
      <c r="O166" s="653"/>
      <c r="P166" s="654"/>
    </row>
    <row r="167" spans="1:41" x14ac:dyDescent="0.3">
      <c r="A167" s="9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64"/>
      <c r="M167" s="64"/>
      <c r="N167" s="64"/>
    </row>
    <row r="168" spans="1:41" ht="15" thickBot="1" x14ac:dyDescent="0.35">
      <c r="A168" s="5" t="s">
        <v>99</v>
      </c>
      <c r="B168" s="5"/>
      <c r="C168" s="413" t="s">
        <v>154</v>
      </c>
      <c r="D168" s="414"/>
      <c r="E168" s="399"/>
      <c r="F168" s="399"/>
      <c r="G168" s="400"/>
      <c r="H168" s="5"/>
      <c r="I168"/>
      <c r="J168"/>
      <c r="K168"/>
      <c r="L168" s="64"/>
      <c r="M168" s="64"/>
      <c r="N168" s="64"/>
    </row>
    <row r="169" spans="1:41" ht="14.4" x14ac:dyDescent="0.3">
      <c r="A169" s="102"/>
      <c r="B169" s="103"/>
      <c r="C169" s="104">
        <v>2020</v>
      </c>
      <c r="D169" s="142">
        <v>2021</v>
      </c>
      <c r="E169"/>
      <c r="F169"/>
      <c r="G169"/>
      <c r="H169"/>
      <c r="I169"/>
      <c r="J169"/>
      <c r="K169"/>
    </row>
    <row r="170" spans="1:41" ht="14.4" x14ac:dyDescent="0.3">
      <c r="A170" s="106" t="s">
        <v>12</v>
      </c>
      <c r="B170" s="107" t="s">
        <v>13</v>
      </c>
      <c r="C170" s="168" t="s">
        <v>15</v>
      </c>
      <c r="D170" s="186" t="s">
        <v>15</v>
      </c>
      <c r="E170"/>
      <c r="F170"/>
      <c r="G170"/>
      <c r="H170"/>
      <c r="I170"/>
      <c r="J170"/>
      <c r="K170"/>
    </row>
    <row r="171" spans="1:41" ht="14.4" x14ac:dyDescent="0.3">
      <c r="A171" s="38" t="s">
        <v>100</v>
      </c>
      <c r="B171" s="18"/>
      <c r="C171" s="331">
        <v>0.62337662337662336</v>
      </c>
      <c r="D171" s="322">
        <v>0.76623376623376616</v>
      </c>
      <c r="E171"/>
      <c r="F171"/>
      <c r="G171"/>
      <c r="H171"/>
      <c r="I171"/>
      <c r="J171"/>
      <c r="K171"/>
    </row>
    <row r="172" spans="1:41" ht="14.4" x14ac:dyDescent="0.3">
      <c r="A172" s="38" t="s">
        <v>101</v>
      </c>
      <c r="B172" s="18"/>
      <c r="C172" s="331">
        <v>0.60526315789473684</v>
      </c>
      <c r="D172" s="322">
        <v>0.73684210526315785</v>
      </c>
      <c r="E172"/>
      <c r="F172"/>
      <c r="G172"/>
      <c r="H172"/>
      <c r="I172"/>
      <c r="J172"/>
      <c r="K172"/>
    </row>
    <row r="173" spans="1:41" ht="14.4" x14ac:dyDescent="0.3">
      <c r="A173" s="38" t="s">
        <v>102</v>
      </c>
      <c r="B173" s="18"/>
      <c r="C173" s="331">
        <v>0.76470588235294112</v>
      </c>
      <c r="D173" s="322">
        <v>0.85882352941176465</v>
      </c>
      <c r="E173"/>
      <c r="F173"/>
      <c r="G173"/>
      <c r="H173"/>
      <c r="I173"/>
      <c r="J173"/>
      <c r="K173"/>
    </row>
    <row r="174" spans="1:41" ht="14.4" x14ac:dyDescent="0.3">
      <c r="A174" s="38" t="s">
        <v>103</v>
      </c>
      <c r="B174" s="18"/>
      <c r="C174" s="331">
        <v>0.80198019801980203</v>
      </c>
      <c r="D174" s="322">
        <v>0.81188118811881194</v>
      </c>
      <c r="E174"/>
      <c r="F174"/>
      <c r="G174"/>
      <c r="H174"/>
      <c r="I174"/>
      <c r="J174"/>
      <c r="K174"/>
    </row>
    <row r="175" spans="1:41" ht="14.4" x14ac:dyDescent="0.3">
      <c r="A175" s="38" t="s">
        <v>104</v>
      </c>
      <c r="B175" s="18"/>
      <c r="C175" s="331">
        <v>0.77215189873417722</v>
      </c>
      <c r="D175" s="322">
        <v>0.87341772151898733</v>
      </c>
      <c r="E175"/>
      <c r="F175"/>
      <c r="G175"/>
      <c r="H175"/>
      <c r="I175"/>
      <c r="J175"/>
      <c r="K175"/>
    </row>
    <row r="176" spans="1:41" ht="14.4" x14ac:dyDescent="0.3">
      <c r="A176" s="38" t="s">
        <v>105</v>
      </c>
      <c r="B176" s="18"/>
      <c r="C176" s="331">
        <v>0.86399999999999999</v>
      </c>
      <c r="D176" s="322">
        <v>0.89600000000000002</v>
      </c>
      <c r="E176"/>
      <c r="F176"/>
      <c r="G176"/>
      <c r="H176"/>
      <c r="I176"/>
      <c r="J176"/>
      <c r="K176"/>
    </row>
    <row r="177" spans="1:16" ht="14.4" x14ac:dyDescent="0.3">
      <c r="A177" s="38" t="s">
        <v>106</v>
      </c>
      <c r="B177" s="18"/>
      <c r="C177" s="331">
        <v>0.52032520325203246</v>
      </c>
      <c r="D177" s="322">
        <v>0.69918699186991862</v>
      </c>
      <c r="E177"/>
      <c r="F177"/>
      <c r="G177"/>
      <c r="H177"/>
      <c r="I177"/>
      <c r="J177"/>
      <c r="K177"/>
    </row>
    <row r="178" spans="1:16" ht="14.4" x14ac:dyDescent="0.3">
      <c r="A178" s="38" t="s">
        <v>107</v>
      </c>
      <c r="B178" s="18"/>
      <c r="C178" s="331">
        <v>0.68907563025210083</v>
      </c>
      <c r="D178" s="322">
        <v>0.78991596638655459</v>
      </c>
      <c r="E178"/>
      <c r="F178"/>
      <c r="G178"/>
      <c r="H178"/>
      <c r="I178"/>
      <c r="J178"/>
      <c r="K178"/>
    </row>
    <row r="179" spans="1:16" ht="14.4" x14ac:dyDescent="0.3">
      <c r="A179" s="38" t="s">
        <v>108</v>
      </c>
      <c r="B179" s="18"/>
      <c r="C179" s="331">
        <v>0.75206611570247928</v>
      </c>
      <c r="D179" s="322">
        <v>0.80165289256198347</v>
      </c>
      <c r="E179"/>
      <c r="F179"/>
      <c r="G179"/>
      <c r="H179"/>
      <c r="I179"/>
      <c r="J179"/>
      <c r="K179"/>
    </row>
    <row r="180" spans="1:16" ht="14.4" x14ac:dyDescent="0.3">
      <c r="A180" s="38" t="s">
        <v>109</v>
      </c>
      <c r="B180" s="18"/>
      <c r="C180" s="331">
        <v>0.62295081967213117</v>
      </c>
      <c r="D180" s="322">
        <v>0.77868852459016402</v>
      </c>
      <c r="E180"/>
      <c r="F180"/>
      <c r="G180"/>
      <c r="H180"/>
      <c r="I180"/>
      <c r="J180"/>
      <c r="K180"/>
    </row>
    <row r="181" spans="1:16" ht="14.4" x14ac:dyDescent="0.3">
      <c r="A181" s="38" t="s">
        <v>110</v>
      </c>
      <c r="B181" s="18"/>
      <c r="C181" s="331">
        <v>0.55172413793103448</v>
      </c>
      <c r="D181" s="322">
        <v>0.77011494252873569</v>
      </c>
      <c r="E181"/>
      <c r="F181"/>
      <c r="G181"/>
      <c r="H181"/>
      <c r="I181"/>
      <c r="J181"/>
      <c r="K181"/>
    </row>
    <row r="182" spans="1:16" ht="14.4" x14ac:dyDescent="0.3">
      <c r="A182" s="38" t="s">
        <v>111</v>
      </c>
      <c r="B182" s="18"/>
      <c r="C182" s="331">
        <v>0.81578947368421051</v>
      </c>
      <c r="D182" s="322">
        <v>0.86842105263157898</v>
      </c>
      <c r="E182"/>
      <c r="F182"/>
      <c r="G182"/>
      <c r="H182"/>
      <c r="I182"/>
      <c r="J182"/>
      <c r="K182"/>
    </row>
    <row r="183" spans="1:16" ht="15" thickBot="1" x14ac:dyDescent="0.35">
      <c r="A183" s="41" t="s">
        <v>76</v>
      </c>
      <c r="B183" s="42" t="s">
        <v>77</v>
      </c>
      <c r="C183" s="332">
        <v>0.69857262804366083</v>
      </c>
      <c r="D183" s="333">
        <v>0.80268681780016793</v>
      </c>
      <c r="E183"/>
      <c r="F183"/>
      <c r="G183"/>
      <c r="H183"/>
      <c r="I183"/>
      <c r="J183"/>
      <c r="K183"/>
    </row>
    <row r="184" spans="1:16" x14ac:dyDescent="0.3">
      <c r="A184" s="5" t="s">
        <v>81</v>
      </c>
      <c r="B184" s="5"/>
      <c r="C184" s="5"/>
      <c r="D184" s="5"/>
      <c r="E184" s="5"/>
      <c r="F184" s="5"/>
      <c r="G184" s="5"/>
      <c r="H184" s="5"/>
      <c r="I184" s="5"/>
      <c r="J184" s="5"/>
      <c r="K184" s="5"/>
    </row>
    <row r="185" spans="1:16" x14ac:dyDescent="0.3">
      <c r="A185" s="5" t="s">
        <v>88</v>
      </c>
      <c r="B185" s="5"/>
      <c r="C185" s="5"/>
      <c r="D185" s="5"/>
      <c r="E185" s="5"/>
      <c r="F185" s="5"/>
      <c r="G185" s="5"/>
      <c r="H185" s="5"/>
      <c r="I185" s="5"/>
      <c r="J185" s="5"/>
      <c r="K185" s="5"/>
    </row>
    <row r="186" spans="1:16" x14ac:dyDescent="0.3">
      <c r="A186" s="9"/>
      <c r="B186" s="5"/>
      <c r="C186" s="5"/>
      <c r="D186" s="5"/>
      <c r="E186" s="5"/>
      <c r="F186" s="5"/>
      <c r="G186" s="5"/>
      <c r="H186" s="5"/>
      <c r="I186" s="5"/>
      <c r="J186" s="5"/>
      <c r="K186" s="64"/>
    </row>
    <row r="187" spans="1:16" ht="14.4" thickBot="1" x14ac:dyDescent="0.35">
      <c r="A187" s="9"/>
      <c r="B187" s="5"/>
      <c r="C187" s="5"/>
      <c r="D187" s="5"/>
      <c r="E187" s="5"/>
      <c r="F187" s="5"/>
      <c r="G187" s="5"/>
      <c r="H187" s="5"/>
      <c r="I187" s="5"/>
      <c r="J187" s="5"/>
      <c r="K187" s="64"/>
    </row>
    <row r="188" spans="1:16" ht="18" thickBot="1" x14ac:dyDescent="0.35">
      <c r="A188" s="652" t="s">
        <v>153</v>
      </c>
      <c r="B188" s="653"/>
      <c r="C188" s="653"/>
      <c r="D188" s="653"/>
      <c r="E188" s="653"/>
      <c r="F188" s="653"/>
      <c r="G188" s="653"/>
      <c r="H188" s="653"/>
      <c r="I188" s="653"/>
      <c r="J188" s="653"/>
      <c r="K188" s="653"/>
      <c r="L188" s="653"/>
      <c r="M188" s="653"/>
      <c r="N188" s="653"/>
      <c r="O188" s="653"/>
      <c r="P188" s="654"/>
    </row>
    <row r="189" spans="1:16" x14ac:dyDescent="0.3">
      <c r="A189" s="9"/>
      <c r="B189" s="5"/>
      <c r="C189" s="5"/>
      <c r="D189" s="5"/>
      <c r="E189" s="5"/>
      <c r="F189" s="5"/>
      <c r="G189" s="5"/>
      <c r="H189" s="5"/>
      <c r="I189" s="5"/>
      <c r="J189" s="5"/>
      <c r="K189" s="5"/>
    </row>
    <row r="190" spans="1:16" ht="15" thickBot="1" x14ac:dyDescent="0.35">
      <c r="A190" s="5" t="s">
        <v>99</v>
      </c>
      <c r="B190" s="5"/>
      <c r="C190" s="661" t="s">
        <v>154</v>
      </c>
      <c r="D190" s="662"/>
      <c r="E190" s="662"/>
      <c r="F190" s="662"/>
      <c r="G190" s="663"/>
      <c r="H190" s="5"/>
      <c r="I190"/>
      <c r="J190"/>
      <c r="K190"/>
    </row>
    <row r="191" spans="1:16" ht="14.4" x14ac:dyDescent="0.3">
      <c r="A191" s="102"/>
      <c r="B191" s="103"/>
      <c r="C191" s="104">
        <v>2020</v>
      </c>
      <c r="D191" s="142">
        <v>2021</v>
      </c>
      <c r="E191"/>
      <c r="F191"/>
      <c r="G191"/>
      <c r="H191"/>
      <c r="I191"/>
      <c r="J191"/>
      <c r="K191"/>
    </row>
    <row r="192" spans="1:16" ht="14.4" x14ac:dyDescent="0.3">
      <c r="A192" s="106" t="s">
        <v>12</v>
      </c>
      <c r="B192" s="107" t="s">
        <v>13</v>
      </c>
      <c r="C192" s="168" t="s">
        <v>15</v>
      </c>
      <c r="D192" s="186" t="s">
        <v>15</v>
      </c>
      <c r="E192"/>
      <c r="F192"/>
      <c r="G192"/>
      <c r="H192"/>
      <c r="I192"/>
      <c r="J192"/>
      <c r="K192"/>
    </row>
    <row r="193" spans="1:11" ht="14.4" x14ac:dyDescent="0.3">
      <c r="A193" s="38" t="s">
        <v>131</v>
      </c>
      <c r="B193" s="18"/>
      <c r="C193" s="196">
        <v>0.60530421216848673</v>
      </c>
      <c r="D193" s="322">
        <v>0.74726989079563177</v>
      </c>
      <c r="E193"/>
      <c r="F193"/>
      <c r="G193"/>
      <c r="H193"/>
      <c r="I193"/>
      <c r="J193"/>
      <c r="K193"/>
    </row>
    <row r="194" spans="1:11" ht="14.4" x14ac:dyDescent="0.3">
      <c r="A194" s="38" t="s">
        <v>132</v>
      </c>
      <c r="B194" s="18"/>
      <c r="C194" s="196">
        <v>0.80727272727272725</v>
      </c>
      <c r="D194" s="322">
        <v>0.86727272727272731</v>
      </c>
      <c r="E194"/>
      <c r="F194"/>
      <c r="G194"/>
      <c r="H194"/>
      <c r="I194"/>
      <c r="J194"/>
      <c r="K194"/>
    </row>
    <row r="195" spans="1:11" ht="15" thickBot="1" x14ac:dyDescent="0.35">
      <c r="A195" s="41" t="s">
        <v>76</v>
      </c>
      <c r="B195" s="42" t="s">
        <v>77</v>
      </c>
      <c r="C195" s="228">
        <v>0.69857262804366083</v>
      </c>
      <c r="D195" s="333">
        <v>0.80268681780016793</v>
      </c>
      <c r="E195"/>
      <c r="F195"/>
      <c r="G195"/>
      <c r="H195"/>
      <c r="I195"/>
      <c r="J195"/>
      <c r="K195"/>
    </row>
    <row r="196" spans="1:11" x14ac:dyDescent="0.3">
      <c r="A196" s="5" t="s">
        <v>81</v>
      </c>
    </row>
    <row r="197" spans="1:11" x14ac:dyDescent="0.3">
      <c r="A197" s="5" t="s">
        <v>88</v>
      </c>
    </row>
  </sheetData>
  <mergeCells count="19">
    <mergeCell ref="A3:AJ3"/>
    <mergeCell ref="A46:P46"/>
    <mergeCell ref="A47:P47"/>
    <mergeCell ref="A68:P68"/>
    <mergeCell ref="A69:P69"/>
    <mergeCell ref="A166:P166"/>
    <mergeCell ref="A188:P188"/>
    <mergeCell ref="A158:B160"/>
    <mergeCell ref="C190:G190"/>
    <mergeCell ref="A4:P4"/>
    <mergeCell ref="A5:P5"/>
    <mergeCell ref="A80:P80"/>
    <mergeCell ref="A81:P81"/>
    <mergeCell ref="A122:P122"/>
    <mergeCell ref="A123:P123"/>
    <mergeCell ref="A144:P144"/>
    <mergeCell ref="A145:P145"/>
    <mergeCell ref="A156:P156"/>
    <mergeCell ref="A157:P157"/>
  </mergeCells>
  <pageMargins left="0.23622047244094491" right="0.23622047244094491" top="0.74803149606299213" bottom="0.74803149606299213" header="0.31496062992125984" footer="0.31496062992125984"/>
  <pageSetup paperSize="9" scale="55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theme="8"/>
  </sheetPr>
  <dimension ref="A1:AJ66"/>
  <sheetViews>
    <sheetView showGridLines="0" topLeftCell="A28" zoomScale="90" zoomScaleNormal="90" workbookViewId="0">
      <selection activeCell="L58" sqref="L58"/>
    </sheetView>
  </sheetViews>
  <sheetFormatPr defaultColWidth="9.33203125" defaultRowHeight="14.1" customHeight="1" x14ac:dyDescent="0.2"/>
  <cols>
    <col min="1" max="1" width="14.44140625" style="5" customWidth="1"/>
    <col min="2" max="2" width="9.33203125" style="5"/>
    <col min="3" max="7" width="10.6640625" style="5" customWidth="1"/>
    <col min="8" max="8" width="9.33203125" style="5"/>
    <col min="9" max="11" width="11.6640625" style="5" customWidth="1"/>
    <col min="12" max="12" width="9.33203125" style="5"/>
    <col min="13" max="16" width="11.6640625" style="5" customWidth="1"/>
    <col min="17" max="17" width="10.5546875" style="5" customWidth="1"/>
    <col min="18" max="18" width="11.33203125" style="5" bestFit="1" customWidth="1"/>
    <col min="19" max="20" width="12" style="5" customWidth="1"/>
    <col min="21" max="21" width="12.6640625" style="5" customWidth="1"/>
    <col min="22" max="28" width="9.33203125" style="5" customWidth="1"/>
    <col min="29" max="35" width="12" style="5" customWidth="1"/>
    <col min="36" max="16384" width="9.33203125" style="5"/>
  </cols>
  <sheetData>
    <row r="1" spans="1:36" ht="14.1" customHeight="1" x14ac:dyDescent="0.3">
      <c r="A1" s="25" t="s">
        <v>89</v>
      </c>
      <c r="B1" s="43"/>
      <c r="C1" s="17"/>
      <c r="D1" s="17"/>
      <c r="E1" s="17"/>
      <c r="F1"/>
      <c r="K1" s="22"/>
      <c r="AE1" s="34"/>
      <c r="AF1" s="34"/>
      <c r="AG1" s="34"/>
      <c r="AH1" s="34"/>
      <c r="AI1" s="34"/>
    </row>
    <row r="2" spans="1:36" ht="14.1" customHeight="1" thickBot="1" x14ac:dyDescent="0.25">
      <c r="AE2" s="34"/>
      <c r="AF2" s="34"/>
      <c r="AG2" s="34"/>
      <c r="AH2" s="34"/>
      <c r="AI2" s="34"/>
    </row>
    <row r="3" spans="1:36" ht="31.95" customHeight="1" thickBot="1" x14ac:dyDescent="0.25">
      <c r="A3" s="667" t="s">
        <v>155</v>
      </c>
      <c r="B3" s="668"/>
      <c r="C3" s="668"/>
      <c r="D3" s="668"/>
      <c r="E3" s="668"/>
      <c r="F3" s="668"/>
      <c r="G3" s="668"/>
      <c r="H3" s="668"/>
      <c r="I3" s="668"/>
      <c r="J3" s="668"/>
      <c r="K3" s="668"/>
      <c r="L3" s="668"/>
      <c r="M3" s="668"/>
      <c r="N3" s="668"/>
      <c r="O3" s="668"/>
      <c r="P3" s="668"/>
      <c r="Q3" s="668"/>
      <c r="R3" s="668"/>
      <c r="S3" s="668"/>
      <c r="T3" s="668"/>
      <c r="U3" s="668"/>
      <c r="V3" s="668"/>
      <c r="W3" s="668"/>
      <c r="X3" s="668"/>
      <c r="Y3" s="668"/>
      <c r="Z3" s="668"/>
      <c r="AA3" s="668"/>
      <c r="AB3" s="668"/>
      <c r="AC3" s="668"/>
      <c r="AD3" s="668"/>
      <c r="AE3" s="668"/>
      <c r="AF3" s="668"/>
      <c r="AG3" s="668"/>
      <c r="AH3" s="668"/>
      <c r="AI3" s="668"/>
      <c r="AJ3" s="669"/>
    </row>
    <row r="4" spans="1:36" ht="18" thickBot="1" x14ac:dyDescent="0.25">
      <c r="A4" s="664" t="s">
        <v>247</v>
      </c>
      <c r="B4" s="665"/>
      <c r="C4" s="665"/>
      <c r="D4" s="665"/>
      <c r="E4" s="665"/>
      <c r="F4" s="665"/>
      <c r="G4" s="665"/>
      <c r="H4" s="665"/>
      <c r="I4" s="665"/>
      <c r="J4" s="665"/>
      <c r="K4" s="665"/>
      <c r="L4" s="665"/>
      <c r="M4" s="665"/>
      <c r="N4" s="665"/>
      <c r="O4" s="665"/>
      <c r="P4" s="666"/>
      <c r="AE4" s="34"/>
      <c r="AF4" s="34"/>
      <c r="AG4" s="34"/>
      <c r="AH4" s="34"/>
      <c r="AI4" s="34"/>
    </row>
    <row r="5" spans="1:36" ht="18" thickBot="1" x14ac:dyDescent="0.35">
      <c r="A5" s="664" t="s">
        <v>246</v>
      </c>
      <c r="B5" s="665"/>
      <c r="C5" s="665"/>
      <c r="D5" s="665"/>
      <c r="E5" s="665"/>
      <c r="F5" s="665"/>
      <c r="G5" s="665"/>
      <c r="H5" s="665"/>
      <c r="I5" s="665"/>
      <c r="J5" s="665"/>
      <c r="K5" s="665"/>
      <c r="L5" s="665"/>
      <c r="M5" s="665"/>
      <c r="N5" s="665"/>
      <c r="O5" s="665"/>
      <c r="P5" s="666"/>
      <c r="Q5"/>
      <c r="R5"/>
      <c r="S5"/>
      <c r="T5"/>
      <c r="AE5" s="34"/>
      <c r="AF5" s="34"/>
      <c r="AG5" s="34"/>
      <c r="AH5" s="34"/>
      <c r="AI5" s="34"/>
    </row>
    <row r="6" spans="1:36" s="378" customFormat="1" ht="27.9" customHeight="1" thickBot="1" x14ac:dyDescent="0.35">
      <c r="C6" s="420" t="s">
        <v>156</v>
      </c>
      <c r="D6" s="421"/>
      <c r="E6" s="421"/>
      <c r="F6" s="421"/>
      <c r="G6" s="422"/>
      <c r="I6" s="407" t="s">
        <v>156</v>
      </c>
      <c r="J6" s="408"/>
      <c r="K6" s="409"/>
      <c r="M6" s="407" t="s">
        <v>157</v>
      </c>
      <c r="N6" s="408"/>
      <c r="O6" s="408"/>
      <c r="P6" s="409"/>
      <c r="R6" s="416" t="s">
        <v>158</v>
      </c>
      <c r="S6" s="417"/>
      <c r="T6" s="417"/>
      <c r="U6" s="418"/>
      <c r="V6" s="208"/>
      <c r="X6" s="407" t="s">
        <v>159</v>
      </c>
      <c r="Y6" s="408"/>
      <c r="Z6" s="408"/>
      <c r="AA6" s="409"/>
      <c r="AB6" s="208"/>
      <c r="AC6" s="208"/>
      <c r="AE6" s="379"/>
      <c r="AF6" s="379"/>
      <c r="AG6" s="379"/>
      <c r="AH6" s="379"/>
      <c r="AI6" s="379"/>
    </row>
    <row r="7" spans="1:36" ht="55.2" customHeight="1" x14ac:dyDescent="0.3">
      <c r="A7" s="102"/>
      <c r="B7" s="103"/>
      <c r="C7" s="104">
        <v>2020</v>
      </c>
      <c r="D7" s="105">
        <v>2021</v>
      </c>
      <c r="E7" s="105">
        <v>2022</v>
      </c>
      <c r="F7" s="105">
        <v>2023</v>
      </c>
      <c r="G7" s="244">
        <v>2025</v>
      </c>
      <c r="H7"/>
      <c r="I7" s="108" t="s">
        <v>5</v>
      </c>
      <c r="J7" s="108" t="s">
        <v>6</v>
      </c>
      <c r="K7" s="113" t="s">
        <v>7</v>
      </c>
      <c r="L7"/>
      <c r="M7" s="108" t="s">
        <v>83</v>
      </c>
      <c r="N7" s="108" t="s">
        <v>9</v>
      </c>
      <c r="O7" s="108" t="s">
        <v>10</v>
      </c>
      <c r="P7" s="113" t="s">
        <v>11</v>
      </c>
      <c r="R7" s="189">
        <v>2020</v>
      </c>
      <c r="S7" s="190">
        <v>2021</v>
      </c>
      <c r="T7" s="190">
        <v>2022</v>
      </c>
      <c r="U7" s="192">
        <v>2023</v>
      </c>
      <c r="V7"/>
      <c r="X7" s="128">
        <v>2020</v>
      </c>
      <c r="Y7" s="129">
        <v>2021</v>
      </c>
      <c r="Z7" s="129">
        <v>2022</v>
      </c>
      <c r="AA7" s="130">
        <v>2023</v>
      </c>
      <c r="AB7"/>
      <c r="AC7"/>
      <c r="AE7" s="34"/>
      <c r="AF7" s="34"/>
      <c r="AG7" s="34"/>
      <c r="AH7" s="34"/>
      <c r="AI7" s="34"/>
    </row>
    <row r="8" spans="1:36" ht="14.1" customHeight="1" x14ac:dyDescent="0.3">
      <c r="A8" s="106" t="s">
        <v>12</v>
      </c>
      <c r="B8" s="107" t="s">
        <v>13</v>
      </c>
      <c r="C8" s="168" t="s">
        <v>84</v>
      </c>
      <c r="D8" s="184" t="s">
        <v>84</v>
      </c>
      <c r="E8" s="184" t="s">
        <v>84</v>
      </c>
      <c r="F8" s="184" t="s">
        <v>84</v>
      </c>
      <c r="G8" s="236" t="s">
        <v>84</v>
      </c>
      <c r="H8"/>
      <c r="I8" s="168" t="s">
        <v>84</v>
      </c>
      <c r="J8" s="168" t="s">
        <v>84</v>
      </c>
      <c r="K8" s="169" t="s">
        <v>84</v>
      </c>
      <c r="L8"/>
      <c r="M8" s="108" t="s">
        <v>15</v>
      </c>
      <c r="N8" s="108" t="s">
        <v>15</v>
      </c>
      <c r="O8" s="108" t="s">
        <v>15</v>
      </c>
      <c r="P8" s="113" t="s">
        <v>15</v>
      </c>
      <c r="R8" s="168" t="s">
        <v>84</v>
      </c>
      <c r="S8" s="184" t="s">
        <v>84</v>
      </c>
      <c r="T8" s="184" t="s">
        <v>84</v>
      </c>
      <c r="U8" s="185" t="s">
        <v>84</v>
      </c>
      <c r="V8"/>
      <c r="X8" s="168" t="s">
        <v>15</v>
      </c>
      <c r="Y8" s="184" t="s">
        <v>15</v>
      </c>
      <c r="Z8" s="184" t="s">
        <v>15</v>
      </c>
      <c r="AA8" s="185" t="s">
        <v>15</v>
      </c>
      <c r="AB8"/>
      <c r="AC8"/>
      <c r="AE8" s="34"/>
      <c r="AF8" s="34"/>
      <c r="AG8" s="34"/>
      <c r="AH8" s="34"/>
      <c r="AI8" s="34"/>
    </row>
    <row r="9" spans="1:36" ht="14.1" customHeight="1" x14ac:dyDescent="0.3">
      <c r="A9" s="38" t="s">
        <v>16</v>
      </c>
      <c r="B9" s="18" t="s">
        <v>17</v>
      </c>
      <c r="C9" s="283">
        <v>1898.2482337749877</v>
      </c>
      <c r="D9" s="284">
        <v>2022.0215317073762</v>
      </c>
      <c r="E9" s="284">
        <v>2295.1105033777358</v>
      </c>
      <c r="F9" s="283">
        <v>2465.2085562884095</v>
      </c>
      <c r="G9" s="289">
        <v>2795.1898686156287</v>
      </c>
      <c r="H9"/>
      <c r="I9" s="258">
        <v>2850.667818037939</v>
      </c>
      <c r="J9" s="259">
        <v>2942.2999568376986</v>
      </c>
      <c r="K9" s="260">
        <v>4018.1000943224826</v>
      </c>
      <c r="L9"/>
      <c r="M9" s="135">
        <f t="shared" ref="M9:M41" si="0">F9/E9-1</f>
        <v>7.4113230130025798E-2</v>
      </c>
      <c r="N9" s="135">
        <f t="shared" ref="N9:P41" si="1">IFERROR((I9/$G9)^(1/5)-1,0)</f>
        <v>3.938385763357477E-3</v>
      </c>
      <c r="O9" s="143">
        <f t="shared" si="1"/>
        <v>1.0311104404754579E-2</v>
      </c>
      <c r="P9" s="136">
        <f t="shared" si="1"/>
        <v>7.5280790940055908E-2</v>
      </c>
      <c r="R9" s="272">
        <v>635769.39999999991</v>
      </c>
      <c r="S9" s="253">
        <v>603328.1</v>
      </c>
      <c r="T9" s="253">
        <v>641749.25</v>
      </c>
      <c r="U9" s="423">
        <v>655206.6799999997</v>
      </c>
      <c r="V9"/>
      <c r="X9" s="291">
        <f>IFERROR(C9/R9,0)</f>
        <v>2.985749603197304E-3</v>
      </c>
      <c r="Y9" s="425">
        <f t="shared" ref="Y9:Y41" si="2">IFERROR(D9/S9,0)</f>
        <v>3.3514459739358671E-3</v>
      </c>
      <c r="Z9" s="425">
        <f t="shared" ref="Z9:Z41" si="3">IFERROR(E9/T9,0)</f>
        <v>3.5763353106805125E-3</v>
      </c>
      <c r="AA9" s="426">
        <f t="shared" ref="AA9:AA41" si="4">IFERROR(F9/U9,0)</f>
        <v>3.7624899616231179E-3</v>
      </c>
      <c r="AB9"/>
      <c r="AC9"/>
      <c r="AE9" s="34"/>
      <c r="AF9" s="34"/>
      <c r="AG9" s="34"/>
      <c r="AH9" s="34"/>
      <c r="AI9" s="34"/>
    </row>
    <row r="10" spans="1:36" ht="14.1" customHeight="1" x14ac:dyDescent="0.3">
      <c r="A10" s="38" t="s">
        <v>18</v>
      </c>
      <c r="B10" s="18" t="s">
        <v>19</v>
      </c>
      <c r="C10" s="283">
        <v>2380.8189278462023</v>
      </c>
      <c r="D10" s="284">
        <v>2602.8264262668249</v>
      </c>
      <c r="E10" s="284">
        <v>2735.2133667734097</v>
      </c>
      <c r="F10" s="283">
        <v>2836.7868598687105</v>
      </c>
      <c r="G10" s="289">
        <v>3154.5573190177602</v>
      </c>
      <c r="H10"/>
      <c r="I10" s="258">
        <v>3667.483965966394</v>
      </c>
      <c r="J10" s="259">
        <v>4911.282354269013</v>
      </c>
      <c r="K10" s="260">
        <v>5681.1992768463815</v>
      </c>
      <c r="L10"/>
      <c r="M10" s="135">
        <f t="shared" si="0"/>
        <v>3.7135491632640738E-2</v>
      </c>
      <c r="N10" s="135">
        <f t="shared" si="1"/>
        <v>3.0590085535855183E-2</v>
      </c>
      <c r="O10" s="143">
        <f t="shared" si="1"/>
        <v>9.2575093273588926E-2</v>
      </c>
      <c r="P10" s="136">
        <f t="shared" si="1"/>
        <v>0.12486478250458855</v>
      </c>
      <c r="R10" s="272">
        <v>949721.9</v>
      </c>
      <c r="S10" s="253">
        <v>900820.1</v>
      </c>
      <c r="T10" s="253">
        <v>928544.29000000097</v>
      </c>
      <c r="U10" s="423">
        <v>933169.16000000015</v>
      </c>
      <c r="V10"/>
      <c r="X10" s="291">
        <f t="shared" ref="X10:X41" si="5">IFERROR(C10/R10,0)</f>
        <v>2.5068590372046831E-3</v>
      </c>
      <c r="Y10" s="425">
        <f t="shared" si="2"/>
        <v>2.8893964802370917E-3</v>
      </c>
      <c r="Z10" s="425">
        <f t="shared" si="3"/>
        <v>2.9457004864823486E-3</v>
      </c>
      <c r="AA10" s="426">
        <f t="shared" si="4"/>
        <v>3.0399492197842352E-3</v>
      </c>
      <c r="AB10"/>
      <c r="AC10"/>
      <c r="AE10" s="34"/>
      <c r="AF10" s="34"/>
      <c r="AG10" s="34"/>
      <c r="AH10" s="34"/>
      <c r="AI10" s="34"/>
    </row>
    <row r="11" spans="1:36" ht="14.1" customHeight="1" x14ac:dyDescent="0.3">
      <c r="A11" s="38" t="s">
        <v>20</v>
      </c>
      <c r="B11" s="18" t="s">
        <v>21</v>
      </c>
      <c r="C11" s="283">
        <v>320.22843748604942</v>
      </c>
      <c r="D11" s="284">
        <v>343.30391929776641</v>
      </c>
      <c r="E11" s="284">
        <v>386.35826605216948</v>
      </c>
      <c r="F11" s="283">
        <v>422.61705703908183</v>
      </c>
      <c r="G11" s="289">
        <v>479.85485098230924</v>
      </c>
      <c r="H11"/>
      <c r="I11" s="258">
        <v>646.42461943088779</v>
      </c>
      <c r="J11" s="259">
        <v>742.4499699567524</v>
      </c>
      <c r="K11" s="260">
        <v>855.64565496249077</v>
      </c>
      <c r="L11"/>
      <c r="M11" s="135">
        <f t="shared" si="0"/>
        <v>9.3847587001066879E-2</v>
      </c>
      <c r="N11" s="135">
        <f t="shared" si="1"/>
        <v>6.1406150200198129E-2</v>
      </c>
      <c r="O11" s="143">
        <f t="shared" si="1"/>
        <v>9.1217848458482242E-2</v>
      </c>
      <c r="P11" s="136">
        <f t="shared" si="1"/>
        <v>0.12263043498343262</v>
      </c>
      <c r="R11" s="272">
        <v>134773.6</v>
      </c>
      <c r="S11" s="253">
        <v>129093.4</v>
      </c>
      <c r="T11" s="253">
        <v>140905.05000000075</v>
      </c>
      <c r="U11" s="423">
        <v>146885.56000000052</v>
      </c>
      <c r="V11"/>
      <c r="X11" s="291">
        <f t="shared" si="5"/>
        <v>2.3760472190848163E-3</v>
      </c>
      <c r="Y11" s="425">
        <f t="shared" si="2"/>
        <v>2.6593452438139088E-3</v>
      </c>
      <c r="Z11" s="425">
        <f t="shared" si="3"/>
        <v>2.7419760047788736E-3</v>
      </c>
      <c r="AA11" s="426">
        <f t="shared" si="4"/>
        <v>2.8771858652346786E-3</v>
      </c>
      <c r="AB11"/>
      <c r="AC11"/>
      <c r="AE11" s="34"/>
      <c r="AF11" s="34"/>
      <c r="AG11" s="34"/>
      <c r="AH11" s="34"/>
      <c r="AI11" s="34"/>
    </row>
    <row r="12" spans="1:36" ht="14.1" customHeight="1" x14ac:dyDescent="0.3">
      <c r="A12" s="38" t="s">
        <v>22</v>
      </c>
      <c r="B12" s="18" t="s">
        <v>23</v>
      </c>
      <c r="C12" s="283">
        <v>187.81524083324416</v>
      </c>
      <c r="D12" s="284">
        <v>214.55508459275387</v>
      </c>
      <c r="E12" s="284">
        <v>247.67925579420032</v>
      </c>
      <c r="F12" s="283">
        <v>277.97321661632202</v>
      </c>
      <c r="G12" s="289">
        <v>351.61950618249512</v>
      </c>
      <c r="H12"/>
      <c r="I12" s="258">
        <v>355.75759727285606</v>
      </c>
      <c r="J12" s="259">
        <v>398.57000827729854</v>
      </c>
      <c r="K12" s="260">
        <v>487.41884858558319</v>
      </c>
      <c r="L12"/>
      <c r="M12" s="135">
        <f t="shared" si="0"/>
        <v>0.12231125584168145</v>
      </c>
      <c r="N12" s="135">
        <f t="shared" si="1"/>
        <v>2.3427298704206123E-3</v>
      </c>
      <c r="O12" s="143">
        <f t="shared" si="1"/>
        <v>2.5383515360685172E-2</v>
      </c>
      <c r="P12" s="136">
        <f t="shared" si="1"/>
        <v>6.7495055123268255E-2</v>
      </c>
      <c r="R12" s="272">
        <v>80084.399999999994</v>
      </c>
      <c r="S12" s="253">
        <v>73794.700000000012</v>
      </c>
      <c r="T12" s="253">
        <v>80125.210000000428</v>
      </c>
      <c r="U12" s="423">
        <v>81874.120000000112</v>
      </c>
      <c r="V12"/>
      <c r="X12" s="291">
        <f t="shared" si="5"/>
        <v>2.345216307211444E-3</v>
      </c>
      <c r="Y12" s="425">
        <f t="shared" si="2"/>
        <v>2.9074592700119905E-3</v>
      </c>
      <c r="Z12" s="425">
        <f t="shared" si="3"/>
        <v>3.0911526571250048E-3</v>
      </c>
      <c r="AA12" s="426">
        <f t="shared" si="4"/>
        <v>3.3951292131911971E-3</v>
      </c>
      <c r="AB12"/>
      <c r="AC12"/>
      <c r="AE12" s="34"/>
      <c r="AF12" s="34"/>
      <c r="AG12" s="34"/>
      <c r="AH12" s="34"/>
      <c r="AI12" s="34"/>
    </row>
    <row r="13" spans="1:36" ht="14.1" customHeight="1" x14ac:dyDescent="0.3">
      <c r="A13" s="38" t="s">
        <v>24</v>
      </c>
      <c r="B13" s="18" t="s">
        <v>25</v>
      </c>
      <c r="C13" s="283">
        <v>178.18547731736223</v>
      </c>
      <c r="D13" s="284">
        <v>191.7148685587193</v>
      </c>
      <c r="E13" s="284">
        <v>199.70851964801321</v>
      </c>
      <c r="F13" s="283">
        <v>223.19851010924768</v>
      </c>
      <c r="G13" s="289">
        <v>281.16041697616805</v>
      </c>
      <c r="H13"/>
      <c r="I13" s="258">
        <v>284.92706046103285</v>
      </c>
      <c r="J13" s="259">
        <v>349.54921537736817</v>
      </c>
      <c r="K13" s="260">
        <v>410.20003940745931</v>
      </c>
      <c r="L13"/>
      <c r="M13" s="135">
        <f t="shared" si="0"/>
        <v>0.11762137390350524</v>
      </c>
      <c r="N13" s="135">
        <f t="shared" si="1"/>
        <v>2.6651119020573155E-3</v>
      </c>
      <c r="O13" s="143">
        <f t="shared" si="1"/>
        <v>4.4505739095175967E-2</v>
      </c>
      <c r="P13" s="136">
        <f t="shared" si="1"/>
        <v>7.8470583690018136E-2</v>
      </c>
      <c r="R13" s="272">
        <v>29062.1</v>
      </c>
      <c r="S13" s="253">
        <v>28775.200000000001</v>
      </c>
      <c r="T13" s="253">
        <v>31425.650000000373</v>
      </c>
      <c r="U13" s="423">
        <v>33109.140000000596</v>
      </c>
      <c r="V13"/>
      <c r="X13" s="291">
        <f t="shared" si="5"/>
        <v>6.1311975843921203E-3</v>
      </c>
      <c r="Y13" s="425">
        <f t="shared" si="2"/>
        <v>6.6625034251271689E-3</v>
      </c>
      <c r="Z13" s="425">
        <f t="shared" si="3"/>
        <v>6.3549527105409382E-3</v>
      </c>
      <c r="AA13" s="426">
        <f t="shared" si="4"/>
        <v>6.7412959113176503E-3</v>
      </c>
      <c r="AB13"/>
      <c r="AC13"/>
      <c r="AE13" s="34"/>
      <c r="AF13" s="34"/>
      <c r="AG13" s="34"/>
      <c r="AH13" s="34"/>
      <c r="AI13" s="34"/>
    </row>
    <row r="14" spans="1:36" ht="14.1" customHeight="1" x14ac:dyDescent="0.3">
      <c r="A14" s="38" t="s">
        <v>26</v>
      </c>
      <c r="B14" s="18" t="s">
        <v>27</v>
      </c>
      <c r="C14" s="283">
        <v>640.61354638642706</v>
      </c>
      <c r="D14" s="284">
        <v>671.15908827904082</v>
      </c>
      <c r="E14" s="284">
        <v>678.63368652468796</v>
      </c>
      <c r="F14" s="283">
        <v>689.30912107717438</v>
      </c>
      <c r="G14" s="289">
        <v>847.57025446452667</v>
      </c>
      <c r="H14"/>
      <c r="I14" s="258">
        <v>865.72899174541919</v>
      </c>
      <c r="J14" s="259">
        <v>944.33216752664248</v>
      </c>
      <c r="K14" s="260">
        <v>1190.7293393353732</v>
      </c>
      <c r="L14"/>
      <c r="M14" s="135">
        <f t="shared" si="0"/>
        <v>1.5730776064412311E-2</v>
      </c>
      <c r="N14" s="135">
        <f t="shared" si="1"/>
        <v>4.248636992639554E-3</v>
      </c>
      <c r="O14" s="143">
        <f t="shared" si="1"/>
        <v>2.1856273121368952E-2</v>
      </c>
      <c r="P14" s="136">
        <f t="shared" si="1"/>
        <v>7.0354081822863179E-2</v>
      </c>
      <c r="R14" s="272">
        <v>487872.30000000005</v>
      </c>
      <c r="S14" s="253">
        <v>448748.19999999995</v>
      </c>
      <c r="T14" s="253">
        <v>495584.66999999806</v>
      </c>
      <c r="U14" s="423">
        <v>511438.03999999911</v>
      </c>
      <c r="V14"/>
      <c r="X14" s="291">
        <f t="shared" si="5"/>
        <v>1.3130762832536855E-3</v>
      </c>
      <c r="Y14" s="425">
        <f t="shared" si="2"/>
        <v>1.4956251373911713E-3</v>
      </c>
      <c r="Z14" s="425">
        <f t="shared" si="3"/>
        <v>1.3693597231824999E-3</v>
      </c>
      <c r="AA14" s="426">
        <f t="shared" si="4"/>
        <v>1.3477861777297121E-3</v>
      </c>
      <c r="AB14"/>
      <c r="AC14"/>
      <c r="AE14" s="34"/>
      <c r="AF14" s="34"/>
      <c r="AG14" s="34"/>
      <c r="AH14" s="34"/>
      <c r="AI14" s="34"/>
    </row>
    <row r="15" spans="1:36" ht="14.1" customHeight="1" x14ac:dyDescent="0.3">
      <c r="A15" s="38" t="s">
        <v>28</v>
      </c>
      <c r="B15" s="18" t="s">
        <v>29</v>
      </c>
      <c r="C15" s="283">
        <v>1991.566505948409</v>
      </c>
      <c r="D15" s="284">
        <v>2145.5298772737819</v>
      </c>
      <c r="E15" s="284">
        <v>2428.3229796358619</v>
      </c>
      <c r="F15" s="283">
        <v>2628.4704646440182</v>
      </c>
      <c r="G15" s="289">
        <v>3151.9834262967806</v>
      </c>
      <c r="H15"/>
      <c r="I15" s="258">
        <v>3175.7349585537104</v>
      </c>
      <c r="J15" s="259">
        <v>3720.9998121255517</v>
      </c>
      <c r="K15" s="260">
        <v>4527.7390550211021</v>
      </c>
      <c r="L15"/>
      <c r="M15" s="135">
        <f t="shared" si="0"/>
        <v>8.2422102284832599E-2</v>
      </c>
      <c r="N15" s="135">
        <f t="shared" si="1"/>
        <v>1.5025626654598945E-3</v>
      </c>
      <c r="O15" s="143">
        <f t="shared" si="1"/>
        <v>3.3749100279825139E-2</v>
      </c>
      <c r="P15" s="136">
        <f t="shared" si="1"/>
        <v>7.5126317410394439E-2</v>
      </c>
      <c r="R15" s="272">
        <v>475523.39999999997</v>
      </c>
      <c r="S15" s="253">
        <v>462825.70000000007</v>
      </c>
      <c r="T15" s="253">
        <v>490129.62000000104</v>
      </c>
      <c r="U15" s="423">
        <v>503461.21999999881</v>
      </c>
      <c r="V15"/>
      <c r="X15" s="291">
        <f t="shared" si="5"/>
        <v>4.1881566836635365E-3</v>
      </c>
      <c r="Y15" s="425">
        <f t="shared" si="2"/>
        <v>4.6357189699573328E-3</v>
      </c>
      <c r="Z15" s="425">
        <f t="shared" si="3"/>
        <v>4.9544505790852971E-3</v>
      </c>
      <c r="AA15" s="426">
        <f t="shared" si="4"/>
        <v>5.2208002527861517E-3</v>
      </c>
      <c r="AB15"/>
      <c r="AC15"/>
      <c r="AE15" s="34"/>
      <c r="AF15" s="34"/>
      <c r="AG15" s="34"/>
      <c r="AH15" s="34"/>
      <c r="AI15" s="34"/>
    </row>
    <row r="16" spans="1:36" ht="14.1" customHeight="1" x14ac:dyDescent="0.3">
      <c r="A16" s="38" t="s">
        <v>30</v>
      </c>
      <c r="B16" s="18" t="s">
        <v>31</v>
      </c>
      <c r="C16" s="283">
        <v>350.95828377217981</v>
      </c>
      <c r="D16" s="284">
        <v>372.46004722359231</v>
      </c>
      <c r="E16" s="284">
        <v>454.55167220954974</v>
      </c>
      <c r="F16" s="283">
        <v>512.20055429646334</v>
      </c>
      <c r="G16" s="289">
        <v>729.35040680536054</v>
      </c>
      <c r="H16"/>
      <c r="I16" s="258">
        <v>795.96796634011457</v>
      </c>
      <c r="J16" s="259">
        <v>945.04222022668114</v>
      </c>
      <c r="K16" s="260">
        <v>1118.2124971969479</v>
      </c>
      <c r="L16"/>
      <c r="M16" s="135">
        <f t="shared" si="0"/>
        <v>0.12682580575864044</v>
      </c>
      <c r="N16" s="135">
        <f t="shared" si="1"/>
        <v>1.7634617189258295E-2</v>
      </c>
      <c r="O16" s="143">
        <f t="shared" si="1"/>
        <v>5.3180953363632932E-2</v>
      </c>
      <c r="P16" s="136">
        <f t="shared" si="1"/>
        <v>8.9225054354035604E-2</v>
      </c>
      <c r="R16" s="272">
        <v>57517.799999999996</v>
      </c>
      <c r="S16" s="253">
        <v>52883.8</v>
      </c>
      <c r="T16" s="253">
        <v>59150.400000000373</v>
      </c>
      <c r="U16" s="423">
        <v>61642.719999999739</v>
      </c>
      <c r="V16"/>
      <c r="X16" s="291">
        <f t="shared" si="5"/>
        <v>6.1017334420332458E-3</v>
      </c>
      <c r="Y16" s="425">
        <f t="shared" si="2"/>
        <v>7.0429894830475927E-3</v>
      </c>
      <c r="Z16" s="425">
        <f t="shared" si="3"/>
        <v>7.6846762187499475E-3</v>
      </c>
      <c r="AA16" s="426">
        <f t="shared" si="4"/>
        <v>8.3091815918646273E-3</v>
      </c>
      <c r="AB16"/>
      <c r="AC16"/>
      <c r="AE16" s="34"/>
      <c r="AF16" s="34"/>
      <c r="AG16" s="34"/>
      <c r="AH16" s="34"/>
      <c r="AI16" s="34"/>
    </row>
    <row r="17" spans="1:35" ht="14.1" customHeight="1" x14ac:dyDescent="0.3">
      <c r="A17" s="38" t="s">
        <v>32</v>
      </c>
      <c r="B17" s="18" t="s">
        <v>33</v>
      </c>
      <c r="C17" s="283">
        <v>1599.3253082336039</v>
      </c>
      <c r="D17" s="284">
        <v>1685.1392967947304</v>
      </c>
      <c r="E17" s="284">
        <v>2175.0416760480734</v>
      </c>
      <c r="F17" s="283">
        <v>2426.1997363566502</v>
      </c>
      <c r="G17" s="289">
        <v>2707.1541903370603</v>
      </c>
      <c r="H17"/>
      <c r="I17" s="258">
        <v>2948.5202492457947</v>
      </c>
      <c r="J17" s="259">
        <v>2951.9739159857054</v>
      </c>
      <c r="K17" s="260">
        <v>3658.2712669980315</v>
      </c>
      <c r="L17"/>
      <c r="M17" s="135">
        <f t="shared" si="0"/>
        <v>0.11547275763695564</v>
      </c>
      <c r="N17" s="135">
        <f t="shared" si="1"/>
        <v>1.7227809077973388E-2</v>
      </c>
      <c r="O17" s="143">
        <f t="shared" si="1"/>
        <v>1.7465997775402808E-2</v>
      </c>
      <c r="P17" s="136">
        <f t="shared" si="1"/>
        <v>6.2068633211744162E-2</v>
      </c>
      <c r="R17" s="272">
        <v>336704.60000000003</v>
      </c>
      <c r="S17" s="253">
        <v>323297.8</v>
      </c>
      <c r="T17" s="253">
        <v>337751.95999999903</v>
      </c>
      <c r="U17" s="423">
        <v>342902.41999999993</v>
      </c>
      <c r="V17"/>
      <c r="X17" s="291">
        <f t="shared" si="5"/>
        <v>4.7499360217638951E-3</v>
      </c>
      <c r="Y17" s="425">
        <f t="shared" si="2"/>
        <v>5.2123438414821577E-3</v>
      </c>
      <c r="Z17" s="425">
        <f t="shared" si="3"/>
        <v>6.4397603378765879E-3</v>
      </c>
      <c r="AA17" s="426">
        <f t="shared" si="4"/>
        <v>7.0754815214096496E-3</v>
      </c>
      <c r="AB17"/>
      <c r="AC17"/>
      <c r="AE17" s="34"/>
      <c r="AF17" s="34"/>
      <c r="AG17" s="34"/>
      <c r="AH17" s="34"/>
      <c r="AI17" s="34"/>
    </row>
    <row r="18" spans="1:35" ht="14.1" customHeight="1" x14ac:dyDescent="0.3">
      <c r="A18" s="38" t="s">
        <v>34</v>
      </c>
      <c r="B18" s="18" t="s">
        <v>35</v>
      </c>
      <c r="C18" s="283">
        <v>12398.248088666385</v>
      </c>
      <c r="D18" s="284">
        <v>12678.894509529784</v>
      </c>
      <c r="E18" s="284">
        <v>14927.922390457585</v>
      </c>
      <c r="F18" s="283">
        <v>16914.21153103709</v>
      </c>
      <c r="G18" s="289">
        <v>22806.349426804223</v>
      </c>
      <c r="H18"/>
      <c r="I18" s="258">
        <v>22978.368157872941</v>
      </c>
      <c r="J18" s="259">
        <v>23196.962811167494</v>
      </c>
      <c r="K18" s="260">
        <v>29144.705055698505</v>
      </c>
      <c r="L18"/>
      <c r="M18" s="135">
        <f t="shared" si="0"/>
        <v>0.13305864598071637</v>
      </c>
      <c r="N18" s="135">
        <f t="shared" si="1"/>
        <v>1.5039853872376163E-3</v>
      </c>
      <c r="O18" s="143">
        <f t="shared" si="1"/>
        <v>3.4022497512999905E-3</v>
      </c>
      <c r="P18" s="136">
        <f t="shared" si="1"/>
        <v>5.0269559070436287E-2</v>
      </c>
      <c r="R18" s="272">
        <v>3247440.9000000004</v>
      </c>
      <c r="S18" s="253">
        <v>3014045.6</v>
      </c>
      <c r="T18" s="253">
        <v>3127888.2</v>
      </c>
      <c r="U18" s="423">
        <v>3129733.8600000003</v>
      </c>
      <c r="V18"/>
      <c r="X18" s="291">
        <f t="shared" si="5"/>
        <v>3.8178518009877819E-3</v>
      </c>
      <c r="Y18" s="425">
        <f t="shared" si="2"/>
        <v>4.206603413541515E-3</v>
      </c>
      <c r="Z18" s="425">
        <f t="shared" si="3"/>
        <v>4.7725242834630675E-3</v>
      </c>
      <c r="AA18" s="426">
        <f t="shared" si="4"/>
        <v>5.4043609736954086E-3</v>
      </c>
      <c r="AB18"/>
      <c r="AC18"/>
      <c r="AE18" s="34"/>
      <c r="AF18" s="34"/>
      <c r="AG18" s="34"/>
      <c r="AH18" s="34"/>
      <c r="AI18" s="34"/>
    </row>
    <row r="19" spans="1:35" ht="14.1" customHeight="1" x14ac:dyDescent="0.3">
      <c r="A19" s="38" t="s">
        <v>36</v>
      </c>
      <c r="B19" s="18" t="s">
        <v>37</v>
      </c>
      <c r="C19" s="283">
        <v>19748.039165851322</v>
      </c>
      <c r="D19" s="284">
        <v>20632.247861842534</v>
      </c>
      <c r="E19" s="284">
        <v>24279.101404633071</v>
      </c>
      <c r="F19" s="283">
        <v>26637.006569732232</v>
      </c>
      <c r="G19" s="289">
        <v>31987.039345481397</v>
      </c>
      <c r="H19"/>
      <c r="I19" s="258">
        <v>32019.911822504775</v>
      </c>
      <c r="J19" s="259">
        <v>33773.15402976975</v>
      </c>
      <c r="K19" s="260">
        <v>44254.782420890777</v>
      </c>
      <c r="L19"/>
      <c r="M19" s="135">
        <f t="shared" si="0"/>
        <v>9.7116657070727141E-2</v>
      </c>
      <c r="N19" s="135">
        <f t="shared" si="1"/>
        <v>2.0545178955044818E-4</v>
      </c>
      <c r="O19" s="143">
        <f t="shared" si="1"/>
        <v>1.0926346668023612E-2</v>
      </c>
      <c r="P19" s="136">
        <f t="shared" si="1"/>
        <v>6.708062151559413E-2</v>
      </c>
      <c r="R19" s="272">
        <v>6182531.2999999998</v>
      </c>
      <c r="S19" s="253">
        <v>5914707.1000000006</v>
      </c>
      <c r="T19" s="253">
        <v>6245333.6899999976</v>
      </c>
      <c r="U19" s="423">
        <v>6363928.1400000155</v>
      </c>
      <c r="V19"/>
      <c r="X19" s="291">
        <f t="shared" si="5"/>
        <v>3.1941672767352301E-3</v>
      </c>
      <c r="Y19" s="425">
        <f t="shared" si="2"/>
        <v>3.4882957876041796E-3</v>
      </c>
      <c r="Z19" s="425">
        <f t="shared" si="3"/>
        <v>3.8875587133972789E-3</v>
      </c>
      <c r="AA19" s="426">
        <f t="shared" si="4"/>
        <v>4.185623404875871E-3</v>
      </c>
      <c r="AB19"/>
      <c r="AC19"/>
      <c r="AE19" s="34"/>
      <c r="AF19" s="34"/>
      <c r="AG19" s="34"/>
      <c r="AH19" s="34"/>
      <c r="AI19" s="34"/>
    </row>
    <row r="20" spans="1:35" ht="14.1" customHeight="1" x14ac:dyDescent="0.3">
      <c r="A20" s="38" t="s">
        <v>38</v>
      </c>
      <c r="B20" s="18" t="s">
        <v>39</v>
      </c>
      <c r="C20" s="283">
        <v>399.53522470934485</v>
      </c>
      <c r="D20" s="284">
        <v>439.0211916949786</v>
      </c>
      <c r="E20" s="284">
        <v>454.83990918129876</v>
      </c>
      <c r="F20" s="283">
        <v>458.61855357275806</v>
      </c>
      <c r="G20" s="289">
        <v>492.61615529319391</v>
      </c>
      <c r="H20"/>
      <c r="I20" s="258">
        <v>524.23355615446974</v>
      </c>
      <c r="J20" s="259">
        <v>619.15767788868504</v>
      </c>
      <c r="K20" s="260">
        <v>784.46119268875839</v>
      </c>
      <c r="L20"/>
      <c r="M20" s="135">
        <f t="shared" si="0"/>
        <v>8.3076359729750138E-3</v>
      </c>
      <c r="N20" s="135">
        <f t="shared" si="1"/>
        <v>1.2519120587394239E-2</v>
      </c>
      <c r="O20" s="143">
        <f t="shared" si="1"/>
        <v>4.6787486793397726E-2</v>
      </c>
      <c r="P20" s="136">
        <f t="shared" si="1"/>
        <v>9.7520302275054149E-2</v>
      </c>
      <c r="R20" s="272">
        <v>223881</v>
      </c>
      <c r="S20" s="253">
        <v>208593.4</v>
      </c>
      <c r="T20" s="253">
        <v>220577.00999999885</v>
      </c>
      <c r="U20" s="423">
        <v>223030.83999999892</v>
      </c>
      <c r="V20"/>
      <c r="X20" s="291">
        <f t="shared" si="5"/>
        <v>1.7845874581109823E-3</v>
      </c>
      <c r="Y20" s="425">
        <f t="shared" si="2"/>
        <v>2.1046744129726951E-3</v>
      </c>
      <c r="Z20" s="425">
        <f t="shared" si="3"/>
        <v>2.0620458550113683E-3</v>
      </c>
      <c r="AA20" s="426">
        <f t="shared" si="4"/>
        <v>2.0563010638921519E-3</v>
      </c>
      <c r="AB20"/>
      <c r="AC20"/>
      <c r="AE20" s="34"/>
      <c r="AF20" s="34"/>
      <c r="AG20" s="34"/>
      <c r="AH20" s="34"/>
      <c r="AI20" s="34"/>
    </row>
    <row r="21" spans="1:35" ht="14.1" customHeight="1" x14ac:dyDescent="0.3">
      <c r="A21" s="38" t="s">
        <v>40</v>
      </c>
      <c r="B21" s="18" t="s">
        <v>41</v>
      </c>
      <c r="C21" s="283">
        <v>542.57566067756159</v>
      </c>
      <c r="D21" s="284">
        <v>611.34234616680862</v>
      </c>
      <c r="E21" s="284">
        <v>672.94229731162318</v>
      </c>
      <c r="F21" s="283">
        <v>700.03187852252609</v>
      </c>
      <c r="G21" s="289">
        <v>891.18778217858426</v>
      </c>
      <c r="H21"/>
      <c r="I21" s="258">
        <v>898.60575863257395</v>
      </c>
      <c r="J21" s="259">
        <v>1204.9779988729344</v>
      </c>
      <c r="K21" s="260">
        <v>1538.3154577372557</v>
      </c>
      <c r="L21"/>
      <c r="M21" s="135">
        <f t="shared" si="0"/>
        <v>4.0255429505805518E-2</v>
      </c>
      <c r="N21" s="135">
        <f t="shared" si="1"/>
        <v>1.6592240696122751E-3</v>
      </c>
      <c r="O21" s="143">
        <f t="shared" si="1"/>
        <v>6.2189438142465692E-2</v>
      </c>
      <c r="P21" s="136">
        <f t="shared" si="1"/>
        <v>0.11536043825656672</v>
      </c>
      <c r="R21" s="272">
        <v>293099.5</v>
      </c>
      <c r="S21" s="253">
        <v>276347.2</v>
      </c>
      <c r="T21" s="253">
        <v>298389.98999999836</v>
      </c>
      <c r="U21" s="423">
        <v>306850.12000000104</v>
      </c>
      <c r="V21"/>
      <c r="X21" s="291">
        <f t="shared" si="5"/>
        <v>1.8511654256577086E-3</v>
      </c>
      <c r="Y21" s="425">
        <f t="shared" si="2"/>
        <v>2.212225584941004E-3</v>
      </c>
      <c r="Z21" s="425">
        <f t="shared" si="3"/>
        <v>2.2552442101413219E-3</v>
      </c>
      <c r="AA21" s="426">
        <f t="shared" si="4"/>
        <v>2.2813479053634513E-3</v>
      </c>
      <c r="AB21"/>
      <c r="AC21"/>
      <c r="AE21" s="34"/>
      <c r="AF21" s="34"/>
      <c r="AG21" s="34"/>
      <c r="AH21" s="34"/>
      <c r="AI21" s="34"/>
    </row>
    <row r="22" spans="1:35" ht="14.1" customHeight="1" x14ac:dyDescent="0.3">
      <c r="A22" s="38" t="s">
        <v>42</v>
      </c>
      <c r="B22" s="18" t="s">
        <v>43</v>
      </c>
      <c r="C22" s="283">
        <v>1635.9884358030854</v>
      </c>
      <c r="D22" s="284">
        <v>1720.4942671606391</v>
      </c>
      <c r="E22" s="284">
        <v>2094.5139146691531</v>
      </c>
      <c r="F22" s="283">
        <v>2369.7404970427701</v>
      </c>
      <c r="G22" s="289">
        <v>2862.6833659720105</v>
      </c>
      <c r="H22"/>
      <c r="I22" s="258">
        <v>2879.7693685090403</v>
      </c>
      <c r="J22" s="259">
        <v>3680.3083447662239</v>
      </c>
      <c r="K22" s="260">
        <v>4964.5774240588617</v>
      </c>
      <c r="L22"/>
      <c r="M22" s="135">
        <f t="shared" si="0"/>
        <v>0.13140355881430921</v>
      </c>
      <c r="N22" s="135">
        <f t="shared" si="1"/>
        <v>1.1908656685206687E-3</v>
      </c>
      <c r="O22" s="143">
        <f t="shared" si="1"/>
        <v>5.1531236826854787E-2</v>
      </c>
      <c r="P22" s="136">
        <f t="shared" si="1"/>
        <v>0.11640505611998453</v>
      </c>
      <c r="R22" s="272">
        <v>709947.5</v>
      </c>
      <c r="S22" s="253">
        <v>729430.6</v>
      </c>
      <c r="T22" s="253">
        <v>777066.8599999994</v>
      </c>
      <c r="U22" s="423">
        <v>821135.01999999583</v>
      </c>
      <c r="V22"/>
      <c r="X22" s="291">
        <f t="shared" si="5"/>
        <v>2.304379458767142E-3</v>
      </c>
      <c r="Y22" s="425">
        <f t="shared" si="2"/>
        <v>2.3586812332258055E-3</v>
      </c>
      <c r="Z22" s="425">
        <f t="shared" si="3"/>
        <v>2.695410166725106E-3</v>
      </c>
      <c r="AA22" s="426">
        <f t="shared" si="4"/>
        <v>2.8859328116864168E-3</v>
      </c>
      <c r="AB22"/>
      <c r="AC22"/>
      <c r="AE22" s="34"/>
      <c r="AF22" s="34"/>
      <c r="AG22" s="34"/>
      <c r="AH22" s="34"/>
      <c r="AI22" s="34"/>
    </row>
    <row r="23" spans="1:35" ht="14.1" customHeight="1" x14ac:dyDescent="0.3">
      <c r="A23" s="38" t="s">
        <v>44</v>
      </c>
      <c r="B23" s="18" t="s">
        <v>45</v>
      </c>
      <c r="C23" s="283">
        <v>6998.9742444264193</v>
      </c>
      <c r="D23" s="284">
        <v>7714.7692367668633</v>
      </c>
      <c r="E23" s="284">
        <v>8090.0680812076325</v>
      </c>
      <c r="F23" s="283">
        <v>9076.6161147654366</v>
      </c>
      <c r="G23" s="289">
        <v>11384.191830535769</v>
      </c>
      <c r="H23"/>
      <c r="I23" s="258">
        <v>11867.472744870229</v>
      </c>
      <c r="J23" s="259">
        <v>14259.895739493191</v>
      </c>
      <c r="K23" s="260">
        <v>16661.885991277093</v>
      </c>
      <c r="L23"/>
      <c r="M23" s="135">
        <f t="shared" si="0"/>
        <v>0.12194557865952338</v>
      </c>
      <c r="N23" s="135">
        <f t="shared" si="1"/>
        <v>8.3497792251963077E-3</v>
      </c>
      <c r="O23" s="143">
        <f t="shared" si="1"/>
        <v>4.6075014239564061E-2</v>
      </c>
      <c r="P23" s="136">
        <f t="shared" si="1"/>
        <v>7.9156399905083052E-2</v>
      </c>
      <c r="R23" s="272">
        <v>2650638.3999999994</v>
      </c>
      <c r="S23" s="253">
        <v>2373067.4000000004</v>
      </c>
      <c r="T23" s="253">
        <v>2517452.339999998</v>
      </c>
      <c r="U23" s="423">
        <v>2512041.379999999</v>
      </c>
      <c r="V23"/>
      <c r="X23" s="291">
        <f t="shared" si="5"/>
        <v>2.6404862483039638E-3</v>
      </c>
      <c r="Y23" s="425">
        <f t="shared" si="2"/>
        <v>3.2509692884268109E-3</v>
      </c>
      <c r="Z23" s="425">
        <f t="shared" si="3"/>
        <v>3.2135933430253697E-3</v>
      </c>
      <c r="AA23" s="426">
        <f t="shared" si="4"/>
        <v>3.6132430727575993E-3</v>
      </c>
      <c r="AB23"/>
      <c r="AC23"/>
      <c r="AE23" s="34"/>
      <c r="AF23" s="34"/>
      <c r="AG23" s="34"/>
      <c r="AH23" s="34"/>
      <c r="AI23" s="34"/>
    </row>
    <row r="24" spans="1:35" ht="14.1" customHeight="1" x14ac:dyDescent="0.3">
      <c r="A24" s="38" t="s">
        <v>46</v>
      </c>
      <c r="B24" s="18" t="s">
        <v>47</v>
      </c>
      <c r="C24" s="283">
        <v>212.86033050339014</v>
      </c>
      <c r="D24" s="284">
        <v>247.87533477113985</v>
      </c>
      <c r="E24" s="284">
        <v>278.85603507745827</v>
      </c>
      <c r="F24" s="283">
        <v>305.85678167278508</v>
      </c>
      <c r="G24" s="289">
        <v>371.50943890054066</v>
      </c>
      <c r="H24"/>
      <c r="I24" s="258">
        <v>375.30219848978192</v>
      </c>
      <c r="J24" s="259">
        <v>471.88141141546174</v>
      </c>
      <c r="K24" s="260">
        <v>496.02780891230657</v>
      </c>
      <c r="L24"/>
      <c r="M24" s="135">
        <f t="shared" si="0"/>
        <v>9.6826832483029257E-2</v>
      </c>
      <c r="N24" s="135">
        <f t="shared" si="1"/>
        <v>2.0335233505279771E-3</v>
      </c>
      <c r="O24" s="143">
        <f t="shared" si="1"/>
        <v>4.8993032265606029E-2</v>
      </c>
      <c r="P24" s="136">
        <f t="shared" si="1"/>
        <v>5.9515304906766042E-2</v>
      </c>
      <c r="R24" s="272">
        <v>51952</v>
      </c>
      <c r="S24" s="253">
        <v>49416.3</v>
      </c>
      <c r="T24" s="253">
        <v>53151.499999999534</v>
      </c>
      <c r="U24" s="423">
        <v>54526.879999999888</v>
      </c>
      <c r="V24"/>
      <c r="X24" s="291">
        <f t="shared" si="5"/>
        <v>4.0972499711924492E-3</v>
      </c>
      <c r="Y24" s="425">
        <f t="shared" si="2"/>
        <v>5.0160642292348843E-3</v>
      </c>
      <c r="Z24" s="425">
        <f t="shared" si="3"/>
        <v>5.2464377313426848E-3</v>
      </c>
      <c r="AA24" s="426">
        <f t="shared" si="4"/>
        <v>5.6092844790089896E-3</v>
      </c>
      <c r="AB24"/>
      <c r="AC24"/>
      <c r="AE24" s="34"/>
      <c r="AF24" s="34"/>
      <c r="AG24" s="34"/>
      <c r="AH24" s="34"/>
      <c r="AI24" s="34"/>
    </row>
    <row r="25" spans="1:35" ht="14.1" customHeight="1" x14ac:dyDescent="0.3">
      <c r="A25" s="38" t="s">
        <v>48</v>
      </c>
      <c r="B25" s="18" t="s">
        <v>49</v>
      </c>
      <c r="C25" s="283">
        <v>290.43824300322336</v>
      </c>
      <c r="D25" s="284">
        <v>337.93583149714567</v>
      </c>
      <c r="E25" s="284">
        <v>380.63798004504571</v>
      </c>
      <c r="F25" s="283">
        <v>422.08202237283331</v>
      </c>
      <c r="G25" s="289">
        <v>539.87775365740879</v>
      </c>
      <c r="H25"/>
      <c r="I25" s="258">
        <v>554.57817340912663</v>
      </c>
      <c r="J25" s="259">
        <v>676.47296637622071</v>
      </c>
      <c r="K25" s="260">
        <v>794.79264160477578</v>
      </c>
      <c r="L25"/>
      <c r="M25" s="135">
        <f t="shared" si="0"/>
        <v>0.10888047042200832</v>
      </c>
      <c r="N25" s="135">
        <f t="shared" si="1"/>
        <v>5.3874695076945311E-3</v>
      </c>
      <c r="O25" s="143">
        <f t="shared" si="1"/>
        <v>4.6142877829163043E-2</v>
      </c>
      <c r="P25" s="136">
        <f t="shared" si="1"/>
        <v>8.0417676777939873E-2</v>
      </c>
      <c r="R25" s="272">
        <v>85195</v>
      </c>
      <c r="S25" s="253">
        <v>84653.1</v>
      </c>
      <c r="T25" s="253">
        <v>92183.170000001788</v>
      </c>
      <c r="U25" s="423">
        <v>96875.980000000447</v>
      </c>
      <c r="V25"/>
      <c r="X25" s="291">
        <f t="shared" si="5"/>
        <v>3.409099630297827E-3</v>
      </c>
      <c r="Y25" s="425">
        <f t="shared" si="2"/>
        <v>3.9920077527833674E-3</v>
      </c>
      <c r="Z25" s="425">
        <f t="shared" si="3"/>
        <v>4.1291483038068478E-3</v>
      </c>
      <c r="AA25" s="426">
        <f t="shared" si="4"/>
        <v>4.3569316395336731E-3</v>
      </c>
      <c r="AB25"/>
      <c r="AC25"/>
      <c r="AE25" s="34"/>
      <c r="AF25" s="34"/>
      <c r="AG25" s="34"/>
      <c r="AH25" s="34"/>
      <c r="AI25" s="34"/>
    </row>
    <row r="26" spans="1:35" ht="14.1" customHeight="1" x14ac:dyDescent="0.3">
      <c r="A26" s="38" t="s">
        <v>50</v>
      </c>
      <c r="B26" s="18" t="s">
        <v>51</v>
      </c>
      <c r="C26" s="283">
        <v>184.57401613599308</v>
      </c>
      <c r="D26" s="284">
        <v>196.19313158837818</v>
      </c>
      <c r="E26" s="284">
        <v>218.53541059992725</v>
      </c>
      <c r="F26" s="283">
        <v>239.65464975525086</v>
      </c>
      <c r="G26" s="289">
        <v>296.69017511341644</v>
      </c>
      <c r="H26"/>
      <c r="I26" s="258">
        <v>324.35914886275452</v>
      </c>
      <c r="J26" s="259">
        <v>423.31352925063106</v>
      </c>
      <c r="K26" s="260">
        <v>570.82707052367596</v>
      </c>
      <c r="L26"/>
      <c r="M26" s="135">
        <f t="shared" si="0"/>
        <v>9.6639895096848116E-2</v>
      </c>
      <c r="N26" s="135">
        <f t="shared" si="1"/>
        <v>1.7992544705547564E-2</v>
      </c>
      <c r="O26" s="143">
        <f t="shared" si="1"/>
        <v>7.3672418768318426E-2</v>
      </c>
      <c r="P26" s="136">
        <f t="shared" si="1"/>
        <v>0.13983051401588975</v>
      </c>
      <c r="R26" s="272">
        <v>155496.4</v>
      </c>
      <c r="S26" s="253">
        <v>150652.70000000001</v>
      </c>
      <c r="T26" s="253">
        <v>165830.33999999985</v>
      </c>
      <c r="U26" s="423">
        <v>170047.41999999993</v>
      </c>
      <c r="V26"/>
      <c r="X26" s="291">
        <f t="shared" si="5"/>
        <v>1.1869986452161792E-3</v>
      </c>
      <c r="Y26" s="425">
        <f t="shared" si="2"/>
        <v>1.3022875234786908E-3</v>
      </c>
      <c r="Z26" s="425">
        <f t="shared" si="3"/>
        <v>1.3178252580313557E-3</v>
      </c>
      <c r="AA26" s="426">
        <f t="shared" si="4"/>
        <v>1.4093401108658454E-3</v>
      </c>
      <c r="AB26"/>
      <c r="AC26"/>
      <c r="AE26" s="34"/>
      <c r="AF26" s="34"/>
      <c r="AG26" s="34"/>
      <c r="AH26" s="34"/>
      <c r="AI26" s="34"/>
    </row>
    <row r="27" spans="1:35" ht="14.1" customHeight="1" x14ac:dyDescent="0.3">
      <c r="A27" s="38" t="s">
        <v>52</v>
      </c>
      <c r="B27" s="18" t="s">
        <v>53</v>
      </c>
      <c r="C27" s="283">
        <v>69.971104581804695</v>
      </c>
      <c r="D27" s="284">
        <v>73.043793035516956</v>
      </c>
      <c r="E27" s="284">
        <v>77.403649216844272</v>
      </c>
      <c r="F27" s="283">
        <v>79.152295130692735</v>
      </c>
      <c r="G27" s="289">
        <v>91.320002646370071</v>
      </c>
      <c r="H27"/>
      <c r="I27" s="258">
        <v>161.17404029867555</v>
      </c>
      <c r="J27" s="259">
        <v>187.44327100599358</v>
      </c>
      <c r="K27" s="260">
        <v>239.837693969561</v>
      </c>
      <c r="L27"/>
      <c r="M27" s="135">
        <f t="shared" si="0"/>
        <v>2.259125934682582E-2</v>
      </c>
      <c r="N27" s="135">
        <f t="shared" si="1"/>
        <v>0.12032966441759974</v>
      </c>
      <c r="O27" s="143">
        <f t="shared" si="1"/>
        <v>0.15467772477656805</v>
      </c>
      <c r="P27" s="136">
        <f t="shared" si="1"/>
        <v>0.21302654533688181</v>
      </c>
      <c r="R27" s="272">
        <v>19560.100000000002</v>
      </c>
      <c r="S27" s="253">
        <v>18569.099999999999</v>
      </c>
      <c r="T27" s="253">
        <v>22080.159999999683</v>
      </c>
      <c r="U27" s="423">
        <v>23709.419999999925</v>
      </c>
      <c r="V27"/>
      <c r="X27" s="291">
        <f t="shared" si="5"/>
        <v>3.5772365469401838E-3</v>
      </c>
      <c r="Y27" s="425">
        <f t="shared" si="2"/>
        <v>3.9336205327946405E-3</v>
      </c>
      <c r="Z27" s="425">
        <f t="shared" si="3"/>
        <v>3.5055746523958787E-3</v>
      </c>
      <c r="AA27" s="426">
        <f t="shared" si="4"/>
        <v>3.3384323669956072E-3</v>
      </c>
      <c r="AB27"/>
      <c r="AC27"/>
      <c r="AE27" s="34"/>
      <c r="AF27" s="34"/>
      <c r="AG27" s="34"/>
      <c r="AH27" s="34"/>
      <c r="AI27" s="34"/>
    </row>
    <row r="28" spans="1:35" ht="14.1" customHeight="1" x14ac:dyDescent="0.3">
      <c r="A28" s="38" t="s">
        <v>54</v>
      </c>
      <c r="B28" s="18" t="s">
        <v>55</v>
      </c>
      <c r="C28" s="283">
        <v>5266.4597553398517</v>
      </c>
      <c r="D28" s="284">
        <v>5474.9966198552938</v>
      </c>
      <c r="E28" s="284">
        <v>5710.7426790924828</v>
      </c>
      <c r="F28" s="283">
        <v>5801.394504128044</v>
      </c>
      <c r="G28" s="289">
        <v>6979.0923451228218</v>
      </c>
      <c r="H28"/>
      <c r="I28" s="258">
        <v>8047.2982381202137</v>
      </c>
      <c r="J28" s="259">
        <v>10838.405406363752</v>
      </c>
      <c r="K28" s="260">
        <v>14400.224554198257</v>
      </c>
      <c r="L28"/>
      <c r="M28" s="135">
        <f t="shared" si="0"/>
        <v>1.5873911701090204E-2</v>
      </c>
      <c r="N28" s="135">
        <f t="shared" si="1"/>
        <v>2.8893042334469987E-2</v>
      </c>
      <c r="O28" s="143">
        <f t="shared" si="1"/>
        <v>9.2026781418706127E-2</v>
      </c>
      <c r="P28" s="136">
        <f t="shared" si="1"/>
        <v>0.15588349897671927</v>
      </c>
      <c r="R28" s="272">
        <v>1409191.9000000001</v>
      </c>
      <c r="S28" s="253">
        <v>1349986</v>
      </c>
      <c r="T28" s="253">
        <v>1445962.8299999982</v>
      </c>
      <c r="U28" s="423">
        <v>1485870.9799999893</v>
      </c>
      <c r="V28"/>
      <c r="X28" s="291">
        <f t="shared" si="5"/>
        <v>3.7372197181518366E-3</v>
      </c>
      <c r="Y28" s="425">
        <f t="shared" si="2"/>
        <v>4.0555951097680223E-3</v>
      </c>
      <c r="Z28" s="425">
        <f t="shared" si="3"/>
        <v>3.9494394742446391E-3</v>
      </c>
      <c r="AA28" s="426">
        <f t="shared" si="4"/>
        <v>3.904372978687615E-3</v>
      </c>
      <c r="AB28"/>
      <c r="AC28"/>
      <c r="AE28" s="34"/>
      <c r="AF28" s="34"/>
      <c r="AG28" s="34"/>
      <c r="AH28" s="34"/>
      <c r="AI28" s="34"/>
    </row>
    <row r="29" spans="1:35" ht="14.1" customHeight="1" x14ac:dyDescent="0.3">
      <c r="A29" s="38" t="s">
        <v>56</v>
      </c>
      <c r="B29" s="18" t="s">
        <v>57</v>
      </c>
      <c r="C29" s="283">
        <v>2463.3718031417284</v>
      </c>
      <c r="D29" s="284">
        <v>2621.6093186242911</v>
      </c>
      <c r="E29" s="284">
        <v>2977.7255807620618</v>
      </c>
      <c r="F29" s="283">
        <v>3281.278044908805</v>
      </c>
      <c r="G29" s="289">
        <v>4137.2199498687087</v>
      </c>
      <c r="H29"/>
      <c r="I29" s="258">
        <v>5009.9701187176024</v>
      </c>
      <c r="J29" s="259">
        <v>6982.513628189261</v>
      </c>
      <c r="K29" s="260">
        <v>8088.2486331090286</v>
      </c>
      <c r="L29"/>
      <c r="M29" s="135">
        <f t="shared" si="0"/>
        <v>0.1019410472569664</v>
      </c>
      <c r="N29" s="135">
        <f t="shared" si="1"/>
        <v>3.9023344012539152E-2</v>
      </c>
      <c r="O29" s="143">
        <f t="shared" si="1"/>
        <v>0.11035189055639538</v>
      </c>
      <c r="P29" s="136">
        <f t="shared" si="1"/>
        <v>0.14348158916926246</v>
      </c>
      <c r="R29" s="272">
        <v>1013984.6000000001</v>
      </c>
      <c r="S29" s="253">
        <v>986605.69999999984</v>
      </c>
      <c r="T29" s="253">
        <v>1078056.8100000024</v>
      </c>
      <c r="U29" s="423">
        <v>1125847.7400000095</v>
      </c>
      <c r="V29"/>
      <c r="X29" s="291">
        <f t="shared" si="5"/>
        <v>2.4293976487825635E-3</v>
      </c>
      <c r="Y29" s="425">
        <f t="shared" si="2"/>
        <v>2.657200661443869E-3</v>
      </c>
      <c r="Z29" s="425">
        <f t="shared" si="3"/>
        <v>2.7621230654459252E-3</v>
      </c>
      <c r="AA29" s="426">
        <f t="shared" si="4"/>
        <v>2.914495387190436E-3</v>
      </c>
      <c r="AB29"/>
      <c r="AC29"/>
      <c r="AE29" s="34"/>
      <c r="AF29" s="34"/>
      <c r="AG29" s="34"/>
      <c r="AH29" s="34"/>
      <c r="AI29" s="34"/>
    </row>
    <row r="30" spans="1:35" ht="14.1" customHeight="1" x14ac:dyDescent="0.3">
      <c r="A30" s="38" t="s">
        <v>58</v>
      </c>
      <c r="B30" s="18" t="s">
        <v>59</v>
      </c>
      <c r="C30" s="283">
        <v>1155.4172581666378</v>
      </c>
      <c r="D30" s="284">
        <v>1243.7441981295051</v>
      </c>
      <c r="E30" s="284">
        <v>1271.6842359738641</v>
      </c>
      <c r="F30" s="283">
        <v>1319.0902771885389</v>
      </c>
      <c r="G30" s="289">
        <v>1644.0190298449527</v>
      </c>
      <c r="H30"/>
      <c r="I30" s="258">
        <v>1692.1532878096243</v>
      </c>
      <c r="J30" s="259">
        <v>2054.6101175133331</v>
      </c>
      <c r="K30" s="260">
        <v>2837.2583743956025</v>
      </c>
      <c r="L30"/>
      <c r="M30" s="135">
        <f t="shared" si="0"/>
        <v>3.7278154335514735E-2</v>
      </c>
      <c r="N30" s="135">
        <f t="shared" si="1"/>
        <v>5.7882839135092734E-3</v>
      </c>
      <c r="O30" s="143">
        <f t="shared" si="1"/>
        <v>4.5597452413908668E-2</v>
      </c>
      <c r="P30" s="136">
        <f t="shared" si="1"/>
        <v>0.11531722433399993</v>
      </c>
      <c r="R30" s="272">
        <v>325637.5</v>
      </c>
      <c r="S30" s="253">
        <v>296635.2</v>
      </c>
      <c r="T30" s="253">
        <v>323364.00999999978</v>
      </c>
      <c r="U30" s="423">
        <v>330361.08000000007</v>
      </c>
      <c r="V30"/>
      <c r="X30" s="291">
        <f t="shared" si="5"/>
        <v>3.5481701529051102E-3</v>
      </c>
      <c r="Y30" s="425">
        <f t="shared" si="2"/>
        <v>4.1928408972687833E-3</v>
      </c>
      <c r="Z30" s="425">
        <f t="shared" si="3"/>
        <v>3.9326709115645401E-3</v>
      </c>
      <c r="AA30" s="426">
        <f t="shared" si="4"/>
        <v>3.9928743337094633E-3</v>
      </c>
      <c r="AB30"/>
      <c r="AC30"/>
      <c r="AE30" s="34"/>
      <c r="AF30" s="34"/>
      <c r="AG30" s="34"/>
      <c r="AH30" s="34"/>
      <c r="AI30" s="34"/>
    </row>
    <row r="31" spans="1:35" ht="14.1" customHeight="1" x14ac:dyDescent="0.3">
      <c r="A31" s="38" t="s">
        <v>60</v>
      </c>
      <c r="B31" s="18" t="s">
        <v>61</v>
      </c>
      <c r="C31" s="283">
        <v>698.44302090579367</v>
      </c>
      <c r="D31" s="284">
        <v>756.03491586660948</v>
      </c>
      <c r="E31" s="284">
        <v>914.53994643002727</v>
      </c>
      <c r="F31" s="283">
        <v>1088.0337232386946</v>
      </c>
      <c r="G31" s="289">
        <v>1557.5079116794936</v>
      </c>
      <c r="H31"/>
      <c r="I31" s="258">
        <v>1581.7346226996042</v>
      </c>
      <c r="J31" s="259">
        <v>1698.2546163779282</v>
      </c>
      <c r="K31" s="260">
        <v>2061.1587894711151</v>
      </c>
      <c r="L31"/>
      <c r="M31" s="135">
        <f t="shared" si="0"/>
        <v>0.18970606749974439</v>
      </c>
      <c r="N31" s="135">
        <f t="shared" si="1"/>
        <v>3.091780905839725E-3</v>
      </c>
      <c r="O31" s="143">
        <f t="shared" si="1"/>
        <v>1.7453355680451699E-2</v>
      </c>
      <c r="P31" s="136">
        <f t="shared" si="1"/>
        <v>5.7636031318620384E-2</v>
      </c>
      <c r="R31" s="272">
        <v>294072.89999999997</v>
      </c>
      <c r="S31" s="253">
        <v>283694</v>
      </c>
      <c r="T31" s="253">
        <v>308622.87000000104</v>
      </c>
      <c r="U31" s="423">
        <v>321528.1400000006</v>
      </c>
      <c r="V31"/>
      <c r="X31" s="291">
        <f t="shared" si="5"/>
        <v>2.3750676138664722E-3</v>
      </c>
      <c r="Y31" s="425">
        <f t="shared" si="2"/>
        <v>2.6649661814018254E-3</v>
      </c>
      <c r="Z31" s="425">
        <f t="shared" si="3"/>
        <v>2.9632928578171287E-3</v>
      </c>
      <c r="AA31" s="426">
        <f t="shared" si="4"/>
        <v>3.3839455645738896E-3</v>
      </c>
      <c r="AB31"/>
      <c r="AC31"/>
      <c r="AE31" s="34"/>
      <c r="AF31" s="34"/>
      <c r="AG31" s="34"/>
      <c r="AH31" s="34"/>
      <c r="AI31" s="34"/>
    </row>
    <row r="32" spans="1:35" ht="14.1" customHeight="1" x14ac:dyDescent="0.3">
      <c r="A32" s="38" t="s">
        <v>62</v>
      </c>
      <c r="B32" s="18" t="s">
        <v>63</v>
      </c>
      <c r="C32" s="283">
        <v>231.43754884697023</v>
      </c>
      <c r="D32" s="284">
        <v>250.22561688506511</v>
      </c>
      <c r="E32" s="284">
        <v>257.4379633678351</v>
      </c>
      <c r="F32" s="283">
        <v>272.84317032092639</v>
      </c>
      <c r="G32" s="289">
        <v>402.51341568499214</v>
      </c>
      <c r="H32"/>
      <c r="I32" s="258">
        <v>598.37890065169552</v>
      </c>
      <c r="J32" s="259">
        <v>736.44009659662913</v>
      </c>
      <c r="K32" s="260">
        <v>897.66018362300281</v>
      </c>
      <c r="L32"/>
      <c r="M32" s="135">
        <f t="shared" si="0"/>
        <v>5.9840463121905163E-2</v>
      </c>
      <c r="N32" s="135">
        <f t="shared" si="1"/>
        <v>8.2528109591023302E-2</v>
      </c>
      <c r="O32" s="143">
        <f t="shared" si="1"/>
        <v>0.12842165858880339</v>
      </c>
      <c r="P32" s="136">
        <f t="shared" si="1"/>
        <v>0.17399519782962503</v>
      </c>
      <c r="R32" s="272">
        <v>187720.6</v>
      </c>
      <c r="S32" s="253">
        <v>175049.60000000001</v>
      </c>
      <c r="T32" s="253">
        <v>187751.66000000015</v>
      </c>
      <c r="U32" s="423">
        <v>191064.58000000007</v>
      </c>
      <c r="V32"/>
      <c r="X32" s="291">
        <f t="shared" si="5"/>
        <v>1.2328830658274597E-3</v>
      </c>
      <c r="Y32" s="425">
        <f t="shared" si="2"/>
        <v>1.4294555193788794E-3</v>
      </c>
      <c r="Z32" s="425">
        <f t="shared" si="3"/>
        <v>1.3711621157854736E-3</v>
      </c>
      <c r="AA32" s="426">
        <f t="shared" si="4"/>
        <v>1.4280154402292998E-3</v>
      </c>
      <c r="AB32"/>
      <c r="AC32"/>
      <c r="AE32" s="34"/>
      <c r="AF32" s="34"/>
      <c r="AG32" s="34"/>
      <c r="AH32" s="34"/>
      <c r="AI32" s="34"/>
    </row>
    <row r="33" spans="1:35" ht="14.1" customHeight="1" x14ac:dyDescent="0.3">
      <c r="A33" s="38" t="s">
        <v>64</v>
      </c>
      <c r="B33" s="18" t="s">
        <v>65</v>
      </c>
      <c r="C33" s="283">
        <v>121.4994816737177</v>
      </c>
      <c r="D33" s="284">
        <v>148.78836960636082</v>
      </c>
      <c r="E33" s="284">
        <v>158.72312122596367</v>
      </c>
      <c r="F33" s="283">
        <v>163.55976505593119</v>
      </c>
      <c r="G33" s="289">
        <v>193.65274626883419</v>
      </c>
      <c r="H33"/>
      <c r="I33" s="258">
        <v>235.72307141298586</v>
      </c>
      <c r="J33" s="259">
        <v>308.00429734068831</v>
      </c>
      <c r="K33" s="260">
        <v>416.40457209412483</v>
      </c>
      <c r="L33"/>
      <c r="M33" s="135">
        <f t="shared" si="0"/>
        <v>3.0472207152995257E-2</v>
      </c>
      <c r="N33" s="135">
        <f t="shared" si="1"/>
        <v>4.0101412550493709E-2</v>
      </c>
      <c r="O33" s="143">
        <f t="shared" si="1"/>
        <v>9.7252611431672742E-2</v>
      </c>
      <c r="P33" s="136">
        <f t="shared" si="1"/>
        <v>0.16546266538935095</v>
      </c>
      <c r="R33" s="272">
        <v>93252.400000000009</v>
      </c>
      <c r="S33" s="253">
        <v>87509.499999999985</v>
      </c>
      <c r="T33" s="253">
        <v>95578.669999999925</v>
      </c>
      <c r="U33" s="423">
        <v>98475.620000000112</v>
      </c>
      <c r="V33"/>
      <c r="X33" s="291">
        <f t="shared" si="5"/>
        <v>1.3029099698636999E-3</v>
      </c>
      <c r="Y33" s="425">
        <f t="shared" si="2"/>
        <v>1.7002539107909523E-3</v>
      </c>
      <c r="Z33" s="425">
        <f t="shared" si="3"/>
        <v>1.6606542152758958E-3</v>
      </c>
      <c r="AA33" s="426">
        <f t="shared" si="4"/>
        <v>1.6609163268627403E-3</v>
      </c>
      <c r="AB33"/>
      <c r="AC33"/>
      <c r="AE33" s="34"/>
      <c r="AF33" s="34"/>
      <c r="AG33" s="34"/>
      <c r="AH33" s="34"/>
      <c r="AI33" s="34"/>
    </row>
    <row r="34" spans="1:35" ht="14.1" customHeight="1" x14ac:dyDescent="0.3">
      <c r="A34" s="38" t="s">
        <v>66</v>
      </c>
      <c r="B34" s="18" t="s">
        <v>67</v>
      </c>
      <c r="C34" s="283">
        <v>5233.4278922891526</v>
      </c>
      <c r="D34" s="284">
        <v>5763.7845796962483</v>
      </c>
      <c r="E34" s="284">
        <v>6079.8831066770354</v>
      </c>
      <c r="F34" s="283">
        <v>6636.8220677512491</v>
      </c>
      <c r="G34" s="289">
        <v>8581.013216504798</v>
      </c>
      <c r="H34"/>
      <c r="I34" s="258">
        <v>9539.9718367374098</v>
      </c>
      <c r="J34" s="259">
        <v>12204.187003996025</v>
      </c>
      <c r="K34" s="260">
        <v>12536.654039796491</v>
      </c>
      <c r="L34"/>
      <c r="M34" s="135">
        <f t="shared" si="0"/>
        <v>9.1603563966973889E-2</v>
      </c>
      <c r="N34" s="135">
        <f t="shared" si="1"/>
        <v>2.1413760423188988E-2</v>
      </c>
      <c r="O34" s="143">
        <f t="shared" si="1"/>
        <v>7.2986002728432586E-2</v>
      </c>
      <c r="P34" s="136">
        <f t="shared" si="1"/>
        <v>7.8769388011078689E-2</v>
      </c>
      <c r="R34" s="272">
        <v>1776541.1</v>
      </c>
      <c r="S34" s="253">
        <v>1610573.6</v>
      </c>
      <c r="T34" s="253">
        <v>1726826.799999997</v>
      </c>
      <c r="U34" s="423">
        <v>1746541.8999999985</v>
      </c>
      <c r="V34"/>
      <c r="X34" s="291">
        <f t="shared" si="5"/>
        <v>2.945852416411392E-3</v>
      </c>
      <c r="Y34" s="425">
        <f t="shared" si="2"/>
        <v>3.5787154214475189E-3</v>
      </c>
      <c r="Z34" s="425">
        <f t="shared" si="3"/>
        <v>3.5208412949561856E-3</v>
      </c>
      <c r="AA34" s="426">
        <f t="shared" si="4"/>
        <v>3.7999787281091024E-3</v>
      </c>
      <c r="AB34"/>
      <c r="AC34"/>
      <c r="AE34" s="34"/>
      <c r="AF34" s="34"/>
      <c r="AG34" s="34"/>
      <c r="AH34" s="34"/>
      <c r="AI34" s="34"/>
    </row>
    <row r="35" spans="1:35" ht="14.1" customHeight="1" x14ac:dyDescent="0.3">
      <c r="A35" s="38" t="s">
        <v>68</v>
      </c>
      <c r="B35" s="18" t="s">
        <v>69</v>
      </c>
      <c r="C35" s="283">
        <v>3850.5997526499636</v>
      </c>
      <c r="D35" s="284">
        <v>4127.3311760758552</v>
      </c>
      <c r="E35" s="284">
        <v>4523.798372739966</v>
      </c>
      <c r="F35" s="283">
        <v>4600.5650147881315</v>
      </c>
      <c r="G35" s="289">
        <v>5698.4902984571963</v>
      </c>
      <c r="H35"/>
      <c r="I35" s="258">
        <v>6436.8042454629012</v>
      </c>
      <c r="J35" s="259">
        <v>7709.177081888909</v>
      </c>
      <c r="K35" s="260">
        <v>9011.1674441876767</v>
      </c>
      <c r="L35"/>
      <c r="M35" s="135">
        <f t="shared" si="0"/>
        <v>1.6969510071614735E-2</v>
      </c>
      <c r="N35" s="135">
        <f t="shared" si="1"/>
        <v>2.4665461596597549E-2</v>
      </c>
      <c r="O35" s="143">
        <f t="shared" si="1"/>
        <v>6.23060177667909E-2</v>
      </c>
      <c r="P35" s="136">
        <f t="shared" si="1"/>
        <v>9.5984089003482875E-2</v>
      </c>
      <c r="R35" s="272">
        <v>689535.3</v>
      </c>
      <c r="S35" s="253">
        <v>676156.49999999988</v>
      </c>
      <c r="T35" s="253">
        <v>682715.64</v>
      </c>
      <c r="U35" s="423">
        <v>682290.84000000008</v>
      </c>
      <c r="V35"/>
      <c r="X35" s="291">
        <f t="shared" si="5"/>
        <v>5.5843402834488149E-3</v>
      </c>
      <c r="Y35" s="425">
        <f t="shared" si="2"/>
        <v>6.1041063364411282E-3</v>
      </c>
      <c r="Z35" s="425">
        <f t="shared" si="3"/>
        <v>6.6261824216301331E-3</v>
      </c>
      <c r="AA35" s="426">
        <f t="shared" si="4"/>
        <v>6.7428210157242192E-3</v>
      </c>
      <c r="AB35"/>
      <c r="AC35"/>
      <c r="AE35" s="34"/>
      <c r="AF35" s="34"/>
      <c r="AG35" s="34"/>
      <c r="AH35" s="34"/>
      <c r="AI35" s="34"/>
    </row>
    <row r="36" spans="1:35" ht="14.1" customHeight="1" x14ac:dyDescent="0.3">
      <c r="A36" s="39" t="s">
        <v>70</v>
      </c>
      <c r="B36" s="32" t="s">
        <v>71</v>
      </c>
      <c r="C36" s="286">
        <v>4623.925146509835</v>
      </c>
      <c r="D36" s="286">
        <v>4859.2594372211624</v>
      </c>
      <c r="E36" s="286">
        <v>5447.8564468924142</v>
      </c>
      <c r="F36" s="287">
        <v>5917.2851587859122</v>
      </c>
      <c r="G36" s="290">
        <v>7172.939972236908</v>
      </c>
      <c r="H36"/>
      <c r="I36" s="261">
        <v>8054.0199049161029</v>
      </c>
      <c r="J36" s="262">
        <v>10208.642293913692</v>
      </c>
      <c r="K36" s="263">
        <v>11468.755191859962</v>
      </c>
      <c r="L36"/>
      <c r="M36" s="137">
        <f t="shared" si="0"/>
        <v>8.616759939797447E-2</v>
      </c>
      <c r="N36" s="137">
        <f t="shared" si="1"/>
        <v>2.344168155168469E-2</v>
      </c>
      <c r="O36" s="144">
        <f t="shared" si="1"/>
        <v>7.31345022160792E-2</v>
      </c>
      <c r="P36" s="138">
        <f t="shared" si="1"/>
        <v>9.8408328551825797E-2</v>
      </c>
      <c r="R36" s="303">
        <v>1977187.0999999999</v>
      </c>
      <c r="S36" s="253">
        <v>1819548.6</v>
      </c>
      <c r="T36" s="253">
        <v>2038620.9399999976</v>
      </c>
      <c r="U36" s="423">
        <v>2088303.2600000054</v>
      </c>
      <c r="V36"/>
      <c r="X36" s="292">
        <f t="shared" si="5"/>
        <v>2.338638132177696E-3</v>
      </c>
      <c r="Y36" s="427">
        <f t="shared" si="2"/>
        <v>2.6705851315107286E-3</v>
      </c>
      <c r="Z36" s="427">
        <f t="shared" si="3"/>
        <v>2.6723243836063119E-3</v>
      </c>
      <c r="AA36" s="428">
        <f t="shared" si="4"/>
        <v>2.8335372894001502E-3</v>
      </c>
      <c r="AB36"/>
      <c r="AC36"/>
      <c r="AE36" s="34"/>
      <c r="AF36" s="34"/>
      <c r="AG36" s="34"/>
      <c r="AH36" s="34"/>
      <c r="AI36" s="34"/>
    </row>
    <row r="37" spans="1:35" ht="14.1" customHeight="1" x14ac:dyDescent="0.3">
      <c r="A37" s="39" t="s">
        <v>72</v>
      </c>
      <c r="B37" s="32" t="s">
        <v>73</v>
      </c>
      <c r="C37" s="286">
        <v>20268.377615380901</v>
      </c>
      <c r="D37" s="286">
        <v>21327.145087799436</v>
      </c>
      <c r="E37" s="286">
        <v>24093.931793305186</v>
      </c>
      <c r="F37" s="287">
        <v>25343.240062635308</v>
      </c>
      <c r="G37" s="290">
        <v>29681.098485956536</v>
      </c>
      <c r="H37"/>
      <c r="I37" s="261">
        <v>39044.36967257841</v>
      </c>
      <c r="J37" s="262">
        <v>45000.795796564133</v>
      </c>
      <c r="K37" s="263">
        <v>52690.850901159065</v>
      </c>
      <c r="L37"/>
      <c r="M37" s="137">
        <f t="shared" si="0"/>
        <v>5.1851573252866157E-2</v>
      </c>
      <c r="N37" s="137">
        <f t="shared" si="1"/>
        <v>5.6369100238327308E-2</v>
      </c>
      <c r="O37" s="144">
        <f t="shared" si="1"/>
        <v>8.6796033738269829E-2</v>
      </c>
      <c r="P37" s="138">
        <f t="shared" si="1"/>
        <v>0.12163369745273234</v>
      </c>
      <c r="R37" s="303">
        <v>3321042.8083587582</v>
      </c>
      <c r="S37" s="253">
        <v>3326210.5541545176</v>
      </c>
      <c r="T37" s="253">
        <v>3404279.447502993</v>
      </c>
      <c r="U37" s="423">
        <v>3433823.3191697747</v>
      </c>
      <c r="V37"/>
      <c r="X37" s="292">
        <f t="shared" si="5"/>
        <v>6.1030160660281961E-3</v>
      </c>
      <c r="Y37" s="427">
        <f t="shared" si="2"/>
        <v>6.4118445722449275E-3</v>
      </c>
      <c r="Z37" s="427">
        <f t="shared" si="3"/>
        <v>7.0775423007584937E-3</v>
      </c>
      <c r="AA37" s="428">
        <f t="shared" si="4"/>
        <v>7.3804729326501176E-3</v>
      </c>
      <c r="AB37"/>
      <c r="AC37"/>
      <c r="AE37" s="34"/>
      <c r="AF37" s="34"/>
      <c r="AG37" s="34"/>
      <c r="AH37" s="34"/>
      <c r="AI37" s="34"/>
    </row>
    <row r="38" spans="1:35" ht="14.1" customHeight="1" x14ac:dyDescent="0.3">
      <c r="A38" s="39" t="s">
        <v>74</v>
      </c>
      <c r="B38" s="32" t="s">
        <v>75</v>
      </c>
      <c r="C38" s="286">
        <v>2499.4791883173557</v>
      </c>
      <c r="D38" s="286">
        <v>2784.7649537259845</v>
      </c>
      <c r="E38" s="286">
        <v>2915.5305853109853</v>
      </c>
      <c r="F38" s="287">
        <v>3115.9600840549647</v>
      </c>
      <c r="G38" s="290">
        <v>3689.3524280551701</v>
      </c>
      <c r="H38"/>
      <c r="I38" s="261">
        <v>3939.6469895915398</v>
      </c>
      <c r="J38" s="262">
        <v>5438.0085123166582</v>
      </c>
      <c r="K38" s="263">
        <v>7011.1561595908697</v>
      </c>
      <c r="L38"/>
      <c r="M38" s="137">
        <f t="shared" si="0"/>
        <v>6.8745462576788707E-2</v>
      </c>
      <c r="N38" s="137">
        <f t="shared" si="1"/>
        <v>1.3214585751004426E-2</v>
      </c>
      <c r="O38" s="144">
        <f t="shared" si="1"/>
        <v>8.0682074796949887E-2</v>
      </c>
      <c r="P38" s="138">
        <f t="shared" si="1"/>
        <v>0.13701946441205304</v>
      </c>
      <c r="R38" s="303">
        <v>417259.8</v>
      </c>
      <c r="S38" s="253">
        <v>378184.39999999997</v>
      </c>
      <c r="T38" s="253">
        <v>400939.41999999975</v>
      </c>
      <c r="U38" s="423">
        <v>401920.61999999994</v>
      </c>
      <c r="V38"/>
      <c r="X38" s="292">
        <f t="shared" si="5"/>
        <v>5.9902228499303213E-3</v>
      </c>
      <c r="Y38" s="427">
        <f t="shared" si="2"/>
        <v>7.3635109055952197E-3</v>
      </c>
      <c r="Z38" s="427">
        <f t="shared" si="3"/>
        <v>7.2717483985759923E-3</v>
      </c>
      <c r="AA38" s="428">
        <f t="shared" si="4"/>
        <v>7.7526753518019683E-3</v>
      </c>
      <c r="AB38"/>
      <c r="AC38"/>
      <c r="AE38" s="34"/>
      <c r="AF38" s="34"/>
      <c r="AG38" s="34"/>
      <c r="AH38" s="34"/>
      <c r="AI38" s="34"/>
    </row>
    <row r="39" spans="1:35" ht="14.1" customHeight="1" x14ac:dyDescent="0.3">
      <c r="A39" s="40" t="s">
        <v>76</v>
      </c>
      <c r="B39" s="20" t="s">
        <v>77</v>
      </c>
      <c r="C39" s="151">
        <f>SUM(C9:C35)</f>
        <v>71049.620988970812</v>
      </c>
      <c r="D39" s="151">
        <f t="shared" ref="D39:G39" si="6">SUM(D9:D35)</f>
        <v>75287.042438787597</v>
      </c>
      <c r="E39" s="151">
        <f t="shared" ref="E39:F39" si="7">SUM(E9:E35)</f>
        <v>84969.976004732584</v>
      </c>
      <c r="F39" s="151">
        <f t="shared" si="7"/>
        <v>92848.521537280787</v>
      </c>
      <c r="G39" s="238">
        <f t="shared" si="6"/>
        <v>115415.41442969281</v>
      </c>
      <c r="H39" s="349"/>
      <c r="I39" s="162">
        <f t="shared" ref="I39:K39" si="8">SUM(I9:I35)</f>
        <v>121317.02251827055</v>
      </c>
      <c r="J39" s="163">
        <f t="shared" si="8"/>
        <v>138931.65964885583</v>
      </c>
      <c r="K39" s="164">
        <f t="shared" si="8"/>
        <v>171646.50542091273</v>
      </c>
      <c r="L39"/>
      <c r="M39" s="139">
        <f t="shared" si="0"/>
        <v>9.2721522389383582E-2</v>
      </c>
      <c r="N39" s="139">
        <f t="shared" si="1"/>
        <v>1.0023748773588359E-2</v>
      </c>
      <c r="O39" s="140">
        <f t="shared" si="1"/>
        <v>3.7785221044446926E-2</v>
      </c>
      <c r="P39" s="141">
        <f t="shared" si="1"/>
        <v>8.2615473707370102E-2</v>
      </c>
      <c r="R39" s="182">
        <f>SUM(R9:R35)</f>
        <v>22596707.899999999</v>
      </c>
      <c r="S39" s="151">
        <f>SUM(S9:S35)</f>
        <v>21309259.600000001</v>
      </c>
      <c r="T39" s="151">
        <f t="shared" ref="T39:U39" si="9">SUM(T9:T35)</f>
        <v>22574198.649999991</v>
      </c>
      <c r="U39" s="424">
        <f t="shared" si="9"/>
        <v>22953549.000000007</v>
      </c>
      <c r="V39"/>
      <c r="W39" s="349"/>
      <c r="X39" s="293">
        <f t="shared" si="5"/>
        <v>3.1442465558874978E-3</v>
      </c>
      <c r="Y39" s="294">
        <f t="shared" si="2"/>
        <v>3.5330670258851976E-3</v>
      </c>
      <c r="Z39" s="294">
        <f t="shared" si="3"/>
        <v>3.7640306671409846E-3</v>
      </c>
      <c r="AA39" s="377">
        <f t="shared" si="4"/>
        <v>4.0450616824997633E-3</v>
      </c>
      <c r="AB39"/>
      <c r="AE39" s="34"/>
      <c r="AF39" s="34"/>
      <c r="AG39" s="34"/>
      <c r="AH39" s="34"/>
      <c r="AI39" s="34"/>
    </row>
    <row r="40" spans="1:35" ht="14.1" customHeight="1" x14ac:dyDescent="0.3">
      <c r="A40" s="40" t="s">
        <v>78</v>
      </c>
      <c r="B40" s="20" t="s">
        <v>79</v>
      </c>
      <c r="C40" s="151">
        <f>SUM(C37,C39)</f>
        <v>91317.998604351713</v>
      </c>
      <c r="D40" s="151">
        <f t="shared" ref="D40:G40" si="10">SUM(D37,D39)</f>
        <v>96614.187526587033</v>
      </c>
      <c r="E40" s="151">
        <f t="shared" ref="E40:F40" si="11">SUM(E37,E39)</f>
        <v>109063.90779803778</v>
      </c>
      <c r="F40" s="151">
        <f t="shared" si="11"/>
        <v>118191.76159991609</v>
      </c>
      <c r="G40" s="238">
        <f t="shared" si="10"/>
        <v>145096.51291564933</v>
      </c>
      <c r="H40" s="349"/>
      <c r="I40" s="162">
        <f t="shared" ref="I40:K40" si="12">SUM(I37,I39)</f>
        <v>160361.39219084894</v>
      </c>
      <c r="J40" s="163">
        <f t="shared" si="12"/>
        <v>183932.45544541997</v>
      </c>
      <c r="K40" s="164">
        <f t="shared" si="12"/>
        <v>224337.35632207181</v>
      </c>
      <c r="L40"/>
      <c r="M40" s="139">
        <f t="shared" si="0"/>
        <v>8.3692708121013704E-2</v>
      </c>
      <c r="N40" s="139">
        <f t="shared" si="1"/>
        <v>2.0207633072012232E-2</v>
      </c>
      <c r="O40" s="140">
        <f t="shared" si="1"/>
        <v>4.8576882220523698E-2</v>
      </c>
      <c r="P40" s="141">
        <f t="shared" si="1"/>
        <v>9.1060729440218369E-2</v>
      </c>
      <c r="R40" s="182">
        <f>SUM(R37,R39)</f>
        <v>25917750.708358757</v>
      </c>
      <c r="S40" s="151">
        <f>SUM(S37,S39)</f>
        <v>24635470.15415452</v>
      </c>
      <c r="T40" s="151">
        <f t="shared" ref="T40:U40" si="13">SUM(T37,T39)</f>
        <v>25978478.097502984</v>
      </c>
      <c r="U40" s="183">
        <f t="shared" si="13"/>
        <v>26387372.319169782</v>
      </c>
      <c r="V40"/>
      <c r="X40" s="293">
        <f t="shared" si="5"/>
        <v>3.5233766861913931E-3</v>
      </c>
      <c r="Y40" s="294">
        <f t="shared" si="2"/>
        <v>3.9217513171874267E-3</v>
      </c>
      <c r="Z40" s="294">
        <f t="shared" si="3"/>
        <v>4.1982408433895464E-3</v>
      </c>
      <c r="AA40" s="377">
        <f t="shared" si="4"/>
        <v>4.4791031168364068E-3</v>
      </c>
      <c r="AB40"/>
      <c r="AE40" s="34"/>
      <c r="AF40" s="34"/>
      <c r="AG40" s="34"/>
      <c r="AH40" s="34"/>
      <c r="AI40" s="34"/>
    </row>
    <row r="41" spans="1:35" ht="14.1" customHeight="1" thickBot="1" x14ac:dyDescent="0.35">
      <c r="A41" s="41" t="s">
        <v>80</v>
      </c>
      <c r="B41" s="42"/>
      <c r="C41" s="153">
        <f>SUM(C9:C38)</f>
        <v>98441.402939178908</v>
      </c>
      <c r="D41" s="153">
        <f t="shared" ref="D41:G41" si="14">SUM(D9:D38)</f>
        <v>104258.21191753418</v>
      </c>
      <c r="E41" s="153">
        <f t="shared" ref="E41:F41" si="15">SUM(E9:E38)</f>
        <v>117427.29483024117</v>
      </c>
      <c r="F41" s="154">
        <f t="shared" si="15"/>
        <v>127225.00684275698</v>
      </c>
      <c r="G41" s="239">
        <f t="shared" si="14"/>
        <v>155958.80531594143</v>
      </c>
      <c r="H41" s="349"/>
      <c r="I41" s="165">
        <f t="shared" ref="I41:K41" si="16">SUM(I9:I38)</f>
        <v>172355.0590853566</v>
      </c>
      <c r="J41" s="166">
        <f t="shared" si="16"/>
        <v>199579.10625165032</v>
      </c>
      <c r="K41" s="167">
        <f t="shared" si="16"/>
        <v>242817.26767352264</v>
      </c>
      <c r="L41"/>
      <c r="M41" s="139">
        <f t="shared" si="0"/>
        <v>8.3436410816410955E-2</v>
      </c>
      <c r="N41" s="139">
        <f t="shared" si="1"/>
        <v>2.0194146040789951E-2</v>
      </c>
      <c r="O41" s="146">
        <f t="shared" si="1"/>
        <v>5.0560420172621523E-2</v>
      </c>
      <c r="P41" s="147">
        <f t="shared" si="1"/>
        <v>9.2581728993751389E-2</v>
      </c>
      <c r="R41" s="156">
        <f>SUM(R9:R38)</f>
        <v>28312197.608358759</v>
      </c>
      <c r="S41" s="157">
        <f>SUM(S9:S38)</f>
        <v>26833203.15415452</v>
      </c>
      <c r="T41" s="157">
        <f t="shared" ref="T41:U41" si="17">SUM(T9:T38)</f>
        <v>28418038.45750298</v>
      </c>
      <c r="U41" s="183">
        <f t="shared" si="17"/>
        <v>28877596.199169789</v>
      </c>
      <c r="V41"/>
      <c r="X41" s="295">
        <f t="shared" si="5"/>
        <v>3.4769961802652697E-3</v>
      </c>
      <c r="Y41" s="296">
        <f t="shared" si="2"/>
        <v>3.8854180516049246E-3</v>
      </c>
      <c r="Z41" s="296">
        <f t="shared" si="3"/>
        <v>4.1321393454317682E-3</v>
      </c>
      <c r="AA41" s="429">
        <f t="shared" si="4"/>
        <v>4.4056647224125466E-3</v>
      </c>
      <c r="AB41"/>
      <c r="AE41" s="34"/>
      <c r="AF41" s="34"/>
      <c r="AG41" s="34"/>
      <c r="AH41" s="34"/>
      <c r="AI41" s="34"/>
    </row>
    <row r="42" spans="1:35" ht="14.1" customHeight="1" x14ac:dyDescent="0.3">
      <c r="A42" s="5" t="s">
        <v>81</v>
      </c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AE42" s="34"/>
      <c r="AF42" s="34"/>
      <c r="AG42" s="34"/>
      <c r="AH42" s="34"/>
      <c r="AI42" s="34"/>
    </row>
    <row r="43" spans="1:35" ht="14.1" customHeight="1" x14ac:dyDescent="0.3"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AE43" s="34"/>
      <c r="AF43" s="34"/>
      <c r="AG43" s="34"/>
      <c r="AH43" s="34"/>
      <c r="AI43" s="34"/>
    </row>
    <row r="44" spans="1:35" ht="14.1" customHeight="1" x14ac:dyDescent="0.3"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AE44" s="34"/>
      <c r="AF44" s="34"/>
      <c r="AG44" s="34"/>
      <c r="AH44" s="34"/>
      <c r="AI44" s="34"/>
    </row>
    <row r="45" spans="1:35" ht="21.6" customHeight="1" thickBot="1" x14ac:dyDescent="0.25">
      <c r="A45" s="664" t="s">
        <v>248</v>
      </c>
      <c r="B45" s="665"/>
      <c r="C45" s="665"/>
      <c r="D45" s="665"/>
      <c r="E45" s="665"/>
      <c r="F45" s="665"/>
      <c r="G45" s="665"/>
      <c r="H45" s="665"/>
      <c r="I45" s="665"/>
      <c r="J45" s="665"/>
      <c r="K45" s="665"/>
      <c r="L45" s="665"/>
      <c r="M45" s="665"/>
      <c r="N45" s="665"/>
      <c r="O45" s="665"/>
      <c r="P45" s="666"/>
      <c r="AE45" s="34"/>
      <c r="AF45" s="34"/>
      <c r="AG45" s="34"/>
      <c r="AH45" s="34"/>
      <c r="AI45" s="34"/>
    </row>
    <row r="46" spans="1:35" ht="14.1" customHeight="1" x14ac:dyDescent="0.2">
      <c r="A46" s="9"/>
      <c r="B46" s="9"/>
      <c r="C46" s="9"/>
      <c r="D46" s="9"/>
      <c r="E46" s="9"/>
      <c r="F46" s="9"/>
      <c r="AE46" s="34"/>
      <c r="AF46" s="34"/>
      <c r="AG46" s="34"/>
      <c r="AH46" s="34"/>
      <c r="AI46" s="34"/>
    </row>
    <row r="47" spans="1:35" ht="14.1" customHeight="1" thickBot="1" x14ac:dyDescent="0.35">
      <c r="C47" s="398" t="s">
        <v>156</v>
      </c>
      <c r="D47" s="399"/>
      <c r="E47" s="399"/>
      <c r="F47" s="399"/>
      <c r="G47" s="400"/>
      <c r="I47" s="398" t="s">
        <v>156</v>
      </c>
      <c r="J47" s="399"/>
      <c r="K47" s="400"/>
      <c r="M47" s="398" t="s">
        <v>157</v>
      </c>
      <c r="N47" s="399"/>
      <c r="O47" s="399"/>
      <c r="P47" s="400"/>
      <c r="Q47"/>
      <c r="R47"/>
      <c r="S47"/>
      <c r="T47"/>
      <c r="U47"/>
      <c r="V47"/>
      <c r="AE47" s="34"/>
      <c r="AF47" s="34"/>
      <c r="AG47" s="34"/>
      <c r="AH47" s="34"/>
      <c r="AI47" s="34"/>
    </row>
    <row r="48" spans="1:35" ht="40.799999999999997" x14ac:dyDescent="0.3">
      <c r="A48" s="102"/>
      <c r="B48" s="103"/>
      <c r="C48" s="104" cm="1">
        <f t="array" ref="C48:F48">$C$7:$F$7</f>
        <v>2020</v>
      </c>
      <c r="D48" s="105">
        <v>2021</v>
      </c>
      <c r="E48" s="105">
        <v>2022</v>
      </c>
      <c r="F48" s="105">
        <v>2023</v>
      </c>
      <c r="G48" s="244">
        <v>2025</v>
      </c>
      <c r="H48"/>
      <c r="I48" s="108" t="s">
        <v>5</v>
      </c>
      <c r="J48" s="108" t="s">
        <v>6</v>
      </c>
      <c r="K48" s="113" t="s">
        <v>7</v>
      </c>
      <c r="M48" s="108" t="s">
        <v>83</v>
      </c>
      <c r="N48" s="108" t="s">
        <v>9</v>
      </c>
      <c r="O48" s="108" t="s">
        <v>10</v>
      </c>
      <c r="P48" s="113" t="s">
        <v>11</v>
      </c>
      <c r="Q48"/>
      <c r="R48"/>
      <c r="S48"/>
      <c r="T48"/>
      <c r="U48"/>
      <c r="V48"/>
      <c r="AE48" s="34"/>
      <c r="AF48" s="34"/>
      <c r="AG48" s="34"/>
      <c r="AH48" s="34"/>
      <c r="AI48" s="34"/>
    </row>
    <row r="49" spans="1:35" ht="14.4" x14ac:dyDescent="0.3">
      <c r="A49" s="251" t="s">
        <v>160</v>
      </c>
      <c r="B49" s="107"/>
      <c r="C49" s="168" t="s">
        <v>84</v>
      </c>
      <c r="D49" s="184" t="s">
        <v>84</v>
      </c>
      <c r="E49" s="184" t="s">
        <v>84</v>
      </c>
      <c r="F49" s="184" t="s">
        <v>84</v>
      </c>
      <c r="G49" s="236" t="s">
        <v>84</v>
      </c>
      <c r="H49"/>
      <c r="I49" s="168" t="s">
        <v>84</v>
      </c>
      <c r="J49" s="168" t="s">
        <v>84</v>
      </c>
      <c r="K49" s="169" t="s">
        <v>84</v>
      </c>
      <c r="M49" s="108" t="s">
        <v>15</v>
      </c>
      <c r="N49" s="108" t="s">
        <v>15</v>
      </c>
      <c r="O49" s="108" t="s">
        <v>15</v>
      </c>
      <c r="P49" s="113" t="s">
        <v>15</v>
      </c>
      <c r="Q49"/>
      <c r="R49"/>
      <c r="S49"/>
      <c r="T49"/>
      <c r="U49"/>
      <c r="V49"/>
      <c r="AE49" s="34"/>
      <c r="AF49" s="34"/>
      <c r="AG49" s="34"/>
      <c r="AH49" s="34"/>
      <c r="AI49" s="34"/>
    </row>
    <row r="50" spans="1:35" ht="14.1" customHeight="1" x14ac:dyDescent="0.3">
      <c r="A50" s="38" t="s">
        <v>131</v>
      </c>
      <c r="B50" s="18"/>
      <c r="C50" s="373">
        <v>9129.3897521728522</v>
      </c>
      <c r="D50" s="374">
        <v>10440.913227148725</v>
      </c>
      <c r="E50" s="374">
        <v>11967.102519652975</v>
      </c>
      <c r="F50" s="373">
        <v>13057.165895569413</v>
      </c>
      <c r="G50" s="375">
        <v>16253.484530404956</v>
      </c>
      <c r="H50" s="328"/>
      <c r="I50" s="304">
        <v>17090.105186239492</v>
      </c>
      <c r="J50" s="305">
        <v>19571.50470569939</v>
      </c>
      <c r="K50" s="306">
        <v>24180.092550919984</v>
      </c>
      <c r="L50" s="328"/>
      <c r="M50" s="135">
        <f t="shared" ref="M50:M52" si="18">F50/E50-1</f>
        <v>9.108832937014455E-2</v>
      </c>
      <c r="N50" s="135">
        <f t="shared" ref="N50:N52" si="19">IFERROR((I50/$G50)^(1/5)-1,0)</f>
        <v>1.0089021132521303E-2</v>
      </c>
      <c r="O50" s="143">
        <f t="shared" ref="O50:O52" si="20">IFERROR((J50/$G50)^(1/5)-1,0)</f>
        <v>3.7852287476821012E-2</v>
      </c>
      <c r="P50" s="136">
        <f t="shared" ref="P50:P52" si="21">IFERROR((K50/$G50)^(1/5)-1,0)</f>
        <v>8.2685437275921814E-2</v>
      </c>
      <c r="Q50" s="328"/>
      <c r="R50" s="328"/>
      <c r="S50"/>
      <c r="T50"/>
      <c r="U50"/>
      <c r="V50"/>
      <c r="AE50" s="34"/>
      <c r="AF50" s="34"/>
      <c r="AG50" s="34"/>
      <c r="AH50" s="34"/>
      <c r="AI50" s="34"/>
    </row>
    <row r="51" spans="1:35" ht="14.1" customHeight="1" x14ac:dyDescent="0.3">
      <c r="A51" s="38" t="s">
        <v>132</v>
      </c>
      <c r="B51" s="18"/>
      <c r="C51" s="373">
        <v>61920.231236797954</v>
      </c>
      <c r="D51" s="374">
        <v>64846.129211638872</v>
      </c>
      <c r="E51" s="374">
        <v>73002.873485079603</v>
      </c>
      <c r="F51" s="373">
        <v>79791.355641711372</v>
      </c>
      <c r="G51" s="375">
        <v>99161.929899287861</v>
      </c>
      <c r="H51" s="328"/>
      <c r="I51" s="304">
        <v>104226.91733203105</v>
      </c>
      <c r="J51" s="305">
        <v>119360.15494315643</v>
      </c>
      <c r="K51" s="306">
        <v>147466.41286999272</v>
      </c>
      <c r="L51" s="328"/>
      <c r="M51" s="135">
        <f t="shared" si="18"/>
        <v>9.298924593727409E-2</v>
      </c>
      <c r="N51" s="135">
        <f t="shared" si="19"/>
        <v>1.0013048468655139E-2</v>
      </c>
      <c r="O51" s="143">
        <f t="shared" si="20"/>
        <v>3.7774226631361207E-2</v>
      </c>
      <c r="P51" s="136">
        <f t="shared" si="21"/>
        <v>8.2604004357556882E-2</v>
      </c>
      <c r="Q51" s="328"/>
      <c r="R51" s="328"/>
      <c r="S51"/>
      <c r="T51"/>
      <c r="U51"/>
      <c r="V51"/>
      <c r="AE51" s="34"/>
      <c r="AF51" s="34"/>
      <c r="AG51" s="34"/>
      <c r="AH51" s="34"/>
      <c r="AI51" s="34"/>
    </row>
    <row r="52" spans="1:35" ht="14.1" customHeight="1" x14ac:dyDescent="0.3">
      <c r="A52" s="40" t="s">
        <v>76</v>
      </c>
      <c r="B52" s="20" t="s">
        <v>77</v>
      </c>
      <c r="C52" s="151">
        <f t="shared" ref="C52:G52" si="22">SUM(C50:C51)</f>
        <v>71049.620988970812</v>
      </c>
      <c r="D52" s="151">
        <f t="shared" si="22"/>
        <v>75287.042438787597</v>
      </c>
      <c r="E52" s="151">
        <f t="shared" ref="E52:F52" si="23">SUM(E50:E51)</f>
        <v>84969.976004732584</v>
      </c>
      <c r="F52" s="151">
        <f t="shared" si="23"/>
        <v>92848.521537280787</v>
      </c>
      <c r="G52" s="238">
        <f t="shared" si="22"/>
        <v>115415.41442969281</v>
      </c>
      <c r="H52"/>
      <c r="I52" s="162">
        <f t="shared" ref="I52:K52" si="24">SUM(I50:I51)</f>
        <v>121317.02251827055</v>
      </c>
      <c r="J52" s="163">
        <f t="shared" si="24"/>
        <v>138931.65964885583</v>
      </c>
      <c r="K52" s="164">
        <f t="shared" si="24"/>
        <v>171646.5054209127</v>
      </c>
      <c r="M52" s="139">
        <f t="shared" si="18"/>
        <v>9.2721522389383582E-2</v>
      </c>
      <c r="N52" s="139">
        <f t="shared" si="19"/>
        <v>1.0023748773588359E-2</v>
      </c>
      <c r="O52" s="140">
        <f t="shared" si="20"/>
        <v>3.7785221044446926E-2</v>
      </c>
      <c r="P52" s="141">
        <f t="shared" si="21"/>
        <v>8.261547370736988E-2</v>
      </c>
      <c r="Q52"/>
      <c r="R52"/>
      <c r="S52"/>
      <c r="T52"/>
      <c r="U52"/>
      <c r="V52"/>
      <c r="AE52" s="34"/>
      <c r="AF52" s="34"/>
      <c r="AG52" s="34"/>
      <c r="AH52" s="34"/>
      <c r="AI52" s="34"/>
    </row>
    <row r="53" spans="1:35" ht="14.1" customHeight="1" x14ac:dyDescent="0.2">
      <c r="A53" s="5" t="s">
        <v>81</v>
      </c>
      <c r="B53" s="9"/>
      <c r="C53" s="9"/>
      <c r="D53" s="9"/>
      <c r="E53" s="9"/>
      <c r="F53" s="9"/>
      <c r="AE53" s="34"/>
      <c r="AF53" s="34"/>
      <c r="AG53" s="34"/>
      <c r="AH53" s="34"/>
      <c r="AI53" s="34"/>
    </row>
    <row r="54" spans="1:35" ht="14.1" customHeight="1" x14ac:dyDescent="0.2">
      <c r="A54" s="9"/>
      <c r="B54" s="9"/>
      <c r="C54" s="9"/>
      <c r="D54" s="9"/>
      <c r="E54" s="9"/>
      <c r="F54" s="9"/>
      <c r="AE54" s="34"/>
      <c r="AF54" s="34"/>
      <c r="AG54" s="34"/>
      <c r="AH54" s="34"/>
      <c r="AI54" s="34"/>
    </row>
    <row r="55" spans="1:35" ht="14.1" customHeight="1" x14ac:dyDescent="0.3">
      <c r="K55" s="3"/>
      <c r="Q55" s="7"/>
      <c r="V55" s="36"/>
      <c r="W55" s="36"/>
      <c r="X55" s="36"/>
      <c r="Y55" s="36"/>
      <c r="Z55" s="36"/>
      <c r="AA55" s="36"/>
      <c r="AB55" s="36"/>
      <c r="AC55" s="36"/>
      <c r="AE55"/>
      <c r="AF55"/>
      <c r="AG55"/>
      <c r="AH55"/>
      <c r="AI55"/>
    </row>
    <row r="56" spans="1:35" ht="24.6" customHeight="1" thickBot="1" x14ac:dyDescent="0.25">
      <c r="A56" s="664" t="s">
        <v>249</v>
      </c>
      <c r="B56" s="665"/>
      <c r="C56" s="665"/>
      <c r="D56" s="665"/>
      <c r="E56" s="665"/>
      <c r="F56" s="665"/>
      <c r="G56" s="665"/>
      <c r="H56" s="665"/>
      <c r="I56" s="665"/>
      <c r="J56" s="665"/>
      <c r="K56" s="665"/>
      <c r="L56" s="665"/>
      <c r="M56" s="665"/>
      <c r="N56" s="665"/>
      <c r="O56" s="665"/>
      <c r="P56" s="666"/>
      <c r="Q56" s="16"/>
      <c r="V56" s="36"/>
      <c r="W56" s="36"/>
      <c r="X56" s="36"/>
      <c r="Y56" s="36"/>
      <c r="Z56" s="36"/>
      <c r="AA56" s="36"/>
      <c r="AB56" s="36"/>
      <c r="AC56" s="36"/>
      <c r="AE56" s="34"/>
      <c r="AF56" s="34"/>
      <c r="AG56" s="34"/>
      <c r="AH56" s="34"/>
      <c r="AI56" s="34"/>
    </row>
    <row r="57" spans="1:35" ht="14.1" customHeight="1" thickBot="1" x14ac:dyDescent="0.35">
      <c r="C57" s="398" t="s">
        <v>161</v>
      </c>
      <c r="D57" s="399"/>
      <c r="E57" s="399"/>
      <c r="F57" s="399"/>
      <c r="G57" s="400"/>
      <c r="I57" s="398" t="s">
        <v>161</v>
      </c>
      <c r="J57" s="399"/>
      <c r="K57" s="400"/>
      <c r="L57"/>
      <c r="M57" s="419" t="s">
        <v>162</v>
      </c>
      <c r="N57" s="389"/>
      <c r="O57" s="389"/>
      <c r="P57" s="390"/>
      <c r="S57" s="36"/>
      <c r="T57" s="36"/>
      <c r="U57" s="36"/>
      <c r="V57" s="36"/>
      <c r="W57" s="36"/>
      <c r="X57" s="36"/>
      <c r="Y57" s="36"/>
      <c r="Z57" s="36"/>
      <c r="AA57" s="36"/>
      <c r="AB57" s="34"/>
      <c r="AC57" s="34"/>
    </row>
    <row r="58" spans="1:35" ht="40.799999999999997" x14ac:dyDescent="0.3">
      <c r="A58" s="102"/>
      <c r="B58" s="103"/>
      <c r="C58" s="104" cm="1">
        <f t="array" ref="C58:F58">$C$7:$F$7</f>
        <v>2020</v>
      </c>
      <c r="D58" s="105">
        <v>2021</v>
      </c>
      <c r="E58" s="105">
        <v>2022</v>
      </c>
      <c r="F58" s="105">
        <v>2023</v>
      </c>
      <c r="G58" s="142">
        <v>2025</v>
      </c>
      <c r="H58"/>
      <c r="I58" s="108" t="s">
        <v>5</v>
      </c>
      <c r="J58" s="108" t="s">
        <v>6</v>
      </c>
      <c r="K58" s="113" t="s">
        <v>7</v>
      </c>
      <c r="L58"/>
      <c r="M58" s="114" t="s">
        <v>83</v>
      </c>
      <c r="N58" s="115" t="s">
        <v>9</v>
      </c>
      <c r="O58" s="115" t="s">
        <v>10</v>
      </c>
      <c r="P58" s="131" t="s">
        <v>11</v>
      </c>
      <c r="S58" s="7"/>
      <c r="T58" s="7"/>
      <c r="U58" s="7"/>
      <c r="V58" s="7"/>
      <c r="W58" s="7"/>
      <c r="X58" s="7"/>
      <c r="Y58" s="7"/>
      <c r="Z58" s="7"/>
      <c r="AA58" s="7"/>
      <c r="AB58" s="34"/>
      <c r="AC58" s="34"/>
    </row>
    <row r="59" spans="1:35" ht="14.4" x14ac:dyDescent="0.3">
      <c r="A59" s="251" t="s">
        <v>163</v>
      </c>
      <c r="B59" s="107"/>
      <c r="C59" s="168" t="s">
        <v>152</v>
      </c>
      <c r="D59" s="184" t="s">
        <v>152</v>
      </c>
      <c r="E59" s="184" t="s">
        <v>152</v>
      </c>
      <c r="F59" s="184" t="s">
        <v>152</v>
      </c>
      <c r="G59" s="186" t="s">
        <v>152</v>
      </c>
      <c r="H59"/>
      <c r="I59" s="168" t="s">
        <v>152</v>
      </c>
      <c r="J59" s="168" t="s">
        <v>152</v>
      </c>
      <c r="K59" s="169" t="s">
        <v>152</v>
      </c>
      <c r="L59"/>
      <c r="M59" s="168" t="s">
        <v>15</v>
      </c>
      <c r="N59" s="184" t="s">
        <v>15</v>
      </c>
      <c r="O59" s="184" t="s">
        <v>15</v>
      </c>
      <c r="P59" s="186" t="s">
        <v>15</v>
      </c>
      <c r="AA59" s="34"/>
      <c r="AB59" s="34"/>
      <c r="AC59" s="34"/>
    </row>
    <row r="60" spans="1:35" ht="14.1" customHeight="1" x14ac:dyDescent="0.3">
      <c r="A60" s="38" t="s">
        <v>131</v>
      </c>
      <c r="B60" s="18"/>
      <c r="C60" s="367">
        <f>C50/'Ind.2 DATA COMPANIES'!C73</f>
        <v>5.3289109435095044E-2</v>
      </c>
      <c r="D60" s="368">
        <f>D50/'Ind.2 DATA COMPANIES'!D73</f>
        <v>5.6045990781052865E-2</v>
      </c>
      <c r="E60" s="368">
        <f>E50/'Ind.2 DATA COMPANIES'!E73</f>
        <v>5.6083509600885116E-2</v>
      </c>
      <c r="F60" s="367">
        <f>F50/'Ind.2 DATA COMPANIES'!F73</f>
        <v>5.6025226784594005E-2</v>
      </c>
      <c r="G60" s="369">
        <f>G50/'Ind.2 DATA COMPANIES'!G73</f>
        <v>6.2051745023329906E-2</v>
      </c>
      <c r="H60"/>
      <c r="I60" s="370">
        <f>I50/'Ind.2 DATA COMPANIES'!I73</f>
        <v>5.78531188050204E-2</v>
      </c>
      <c r="J60" s="371">
        <f>J50/'Ind.2 DATA COMPANIES'!J73</f>
        <v>6.3065839068869228E-2</v>
      </c>
      <c r="K60" s="372">
        <f>K50/'Ind.2 DATA COMPANIES'!K73</f>
        <v>7.3949515026554766E-2</v>
      </c>
      <c r="L60"/>
      <c r="M60" s="245">
        <f t="shared" ref="M60:M62" si="25">F60/E60-1</f>
        <v>-1.0392148548811209E-3</v>
      </c>
      <c r="N60" s="247">
        <f t="shared" ref="N60:P62" si="26">(I60/$G60)^(1/5)-1</f>
        <v>-1.3914539302170792E-2</v>
      </c>
      <c r="O60" s="247">
        <f t="shared" si="26"/>
        <v>3.2473835955222352E-3</v>
      </c>
      <c r="P60" s="248">
        <f t="shared" si="26"/>
        <v>3.5705461018644913E-2</v>
      </c>
      <c r="AA60" s="34"/>
      <c r="AB60" s="34"/>
      <c r="AC60" s="34"/>
    </row>
    <row r="61" spans="1:35" ht="14.1" customHeight="1" x14ac:dyDescent="0.3">
      <c r="A61" s="38" t="s">
        <v>132</v>
      </c>
      <c r="B61" s="18"/>
      <c r="C61" s="367">
        <f>C51/'Ind.2 DATA COMPANIES'!C74</f>
        <v>14.444420429572459</v>
      </c>
      <c r="D61" s="368">
        <f>D51/'Ind.2 DATA COMPANIES'!D74</f>
        <v>14.396500191109581</v>
      </c>
      <c r="E61" s="368">
        <f>E51/'Ind.2 DATA COMPANIES'!E74</f>
        <v>14.719324458322538</v>
      </c>
      <c r="F61" s="367">
        <f>F51/'Ind.2 DATA COMPANIES'!F74</f>
        <v>15.151791983013881</v>
      </c>
      <c r="G61" s="369">
        <f>G51/'Ind.2 DATA COMPANIES'!G74</f>
        <v>17.356277827730686</v>
      </c>
      <c r="H61"/>
      <c r="I61" s="370">
        <f>I51/'Ind.2 DATA COMPANIES'!I74</f>
        <v>16.705977766686015</v>
      </c>
      <c r="J61" s="371">
        <f>J51/'Ind.2 DATA COMPANIES'!J74</f>
        <v>18.211230908272142</v>
      </c>
      <c r="K61" s="372">
        <f>K51/'Ind.2 DATA COMPANIES'!K74</f>
        <v>21.354059718965946</v>
      </c>
      <c r="L61"/>
      <c r="M61" s="245">
        <f t="shared" si="25"/>
        <v>2.9380935647954853E-2</v>
      </c>
      <c r="N61" s="247">
        <f t="shared" si="26"/>
        <v>-7.6084421323863172E-3</v>
      </c>
      <c r="O61" s="247">
        <f t="shared" si="26"/>
        <v>9.6632326658536716E-3</v>
      </c>
      <c r="P61" s="248">
        <f t="shared" si="26"/>
        <v>4.2328882148734204E-2</v>
      </c>
      <c r="AA61" s="34"/>
      <c r="AB61" s="34"/>
      <c r="AC61" s="34"/>
    </row>
    <row r="62" spans="1:35" ht="14.1" customHeight="1" x14ac:dyDescent="0.3">
      <c r="A62" s="40" t="s">
        <v>76</v>
      </c>
      <c r="B62" s="20" t="s">
        <v>77</v>
      </c>
      <c r="C62" s="151">
        <f t="shared" ref="C62:G62" si="27">SUM(C60:C61)</f>
        <v>14.497709539007554</v>
      </c>
      <c r="D62" s="151">
        <f t="shared" si="27"/>
        <v>14.452546181890634</v>
      </c>
      <c r="E62" s="151">
        <f t="shared" ref="E62:F62" si="28">SUM(E60:E61)</f>
        <v>14.775407967923423</v>
      </c>
      <c r="F62" s="151">
        <f t="shared" si="28"/>
        <v>15.207817209798476</v>
      </c>
      <c r="G62" s="152">
        <f t="shared" si="27"/>
        <v>17.418329572754015</v>
      </c>
      <c r="H62"/>
      <c r="I62" s="162">
        <f t="shared" ref="I62:K62" si="29">SUM(I60:I61)</f>
        <v>16.763830885491036</v>
      </c>
      <c r="J62" s="163">
        <f t="shared" si="29"/>
        <v>18.274296747341012</v>
      </c>
      <c r="K62" s="164">
        <f t="shared" si="29"/>
        <v>21.428009233992501</v>
      </c>
      <c r="L62"/>
      <c r="M62" s="246">
        <f t="shared" si="25"/>
        <v>2.9265468866496835E-2</v>
      </c>
      <c r="N62" s="249">
        <f t="shared" si="26"/>
        <v>-7.6306245157194974E-3</v>
      </c>
      <c r="O62" s="249">
        <f t="shared" si="26"/>
        <v>9.6406642182618185E-3</v>
      </c>
      <c r="P62" s="250">
        <f t="shared" si="26"/>
        <v>4.2305583543823966E-2</v>
      </c>
      <c r="AA62" s="34"/>
      <c r="AB62" s="34"/>
      <c r="AC62" s="34"/>
    </row>
    <row r="63" spans="1:35" ht="14.1" customHeight="1" x14ac:dyDescent="0.3">
      <c r="A63" s="5" t="s">
        <v>81</v>
      </c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AA63" s="34"/>
      <c r="AB63" s="34"/>
      <c r="AC63" s="34"/>
    </row>
    <row r="64" spans="1:35" ht="14.1" customHeight="1" x14ac:dyDescent="0.3">
      <c r="A64" s="63"/>
      <c r="M64"/>
      <c r="N64"/>
      <c r="O64"/>
      <c r="P64"/>
    </row>
    <row r="66" spans="14:14" ht="14.1" customHeight="1" x14ac:dyDescent="0.2">
      <c r="N66" s="3"/>
    </row>
  </sheetData>
  <mergeCells count="5">
    <mergeCell ref="A3:AJ3"/>
    <mergeCell ref="A4:P4"/>
    <mergeCell ref="A5:P5"/>
    <mergeCell ref="A45:P45"/>
    <mergeCell ref="A56:P56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theme="8"/>
  </sheetPr>
  <dimension ref="A1:X249"/>
  <sheetViews>
    <sheetView showGridLines="0" zoomScale="70" zoomScaleNormal="70" workbookViewId="0">
      <selection activeCell="A45" sqref="A45:XFD45"/>
    </sheetView>
  </sheetViews>
  <sheetFormatPr defaultColWidth="9.33203125" defaultRowHeight="14.4" x14ac:dyDescent="0.3"/>
  <cols>
    <col min="1" max="1" width="12.5546875" customWidth="1"/>
    <col min="2" max="2" width="11.44140625" customWidth="1"/>
    <col min="8" max="8" width="3.6640625" customWidth="1"/>
    <col min="9" max="11" width="10.6640625" customWidth="1"/>
    <col min="12" max="12" width="10" customWidth="1"/>
    <col min="13" max="16" width="11.6640625" customWidth="1"/>
    <col min="17" max="17" width="3.6640625" customWidth="1"/>
    <col min="18" max="19" width="12.33203125" customWidth="1"/>
    <col min="23" max="25" width="11" customWidth="1"/>
  </cols>
  <sheetData>
    <row r="1" spans="1:24" x14ac:dyDescent="0.3">
      <c r="A1" s="25"/>
      <c r="X1" s="53"/>
    </row>
    <row r="2" spans="1:24" ht="15" thickBot="1" x14ac:dyDescent="0.35"/>
    <row r="3" spans="1:24" ht="25.2" thickBot="1" x14ac:dyDescent="0.35">
      <c r="A3" s="646" t="s">
        <v>164</v>
      </c>
      <c r="B3" s="647"/>
      <c r="C3" s="647"/>
      <c r="D3" s="647"/>
      <c r="E3" s="647"/>
      <c r="F3" s="647"/>
      <c r="G3" s="647"/>
      <c r="H3" s="647"/>
      <c r="I3" s="647"/>
      <c r="J3" s="647"/>
      <c r="K3" s="647"/>
      <c r="L3" s="647"/>
      <c r="M3" s="647"/>
      <c r="N3" s="647"/>
      <c r="O3" s="647"/>
      <c r="P3" s="648"/>
    </row>
    <row r="4" spans="1:24" ht="27.6" customHeight="1" thickBot="1" x14ac:dyDescent="0.35">
      <c r="A4" s="664" t="s">
        <v>165</v>
      </c>
      <c r="B4" s="665"/>
      <c r="C4" s="665"/>
      <c r="D4" s="665"/>
      <c r="E4" s="665"/>
      <c r="F4" s="665"/>
      <c r="G4" s="665"/>
      <c r="H4" s="665"/>
      <c r="I4" s="665"/>
      <c r="J4" s="665"/>
      <c r="K4" s="665"/>
      <c r="L4" s="665"/>
      <c r="M4" s="665"/>
      <c r="N4" s="665"/>
      <c r="O4" s="665"/>
      <c r="P4" s="666"/>
    </row>
    <row r="5" spans="1:24" x14ac:dyDescent="0.3">
      <c r="A5" s="45"/>
    </row>
    <row r="6" spans="1:24" ht="15" thickBot="1" x14ac:dyDescent="0.35">
      <c r="A6" s="5"/>
      <c r="B6" s="5"/>
      <c r="C6" s="661" t="s">
        <v>166</v>
      </c>
      <c r="D6" s="662"/>
      <c r="E6" s="662"/>
      <c r="F6" s="662"/>
      <c r="G6" s="663"/>
      <c r="H6" s="5"/>
      <c r="I6" s="661" t="s">
        <v>166</v>
      </c>
      <c r="J6" s="662"/>
      <c r="K6" s="663"/>
      <c r="L6" s="5"/>
      <c r="M6" s="661" t="s">
        <v>167</v>
      </c>
      <c r="N6" s="662"/>
      <c r="O6" s="662"/>
      <c r="P6" s="663"/>
    </row>
    <row r="7" spans="1:24" ht="40.799999999999997" x14ac:dyDescent="0.3">
      <c r="A7" s="102"/>
      <c r="B7" s="103"/>
      <c r="C7" s="189">
        <v>2020</v>
      </c>
      <c r="D7" s="190">
        <v>2021</v>
      </c>
      <c r="E7" s="190">
        <v>2022</v>
      </c>
      <c r="F7" s="190">
        <v>2023</v>
      </c>
      <c r="G7" s="235">
        <v>2025</v>
      </c>
      <c r="I7" s="108" t="s">
        <v>5</v>
      </c>
      <c r="J7" s="108" t="s">
        <v>6</v>
      </c>
      <c r="K7" s="113" t="s">
        <v>7</v>
      </c>
      <c r="M7" s="108" t="s">
        <v>83</v>
      </c>
      <c r="N7" s="108" t="s">
        <v>9</v>
      </c>
      <c r="O7" s="108" t="s">
        <v>10</v>
      </c>
      <c r="P7" s="113" t="s">
        <v>11</v>
      </c>
    </row>
    <row r="8" spans="1:24" x14ac:dyDescent="0.3">
      <c r="A8" s="106" t="s">
        <v>12</v>
      </c>
      <c r="B8" s="107" t="s">
        <v>13</v>
      </c>
      <c r="C8" s="168" t="s">
        <v>84</v>
      </c>
      <c r="D8" s="184" t="s">
        <v>84</v>
      </c>
      <c r="E8" s="184" t="s">
        <v>84</v>
      </c>
      <c r="F8" s="184" t="s">
        <v>84</v>
      </c>
      <c r="G8" s="236" t="s">
        <v>84</v>
      </c>
      <c r="I8" s="168" t="s">
        <v>84</v>
      </c>
      <c r="J8" s="168" t="s">
        <v>84</v>
      </c>
      <c r="K8" s="169" t="s">
        <v>84</v>
      </c>
      <c r="M8" s="108" t="s">
        <v>15</v>
      </c>
      <c r="N8" s="108" t="s">
        <v>15</v>
      </c>
      <c r="O8" s="108" t="s">
        <v>15</v>
      </c>
      <c r="P8" s="113" t="s">
        <v>15</v>
      </c>
    </row>
    <row r="9" spans="1:24" x14ac:dyDescent="0.3">
      <c r="A9" s="38" t="s">
        <v>16</v>
      </c>
      <c r="B9" s="18" t="s">
        <v>17</v>
      </c>
      <c r="C9" s="252">
        <v>1546.7279265837838</v>
      </c>
      <c r="D9" s="253">
        <v>1641.3063550943089</v>
      </c>
      <c r="E9" s="253">
        <v>1846.2146478025836</v>
      </c>
      <c r="F9" s="253">
        <v>2067.8396206968291</v>
      </c>
      <c r="G9" s="281">
        <v>2425.6993091245522</v>
      </c>
      <c r="I9" s="258">
        <v>2616.2994477471775</v>
      </c>
      <c r="J9" s="259">
        <v>2742.8914132643768</v>
      </c>
      <c r="K9" s="260">
        <v>3153.2164333638862</v>
      </c>
      <c r="M9" s="135">
        <f t="shared" ref="M9:M41" si="0">F9/E9-1</f>
        <v>0.12004290679744622</v>
      </c>
      <c r="N9" s="135">
        <f t="shared" ref="N9:P41" si="1">IFERROR((I9/$G9)^(1/5)-1,0)</f>
        <v>1.5243217990579261E-2</v>
      </c>
      <c r="O9" s="143">
        <f t="shared" si="1"/>
        <v>2.4883095916131248E-2</v>
      </c>
      <c r="P9" s="136">
        <f t="shared" si="1"/>
        <v>5.3861073728052711E-2</v>
      </c>
    </row>
    <row r="10" spans="1:24" x14ac:dyDescent="0.3">
      <c r="A10" s="38" t="s">
        <v>18</v>
      </c>
      <c r="B10" s="18" t="s">
        <v>19</v>
      </c>
      <c r="C10" s="252">
        <v>1984.2210297589202</v>
      </c>
      <c r="D10" s="253">
        <v>2083.3072991906802</v>
      </c>
      <c r="E10" s="253">
        <v>2360.2032780957734</v>
      </c>
      <c r="F10" s="253">
        <v>2718.5143109171954</v>
      </c>
      <c r="G10" s="281">
        <v>3425.5598704891509</v>
      </c>
      <c r="I10" s="258">
        <v>3753.7588951873577</v>
      </c>
      <c r="J10" s="259">
        <v>4639.5152357807956</v>
      </c>
      <c r="K10" s="260">
        <v>5390.4821155289364</v>
      </c>
      <c r="M10" s="135">
        <f t="shared" si="0"/>
        <v>0.15181363238784651</v>
      </c>
      <c r="N10" s="135">
        <f t="shared" si="1"/>
        <v>1.846700161894832E-2</v>
      </c>
      <c r="O10" s="143">
        <f t="shared" si="1"/>
        <v>6.2547144693551937E-2</v>
      </c>
      <c r="P10" s="136">
        <f t="shared" si="1"/>
        <v>9.4911984520852588E-2</v>
      </c>
    </row>
    <row r="11" spans="1:24" ht="15" customHeight="1" x14ac:dyDescent="0.3">
      <c r="A11" s="38" t="s">
        <v>20</v>
      </c>
      <c r="B11" s="18" t="s">
        <v>21</v>
      </c>
      <c r="C11" s="252">
        <v>311.73092597205095</v>
      </c>
      <c r="D11" s="253">
        <v>341.95871187851202</v>
      </c>
      <c r="E11" s="253">
        <v>405.90696370663153</v>
      </c>
      <c r="F11" s="253">
        <v>480.46938064993975</v>
      </c>
      <c r="G11" s="281">
        <v>638.69763624616166</v>
      </c>
      <c r="I11" s="258">
        <v>673.37067103129027</v>
      </c>
      <c r="J11" s="259">
        <v>827.18969551142038</v>
      </c>
      <c r="K11" s="260">
        <v>973.62059797748884</v>
      </c>
      <c r="M11" s="135">
        <f t="shared" si="0"/>
        <v>0.18369336722490437</v>
      </c>
      <c r="N11" s="135">
        <f t="shared" si="1"/>
        <v>1.0629049742638008E-2</v>
      </c>
      <c r="O11" s="143">
        <f t="shared" si="1"/>
        <v>5.3081446627894824E-2</v>
      </c>
      <c r="P11" s="136">
        <f t="shared" si="1"/>
        <v>8.7974931922809363E-2</v>
      </c>
    </row>
    <row r="12" spans="1:24" x14ac:dyDescent="0.3">
      <c r="A12" s="38" t="s">
        <v>22</v>
      </c>
      <c r="B12" s="18" t="s">
        <v>23</v>
      </c>
      <c r="C12" s="252">
        <v>254.42022045738847</v>
      </c>
      <c r="D12" s="253">
        <v>281.21370539224495</v>
      </c>
      <c r="E12" s="253">
        <v>314.35855904080506</v>
      </c>
      <c r="F12" s="253">
        <v>345.97576279912079</v>
      </c>
      <c r="G12" s="281">
        <v>436.00177274170153</v>
      </c>
      <c r="I12" s="258">
        <v>449.18888544552533</v>
      </c>
      <c r="J12" s="259">
        <v>555.93647897001745</v>
      </c>
      <c r="K12" s="260">
        <v>630.32924049608914</v>
      </c>
      <c r="M12" s="135">
        <f t="shared" si="0"/>
        <v>0.10057688219079686</v>
      </c>
      <c r="N12" s="135">
        <f t="shared" si="1"/>
        <v>5.9772268142275209E-3</v>
      </c>
      <c r="O12" s="143">
        <f t="shared" si="1"/>
        <v>4.980197001973119E-2</v>
      </c>
      <c r="P12" s="136">
        <f t="shared" si="1"/>
        <v>7.6504475765652558E-2</v>
      </c>
    </row>
    <row r="13" spans="1:24" x14ac:dyDescent="0.3">
      <c r="A13" s="38" t="s">
        <v>24</v>
      </c>
      <c r="B13" s="18" t="s">
        <v>25</v>
      </c>
      <c r="C13" s="252">
        <v>188.6989156525716</v>
      </c>
      <c r="D13" s="253">
        <v>208.57116301039397</v>
      </c>
      <c r="E13" s="253">
        <v>233.15410666048015</v>
      </c>
      <c r="F13" s="253">
        <v>256.60401977837176</v>
      </c>
      <c r="G13" s="281">
        <v>323.37469714887516</v>
      </c>
      <c r="I13" s="258">
        <v>370.03514345588678</v>
      </c>
      <c r="J13" s="259">
        <v>422.91773215082702</v>
      </c>
      <c r="K13" s="260">
        <v>451.66622459476815</v>
      </c>
      <c r="M13" s="135">
        <f t="shared" si="0"/>
        <v>0.10057688219079686</v>
      </c>
      <c r="N13" s="135">
        <f t="shared" si="1"/>
        <v>2.7323889783223532E-2</v>
      </c>
      <c r="O13" s="143">
        <f t="shared" si="1"/>
        <v>5.5139719710087798E-2</v>
      </c>
      <c r="P13" s="136">
        <f t="shared" si="1"/>
        <v>6.9109813683460475E-2</v>
      </c>
    </row>
    <row r="14" spans="1:24" x14ac:dyDescent="0.3">
      <c r="A14" s="38" t="s">
        <v>26</v>
      </c>
      <c r="B14" s="18" t="s">
        <v>27</v>
      </c>
      <c r="C14" s="252">
        <v>738.66100406489568</v>
      </c>
      <c r="D14" s="253">
        <v>773.19235091157714</v>
      </c>
      <c r="E14" s="253">
        <v>806.66716202789416</v>
      </c>
      <c r="F14" s="253">
        <v>828.54310137880134</v>
      </c>
      <c r="G14" s="281">
        <v>925.70046169090665</v>
      </c>
      <c r="I14" s="258">
        <v>1013.1434983578299</v>
      </c>
      <c r="J14" s="259">
        <v>1057.4584735709263</v>
      </c>
      <c r="K14" s="260">
        <v>1330.6206558014135</v>
      </c>
      <c r="M14" s="135">
        <f t="shared" si="0"/>
        <v>2.7118916426339901E-2</v>
      </c>
      <c r="N14" s="135">
        <f t="shared" si="1"/>
        <v>1.8216419988906329E-2</v>
      </c>
      <c r="O14" s="143">
        <f t="shared" si="1"/>
        <v>2.6971918117613791E-2</v>
      </c>
      <c r="P14" s="136">
        <f t="shared" si="1"/>
        <v>7.5268085993108302E-2</v>
      </c>
    </row>
    <row r="15" spans="1:24" x14ac:dyDescent="0.3">
      <c r="A15" s="38" t="s">
        <v>28</v>
      </c>
      <c r="B15" s="18" t="s">
        <v>29</v>
      </c>
      <c r="C15" s="252">
        <v>1665.8423704597758</v>
      </c>
      <c r="D15" s="253">
        <v>1793.4378799828835</v>
      </c>
      <c r="E15" s="253">
        <v>2046.8741624032173</v>
      </c>
      <c r="F15" s="253">
        <v>2234.3508242015873</v>
      </c>
      <c r="G15" s="281">
        <v>2725.5450460599241</v>
      </c>
      <c r="I15" s="258">
        <v>2737.7025504773369</v>
      </c>
      <c r="J15" s="259">
        <v>3147.9500388755428</v>
      </c>
      <c r="K15" s="260">
        <v>3863.2288610135233</v>
      </c>
      <c r="M15" s="135">
        <f t="shared" si="0"/>
        <v>9.1591689045630087E-2</v>
      </c>
      <c r="N15" s="135">
        <f t="shared" si="1"/>
        <v>8.9052797081201618E-4</v>
      </c>
      <c r="O15" s="143">
        <f t="shared" si="1"/>
        <v>2.9235822450929927E-2</v>
      </c>
      <c r="P15" s="136">
        <f t="shared" si="1"/>
        <v>7.2258294788870803E-2</v>
      </c>
    </row>
    <row r="16" spans="1:24" x14ac:dyDescent="0.3">
      <c r="A16" s="38" t="s">
        <v>30</v>
      </c>
      <c r="B16" s="18" t="s">
        <v>31</v>
      </c>
      <c r="C16" s="252">
        <v>290.64304481998516</v>
      </c>
      <c r="D16" s="253">
        <v>324.28932555417242</v>
      </c>
      <c r="E16" s="253">
        <v>375.87034076754946</v>
      </c>
      <c r="F16" s="253">
        <v>427.88708698127726</v>
      </c>
      <c r="G16" s="281">
        <v>607.06331974686111</v>
      </c>
      <c r="I16" s="258">
        <v>625.69087454068347</v>
      </c>
      <c r="J16" s="259">
        <v>735.77689114558723</v>
      </c>
      <c r="K16" s="260">
        <v>1007.8777850169661</v>
      </c>
      <c r="M16" s="135">
        <f t="shared" si="0"/>
        <v>0.13839013237252651</v>
      </c>
      <c r="N16" s="135">
        <f t="shared" si="1"/>
        <v>6.0629732648633805E-3</v>
      </c>
      <c r="O16" s="143">
        <f t="shared" si="1"/>
        <v>3.9207877656398438E-2</v>
      </c>
      <c r="P16" s="136">
        <f t="shared" si="1"/>
        <v>0.10671240026736006</v>
      </c>
    </row>
    <row r="17" spans="1:16" x14ac:dyDescent="0.3">
      <c r="A17" s="38" t="s">
        <v>32</v>
      </c>
      <c r="B17" s="18" t="s">
        <v>33</v>
      </c>
      <c r="C17" s="252">
        <v>1311.3723838613762</v>
      </c>
      <c r="D17" s="253">
        <v>1415.1241382522287</v>
      </c>
      <c r="E17" s="253">
        <v>1600.4235850992011</v>
      </c>
      <c r="F17" s="253">
        <v>1758.8089906089585</v>
      </c>
      <c r="G17" s="281">
        <v>2165.9536819955251</v>
      </c>
      <c r="I17" s="258">
        <v>2204.1715251893506</v>
      </c>
      <c r="J17" s="259">
        <v>2259.4519066098014</v>
      </c>
      <c r="K17" s="260">
        <v>2973.6059463937409</v>
      </c>
      <c r="M17" s="135">
        <f t="shared" si="0"/>
        <v>9.8964678466632261E-2</v>
      </c>
      <c r="N17" s="135">
        <f t="shared" si="1"/>
        <v>3.5043155123388736E-3</v>
      </c>
      <c r="O17" s="143">
        <f t="shared" si="1"/>
        <v>8.4881216305847662E-3</v>
      </c>
      <c r="P17" s="136">
        <f t="shared" si="1"/>
        <v>6.5434732178698551E-2</v>
      </c>
    </row>
    <row r="18" spans="1:16" x14ac:dyDescent="0.3">
      <c r="A18" s="38" t="s">
        <v>34</v>
      </c>
      <c r="B18" s="18" t="s">
        <v>35</v>
      </c>
      <c r="C18" s="252">
        <v>9986.0803979291923</v>
      </c>
      <c r="D18" s="253">
        <v>10785.450424532544</v>
      </c>
      <c r="E18" s="253">
        <v>12313.12358792188</v>
      </c>
      <c r="F18" s="253">
        <v>14159.768365641277</v>
      </c>
      <c r="G18" s="281">
        <v>17890.779827942322</v>
      </c>
      <c r="I18" s="258">
        <v>18576.184059461706</v>
      </c>
      <c r="J18" s="259">
        <v>19248.409728456965</v>
      </c>
      <c r="K18" s="260">
        <v>23341.229470301314</v>
      </c>
      <c r="M18" s="135">
        <f t="shared" si="0"/>
        <v>0.14997370606519356</v>
      </c>
      <c r="N18" s="135">
        <f t="shared" si="1"/>
        <v>7.5473077570142877E-3</v>
      </c>
      <c r="O18" s="143">
        <f t="shared" si="1"/>
        <v>1.473611332218816E-2</v>
      </c>
      <c r="P18" s="136">
        <f t="shared" si="1"/>
        <v>5.4627013862610818E-2</v>
      </c>
    </row>
    <row r="19" spans="1:16" x14ac:dyDescent="0.3">
      <c r="A19" s="38" t="s">
        <v>36</v>
      </c>
      <c r="B19" s="18" t="s">
        <v>37</v>
      </c>
      <c r="C19" s="252">
        <v>16966.144529674744</v>
      </c>
      <c r="D19" s="253">
        <v>17992.674134343197</v>
      </c>
      <c r="E19" s="253">
        <v>20606.608673551102</v>
      </c>
      <c r="F19" s="253">
        <v>22465.33321502075</v>
      </c>
      <c r="G19" s="281">
        <v>26692.138352972237</v>
      </c>
      <c r="I19" s="258">
        <v>26773.620822362791</v>
      </c>
      <c r="J19" s="259">
        <v>29231.506103196651</v>
      </c>
      <c r="K19" s="260">
        <v>35173.542683880034</v>
      </c>
      <c r="M19" s="135">
        <f t="shared" si="0"/>
        <v>9.0200409534410664E-2</v>
      </c>
      <c r="N19" s="135">
        <f t="shared" si="1"/>
        <v>6.097912000009309E-4</v>
      </c>
      <c r="O19" s="143">
        <f t="shared" si="1"/>
        <v>1.8341786679131555E-2</v>
      </c>
      <c r="P19" s="136">
        <f t="shared" si="1"/>
        <v>5.6736112499802704E-2</v>
      </c>
    </row>
    <row r="20" spans="1:16" x14ac:dyDescent="0.3">
      <c r="A20" s="38" t="s">
        <v>38</v>
      </c>
      <c r="B20" s="18" t="s">
        <v>39</v>
      </c>
      <c r="C20" s="252">
        <v>535.15991708370484</v>
      </c>
      <c r="D20" s="253">
        <v>590.61960246605736</v>
      </c>
      <c r="E20" s="253">
        <v>635.43194274078178</v>
      </c>
      <c r="F20" s="253">
        <v>683.24185426925771</v>
      </c>
      <c r="G20" s="281">
        <v>788.57511001634805</v>
      </c>
      <c r="I20" s="258">
        <v>805.11197681366082</v>
      </c>
      <c r="J20" s="259">
        <v>986.31059989370726</v>
      </c>
      <c r="K20" s="260">
        <v>1161.5971324085315</v>
      </c>
      <c r="M20" s="135">
        <f t="shared" si="0"/>
        <v>7.5240019131332048E-2</v>
      </c>
      <c r="N20" s="135">
        <f t="shared" si="1"/>
        <v>4.1593683956895333E-3</v>
      </c>
      <c r="O20" s="143">
        <f t="shared" si="1"/>
        <v>4.5765058830368188E-2</v>
      </c>
      <c r="P20" s="136">
        <f t="shared" si="1"/>
        <v>8.0544092189526406E-2</v>
      </c>
    </row>
    <row r="21" spans="1:16" x14ac:dyDescent="0.3">
      <c r="A21" s="38" t="s">
        <v>40</v>
      </c>
      <c r="B21" s="18" t="s">
        <v>41</v>
      </c>
      <c r="C21" s="252">
        <v>548.71548691084297</v>
      </c>
      <c r="D21" s="253">
        <v>595.08131436648875</v>
      </c>
      <c r="E21" s="253">
        <v>670.38735271998576</v>
      </c>
      <c r="F21" s="253">
        <v>736.96420402756712</v>
      </c>
      <c r="G21" s="281">
        <v>889.63426105367387</v>
      </c>
      <c r="I21" s="258">
        <v>962.77223390055144</v>
      </c>
      <c r="J21" s="259">
        <v>1185.513143063713</v>
      </c>
      <c r="K21" s="260">
        <v>1512.5867554710301</v>
      </c>
      <c r="M21" s="135">
        <f t="shared" si="0"/>
        <v>9.9311019274836765E-2</v>
      </c>
      <c r="N21" s="135">
        <f t="shared" si="1"/>
        <v>1.5926786665584114E-2</v>
      </c>
      <c r="O21" s="143">
        <f t="shared" si="1"/>
        <v>5.910489347523451E-2</v>
      </c>
      <c r="P21" s="136">
        <f t="shared" si="1"/>
        <v>0.11199224549000975</v>
      </c>
    </row>
    <row r="22" spans="1:16" x14ac:dyDescent="0.3">
      <c r="A22" s="38" t="s">
        <v>42</v>
      </c>
      <c r="B22" s="18" t="s">
        <v>43</v>
      </c>
      <c r="C22" s="252">
        <v>1397.4659311662745</v>
      </c>
      <c r="D22" s="253">
        <v>1457.6953660341687</v>
      </c>
      <c r="E22" s="253">
        <v>1737.8188135350476</v>
      </c>
      <c r="F22" s="253">
        <v>1984.5204952614092</v>
      </c>
      <c r="G22" s="281">
        <v>2366.4255537027316</v>
      </c>
      <c r="I22" s="258">
        <v>2811.1876268379938</v>
      </c>
      <c r="J22" s="259">
        <v>3172.3282808063404</v>
      </c>
      <c r="K22" s="260">
        <v>3950.0915128816987</v>
      </c>
      <c r="M22" s="135">
        <f t="shared" si="0"/>
        <v>0.14196053110077944</v>
      </c>
      <c r="N22" s="135">
        <f t="shared" si="1"/>
        <v>3.504539443975152E-2</v>
      </c>
      <c r="O22" s="143">
        <f t="shared" si="1"/>
        <v>6.0369079844335705E-2</v>
      </c>
      <c r="P22" s="136">
        <f t="shared" si="1"/>
        <v>0.10790586684865389</v>
      </c>
    </row>
    <row r="23" spans="1:16" x14ac:dyDescent="0.3">
      <c r="A23" s="38" t="s">
        <v>44</v>
      </c>
      <c r="B23" s="18" t="s">
        <v>45</v>
      </c>
      <c r="C23" s="252">
        <v>5764.2212194128615</v>
      </c>
      <c r="D23" s="253">
        <v>6139.4393154167392</v>
      </c>
      <c r="E23" s="253">
        <v>6942.1302040557739</v>
      </c>
      <c r="F23" s="253">
        <v>7686.1686684706665</v>
      </c>
      <c r="G23" s="281">
        <v>9542.0219763466503</v>
      </c>
      <c r="I23" s="258">
        <v>9704.2569420369637</v>
      </c>
      <c r="J23" s="259">
        <v>10891.029674776422</v>
      </c>
      <c r="K23" s="260">
        <v>12264.198401117686</v>
      </c>
      <c r="M23" s="135">
        <f t="shared" si="0"/>
        <v>0.10717725576224502</v>
      </c>
      <c r="N23" s="135">
        <f t="shared" si="1"/>
        <v>3.3775388802068651E-3</v>
      </c>
      <c r="O23" s="143">
        <f t="shared" si="1"/>
        <v>2.6799635386095311E-2</v>
      </c>
      <c r="P23" s="136">
        <f t="shared" si="1"/>
        <v>5.1476936220384406E-2</v>
      </c>
    </row>
    <row r="24" spans="1:16" x14ac:dyDescent="0.3">
      <c r="A24" s="38" t="s">
        <v>46</v>
      </c>
      <c r="B24" s="18" t="s">
        <v>47</v>
      </c>
      <c r="C24" s="252">
        <v>185.27761987035666</v>
      </c>
      <c r="D24" s="253">
        <v>204.789563959698</v>
      </c>
      <c r="E24" s="253">
        <v>228.92679481311222</v>
      </c>
      <c r="F24" s="253">
        <v>251.95153808534735</v>
      </c>
      <c r="G24" s="281">
        <v>317.51159781094623</v>
      </c>
      <c r="I24" s="258">
        <v>321.05759197932332</v>
      </c>
      <c r="J24" s="259">
        <v>404.956337402354</v>
      </c>
      <c r="K24" s="260">
        <v>426.27302672338544</v>
      </c>
      <c r="M24" s="135">
        <f t="shared" si="0"/>
        <v>0.10057688219079686</v>
      </c>
      <c r="N24" s="135">
        <f t="shared" si="1"/>
        <v>2.2237037898737988E-3</v>
      </c>
      <c r="O24" s="143">
        <f t="shared" si="1"/>
        <v>4.9855967805309653E-2</v>
      </c>
      <c r="P24" s="136">
        <f t="shared" si="1"/>
        <v>6.0683106350063021E-2</v>
      </c>
    </row>
    <row r="25" spans="1:16" x14ac:dyDescent="0.3">
      <c r="A25" s="38" t="s">
        <v>48</v>
      </c>
      <c r="B25" s="18" t="s">
        <v>49</v>
      </c>
      <c r="C25" s="252">
        <v>285.77673046251812</v>
      </c>
      <c r="D25" s="253">
        <v>315.87243004415745</v>
      </c>
      <c r="E25" s="253">
        <v>353.10228500739771</v>
      </c>
      <c r="F25" s="253">
        <v>388.61621192788789</v>
      </c>
      <c r="G25" s="281">
        <v>489.73765082816516</v>
      </c>
      <c r="I25" s="258">
        <v>496.47524814947946</v>
      </c>
      <c r="J25" s="259">
        <v>636.30385968909388</v>
      </c>
      <c r="K25" s="260">
        <v>708.5709424403733</v>
      </c>
      <c r="M25" s="135">
        <f t="shared" si="0"/>
        <v>0.10057688219079686</v>
      </c>
      <c r="N25" s="135">
        <f t="shared" si="1"/>
        <v>2.7364950504074059E-3</v>
      </c>
      <c r="O25" s="143">
        <f t="shared" si="1"/>
        <v>5.375636954446672E-2</v>
      </c>
      <c r="P25" s="136">
        <f t="shared" si="1"/>
        <v>7.6673363663718463E-2</v>
      </c>
    </row>
    <row r="26" spans="1:16" x14ac:dyDescent="0.3">
      <c r="A26" s="38" t="s">
        <v>50</v>
      </c>
      <c r="B26" s="18" t="s">
        <v>51</v>
      </c>
      <c r="C26" s="252">
        <v>180.99314741373112</v>
      </c>
      <c r="D26" s="253">
        <v>200.05388543142445</v>
      </c>
      <c r="E26" s="253">
        <v>223.63295226673964</v>
      </c>
      <c r="F26" s="253">
        <v>246.12525736085161</v>
      </c>
      <c r="G26" s="281">
        <v>306.90432671437458</v>
      </c>
      <c r="I26" s="258">
        <v>339.92657788418114</v>
      </c>
      <c r="J26" s="259">
        <v>401.53712307673584</v>
      </c>
      <c r="K26" s="260">
        <v>503.4668012084968</v>
      </c>
      <c r="M26" s="135">
        <f t="shared" si="0"/>
        <v>0.10057688219079686</v>
      </c>
      <c r="N26" s="135">
        <f t="shared" si="1"/>
        <v>2.064901835007249E-2</v>
      </c>
      <c r="O26" s="143">
        <f t="shared" si="1"/>
        <v>5.5223703924543788E-2</v>
      </c>
      <c r="P26" s="136">
        <f t="shared" si="1"/>
        <v>0.10406226184195599</v>
      </c>
    </row>
    <row r="27" spans="1:16" x14ac:dyDescent="0.3">
      <c r="A27" s="38" t="s">
        <v>52</v>
      </c>
      <c r="B27" s="18" t="s">
        <v>53</v>
      </c>
      <c r="C27" s="252">
        <v>74.262783569910923</v>
      </c>
      <c r="D27" s="253">
        <v>80.537903356967206</v>
      </c>
      <c r="E27" s="253">
        <v>91.585712992812219</v>
      </c>
      <c r="F27" s="253">
        <v>101.67694150872879</v>
      </c>
      <c r="G27" s="281">
        <v>118.25245566540539</v>
      </c>
      <c r="I27" s="258">
        <v>149.34300711031878</v>
      </c>
      <c r="J27" s="259">
        <v>171.12265388394587</v>
      </c>
      <c r="K27" s="260">
        <v>219.87565388054475</v>
      </c>
      <c r="M27" s="135">
        <f t="shared" si="0"/>
        <v>0.11018343567089484</v>
      </c>
      <c r="N27" s="135">
        <f t="shared" si="1"/>
        <v>4.7791677894658324E-2</v>
      </c>
      <c r="O27" s="143">
        <f t="shared" si="1"/>
        <v>7.6711787879284232E-2</v>
      </c>
      <c r="P27" s="136">
        <f t="shared" si="1"/>
        <v>0.13207029579172169</v>
      </c>
    </row>
    <row r="28" spans="1:16" x14ac:dyDescent="0.3">
      <c r="A28" s="38" t="s">
        <v>54</v>
      </c>
      <c r="B28" s="18" t="s">
        <v>55</v>
      </c>
      <c r="C28" s="252">
        <v>4513.9663348654458</v>
      </c>
      <c r="D28" s="253">
        <v>4815.4554013171864</v>
      </c>
      <c r="E28" s="253">
        <v>5580.3244507775862</v>
      </c>
      <c r="F28" s="253">
        <v>6117.1332404419927</v>
      </c>
      <c r="G28" s="281">
        <v>7366.0302973007047</v>
      </c>
      <c r="I28" s="258">
        <v>7548.1552503117491</v>
      </c>
      <c r="J28" s="259">
        <v>9342.3930479969586</v>
      </c>
      <c r="K28" s="260">
        <v>11083.608222628589</v>
      </c>
      <c r="M28" s="135">
        <f t="shared" si="0"/>
        <v>9.6196698668588265E-2</v>
      </c>
      <c r="N28" s="135">
        <f t="shared" si="1"/>
        <v>4.8968032558500685E-3</v>
      </c>
      <c r="O28" s="143">
        <f t="shared" si="1"/>
        <v>4.8684687828892903E-2</v>
      </c>
      <c r="P28" s="136">
        <f t="shared" si="1"/>
        <v>8.5149396136152244E-2</v>
      </c>
    </row>
    <row r="29" spans="1:16" x14ac:dyDescent="0.3">
      <c r="A29" s="38" t="s">
        <v>56</v>
      </c>
      <c r="B29" s="18" t="s">
        <v>57</v>
      </c>
      <c r="C29" s="252">
        <v>2178.9116162697924</v>
      </c>
      <c r="D29" s="253">
        <v>2355.6374731746923</v>
      </c>
      <c r="E29" s="253">
        <v>2640.6173056786847</v>
      </c>
      <c r="F29" s="253">
        <v>2907.1105218249713</v>
      </c>
      <c r="G29" s="281">
        <v>3530.2777843591643</v>
      </c>
      <c r="I29" s="258">
        <v>3765.8632207672076</v>
      </c>
      <c r="J29" s="259">
        <v>5232.4758345507998</v>
      </c>
      <c r="K29" s="260">
        <v>6287.1159191127836</v>
      </c>
      <c r="M29" s="135">
        <f t="shared" si="0"/>
        <v>0.10092080195535691</v>
      </c>
      <c r="N29" s="135">
        <f t="shared" si="1"/>
        <v>1.300393519691978E-2</v>
      </c>
      <c r="O29" s="143">
        <f t="shared" si="1"/>
        <v>8.1881439760311814E-2</v>
      </c>
      <c r="P29" s="136">
        <f t="shared" si="1"/>
        <v>0.12235053418426345</v>
      </c>
    </row>
    <row r="30" spans="1:16" x14ac:dyDescent="0.3">
      <c r="A30" s="38" t="s">
        <v>58</v>
      </c>
      <c r="B30" s="18" t="s">
        <v>59</v>
      </c>
      <c r="C30" s="252">
        <v>1068.6237591499605</v>
      </c>
      <c r="D30" s="253">
        <v>1152.0885436986193</v>
      </c>
      <c r="E30" s="253">
        <v>1224.65189841603</v>
      </c>
      <c r="F30" s="253">
        <v>1315.8480529609435</v>
      </c>
      <c r="G30" s="281">
        <v>1509.3978966977218</v>
      </c>
      <c r="I30" s="258">
        <v>1575.6764074355181</v>
      </c>
      <c r="J30" s="259">
        <v>1903.8708667911453</v>
      </c>
      <c r="K30" s="260">
        <v>2325.2101192635942</v>
      </c>
      <c r="M30" s="135">
        <f t="shared" si="0"/>
        <v>7.4467001327370719E-2</v>
      </c>
      <c r="N30" s="135">
        <f t="shared" si="1"/>
        <v>8.6318045685107592E-3</v>
      </c>
      <c r="O30" s="143">
        <f t="shared" si="1"/>
        <v>4.7530675551516799E-2</v>
      </c>
      <c r="P30" s="136">
        <f t="shared" si="1"/>
        <v>9.0264051827921632E-2</v>
      </c>
    </row>
    <row r="31" spans="1:16" x14ac:dyDescent="0.3">
      <c r="A31" s="38" t="s">
        <v>60</v>
      </c>
      <c r="B31" s="18" t="s">
        <v>61</v>
      </c>
      <c r="C31" s="252">
        <v>718.55111816619353</v>
      </c>
      <c r="D31" s="253">
        <v>796.52439278301779</v>
      </c>
      <c r="E31" s="253">
        <v>935.63030916282798</v>
      </c>
      <c r="F31" s="253">
        <v>1119.2812995469094</v>
      </c>
      <c r="G31" s="281">
        <v>1457.6448248374136</v>
      </c>
      <c r="I31" s="258">
        <v>1531.0763867060293</v>
      </c>
      <c r="J31" s="259">
        <v>1711.4706739148796</v>
      </c>
      <c r="K31" s="260">
        <v>1949.3867354358927</v>
      </c>
      <c r="M31" s="135">
        <f t="shared" si="0"/>
        <v>0.19628584985495645</v>
      </c>
      <c r="N31" s="135">
        <f t="shared" si="1"/>
        <v>9.8782730379856076E-3</v>
      </c>
      <c r="O31" s="143">
        <f t="shared" si="1"/>
        <v>3.2627173691446965E-2</v>
      </c>
      <c r="P31" s="136">
        <f t="shared" si="1"/>
        <v>5.9861846122918339E-2</v>
      </c>
    </row>
    <row r="32" spans="1:16" x14ac:dyDescent="0.3">
      <c r="A32" s="38" t="s">
        <v>62</v>
      </c>
      <c r="B32" s="18" t="s">
        <v>63</v>
      </c>
      <c r="C32" s="252">
        <v>508.01168410547245</v>
      </c>
      <c r="D32" s="253">
        <v>561.51137599450897</v>
      </c>
      <c r="E32" s="253">
        <v>627.69311615322624</v>
      </c>
      <c r="F32" s="253">
        <v>690.82453274854345</v>
      </c>
      <c r="G32" s="281">
        <v>870.58329894254643</v>
      </c>
      <c r="I32" s="258">
        <v>1017.5801693111407</v>
      </c>
      <c r="J32" s="259">
        <v>1205.3636690283929</v>
      </c>
      <c r="K32" s="260">
        <v>1489.1436086222791</v>
      </c>
      <c r="M32" s="135">
        <f t="shared" si="0"/>
        <v>0.10057688219079686</v>
      </c>
      <c r="N32" s="135">
        <f t="shared" si="1"/>
        <v>3.169579552638635E-2</v>
      </c>
      <c r="O32" s="143">
        <f t="shared" si="1"/>
        <v>6.7238670473483753E-2</v>
      </c>
      <c r="P32" s="136">
        <f t="shared" si="1"/>
        <v>0.11333343069195423</v>
      </c>
    </row>
    <row r="33" spans="1:19" x14ac:dyDescent="0.3">
      <c r="A33" s="38" t="s">
        <v>64</v>
      </c>
      <c r="B33" s="18" t="s">
        <v>65</v>
      </c>
      <c r="C33" s="252">
        <v>177.64538773766043</v>
      </c>
      <c r="D33" s="253">
        <v>196.3535667162763</v>
      </c>
      <c r="E33" s="253">
        <v>219.49650074613123</v>
      </c>
      <c r="F33" s="253">
        <v>241.57277444296699</v>
      </c>
      <c r="G33" s="281">
        <v>304.43218637953817</v>
      </c>
      <c r="I33" s="258">
        <v>314.16253293516871</v>
      </c>
      <c r="J33" s="259">
        <v>433.08174122168913</v>
      </c>
      <c r="K33" s="260">
        <v>477.34466583967128</v>
      </c>
      <c r="M33" s="135">
        <f t="shared" si="0"/>
        <v>0.10057688219079663</v>
      </c>
      <c r="N33" s="135">
        <f t="shared" si="1"/>
        <v>6.3122619402833369E-3</v>
      </c>
      <c r="O33" s="143">
        <f t="shared" si="1"/>
        <v>7.3039876259621606E-2</v>
      </c>
      <c r="P33" s="136">
        <f t="shared" si="1"/>
        <v>9.4128426144914012E-2</v>
      </c>
    </row>
    <row r="34" spans="1:19" x14ac:dyDescent="0.3">
      <c r="A34" s="38" t="s">
        <v>66</v>
      </c>
      <c r="B34" s="18" t="s">
        <v>67</v>
      </c>
      <c r="C34" s="252">
        <v>4053.4994932118616</v>
      </c>
      <c r="D34" s="253">
        <v>4257.4670090268273</v>
      </c>
      <c r="E34" s="253">
        <v>4739.6849459701589</v>
      </c>
      <c r="F34" s="253">
        <v>5307.1670855098546</v>
      </c>
      <c r="G34" s="281">
        <v>6646.6517143119663</v>
      </c>
      <c r="I34" s="258">
        <v>7088.2572250116355</v>
      </c>
      <c r="J34" s="259">
        <v>8496.8378354057968</v>
      </c>
      <c r="K34" s="260">
        <v>9699.4928831931193</v>
      </c>
      <c r="M34" s="135">
        <f t="shared" si="0"/>
        <v>0.1197299284675426</v>
      </c>
      <c r="N34" s="135">
        <f t="shared" si="1"/>
        <v>1.2948368758706197E-2</v>
      </c>
      <c r="O34" s="143">
        <f t="shared" si="1"/>
        <v>5.0342361642479405E-2</v>
      </c>
      <c r="P34" s="136">
        <f t="shared" si="1"/>
        <v>7.8522528711855832E-2</v>
      </c>
    </row>
    <row r="35" spans="1:19" x14ac:dyDescent="0.3">
      <c r="A35" s="38" t="s">
        <v>68</v>
      </c>
      <c r="B35" s="18" t="s">
        <v>69</v>
      </c>
      <c r="C35" s="252">
        <v>3198.9457843033083</v>
      </c>
      <c r="D35" s="253">
        <v>3459.9731297281173</v>
      </c>
      <c r="E35" s="253">
        <v>3993.270791456132</v>
      </c>
      <c r="F35" s="253">
        <v>4417.8973450428257</v>
      </c>
      <c r="G35" s="281">
        <v>5450.9734169598614</v>
      </c>
      <c r="I35" s="258">
        <v>5452.4842687668797</v>
      </c>
      <c r="J35" s="259">
        <v>7067.9209741383274</v>
      </c>
      <c r="K35" s="260">
        <v>8678.0268944555155</v>
      </c>
      <c r="M35" s="135">
        <f t="shared" si="0"/>
        <v>0.10633552688067405</v>
      </c>
      <c r="N35" s="135">
        <f t="shared" si="1"/>
        <v>5.5428057104123241E-5</v>
      </c>
      <c r="O35" s="143">
        <f t="shared" si="1"/>
        <v>5.3327745963184014E-2</v>
      </c>
      <c r="P35" s="136">
        <f t="shared" si="1"/>
        <v>9.7461732015644786E-2</v>
      </c>
    </row>
    <row r="36" spans="1:19" x14ac:dyDescent="0.3">
      <c r="A36" s="39" t="s">
        <v>70</v>
      </c>
      <c r="B36" s="32" t="s">
        <v>71</v>
      </c>
      <c r="C36" s="255">
        <v>3648.4747833864672</v>
      </c>
      <c r="D36" s="255">
        <v>3863.5247899120241</v>
      </c>
      <c r="E36" s="255">
        <v>4366.8640291089596</v>
      </c>
      <c r="F36" s="255">
        <v>4833.2123899725138</v>
      </c>
      <c r="G36" s="282">
        <v>6067.3507950418207</v>
      </c>
      <c r="I36" s="261">
        <v>6077.1224950825135</v>
      </c>
      <c r="J36" s="262">
        <v>7153.8727203224262</v>
      </c>
      <c r="K36" s="263">
        <v>8219.5660773623567</v>
      </c>
      <c r="M36" s="137">
        <f t="shared" si="0"/>
        <v>0.10679250779390781</v>
      </c>
      <c r="N36" s="137">
        <f t="shared" si="1"/>
        <v>3.2190032745571528E-4</v>
      </c>
      <c r="O36" s="144">
        <f t="shared" si="1"/>
        <v>3.3495097316983857E-2</v>
      </c>
      <c r="P36" s="138">
        <f t="shared" si="1"/>
        <v>6.2600356266227397E-2</v>
      </c>
    </row>
    <row r="37" spans="1:19" x14ac:dyDescent="0.3">
      <c r="A37" s="39" t="s">
        <v>72</v>
      </c>
      <c r="B37" s="32" t="s">
        <v>73</v>
      </c>
      <c r="C37" s="255">
        <v>17844.634745854055</v>
      </c>
      <c r="D37" s="255">
        <v>19203.529087325802</v>
      </c>
      <c r="E37" s="255">
        <v>22061.845265424134</v>
      </c>
      <c r="F37" s="255">
        <v>24503.359998704858</v>
      </c>
      <c r="G37" s="282">
        <v>29906.318463960117</v>
      </c>
      <c r="I37" s="261">
        <v>31052.632163094313</v>
      </c>
      <c r="J37" s="262">
        <v>32915.808872917391</v>
      </c>
      <c r="K37" s="263">
        <v>37225.308903501253</v>
      </c>
      <c r="M37" s="137">
        <f t="shared" si="0"/>
        <v>0.11066684150428374</v>
      </c>
      <c r="N37" s="137">
        <f t="shared" si="1"/>
        <v>7.5511267667622839E-3</v>
      </c>
      <c r="O37" s="144">
        <f t="shared" si="1"/>
        <v>1.9361708520104326E-2</v>
      </c>
      <c r="P37" s="138">
        <f t="shared" si="1"/>
        <v>4.4756474785125455E-2</v>
      </c>
    </row>
    <row r="38" spans="1:19" x14ac:dyDescent="0.3">
      <c r="A38" s="39" t="s">
        <v>74</v>
      </c>
      <c r="B38" s="32" t="s">
        <v>75</v>
      </c>
      <c r="C38" s="255">
        <v>2248.905649037375</v>
      </c>
      <c r="D38" s="255">
        <v>2540.715861517192</v>
      </c>
      <c r="E38" s="255">
        <v>2722.3926958805177</v>
      </c>
      <c r="F38" s="255">
        <v>3052.7443196673153</v>
      </c>
      <c r="G38" s="282">
        <v>3708.0989934923982</v>
      </c>
      <c r="I38" s="261">
        <v>3808.3799455359881</v>
      </c>
      <c r="J38" s="262">
        <v>4881.4210711709911</v>
      </c>
      <c r="K38" s="263">
        <v>6476.5322838017673</v>
      </c>
      <c r="M38" s="137">
        <f t="shared" si="0"/>
        <v>0.12134605866621673</v>
      </c>
      <c r="N38" s="137">
        <f t="shared" si="1"/>
        <v>5.3511752541044455E-3</v>
      </c>
      <c r="O38" s="144">
        <f t="shared" si="1"/>
        <v>5.6523083845610111E-2</v>
      </c>
      <c r="P38" s="138">
        <f t="shared" si="1"/>
        <v>0.11799083410348743</v>
      </c>
    </row>
    <row r="39" spans="1:19" x14ac:dyDescent="0.3">
      <c r="A39" s="40" t="s">
        <v>76</v>
      </c>
      <c r="B39" s="20" t="s">
        <v>77</v>
      </c>
      <c r="C39" s="151">
        <f>SUM(C9:C35)</f>
        <v>60634.570762934571</v>
      </c>
      <c r="D39" s="151">
        <f t="shared" ref="D39:G39" si="2">SUM(D9:D35)</f>
        <v>64819.625761657691</v>
      </c>
      <c r="E39" s="151">
        <f t="shared" ref="E39:F39" si="3">SUM(E9:E35)</f>
        <v>73753.790443569538</v>
      </c>
      <c r="F39" s="151">
        <f t="shared" si="3"/>
        <v>81940.194702104825</v>
      </c>
      <c r="G39" s="238">
        <f t="shared" si="2"/>
        <v>100211.56832808541</v>
      </c>
      <c r="I39" s="162">
        <f t="shared" ref="I39:K39" si="4">SUM(I9:I35)</f>
        <v>103676.55303921473</v>
      </c>
      <c r="J39" s="163">
        <f t="shared" si="4"/>
        <v>118111.5200131732</v>
      </c>
      <c r="K39" s="164">
        <f t="shared" si="4"/>
        <v>141025.40928905137</v>
      </c>
      <c r="L39" s="329"/>
      <c r="M39" s="139">
        <f t="shared" si="0"/>
        <v>0.11099638688805924</v>
      </c>
      <c r="N39" s="139">
        <f t="shared" si="1"/>
        <v>6.8216323661671741E-3</v>
      </c>
      <c r="O39" s="140">
        <f t="shared" si="1"/>
        <v>3.3415282919704747E-2</v>
      </c>
      <c r="P39" s="141">
        <f t="shared" si="1"/>
        <v>7.0719968011680345E-2</v>
      </c>
    </row>
    <row r="40" spans="1:19" x14ac:dyDescent="0.3">
      <c r="A40" s="40" t="s">
        <v>78</v>
      </c>
      <c r="B40" s="20" t="s">
        <v>79</v>
      </c>
      <c r="C40" s="151">
        <f>SUM(C37,C39)</f>
        <v>78479.205508788626</v>
      </c>
      <c r="D40" s="151">
        <f t="shared" ref="D40:G40" si="5">SUM(D37,D39)</f>
        <v>84023.154848983497</v>
      </c>
      <c r="E40" s="151">
        <f t="shared" ref="E40:F40" si="6">SUM(E37,E39)</f>
        <v>95815.635708993679</v>
      </c>
      <c r="F40" s="151">
        <f t="shared" si="6"/>
        <v>106443.55470080968</v>
      </c>
      <c r="G40" s="238">
        <f t="shared" si="5"/>
        <v>130117.88679204552</v>
      </c>
      <c r="I40" s="162">
        <f t="shared" ref="I40:K40" si="7">SUM(I37,I39)</f>
        <v>134729.18520230905</v>
      </c>
      <c r="J40" s="163">
        <f t="shared" si="7"/>
        <v>151027.3288860906</v>
      </c>
      <c r="K40" s="164">
        <f t="shared" si="7"/>
        <v>178250.71819255262</v>
      </c>
      <c r="M40" s="139">
        <f t="shared" si="0"/>
        <v>0.11092050804833731</v>
      </c>
      <c r="N40" s="139">
        <f t="shared" si="1"/>
        <v>6.9894866556554636E-3</v>
      </c>
      <c r="O40" s="140">
        <f t="shared" si="1"/>
        <v>3.0252573410482819E-2</v>
      </c>
      <c r="P40" s="141">
        <f t="shared" si="1"/>
        <v>6.4973637655255878E-2</v>
      </c>
    </row>
    <row r="41" spans="1:19" ht="15" thickBot="1" x14ac:dyDescent="0.35">
      <c r="A41" s="41" t="s">
        <v>80</v>
      </c>
      <c r="B41" s="42"/>
      <c r="C41" s="153">
        <f>SUM(C9:C38)</f>
        <v>84376.58594121247</v>
      </c>
      <c r="D41" s="153">
        <f t="shared" ref="D41:G41" si="8">SUM(D9:D38)</f>
        <v>90427.39550041272</v>
      </c>
      <c r="E41" s="153">
        <f t="shared" ref="E41:F41" si="9">SUM(E9:E38)</f>
        <v>102904.89243398316</v>
      </c>
      <c r="F41" s="153">
        <f t="shared" si="9"/>
        <v>114329.51141044952</v>
      </c>
      <c r="G41" s="239">
        <f t="shared" si="8"/>
        <v>139893.33658057975</v>
      </c>
      <c r="I41" s="165">
        <f t="shared" ref="I41:K41" si="10">SUM(I9:I38)</f>
        <v>144614.68764292754</v>
      </c>
      <c r="J41" s="166">
        <f t="shared" si="10"/>
        <v>163062.622677584</v>
      </c>
      <c r="K41" s="167">
        <f t="shared" si="10"/>
        <v>192946.81655371675</v>
      </c>
      <c r="L41" s="329"/>
      <c r="M41" s="139">
        <f t="shared" si="0"/>
        <v>0.11102114492559845</v>
      </c>
      <c r="N41" s="139">
        <f t="shared" si="1"/>
        <v>6.660609491899061E-3</v>
      </c>
      <c r="O41" s="146">
        <f t="shared" si="1"/>
        <v>3.1125385346921997E-2</v>
      </c>
      <c r="P41" s="147">
        <f t="shared" si="1"/>
        <v>6.6419598257116963E-2</v>
      </c>
    </row>
    <row r="42" spans="1:19" x14ac:dyDescent="0.3">
      <c r="A42" s="5" t="s">
        <v>81</v>
      </c>
    </row>
    <row r="43" spans="1:19" x14ac:dyDescent="0.3">
      <c r="A43" s="45"/>
    </row>
    <row r="44" spans="1:19" ht="15" thickBot="1" x14ac:dyDescent="0.35">
      <c r="A44" s="45"/>
    </row>
    <row r="45" spans="1:19" ht="28.95" customHeight="1" thickBot="1" x14ac:dyDescent="0.35">
      <c r="A45" s="652" t="s">
        <v>168</v>
      </c>
      <c r="B45" s="653"/>
      <c r="C45" s="653"/>
      <c r="D45" s="653"/>
      <c r="E45" s="653"/>
      <c r="F45" s="653"/>
      <c r="G45" s="653"/>
      <c r="H45" s="653"/>
      <c r="I45" s="653"/>
      <c r="J45" s="653"/>
      <c r="K45" s="653"/>
      <c r="L45" s="653"/>
      <c r="M45" s="653"/>
      <c r="N45" s="653"/>
      <c r="O45" s="653"/>
      <c r="P45" s="654"/>
      <c r="Q45" s="3"/>
      <c r="S45" s="3"/>
    </row>
    <row r="46" spans="1:19" ht="15" thickBot="1" x14ac:dyDescent="0.35">
      <c r="A46" s="5"/>
      <c r="B46" s="5"/>
      <c r="C46" s="661" t="s">
        <v>169</v>
      </c>
      <c r="D46" s="662"/>
      <c r="E46" s="662"/>
      <c r="F46" s="662"/>
      <c r="G46" s="663"/>
      <c r="H46" s="5"/>
      <c r="I46" s="661" t="s">
        <v>169</v>
      </c>
      <c r="J46" s="662"/>
      <c r="K46" s="663"/>
      <c r="L46" s="3"/>
      <c r="M46" s="16"/>
      <c r="N46" s="16"/>
      <c r="O46" s="3"/>
      <c r="Q46" s="3"/>
      <c r="S46" s="3"/>
    </row>
    <row r="47" spans="1:19" ht="30.6" x14ac:dyDescent="0.3">
      <c r="A47" s="102"/>
      <c r="B47" s="103"/>
      <c r="C47" s="189" cm="1">
        <f t="array" ref="C47:F47">$C$7:$F$7</f>
        <v>2020</v>
      </c>
      <c r="D47" s="190">
        <v>2021</v>
      </c>
      <c r="E47" s="190">
        <v>2022</v>
      </c>
      <c r="F47" s="190">
        <v>2023</v>
      </c>
      <c r="G47" s="235">
        <v>2025</v>
      </c>
      <c r="I47" s="108" t="s">
        <v>5</v>
      </c>
      <c r="J47" s="108" t="s">
        <v>6</v>
      </c>
      <c r="K47" s="113" t="s">
        <v>7</v>
      </c>
      <c r="L47" s="3"/>
      <c r="M47" s="16"/>
      <c r="N47" s="16"/>
      <c r="O47" s="3"/>
      <c r="Q47" s="3"/>
      <c r="S47" s="3"/>
    </row>
    <row r="48" spans="1:19" x14ac:dyDescent="0.3">
      <c r="A48" s="106" t="s">
        <v>12</v>
      </c>
      <c r="B48" s="107" t="s">
        <v>13</v>
      </c>
      <c r="C48" s="168" t="s">
        <v>15</v>
      </c>
      <c r="D48" s="184" t="s">
        <v>15</v>
      </c>
      <c r="E48" s="184" t="s">
        <v>15</v>
      </c>
      <c r="F48" s="184" t="s">
        <v>15</v>
      </c>
      <c r="G48" s="236" t="s">
        <v>15</v>
      </c>
      <c r="I48" s="168" t="s">
        <v>15</v>
      </c>
      <c r="J48" s="168" t="s">
        <v>15</v>
      </c>
      <c r="K48" s="169" t="s">
        <v>15</v>
      </c>
      <c r="L48" s="3"/>
      <c r="M48" s="16"/>
      <c r="N48" s="16"/>
      <c r="O48" s="3"/>
      <c r="Q48" s="3"/>
      <c r="S48" s="3"/>
    </row>
    <row r="49" spans="1:19" x14ac:dyDescent="0.3">
      <c r="A49" s="38" t="s">
        <v>16</v>
      </c>
      <c r="B49" s="18" t="s">
        <v>17</v>
      </c>
      <c r="C49" s="196">
        <f t="shared" ref="C49:G79" si="11">C9/C$39</f>
        <v>2.5509010901241282E-2</v>
      </c>
      <c r="D49" s="195">
        <f t="shared" si="11"/>
        <v>2.5321132848396967E-2</v>
      </c>
      <c r="E49" s="195">
        <f t="shared" ref="E49:F49" si="12">E9/E$39</f>
        <v>2.5032132405657964E-2</v>
      </c>
      <c r="F49" s="195">
        <f t="shared" si="12"/>
        <v>2.5235961767170561E-2</v>
      </c>
      <c r="G49" s="240">
        <f t="shared" si="11"/>
        <v>2.4205781324397484E-2</v>
      </c>
      <c r="I49" s="135">
        <f t="shared" ref="I49:K68" si="13">I9/I$39</f>
        <v>2.5235208647008022E-2</v>
      </c>
      <c r="J49" s="143">
        <f t="shared" si="13"/>
        <v>2.3222894878996196E-2</v>
      </c>
      <c r="K49" s="136">
        <f t="shared" si="13"/>
        <v>2.2359207814110479E-2</v>
      </c>
      <c r="L49" s="3"/>
      <c r="M49" s="16"/>
      <c r="N49" s="16"/>
      <c r="O49" s="3"/>
      <c r="Q49" s="3"/>
      <c r="S49" s="3"/>
    </row>
    <row r="50" spans="1:19" x14ac:dyDescent="0.3">
      <c r="A50" s="38" t="s">
        <v>18</v>
      </c>
      <c r="B50" s="18" t="s">
        <v>19</v>
      </c>
      <c r="C50" s="196">
        <f t="shared" si="11"/>
        <v>3.2724252926877459E-2</v>
      </c>
      <c r="D50" s="195">
        <f t="shared" si="11"/>
        <v>3.2140069843214131E-2</v>
      </c>
      <c r="E50" s="195">
        <f t="shared" ref="E50:F50" si="14">E10/E$39</f>
        <v>3.2001111588991632E-2</v>
      </c>
      <c r="F50" s="195">
        <f t="shared" si="14"/>
        <v>3.3176810487214575E-2</v>
      </c>
      <c r="G50" s="240">
        <f t="shared" si="11"/>
        <v>3.4183277715743518E-2</v>
      </c>
      <c r="I50" s="135">
        <f t="shared" si="13"/>
        <v>3.6206439982312412E-2</v>
      </c>
      <c r="J50" s="143">
        <f t="shared" si="13"/>
        <v>3.9280802035765366E-2</v>
      </c>
      <c r="K50" s="136">
        <f t="shared" si="13"/>
        <v>3.822348144709431E-2</v>
      </c>
      <c r="L50" s="3"/>
      <c r="M50" s="16"/>
      <c r="N50" s="16"/>
      <c r="O50" s="3"/>
      <c r="Q50" s="3"/>
      <c r="S50" s="3"/>
    </row>
    <row r="51" spans="1:19" x14ac:dyDescent="0.3">
      <c r="A51" s="38" t="s">
        <v>20</v>
      </c>
      <c r="B51" s="18" t="s">
        <v>21</v>
      </c>
      <c r="C51" s="196">
        <f t="shared" si="11"/>
        <v>5.1411417950139029E-3</v>
      </c>
      <c r="D51" s="195">
        <f t="shared" si="11"/>
        <v>5.2755428292026408E-3</v>
      </c>
      <c r="E51" s="195">
        <f t="shared" ref="E51:F51" si="15">E11/E$39</f>
        <v>5.5035403775918314E-3</v>
      </c>
      <c r="F51" s="195">
        <f t="shared" si="15"/>
        <v>5.8636592504654837E-3</v>
      </c>
      <c r="G51" s="240">
        <f t="shared" si="11"/>
        <v>6.3734920718445586E-3</v>
      </c>
      <c r="I51" s="135">
        <f t="shared" si="13"/>
        <v>6.494917619190077E-3</v>
      </c>
      <c r="J51" s="143">
        <f t="shared" si="13"/>
        <v>7.0034632982384987E-3</v>
      </c>
      <c r="K51" s="136">
        <f t="shared" si="13"/>
        <v>6.903866493887756E-3</v>
      </c>
      <c r="L51" s="3"/>
      <c r="M51" s="16"/>
      <c r="N51" s="16"/>
      <c r="O51" s="3"/>
      <c r="Q51" s="3"/>
      <c r="S51" s="3"/>
    </row>
    <row r="52" spans="1:19" x14ac:dyDescent="0.3">
      <c r="A52" s="38" t="s">
        <v>22</v>
      </c>
      <c r="B52" s="18" t="s">
        <v>23</v>
      </c>
      <c r="C52" s="196">
        <f t="shared" si="11"/>
        <v>4.1959597842640868E-3</v>
      </c>
      <c r="D52" s="195">
        <f t="shared" si="11"/>
        <v>4.3384037178225941E-3</v>
      </c>
      <c r="E52" s="195">
        <f t="shared" ref="E52:F52" si="16">E12/E$39</f>
        <v>4.2622698731847137E-3</v>
      </c>
      <c r="F52" s="195">
        <f t="shared" si="16"/>
        <v>4.2222960789502929E-3</v>
      </c>
      <c r="G52" s="240">
        <f t="shared" si="11"/>
        <v>4.3508127855485038E-3</v>
      </c>
      <c r="I52" s="135">
        <f t="shared" si="13"/>
        <v>4.3325985700510671E-3</v>
      </c>
      <c r="J52" s="143">
        <f t="shared" si="13"/>
        <v>4.7068776941318917E-3</v>
      </c>
      <c r="K52" s="136">
        <f t="shared" si="13"/>
        <v>4.4696146862735981E-3</v>
      </c>
      <c r="L52" s="3"/>
      <c r="M52" s="16"/>
      <c r="N52" s="16"/>
      <c r="O52" s="3"/>
      <c r="Q52" s="3"/>
      <c r="S52" s="3"/>
    </row>
    <row r="53" spans="1:19" x14ac:dyDescent="0.3">
      <c r="A53" s="38" t="s">
        <v>24</v>
      </c>
      <c r="B53" s="18" t="s">
        <v>25</v>
      </c>
      <c r="C53" s="196">
        <f t="shared" si="11"/>
        <v>3.1120681366795747E-3</v>
      </c>
      <c r="D53" s="195">
        <f t="shared" si="11"/>
        <v>3.2177162481207759E-3</v>
      </c>
      <c r="E53" s="195">
        <f t="shared" ref="E53:F53" si="17">E13/E$39</f>
        <v>3.1612491406644502E-3</v>
      </c>
      <c r="F53" s="195">
        <f t="shared" si="17"/>
        <v>3.1316012942275849E-3</v>
      </c>
      <c r="G53" s="240">
        <f t="shared" si="11"/>
        <v>3.2269198311533237E-3</v>
      </c>
      <c r="I53" s="135">
        <f t="shared" si="13"/>
        <v>3.569130460152589E-3</v>
      </c>
      <c r="J53" s="143">
        <f t="shared" si="13"/>
        <v>3.5806645457078039E-3</v>
      </c>
      <c r="K53" s="136">
        <f t="shared" si="13"/>
        <v>3.2027294008345319E-3</v>
      </c>
      <c r="L53" s="3"/>
      <c r="M53" s="16"/>
      <c r="N53" s="16"/>
      <c r="O53" s="3"/>
      <c r="Q53" s="3"/>
      <c r="S53" s="3"/>
    </row>
    <row r="54" spans="1:19" x14ac:dyDescent="0.3">
      <c r="A54" s="38" t="s">
        <v>26</v>
      </c>
      <c r="B54" s="18" t="s">
        <v>27</v>
      </c>
      <c r="C54" s="196">
        <f t="shared" si="11"/>
        <v>1.2182175857282283E-2</v>
      </c>
      <c r="D54" s="195">
        <f t="shared" si="11"/>
        <v>1.1928368018578384E-2</v>
      </c>
      <c r="E54" s="195">
        <f t="shared" ref="E54:F54" si="18">E14/E$39</f>
        <v>1.0937297692450002E-2</v>
      </c>
      <c r="F54" s="195">
        <f t="shared" si="18"/>
        <v>1.0111558855711607E-2</v>
      </c>
      <c r="G54" s="240">
        <f t="shared" si="11"/>
        <v>9.2374610749552423E-3</v>
      </c>
      <c r="I54" s="135">
        <f t="shared" si="13"/>
        <v>9.7721564679587435E-3</v>
      </c>
      <c r="J54" s="143">
        <f t="shared" si="13"/>
        <v>8.9530510948719142E-3</v>
      </c>
      <c r="K54" s="136">
        <f t="shared" si="13"/>
        <v>9.4353256091185642E-3</v>
      </c>
      <c r="L54" s="3"/>
      <c r="M54" s="16"/>
      <c r="N54" s="16"/>
      <c r="O54" s="3"/>
      <c r="Q54" s="3"/>
      <c r="S54" s="3"/>
    </row>
    <row r="55" spans="1:19" x14ac:dyDescent="0.3">
      <c r="A55" s="38" t="s">
        <v>28</v>
      </c>
      <c r="B55" s="18" t="s">
        <v>29</v>
      </c>
      <c r="C55" s="196">
        <f t="shared" si="11"/>
        <v>2.7473475106681088E-2</v>
      </c>
      <c r="D55" s="195">
        <f t="shared" si="11"/>
        <v>2.7668130738325605E-2</v>
      </c>
      <c r="E55" s="195">
        <f t="shared" ref="E55:F55" si="19">E15/E$39</f>
        <v>2.7752799552306678E-2</v>
      </c>
      <c r="F55" s="195">
        <f t="shared" si="19"/>
        <v>2.7268068282295561E-2</v>
      </c>
      <c r="G55" s="240">
        <f t="shared" si="11"/>
        <v>2.7197908300733174E-2</v>
      </c>
      <c r="I55" s="135">
        <f t="shared" si="13"/>
        <v>2.6406187997413698E-2</v>
      </c>
      <c r="J55" s="143">
        <f t="shared" si="13"/>
        <v>2.6652353966187599E-2</v>
      </c>
      <c r="K55" s="136">
        <f t="shared" si="13"/>
        <v>2.7393849665029467E-2</v>
      </c>
      <c r="L55" s="3"/>
      <c r="M55" s="16"/>
      <c r="N55" s="16"/>
      <c r="O55" s="3"/>
      <c r="Q55" s="3"/>
      <c r="S55" s="3"/>
    </row>
    <row r="56" spans="1:19" x14ac:dyDescent="0.3">
      <c r="A56" s="38" t="s">
        <v>30</v>
      </c>
      <c r="B56" s="18" t="s">
        <v>31</v>
      </c>
      <c r="C56" s="196">
        <f t="shared" si="11"/>
        <v>4.793355360860457E-3</v>
      </c>
      <c r="D56" s="195">
        <f t="shared" si="11"/>
        <v>5.0029496737081913E-3</v>
      </c>
      <c r="E56" s="195">
        <f t="shared" ref="E56:F56" si="20">E16/E$39</f>
        <v>5.0962850655809373E-3</v>
      </c>
      <c r="F56" s="195">
        <f t="shared" si="20"/>
        <v>5.2219437424681388E-3</v>
      </c>
      <c r="G56" s="240">
        <f t="shared" si="11"/>
        <v>6.0578167757975787E-3</v>
      </c>
      <c r="I56" s="135">
        <f t="shared" si="13"/>
        <v>6.035027749273468E-3</v>
      </c>
      <c r="J56" s="143">
        <f t="shared" si="13"/>
        <v>6.2295099670508398E-3</v>
      </c>
      <c r="K56" s="136">
        <f t="shared" si="13"/>
        <v>7.1467814920584917E-3</v>
      </c>
      <c r="L56" s="3"/>
      <c r="M56" s="16"/>
      <c r="N56" s="16"/>
      <c r="O56" s="3"/>
      <c r="Q56" s="3"/>
      <c r="S56" s="3"/>
    </row>
    <row r="57" spans="1:19" x14ac:dyDescent="0.3">
      <c r="A57" s="38" t="s">
        <v>32</v>
      </c>
      <c r="B57" s="18" t="s">
        <v>33</v>
      </c>
      <c r="C57" s="196">
        <f t="shared" si="11"/>
        <v>2.1627470391247624E-2</v>
      </c>
      <c r="D57" s="195">
        <f t="shared" si="11"/>
        <v>2.1831723365013739E-2</v>
      </c>
      <c r="E57" s="195">
        <f t="shared" ref="E57:F57" si="21">E17/E$39</f>
        <v>2.1699543514630836E-2</v>
      </c>
      <c r="F57" s="195">
        <f t="shared" si="21"/>
        <v>2.1464544928202121E-2</v>
      </c>
      <c r="G57" s="240">
        <f t="shared" si="11"/>
        <v>2.1613808845944309E-2</v>
      </c>
      <c r="I57" s="135">
        <f t="shared" si="13"/>
        <v>2.1260077236129198E-2</v>
      </c>
      <c r="J57" s="143">
        <f t="shared" si="13"/>
        <v>1.9129818212125289E-2</v>
      </c>
      <c r="K57" s="136">
        <f t="shared" si="13"/>
        <v>2.1085604086416215E-2</v>
      </c>
      <c r="L57" s="3"/>
      <c r="M57" s="16"/>
      <c r="N57" s="16"/>
      <c r="O57" s="3"/>
      <c r="Q57" s="3"/>
      <c r="S57" s="3"/>
    </row>
    <row r="58" spans="1:19" x14ac:dyDescent="0.3">
      <c r="A58" s="38" t="s">
        <v>34</v>
      </c>
      <c r="B58" s="18" t="s">
        <v>35</v>
      </c>
      <c r="C58" s="196">
        <f t="shared" si="11"/>
        <v>0.16469285215149249</v>
      </c>
      <c r="D58" s="195">
        <f t="shared" si="11"/>
        <v>0.16639174166464238</v>
      </c>
      <c r="E58" s="195">
        <f t="shared" ref="E58:F58" si="22">E18/E$39</f>
        <v>0.16694902748548077</v>
      </c>
      <c r="F58" s="195">
        <f t="shared" si="22"/>
        <v>0.17280613521995392</v>
      </c>
      <c r="G58" s="240">
        <f t="shared" si="11"/>
        <v>0.17853008516311417</v>
      </c>
      <c r="I58" s="135">
        <f t="shared" si="13"/>
        <v>0.1791743987903941</v>
      </c>
      <c r="J58" s="143">
        <f t="shared" si="13"/>
        <v>0.16296809766151646</v>
      </c>
      <c r="K58" s="136">
        <f t="shared" si="13"/>
        <v>0.16551080821513653</v>
      </c>
      <c r="L58" s="3"/>
      <c r="M58" s="16"/>
      <c r="N58" s="16"/>
      <c r="O58" s="3"/>
      <c r="Q58" s="3"/>
      <c r="S58" s="3"/>
    </row>
    <row r="59" spans="1:19" x14ac:dyDescent="0.3">
      <c r="A59" s="38" t="s">
        <v>36</v>
      </c>
      <c r="B59" s="18" t="s">
        <v>37</v>
      </c>
      <c r="C59" s="196">
        <f t="shared" si="11"/>
        <v>0.27980975730838376</v>
      </c>
      <c r="D59" s="195">
        <f t="shared" si="11"/>
        <v>0.27758065436080132</v>
      </c>
      <c r="E59" s="195">
        <f t="shared" ref="E59:F59" si="23">E19/E$39</f>
        <v>0.27939728317173906</v>
      </c>
      <c r="F59" s="195">
        <f t="shared" si="23"/>
        <v>0.27416743756460316</v>
      </c>
      <c r="G59" s="240">
        <f t="shared" si="11"/>
        <v>0.26635785466987316</v>
      </c>
      <c r="I59" s="135">
        <f t="shared" si="13"/>
        <v>0.25824181107020316</v>
      </c>
      <c r="J59" s="143">
        <f t="shared" si="13"/>
        <v>0.2474907282535726</v>
      </c>
      <c r="K59" s="136">
        <f t="shared" si="13"/>
        <v>0.24941280341748145</v>
      </c>
      <c r="L59" s="3"/>
      <c r="M59" s="16"/>
      <c r="N59" s="16"/>
      <c r="O59" s="3"/>
      <c r="Q59" s="3"/>
      <c r="S59" s="3"/>
    </row>
    <row r="60" spans="1:19" x14ac:dyDescent="0.3">
      <c r="A60" s="38" t="s">
        <v>38</v>
      </c>
      <c r="B60" s="18" t="s">
        <v>39</v>
      </c>
      <c r="C60" s="196">
        <f t="shared" si="11"/>
        <v>8.8259867324870026E-3</v>
      </c>
      <c r="D60" s="195">
        <f t="shared" si="11"/>
        <v>9.1117403953822652E-3</v>
      </c>
      <c r="E60" s="195">
        <f t="shared" ref="E60:F60" si="24">E20/E$39</f>
        <v>8.6155835370517412E-3</v>
      </c>
      <c r="F60" s="195">
        <f t="shared" si="24"/>
        <v>8.3382991308868226E-3</v>
      </c>
      <c r="G60" s="240">
        <f t="shared" si="11"/>
        <v>7.8691025714178048E-3</v>
      </c>
      <c r="I60" s="135">
        <f t="shared" si="13"/>
        <v>7.7656128913654605E-3</v>
      </c>
      <c r="J60" s="143">
        <f t="shared" si="13"/>
        <v>8.3506723119277631E-3</v>
      </c>
      <c r="K60" s="136">
        <f t="shared" si="13"/>
        <v>8.2367932010583653E-3</v>
      </c>
      <c r="L60" s="3"/>
      <c r="M60" s="16"/>
      <c r="N60" s="16"/>
      <c r="O60" s="3"/>
      <c r="Q60" s="3"/>
      <c r="S60" s="3"/>
    </row>
    <row r="61" spans="1:19" x14ac:dyDescent="0.3">
      <c r="A61" s="38" t="s">
        <v>40</v>
      </c>
      <c r="B61" s="18" t="s">
        <v>41</v>
      </c>
      <c r="C61" s="196">
        <f t="shared" si="11"/>
        <v>9.0495484672626463E-3</v>
      </c>
      <c r="D61" s="195">
        <f t="shared" si="11"/>
        <v>9.1805731269508986E-3</v>
      </c>
      <c r="E61" s="195">
        <f t="shared" ref="E61:F61" si="25">E21/E$39</f>
        <v>9.0895308388646429E-3</v>
      </c>
      <c r="F61" s="195">
        <f t="shared" si="25"/>
        <v>8.9939279093345439E-3</v>
      </c>
      <c r="G61" s="240">
        <f t="shared" si="11"/>
        <v>8.8775605042032257E-3</v>
      </c>
      <c r="I61" s="135">
        <f t="shared" si="13"/>
        <v>9.286306360285641E-3</v>
      </c>
      <c r="J61" s="143">
        <f t="shared" si="13"/>
        <v>1.0037235512094759E-2</v>
      </c>
      <c r="K61" s="136">
        <f t="shared" si="13"/>
        <v>1.0725632799765688E-2</v>
      </c>
      <c r="L61" s="3"/>
      <c r="M61" s="16"/>
      <c r="N61" s="16"/>
      <c r="O61" s="3"/>
      <c r="Q61" s="3"/>
      <c r="S61" s="3"/>
    </row>
    <row r="62" spans="1:19" x14ac:dyDescent="0.3">
      <c r="A62" s="38" t="s">
        <v>42</v>
      </c>
      <c r="B62" s="18" t="s">
        <v>43</v>
      </c>
      <c r="C62" s="196">
        <f t="shared" si="11"/>
        <v>2.3047345987324681E-2</v>
      </c>
      <c r="D62" s="195">
        <f t="shared" si="11"/>
        <v>2.2488487844624819E-2</v>
      </c>
      <c r="E62" s="195">
        <f t="shared" ref="E62:F62" si="26">E22/E$39</f>
        <v>2.3562433918087052E-2</v>
      </c>
      <c r="F62" s="195">
        <f t="shared" si="26"/>
        <v>2.4219133265135289E-2</v>
      </c>
      <c r="G62" s="240">
        <f t="shared" si="11"/>
        <v>2.361429516755217E-2</v>
      </c>
      <c r="I62" s="135">
        <f t="shared" si="13"/>
        <v>2.711497965962166E-2</v>
      </c>
      <c r="J62" s="143">
        <f t="shared" si="13"/>
        <v>2.6858754171079371E-2</v>
      </c>
      <c r="K62" s="136">
        <f t="shared" si="13"/>
        <v>2.8009785844942535E-2</v>
      </c>
      <c r="L62" s="3"/>
      <c r="M62" s="16"/>
      <c r="N62" s="16"/>
      <c r="O62" s="3"/>
      <c r="Q62" s="3"/>
      <c r="S62" s="3"/>
    </row>
    <row r="63" spans="1:19" x14ac:dyDescent="0.3">
      <c r="A63" s="38" t="s">
        <v>44</v>
      </c>
      <c r="B63" s="18" t="s">
        <v>45</v>
      </c>
      <c r="C63" s="196">
        <f t="shared" si="11"/>
        <v>9.5064929905242831E-2</v>
      </c>
      <c r="D63" s="195">
        <f t="shared" si="11"/>
        <v>9.4715747634698005E-2</v>
      </c>
      <c r="E63" s="195">
        <f t="shared" ref="E63:F63" si="27">E23/E$39</f>
        <v>9.4125741366029622E-2</v>
      </c>
      <c r="F63" s="195">
        <f t="shared" si="27"/>
        <v>9.3802177263721212E-2</v>
      </c>
      <c r="G63" s="240">
        <f t="shared" si="11"/>
        <v>9.5218767010079738E-2</v>
      </c>
      <c r="I63" s="135">
        <f t="shared" si="13"/>
        <v>9.3601269115943839E-2</v>
      </c>
      <c r="J63" s="143">
        <f t="shared" si="13"/>
        <v>9.2209715644686691E-2</v>
      </c>
      <c r="K63" s="136">
        <f t="shared" si="13"/>
        <v>8.6964458837204939E-2</v>
      </c>
      <c r="L63" s="3"/>
      <c r="M63" s="16"/>
      <c r="N63" s="16"/>
      <c r="O63" s="3"/>
      <c r="Q63" s="3"/>
      <c r="S63" s="3"/>
    </row>
    <row r="64" spans="1:19" x14ac:dyDescent="0.3">
      <c r="A64" s="38" t="s">
        <v>46</v>
      </c>
      <c r="B64" s="18" t="s">
        <v>47</v>
      </c>
      <c r="C64" s="196">
        <f t="shared" si="11"/>
        <v>3.0556432995088568E-3</v>
      </c>
      <c r="D64" s="195">
        <f t="shared" si="11"/>
        <v>3.1593759074251826E-3</v>
      </c>
      <c r="E64" s="195">
        <f t="shared" ref="E64:F64" si="28">E24/E$39</f>
        <v>3.1039326038201191E-3</v>
      </c>
      <c r="F64" s="195">
        <f t="shared" si="28"/>
        <v>3.0748223018180771E-3</v>
      </c>
      <c r="G64" s="240">
        <f t="shared" si="11"/>
        <v>3.16841262050142E-3</v>
      </c>
      <c r="I64" s="135">
        <f t="shared" si="13"/>
        <v>3.0967232471346357E-3</v>
      </c>
      <c r="J64" s="143">
        <f t="shared" si="13"/>
        <v>3.4285930564367344E-3</v>
      </c>
      <c r="K64" s="136">
        <f t="shared" si="13"/>
        <v>3.0226682473204459E-3</v>
      </c>
      <c r="L64" s="3"/>
      <c r="M64" s="16"/>
      <c r="N64" s="16"/>
      <c r="O64" s="3"/>
      <c r="Q64" s="3"/>
      <c r="S64" s="3"/>
    </row>
    <row r="65" spans="1:19" x14ac:dyDescent="0.3">
      <c r="A65" s="38" t="s">
        <v>48</v>
      </c>
      <c r="B65" s="18" t="s">
        <v>49</v>
      </c>
      <c r="C65" s="196">
        <f t="shared" si="11"/>
        <v>4.7130989279998521E-3</v>
      </c>
      <c r="D65" s="195">
        <f t="shared" si="11"/>
        <v>4.8730986384528515E-3</v>
      </c>
      <c r="E65" s="195">
        <f t="shared" ref="E65:F65" si="29">E25/E$39</f>
        <v>4.7875815315222767E-3</v>
      </c>
      <c r="F65" s="195">
        <f t="shared" si="29"/>
        <v>4.7426810900402386E-3</v>
      </c>
      <c r="G65" s="240">
        <f t="shared" si="11"/>
        <v>4.8870370856266771E-3</v>
      </c>
      <c r="I65" s="135">
        <f t="shared" si="13"/>
        <v>4.7886936206462428E-3</v>
      </c>
      <c r="J65" s="143">
        <f t="shared" si="13"/>
        <v>5.3873141215871724E-3</v>
      </c>
      <c r="K65" s="136">
        <f t="shared" si="13"/>
        <v>5.0244203935480708E-3</v>
      </c>
      <c r="L65" s="3"/>
      <c r="M65" s="16"/>
      <c r="N65" s="16"/>
      <c r="O65" s="3"/>
      <c r="Q65" s="3"/>
      <c r="S65" s="3"/>
    </row>
    <row r="66" spans="1:19" x14ac:dyDescent="0.3">
      <c r="A66" s="38" t="s">
        <v>50</v>
      </c>
      <c r="B66" s="18" t="s">
        <v>51</v>
      </c>
      <c r="C66" s="196">
        <f t="shared" si="11"/>
        <v>2.9849827439426815E-3</v>
      </c>
      <c r="D66" s="195">
        <f t="shared" si="11"/>
        <v>3.0863165758936075E-3</v>
      </c>
      <c r="E66" s="195">
        <f t="shared" ref="E66:F66" si="30">E26/E$39</f>
        <v>3.0321553769883268E-3</v>
      </c>
      <c r="F66" s="195">
        <f t="shared" si="30"/>
        <v>3.0037182393286318E-3</v>
      </c>
      <c r="G66" s="240">
        <f t="shared" si="11"/>
        <v>3.0625638520055095E-3</v>
      </c>
      <c r="I66" s="135">
        <f t="shared" si="13"/>
        <v>3.2787218316913656E-3</v>
      </c>
      <c r="J66" s="143">
        <f t="shared" si="13"/>
        <v>3.3996440231397551E-3</v>
      </c>
      <c r="K66" s="136">
        <f t="shared" si="13"/>
        <v>3.5700431840376434E-3</v>
      </c>
      <c r="L66" s="3"/>
      <c r="M66" s="16"/>
      <c r="N66" s="16"/>
      <c r="O66" s="3"/>
      <c r="Q66" s="3"/>
      <c r="S66" s="3"/>
    </row>
    <row r="67" spans="1:19" x14ac:dyDescent="0.3">
      <c r="A67" s="38" t="s">
        <v>52</v>
      </c>
      <c r="B67" s="18" t="s">
        <v>53</v>
      </c>
      <c r="C67" s="196">
        <f t="shared" si="11"/>
        <v>1.2247597803612584E-3</v>
      </c>
      <c r="D67" s="195">
        <f t="shared" si="11"/>
        <v>1.2424925693509208E-3</v>
      </c>
      <c r="E67" s="195">
        <f t="shared" ref="E67:F67" si="31">E27/E$39</f>
        <v>1.2417763540286955E-3</v>
      </c>
      <c r="F67" s="195">
        <f t="shared" si="31"/>
        <v>1.2408677069706423E-3</v>
      </c>
      <c r="G67" s="240">
        <f t="shared" si="11"/>
        <v>1.1800279911622121E-3</v>
      </c>
      <c r="I67" s="135">
        <f t="shared" si="13"/>
        <v>1.4404704123779184E-3</v>
      </c>
      <c r="J67" s="143">
        <f t="shared" si="13"/>
        <v>1.4488227216520476E-3</v>
      </c>
      <c r="K67" s="136">
        <f t="shared" si="13"/>
        <v>1.559120834954492E-3</v>
      </c>
      <c r="L67" s="3"/>
      <c r="M67" s="16"/>
      <c r="N67" s="16"/>
      <c r="O67" s="3"/>
      <c r="Q67" s="3"/>
      <c r="S67" s="3"/>
    </row>
    <row r="68" spans="1:19" x14ac:dyDescent="0.3">
      <c r="A68" s="38" t="s">
        <v>54</v>
      </c>
      <c r="B68" s="18" t="s">
        <v>55</v>
      </c>
      <c r="C68" s="196">
        <f t="shared" si="11"/>
        <v>7.4445424088411247E-2</v>
      </c>
      <c r="D68" s="195">
        <f t="shared" si="11"/>
        <v>7.429008336184563E-2</v>
      </c>
      <c r="E68" s="195">
        <f t="shared" ref="E68:F68" si="32">E28/E$39</f>
        <v>7.5661527593584507E-2</v>
      </c>
      <c r="F68" s="195">
        <f t="shared" si="32"/>
        <v>7.4653633209939882E-2</v>
      </c>
      <c r="G68" s="240">
        <f t="shared" si="11"/>
        <v>7.350479011749278E-2</v>
      </c>
      <c r="I68" s="135">
        <f t="shared" si="13"/>
        <v>7.2804843805491168E-2</v>
      </c>
      <c r="J68" s="143">
        <f t="shared" si="13"/>
        <v>7.9098068054284487E-2</v>
      </c>
      <c r="K68" s="136">
        <f t="shared" si="13"/>
        <v>7.8592987451723523E-2</v>
      </c>
      <c r="L68" s="3"/>
      <c r="M68" s="16"/>
      <c r="N68" s="16"/>
      <c r="O68" s="3"/>
      <c r="Q68" s="3"/>
      <c r="S68" s="3"/>
    </row>
    <row r="69" spans="1:19" x14ac:dyDescent="0.3">
      <c r="A69" s="38" t="s">
        <v>56</v>
      </c>
      <c r="B69" s="18" t="s">
        <v>57</v>
      </c>
      <c r="C69" s="196">
        <f t="shared" si="11"/>
        <v>3.5935137147894904E-2</v>
      </c>
      <c r="D69" s="195">
        <f t="shared" si="11"/>
        <v>3.6341423534847164E-2</v>
      </c>
      <c r="E69" s="195">
        <f t="shared" ref="E69:F69" si="33">E29/E$39</f>
        <v>3.5803140283333271E-2</v>
      </c>
      <c r="F69" s="195">
        <f t="shared" si="33"/>
        <v>3.5478442935043396E-2</v>
      </c>
      <c r="G69" s="240">
        <f t="shared" si="11"/>
        <v>3.522824603244698E-2</v>
      </c>
      <c r="I69" s="135">
        <f t="shared" ref="I69:K81" si="34">I29/I$39</f>
        <v>3.6323190831226836E-2</v>
      </c>
      <c r="J69" s="143">
        <f t="shared" si="34"/>
        <v>4.4301147203653059E-2</v>
      </c>
      <c r="K69" s="136">
        <f t="shared" si="34"/>
        <v>4.4581440683688828E-2</v>
      </c>
      <c r="L69" s="3"/>
      <c r="M69" s="16"/>
      <c r="N69" s="16"/>
      <c r="O69" s="3"/>
      <c r="Q69" s="3"/>
      <c r="S69" s="3"/>
    </row>
    <row r="70" spans="1:19" x14ac:dyDescent="0.3">
      <c r="A70" s="38" t="s">
        <v>58</v>
      </c>
      <c r="B70" s="18" t="s">
        <v>59</v>
      </c>
      <c r="C70" s="196">
        <f t="shared" si="11"/>
        <v>1.7624001385744149E-2</v>
      </c>
      <c r="D70" s="195">
        <f t="shared" si="11"/>
        <v>1.7773761112642929E-2</v>
      </c>
      <c r="E70" s="195">
        <f t="shared" ref="E70:F70" si="35">E30/E$39</f>
        <v>1.6604596062802155E-2</v>
      </c>
      <c r="F70" s="195">
        <f t="shared" si="35"/>
        <v>1.6058639569319244E-2</v>
      </c>
      <c r="G70" s="240">
        <f t="shared" si="11"/>
        <v>1.5062112307793273E-2</v>
      </c>
      <c r="I70" s="135">
        <f t="shared" si="34"/>
        <v>1.5198001488721684E-2</v>
      </c>
      <c r="J70" s="143">
        <f t="shared" si="34"/>
        <v>1.6119264798038355E-2</v>
      </c>
      <c r="K70" s="136">
        <f t="shared" si="34"/>
        <v>1.6487880666226251E-2</v>
      </c>
      <c r="L70" s="3"/>
      <c r="M70" s="16"/>
      <c r="N70" s="16"/>
      <c r="O70" s="3"/>
      <c r="Q70" s="3"/>
      <c r="S70" s="3"/>
    </row>
    <row r="71" spans="1:19" x14ac:dyDescent="0.3">
      <c r="A71" s="38" t="s">
        <v>60</v>
      </c>
      <c r="B71" s="18" t="s">
        <v>61</v>
      </c>
      <c r="C71" s="196">
        <f t="shared" si="11"/>
        <v>1.1850518757286859E-2</v>
      </c>
      <c r="D71" s="195">
        <f t="shared" si="11"/>
        <v>1.2288321375255153E-2</v>
      </c>
      <c r="E71" s="195">
        <f t="shared" ref="E71:F71" si="36">E31/E$39</f>
        <v>1.2685860666085996E-2</v>
      </c>
      <c r="F71" s="195">
        <f t="shared" si="36"/>
        <v>1.365973443944182E-2</v>
      </c>
      <c r="G71" s="240">
        <f t="shared" si="11"/>
        <v>1.4545674208642161E-2</v>
      </c>
      <c r="I71" s="135">
        <f t="shared" si="34"/>
        <v>1.4767817233727989E-2</v>
      </c>
      <c r="J71" s="143">
        <f t="shared" si="34"/>
        <v>1.4490294204358696E-2</v>
      </c>
      <c r="K71" s="136">
        <f t="shared" si="34"/>
        <v>1.3822946838185387E-2</v>
      </c>
      <c r="L71" s="3"/>
      <c r="M71" s="16"/>
      <c r="N71" s="16"/>
      <c r="O71" s="3"/>
      <c r="Q71" s="3"/>
      <c r="S71" s="3"/>
    </row>
    <row r="72" spans="1:19" x14ac:dyDescent="0.3">
      <c r="A72" s="38" t="s">
        <v>62</v>
      </c>
      <c r="B72" s="18" t="s">
        <v>63</v>
      </c>
      <c r="C72" s="196">
        <f t="shared" si="11"/>
        <v>8.3782515108693726E-3</v>
      </c>
      <c r="D72" s="195">
        <f t="shared" si="11"/>
        <v>8.662675376423663E-3</v>
      </c>
      <c r="E72" s="195">
        <f t="shared" ref="E72:F72" si="37">E32/E$39</f>
        <v>8.5106556880420476E-3</v>
      </c>
      <c r="F72" s="195">
        <f t="shared" si="37"/>
        <v>8.4308383115276886E-3</v>
      </c>
      <c r="G72" s="240">
        <f t="shared" si="11"/>
        <v>8.6874530901693888E-3</v>
      </c>
      <c r="I72" s="135">
        <f t="shared" si="34"/>
        <v>9.8149498558873782E-3</v>
      </c>
      <c r="J72" s="143">
        <f t="shared" si="34"/>
        <v>1.0205301471812034E-2</v>
      </c>
      <c r="K72" s="136">
        <f t="shared" si="34"/>
        <v>1.0559399303497643E-2</v>
      </c>
      <c r="L72" s="3"/>
      <c r="M72" s="16"/>
      <c r="N72" s="16"/>
      <c r="O72" s="3"/>
      <c r="Q72" s="3"/>
      <c r="S72" s="3"/>
    </row>
    <row r="73" spans="1:19" x14ac:dyDescent="0.3">
      <c r="A73" s="38" t="s">
        <v>64</v>
      </c>
      <c r="B73" s="18" t="s">
        <v>65</v>
      </c>
      <c r="C73" s="196">
        <f t="shared" si="11"/>
        <v>2.9297706820125397E-3</v>
      </c>
      <c r="D73" s="195">
        <f t="shared" si="11"/>
        <v>3.0292301815852815E-3</v>
      </c>
      <c r="E73" s="195">
        <f t="shared" ref="E73:F73" si="38">E33/E$39</f>
        <v>2.9760707812579788E-3</v>
      </c>
      <c r="F73" s="195">
        <f t="shared" si="38"/>
        <v>2.9481596342455559E-3</v>
      </c>
      <c r="G73" s="240">
        <f t="shared" si="11"/>
        <v>3.0378946408946444E-3</v>
      </c>
      <c r="I73" s="135">
        <f t="shared" si="34"/>
        <v>3.0302177659816635E-3</v>
      </c>
      <c r="J73" s="143">
        <f t="shared" si="34"/>
        <v>3.66671888714485E-3</v>
      </c>
      <c r="K73" s="136">
        <f t="shared" si="34"/>
        <v>3.3848131925026813E-3</v>
      </c>
      <c r="L73" s="3"/>
      <c r="M73" s="16"/>
      <c r="N73" s="16"/>
      <c r="O73" s="3"/>
      <c r="Q73" s="3"/>
      <c r="S73" s="3"/>
    </row>
    <row r="74" spans="1:19" x14ac:dyDescent="0.3">
      <c r="A74" s="38" t="s">
        <v>66</v>
      </c>
      <c r="B74" s="18" t="s">
        <v>67</v>
      </c>
      <c r="C74" s="196">
        <f t="shared" si="11"/>
        <v>6.6851293613671189E-2</v>
      </c>
      <c r="D74" s="195">
        <f t="shared" si="11"/>
        <v>6.5681758556915604E-2</v>
      </c>
      <c r="E74" s="195">
        <f t="shared" ref="E74:F74" si="39">E34/E$39</f>
        <v>6.4263611639005652E-2</v>
      </c>
      <c r="F74" s="195">
        <f t="shared" si="39"/>
        <v>6.4768787831224514E-2</v>
      </c>
      <c r="G74" s="240">
        <f t="shared" si="11"/>
        <v>6.6326191927775349E-2</v>
      </c>
      <c r="I74" s="135">
        <f t="shared" si="34"/>
        <v>6.8368951486365154E-2</v>
      </c>
      <c r="J74" s="143">
        <f t="shared" si="34"/>
        <v>7.1939111734893674E-2</v>
      </c>
      <c r="K74" s="136">
        <f t="shared" si="34"/>
        <v>6.8778335280790762E-2</v>
      </c>
      <c r="L74" s="3"/>
      <c r="M74" s="16"/>
      <c r="N74" s="16"/>
      <c r="O74" s="3"/>
      <c r="Q74" s="3"/>
      <c r="S74" s="3"/>
    </row>
    <row r="75" spans="1:19" x14ac:dyDescent="0.3">
      <c r="A75" s="38" t="s">
        <v>68</v>
      </c>
      <c r="B75" s="18" t="s">
        <v>69</v>
      </c>
      <c r="C75" s="196">
        <f t="shared" si="11"/>
        <v>5.2757787249956063E-2</v>
      </c>
      <c r="D75" s="195">
        <f t="shared" si="11"/>
        <v>5.3378480499879276E-2</v>
      </c>
      <c r="E75" s="195">
        <f t="shared" ref="E75:F75" si="40">E35/E$39</f>
        <v>5.4143261891217119E-2</v>
      </c>
      <c r="F75" s="195">
        <f t="shared" si="40"/>
        <v>5.3916119690759552E-2</v>
      </c>
      <c r="G75" s="240">
        <f t="shared" si="11"/>
        <v>5.4394652313131849E-2</v>
      </c>
      <c r="I75" s="135">
        <f t="shared" si="34"/>
        <v>5.2591295803444835E-2</v>
      </c>
      <c r="J75" s="143">
        <f t="shared" si="34"/>
        <v>5.9841080475046202E-2</v>
      </c>
      <c r="K75" s="136">
        <f t="shared" si="34"/>
        <v>6.1535200913111203E-2</v>
      </c>
      <c r="L75" s="3"/>
      <c r="M75" s="16"/>
      <c r="N75" s="16"/>
      <c r="O75" s="3"/>
      <c r="Q75" s="3"/>
      <c r="S75" s="3"/>
    </row>
    <row r="76" spans="1:19" x14ac:dyDescent="0.3">
      <c r="A76" s="39" t="s">
        <v>70</v>
      </c>
      <c r="B76" s="32" t="s">
        <v>71</v>
      </c>
      <c r="C76" s="199">
        <f t="shared" si="11"/>
        <v>6.0171528180698375E-2</v>
      </c>
      <c r="D76" s="199">
        <f t="shared" si="11"/>
        <v>5.9604244000393297E-2</v>
      </c>
      <c r="E76" s="199">
        <f t="shared" ref="E76:F76" si="41">E36/E$39</f>
        <v>5.920867256917639E-2</v>
      </c>
      <c r="F76" s="199">
        <f t="shared" si="41"/>
        <v>5.8984633946059704E-2</v>
      </c>
      <c r="G76" s="241">
        <f t="shared" si="11"/>
        <v>6.0545413032333288E-2</v>
      </c>
      <c r="I76" s="137">
        <f t="shared" si="34"/>
        <v>5.8616170358054789E-2</v>
      </c>
      <c r="J76" s="144">
        <f t="shared" si="34"/>
        <v>6.0568797349526457E-2</v>
      </c>
      <c r="K76" s="138">
        <f t="shared" si="34"/>
        <v>5.8284291595390461E-2</v>
      </c>
      <c r="L76" s="3"/>
      <c r="M76" s="16"/>
      <c r="N76" s="16"/>
      <c r="O76" s="3"/>
      <c r="Q76" s="3"/>
      <c r="S76" s="3"/>
    </row>
    <row r="77" spans="1:19" x14ac:dyDescent="0.3">
      <c r="A77" s="39" t="s">
        <v>72</v>
      </c>
      <c r="B77" s="32" t="s">
        <v>73</v>
      </c>
      <c r="C77" s="199">
        <f t="shared" si="11"/>
        <v>0.29429803033688395</v>
      </c>
      <c r="D77" s="199">
        <f t="shared" si="11"/>
        <v>0.29626102992228526</v>
      </c>
      <c r="E77" s="199">
        <f t="shared" ref="E77:F77" si="42">E37/E$39</f>
        <v>0.29912829066465513</v>
      </c>
      <c r="F77" s="199">
        <f t="shared" si="42"/>
        <v>0.29903956279073174</v>
      </c>
      <c r="G77" s="241">
        <f t="shared" si="11"/>
        <v>0.29843179747520765</v>
      </c>
      <c r="I77" s="137">
        <f t="shared" si="34"/>
        <v>0.29951451174644023</v>
      </c>
      <c r="J77" s="144">
        <f t="shared" si="34"/>
        <v>0.27868415264866819</v>
      </c>
      <c r="K77" s="138">
        <f t="shared" si="34"/>
        <v>0.26396171506372129</v>
      </c>
      <c r="L77" s="3"/>
      <c r="M77" s="16"/>
      <c r="N77" s="16"/>
      <c r="O77" s="3"/>
      <c r="Q77" s="3"/>
      <c r="S77" s="3"/>
    </row>
    <row r="78" spans="1:19" x14ac:dyDescent="0.3">
      <c r="A78" s="39" t="s">
        <v>170</v>
      </c>
      <c r="B78" s="32" t="s">
        <v>75</v>
      </c>
      <c r="C78" s="199">
        <f t="shared" si="11"/>
        <v>3.7089495658013519E-2</v>
      </c>
      <c r="D78" s="199">
        <f t="shared" si="11"/>
        <v>3.9196706732917981E-2</v>
      </c>
      <c r="E78" s="199">
        <f t="shared" ref="E78:F78" si="43">E38/E$39</f>
        <v>3.6911902147774678E-2</v>
      </c>
      <c r="F78" s="199">
        <f t="shared" si="43"/>
        <v>3.725576111657565E-2</v>
      </c>
      <c r="G78" s="241">
        <f t="shared" si="11"/>
        <v>3.7002703932866823E-2</v>
      </c>
      <c r="I78" s="137">
        <f t="shared" si="34"/>
        <v>3.6733280900026664E-2</v>
      </c>
      <c r="J78" s="144">
        <f t="shared" si="34"/>
        <v>4.1328915846875536E-2</v>
      </c>
      <c r="K78" s="138">
        <f t="shared" si="34"/>
        <v>4.5924577113101689E-2</v>
      </c>
      <c r="L78" s="3"/>
      <c r="M78" s="16"/>
      <c r="N78" s="16"/>
      <c r="O78" s="3"/>
      <c r="Q78" s="3"/>
      <c r="S78" s="3"/>
    </row>
    <row r="79" spans="1:19" x14ac:dyDescent="0.3">
      <c r="A79" s="40" t="s">
        <v>76</v>
      </c>
      <c r="B79" s="20" t="s">
        <v>77</v>
      </c>
      <c r="C79" s="82">
        <f t="shared" si="11"/>
        <v>1</v>
      </c>
      <c r="D79" s="82">
        <f t="shared" si="11"/>
        <v>1</v>
      </c>
      <c r="E79" s="82">
        <f t="shared" ref="E79:F79" si="44">E39/E$39</f>
        <v>1</v>
      </c>
      <c r="F79" s="82">
        <f t="shared" si="44"/>
        <v>1</v>
      </c>
      <c r="G79" s="242">
        <f t="shared" si="11"/>
        <v>1</v>
      </c>
      <c r="I79" s="139">
        <f t="shared" si="34"/>
        <v>1</v>
      </c>
      <c r="J79" s="140">
        <f t="shared" si="34"/>
        <v>1</v>
      </c>
      <c r="K79" s="141">
        <f t="shared" si="34"/>
        <v>1</v>
      </c>
      <c r="L79" s="3"/>
      <c r="M79" s="16"/>
      <c r="N79" s="16"/>
      <c r="O79" s="3"/>
      <c r="Q79" s="3"/>
      <c r="S79" s="3"/>
    </row>
    <row r="80" spans="1:19" x14ac:dyDescent="0.3">
      <c r="A80" s="40" t="s">
        <v>78</v>
      </c>
      <c r="B80" s="20" t="s">
        <v>79</v>
      </c>
      <c r="C80" s="82">
        <f t="shared" ref="C80:G81" si="45">C40/C$39</f>
        <v>1.2942980303368838</v>
      </c>
      <c r="D80" s="82">
        <f t="shared" si="45"/>
        <v>1.2962610299222854</v>
      </c>
      <c r="E80" s="82">
        <f t="shared" ref="E80:F80" si="46">E40/E$39</f>
        <v>1.2991282906646553</v>
      </c>
      <c r="F80" s="82">
        <f t="shared" si="46"/>
        <v>1.2990395627907316</v>
      </c>
      <c r="G80" s="242">
        <f t="shared" si="45"/>
        <v>1.2984317974752075</v>
      </c>
      <c r="I80" s="139">
        <f t="shared" si="34"/>
        <v>1.2995145117464402</v>
      </c>
      <c r="J80" s="140">
        <f t="shared" si="34"/>
        <v>1.2786841526486683</v>
      </c>
      <c r="K80" s="141">
        <f t="shared" si="34"/>
        <v>1.2639617150637212</v>
      </c>
      <c r="L80" s="3"/>
      <c r="M80" s="16"/>
      <c r="N80" s="16"/>
      <c r="O80" s="3"/>
      <c r="Q80" s="3"/>
      <c r="S80" s="3"/>
    </row>
    <row r="81" spans="1:19" ht="15" thickBot="1" x14ac:dyDescent="0.35">
      <c r="A81" s="41" t="s">
        <v>80</v>
      </c>
      <c r="B81" s="42"/>
      <c r="C81" s="227">
        <f t="shared" si="45"/>
        <v>1.3915590541755958</v>
      </c>
      <c r="D81" s="227">
        <f t="shared" si="45"/>
        <v>1.3950619806555966</v>
      </c>
      <c r="E81" s="227">
        <f t="shared" ref="E81:F81" si="47">E41/E$39</f>
        <v>1.3952488653816064</v>
      </c>
      <c r="F81" s="227">
        <f t="shared" si="47"/>
        <v>1.395279957853367</v>
      </c>
      <c r="G81" s="243">
        <f t="shared" si="45"/>
        <v>1.3959799144404077</v>
      </c>
      <c r="I81" s="145">
        <f t="shared" si="34"/>
        <v>1.3948639630045216</v>
      </c>
      <c r="J81" s="146">
        <f t="shared" si="34"/>
        <v>1.3805818658450701</v>
      </c>
      <c r="K81" s="147">
        <f t="shared" si="34"/>
        <v>1.3681705837722136</v>
      </c>
      <c r="L81" s="3"/>
      <c r="M81" s="16"/>
      <c r="N81" s="16"/>
      <c r="O81" s="3"/>
      <c r="Q81" s="3"/>
      <c r="S81" s="3"/>
    </row>
    <row r="82" spans="1:19" x14ac:dyDescent="0.3">
      <c r="A82" s="5" t="s">
        <v>81</v>
      </c>
      <c r="B82" s="33"/>
      <c r="C82" s="34"/>
      <c r="D82" s="34"/>
      <c r="E82" s="34"/>
      <c r="F82" s="34"/>
      <c r="G82" s="34"/>
      <c r="H82" s="34"/>
      <c r="I82" s="34"/>
      <c r="J82" s="34"/>
      <c r="K82" s="34"/>
      <c r="L82" s="3"/>
      <c r="M82" s="16"/>
      <c r="N82" s="16"/>
    </row>
    <row r="83" spans="1:19" x14ac:dyDescent="0.3">
      <c r="A83" s="5"/>
      <c r="C83" s="34"/>
      <c r="D83" s="34"/>
      <c r="E83" s="34"/>
      <c r="F83" s="34"/>
      <c r="G83" s="34"/>
      <c r="H83" s="34"/>
      <c r="I83" s="34"/>
      <c r="J83" s="34"/>
      <c r="K83" s="34"/>
      <c r="L83" s="3"/>
      <c r="M83" s="16"/>
      <c r="N83" s="16"/>
    </row>
    <row r="84" spans="1:19" ht="15" thickBot="1" x14ac:dyDescent="0.35">
      <c r="A84" s="5"/>
      <c r="C84" s="34"/>
      <c r="D84" s="34"/>
      <c r="E84" s="34"/>
      <c r="F84" s="34"/>
      <c r="G84" s="34"/>
      <c r="H84" s="34"/>
      <c r="I84" s="34"/>
      <c r="J84" s="34"/>
      <c r="K84" s="34"/>
      <c r="L84" s="3"/>
      <c r="M84" s="16"/>
      <c r="N84" s="16"/>
    </row>
    <row r="85" spans="1:19" ht="32.4" customHeight="1" thickBot="1" x14ac:dyDescent="0.35">
      <c r="A85" s="652" t="s">
        <v>171</v>
      </c>
      <c r="B85" s="653"/>
      <c r="C85" s="653"/>
      <c r="D85" s="653"/>
      <c r="E85" s="653"/>
      <c r="F85" s="653"/>
      <c r="G85" s="653"/>
      <c r="H85" s="653"/>
      <c r="I85" s="653"/>
      <c r="J85" s="653"/>
      <c r="K85" s="653"/>
      <c r="L85" s="653"/>
      <c r="M85" s="653"/>
      <c r="N85" s="653"/>
      <c r="O85" s="653"/>
      <c r="P85" s="654"/>
      <c r="S85" s="16"/>
    </row>
    <row r="86" spans="1:19" ht="15" thickBot="1" x14ac:dyDescent="0.35">
      <c r="A86" s="5"/>
      <c r="B86" s="5"/>
      <c r="C86" s="661" t="s">
        <v>166</v>
      </c>
      <c r="D86" s="662"/>
      <c r="E86" s="662"/>
      <c r="F86" s="662"/>
      <c r="G86" s="663"/>
      <c r="H86" s="5"/>
      <c r="I86" s="661" t="s">
        <v>166</v>
      </c>
      <c r="J86" s="662"/>
      <c r="K86" s="663"/>
      <c r="L86" s="5"/>
      <c r="M86" s="661" t="s">
        <v>167</v>
      </c>
      <c r="N86" s="662"/>
      <c r="O86" s="662"/>
      <c r="P86" s="663"/>
      <c r="S86" s="16"/>
    </row>
    <row r="87" spans="1:19" ht="40.799999999999997" x14ac:dyDescent="0.3">
      <c r="A87" s="102"/>
      <c r="B87" s="103"/>
      <c r="C87" s="104" cm="1">
        <f t="array" ref="C87:F87">$C$7:$F$7</f>
        <v>2020</v>
      </c>
      <c r="D87" s="105">
        <v>2021</v>
      </c>
      <c r="E87" s="105">
        <v>2022</v>
      </c>
      <c r="F87" s="105">
        <v>2023</v>
      </c>
      <c r="G87" s="244">
        <v>2025</v>
      </c>
      <c r="I87" s="108" t="s">
        <v>5</v>
      </c>
      <c r="J87" s="108" t="s">
        <v>6</v>
      </c>
      <c r="K87" s="113" t="s">
        <v>7</v>
      </c>
      <c r="M87" s="108" t="s">
        <v>83</v>
      </c>
      <c r="N87" s="108" t="s">
        <v>9</v>
      </c>
      <c r="O87" s="108" t="s">
        <v>10</v>
      </c>
      <c r="P87" s="113" t="s">
        <v>11</v>
      </c>
      <c r="S87" s="16"/>
    </row>
    <row r="88" spans="1:19" x14ac:dyDescent="0.3">
      <c r="A88" s="106" t="s">
        <v>12</v>
      </c>
      <c r="B88" s="107" t="s">
        <v>13</v>
      </c>
      <c r="C88" s="168" t="s">
        <v>84</v>
      </c>
      <c r="D88" s="184" t="s">
        <v>84</v>
      </c>
      <c r="E88" s="184" t="s">
        <v>84</v>
      </c>
      <c r="F88" s="184" t="s">
        <v>84</v>
      </c>
      <c r="G88" s="236" t="s">
        <v>84</v>
      </c>
      <c r="I88" s="168" t="s">
        <v>84</v>
      </c>
      <c r="J88" s="168" t="s">
        <v>84</v>
      </c>
      <c r="K88" s="169" t="s">
        <v>84</v>
      </c>
      <c r="M88" s="108" t="s">
        <v>15</v>
      </c>
      <c r="N88" s="108" t="s">
        <v>15</v>
      </c>
      <c r="O88" s="108" t="s">
        <v>15</v>
      </c>
      <c r="P88" s="113" t="s">
        <v>15</v>
      </c>
      <c r="S88" s="16"/>
    </row>
    <row r="89" spans="1:19" x14ac:dyDescent="0.3">
      <c r="A89" s="38" t="s">
        <v>100</v>
      </c>
      <c r="B89" s="18"/>
      <c r="C89" s="148">
        <v>242.14056358457503</v>
      </c>
      <c r="D89" s="149">
        <v>247.54701180983653</v>
      </c>
      <c r="E89" s="149">
        <v>282.4073209199654</v>
      </c>
      <c r="F89" s="148">
        <v>304.83815364048053</v>
      </c>
      <c r="G89" s="237">
        <v>337.59453980718143</v>
      </c>
      <c r="I89" s="258">
        <v>356.67267107917701</v>
      </c>
      <c r="J89" s="259">
        <v>397.18336481620582</v>
      </c>
      <c r="K89" s="260">
        <v>467.34257402619386</v>
      </c>
      <c r="M89" s="135">
        <f t="shared" ref="M89:M102" si="48">F89/E89-1</f>
        <v>7.9427235269414531E-2</v>
      </c>
      <c r="N89" s="135">
        <f t="shared" ref="N89:P102" si="49">IFERROR((I89/$G89)^(1/5)-1,0)</f>
        <v>1.1055239358689573E-2</v>
      </c>
      <c r="O89" s="143">
        <f t="shared" si="49"/>
        <v>3.304473202642777E-2</v>
      </c>
      <c r="P89" s="136">
        <f t="shared" si="49"/>
        <v>6.7205332179504085E-2</v>
      </c>
      <c r="S89" s="16"/>
    </row>
    <row r="90" spans="1:19" x14ac:dyDescent="0.3">
      <c r="A90" s="38" t="s">
        <v>101</v>
      </c>
      <c r="B90" s="18"/>
      <c r="C90" s="148">
        <v>256.26590388169393</v>
      </c>
      <c r="D90" s="149">
        <v>285.00078310356292</v>
      </c>
      <c r="E90" s="149">
        <v>339.52329548460801</v>
      </c>
      <c r="F90" s="148">
        <v>416.48615670135587</v>
      </c>
      <c r="G90" s="237">
        <v>598.3156322398977</v>
      </c>
      <c r="I90" s="258">
        <v>675.45733769552737</v>
      </c>
      <c r="J90" s="259">
        <v>729.19228761413876</v>
      </c>
      <c r="K90" s="260">
        <v>847.47058630284846</v>
      </c>
      <c r="M90" s="350">
        <f t="shared" si="48"/>
        <v>0.22667917707059626</v>
      </c>
      <c r="N90" s="135">
        <f t="shared" si="49"/>
        <v>2.4550842580930876E-2</v>
      </c>
      <c r="O90" s="143">
        <f t="shared" si="49"/>
        <v>4.0356879532082113E-2</v>
      </c>
      <c r="P90" s="136">
        <f t="shared" si="49"/>
        <v>7.2108790185701599E-2</v>
      </c>
      <c r="S90" s="16"/>
    </row>
    <row r="91" spans="1:19" x14ac:dyDescent="0.3">
      <c r="A91" s="38" t="s">
        <v>102</v>
      </c>
      <c r="B91" s="18"/>
      <c r="C91" s="148">
        <v>1613.6845222445659</v>
      </c>
      <c r="D91" s="149">
        <v>1639.6286502114287</v>
      </c>
      <c r="E91" s="149">
        <v>1765.6113013658148</v>
      </c>
      <c r="F91" s="148">
        <v>1810.6822394623684</v>
      </c>
      <c r="G91" s="237">
        <v>1816.9161697349873</v>
      </c>
      <c r="I91" s="258">
        <v>1828.0772971255738</v>
      </c>
      <c r="J91" s="259">
        <v>2139.9474811685218</v>
      </c>
      <c r="K91" s="260">
        <v>2533.3993463174529</v>
      </c>
      <c r="M91" s="350">
        <f t="shared" si="48"/>
        <v>2.5527101045223377E-2</v>
      </c>
      <c r="N91" s="135">
        <f t="shared" si="49"/>
        <v>1.2255715001947554E-3</v>
      </c>
      <c r="O91" s="143">
        <f t="shared" si="49"/>
        <v>3.3269583054359897E-2</v>
      </c>
      <c r="P91" s="136">
        <f t="shared" si="49"/>
        <v>6.8744155659688833E-2</v>
      </c>
      <c r="S91" s="16"/>
    </row>
    <row r="92" spans="1:19" x14ac:dyDescent="0.3">
      <c r="A92" s="38" t="s">
        <v>103</v>
      </c>
      <c r="B92" s="18"/>
      <c r="C92" s="148">
        <v>12781.93157699033</v>
      </c>
      <c r="D92" s="149">
        <v>13705.275971776389</v>
      </c>
      <c r="E92" s="149">
        <v>15789.285467354031</v>
      </c>
      <c r="F92" s="148">
        <v>17754.118391139484</v>
      </c>
      <c r="G92" s="237">
        <v>21977.594697684439</v>
      </c>
      <c r="I92" s="258">
        <v>22898.890859824915</v>
      </c>
      <c r="J92" s="259">
        <v>25920.604207432785</v>
      </c>
      <c r="K92" s="260">
        <v>30998.233534628416</v>
      </c>
      <c r="M92" s="350">
        <f t="shared" si="48"/>
        <v>0.1244409018918522</v>
      </c>
      <c r="N92" s="135">
        <f t="shared" si="49"/>
        <v>8.246811894514261E-3</v>
      </c>
      <c r="O92" s="143">
        <f t="shared" si="49"/>
        <v>3.3553571704418861E-2</v>
      </c>
      <c r="P92" s="136">
        <f t="shared" si="49"/>
        <v>7.1201956345621209E-2</v>
      </c>
      <c r="S92" s="16"/>
    </row>
    <row r="93" spans="1:19" x14ac:dyDescent="0.3">
      <c r="A93" s="38" t="s">
        <v>104</v>
      </c>
      <c r="B93" s="18"/>
      <c r="C93" s="148">
        <v>1942.9893646875162</v>
      </c>
      <c r="D93" s="149">
        <v>2108.4122529643564</v>
      </c>
      <c r="E93" s="149">
        <v>2430.3896378777031</v>
      </c>
      <c r="F93" s="148">
        <v>2750.9950504900867</v>
      </c>
      <c r="G93" s="237">
        <v>3450.8445500259863</v>
      </c>
      <c r="I93" s="258">
        <v>3639.5895852603949</v>
      </c>
      <c r="J93" s="259">
        <v>4072.420292880875</v>
      </c>
      <c r="K93" s="260">
        <v>4889.7716122959519</v>
      </c>
      <c r="M93" s="350">
        <f t="shared" si="48"/>
        <v>0.13191523186888943</v>
      </c>
      <c r="N93" s="135">
        <f t="shared" si="49"/>
        <v>1.0707302395114082E-2</v>
      </c>
      <c r="O93" s="143">
        <f t="shared" si="49"/>
        <v>3.3678395505048586E-2</v>
      </c>
      <c r="P93" s="136">
        <f t="shared" si="49"/>
        <v>7.219218092279478E-2</v>
      </c>
      <c r="S93" s="16"/>
    </row>
    <row r="94" spans="1:19" x14ac:dyDescent="0.3">
      <c r="A94" s="38" t="s">
        <v>105</v>
      </c>
      <c r="B94" s="18"/>
      <c r="C94" s="148">
        <v>6445.6607579921392</v>
      </c>
      <c r="D94" s="149">
        <v>6826.4612644257268</v>
      </c>
      <c r="E94" s="149">
        <v>7902.3180633236625</v>
      </c>
      <c r="F94" s="148">
        <v>8822.5397658438742</v>
      </c>
      <c r="G94" s="237">
        <v>10766.626337176267</v>
      </c>
      <c r="I94" s="258">
        <v>10776.044898896473</v>
      </c>
      <c r="J94" s="259">
        <v>12690.890468215179</v>
      </c>
      <c r="K94" s="260">
        <v>15833.476906666587</v>
      </c>
      <c r="M94" s="350">
        <f t="shared" si="48"/>
        <v>0.11644959050574744</v>
      </c>
      <c r="N94" s="135">
        <f t="shared" si="49"/>
        <v>1.7489726939623473E-4</v>
      </c>
      <c r="O94" s="143">
        <f t="shared" si="49"/>
        <v>3.3433393824962021E-2</v>
      </c>
      <c r="P94" s="136">
        <f t="shared" si="49"/>
        <v>8.018795550384139E-2</v>
      </c>
      <c r="S94" s="16"/>
    </row>
    <row r="95" spans="1:19" x14ac:dyDescent="0.3">
      <c r="A95" s="38" t="s">
        <v>106</v>
      </c>
      <c r="B95" s="18"/>
      <c r="C95" s="148">
        <v>12240.345091800462</v>
      </c>
      <c r="D95" s="149">
        <v>13218.286674342004</v>
      </c>
      <c r="E95" s="149">
        <v>15086.38911793342</v>
      </c>
      <c r="F95" s="148">
        <v>16980.136566324112</v>
      </c>
      <c r="G95" s="237">
        <v>20854.147742015361</v>
      </c>
      <c r="I95" s="258">
        <v>21134.617104848225</v>
      </c>
      <c r="J95" s="259">
        <v>24641.224321999172</v>
      </c>
      <c r="K95" s="260">
        <v>28430.619974396061</v>
      </c>
      <c r="M95" s="350">
        <f t="shared" si="48"/>
        <v>0.12552688609493479</v>
      </c>
      <c r="N95" s="135">
        <f t="shared" si="49"/>
        <v>2.6754639397064128E-3</v>
      </c>
      <c r="O95" s="143">
        <f t="shared" si="49"/>
        <v>3.3936738601901162E-2</v>
      </c>
      <c r="P95" s="136">
        <f t="shared" si="49"/>
        <v>6.3944017398822162E-2</v>
      </c>
      <c r="S95" s="16"/>
    </row>
    <row r="96" spans="1:19" x14ac:dyDescent="0.3">
      <c r="A96" s="38" t="s">
        <v>107</v>
      </c>
      <c r="B96" s="18"/>
      <c r="C96" s="148">
        <v>7325.7439359118243</v>
      </c>
      <c r="D96" s="149">
        <v>7542.4802167733415</v>
      </c>
      <c r="E96" s="149">
        <v>8177.3670092173852</v>
      </c>
      <c r="F96" s="148">
        <v>8711.5189097656566</v>
      </c>
      <c r="G96" s="237">
        <v>9581.1459241559733</v>
      </c>
      <c r="I96" s="258">
        <v>10064.892322268188</v>
      </c>
      <c r="J96" s="259">
        <v>11272.657235127386</v>
      </c>
      <c r="K96" s="260">
        <v>14158.98889483108</v>
      </c>
      <c r="M96" s="350">
        <f t="shared" si="48"/>
        <v>6.5320768891280689E-2</v>
      </c>
      <c r="N96" s="135">
        <f t="shared" si="49"/>
        <v>9.8999150509493372E-3</v>
      </c>
      <c r="O96" s="143">
        <f t="shared" si="49"/>
        <v>3.3051016575740499E-2</v>
      </c>
      <c r="P96" s="136">
        <f t="shared" si="49"/>
        <v>8.1242124751769396E-2</v>
      </c>
      <c r="S96" s="16"/>
    </row>
    <row r="97" spans="1:19" x14ac:dyDescent="0.3">
      <c r="A97" s="38" t="s">
        <v>108</v>
      </c>
      <c r="B97" s="18"/>
      <c r="C97" s="148">
        <v>4306.8381010104104</v>
      </c>
      <c r="D97" s="149">
        <v>5244.1872173028187</v>
      </c>
      <c r="E97" s="149">
        <v>6635.7411271293631</v>
      </c>
      <c r="F97" s="148">
        <v>8338.7749715360042</v>
      </c>
      <c r="G97" s="237">
        <v>13093.566941968407</v>
      </c>
      <c r="I97" s="258">
        <v>14642.325759891428</v>
      </c>
      <c r="J97" s="259">
        <v>15662.15310202802</v>
      </c>
      <c r="K97" s="260">
        <v>18221.468719660763</v>
      </c>
      <c r="M97" s="350">
        <f t="shared" si="48"/>
        <v>0.25664561226537441</v>
      </c>
      <c r="N97" s="135">
        <f t="shared" si="49"/>
        <v>2.2610901898224123E-2</v>
      </c>
      <c r="O97" s="143">
        <f t="shared" si="49"/>
        <v>3.6474682912593037E-2</v>
      </c>
      <c r="P97" s="136">
        <f t="shared" si="49"/>
        <v>6.8329156991686846E-2</v>
      </c>
      <c r="S97" s="16"/>
    </row>
    <row r="98" spans="1:19" x14ac:dyDescent="0.3">
      <c r="A98" s="38" t="s">
        <v>109</v>
      </c>
      <c r="B98" s="18"/>
      <c r="C98" s="148">
        <v>6507.020893284971</v>
      </c>
      <c r="D98" s="149">
        <v>6857.6633947556966</v>
      </c>
      <c r="E98" s="149">
        <v>7559.1688085227015</v>
      </c>
      <c r="F98" s="148">
        <v>8003.663834246192</v>
      </c>
      <c r="G98" s="237">
        <v>8784.6853167067347</v>
      </c>
      <c r="I98" s="258">
        <v>8916.4593725318864</v>
      </c>
      <c r="J98" s="259">
        <v>10333.854741441444</v>
      </c>
      <c r="K98" s="260">
        <v>12519.79632888267</v>
      </c>
      <c r="M98" s="350">
        <f t="shared" si="48"/>
        <v>5.8802103377072035E-2</v>
      </c>
      <c r="N98" s="135">
        <f t="shared" si="49"/>
        <v>2.9822452697374491E-3</v>
      </c>
      <c r="O98" s="143">
        <f t="shared" si="49"/>
        <v>3.3016429423586846E-2</v>
      </c>
      <c r="P98" s="136">
        <f t="shared" si="49"/>
        <v>7.3431192083442065E-2</v>
      </c>
      <c r="S98" s="16"/>
    </row>
    <row r="99" spans="1:19" x14ac:dyDescent="0.3">
      <c r="A99" s="38" t="s">
        <v>110</v>
      </c>
      <c r="B99" s="18"/>
      <c r="C99" s="148">
        <v>2631.9275739626592</v>
      </c>
      <c r="D99" s="149">
        <v>2706.4784101182031</v>
      </c>
      <c r="E99" s="149">
        <v>2973.1373010226253</v>
      </c>
      <c r="F99" s="148">
        <v>3064.0643264459945</v>
      </c>
      <c r="G99" s="237">
        <v>3186.1886281887055</v>
      </c>
      <c r="I99" s="258">
        <v>3200.5402916534945</v>
      </c>
      <c r="J99" s="259">
        <v>3750.3181902885522</v>
      </c>
      <c r="K99" s="260">
        <v>4426.3175185963673</v>
      </c>
      <c r="M99" s="350">
        <f t="shared" si="48"/>
        <v>3.0582854479036081E-2</v>
      </c>
      <c r="N99" s="135">
        <f t="shared" si="49"/>
        <v>8.9924840716992804E-4</v>
      </c>
      <c r="O99" s="143">
        <f t="shared" si="49"/>
        <v>3.3140357329850545E-2</v>
      </c>
      <c r="P99" s="136">
        <f t="shared" si="49"/>
        <v>6.7958105467414542E-2</v>
      </c>
      <c r="S99" s="16"/>
    </row>
    <row r="100" spans="1:19" x14ac:dyDescent="0.3">
      <c r="A100" s="38" t="s">
        <v>111</v>
      </c>
      <c r="B100" s="18"/>
      <c r="C100" s="148">
        <v>2610.0933670848617</v>
      </c>
      <c r="D100" s="149">
        <v>2762.9690823203227</v>
      </c>
      <c r="E100" s="149">
        <v>3203.7537630004813</v>
      </c>
      <c r="F100" s="148">
        <v>3615.3278315921166</v>
      </c>
      <c r="G100" s="237">
        <v>4507.4671845446546</v>
      </c>
      <c r="I100" s="258">
        <v>4529.1534248391181</v>
      </c>
      <c r="J100" s="259">
        <v>5317.8450932765891</v>
      </c>
      <c r="K100" s="260">
        <v>6276.393016065882</v>
      </c>
      <c r="M100" s="350">
        <f t="shared" si="48"/>
        <v>0.12846619903964629</v>
      </c>
      <c r="N100" s="135">
        <f t="shared" ref="N100" si="50">IFERROR((I100/$G100)^(1/5)-1,0)</f>
        <v>9.6038972260981126E-4</v>
      </c>
      <c r="O100" s="143">
        <f t="shared" ref="O100" si="51">IFERROR((J100/$G100)^(1/5)-1,0)</f>
        <v>3.3619327990255465E-2</v>
      </c>
      <c r="P100" s="136">
        <f t="shared" ref="P100" si="52">IFERROR((K100/$G100)^(1/5)-1,0)</f>
        <v>6.8453217864710147E-2</v>
      </c>
      <c r="S100" s="16"/>
    </row>
    <row r="101" spans="1:19" x14ac:dyDescent="0.3">
      <c r="A101" s="38" t="s">
        <v>172</v>
      </c>
      <c r="B101" s="18"/>
      <c r="C101" s="148">
        <v>1729.9291104985564</v>
      </c>
      <c r="D101" s="149">
        <v>1675.2348317540077</v>
      </c>
      <c r="E101" s="149">
        <v>1608.6982304177748</v>
      </c>
      <c r="F101" s="148">
        <v>1367.0485049170977</v>
      </c>
      <c r="G101" s="237">
        <v>1256.4746638368015</v>
      </c>
      <c r="I101" s="258">
        <v>1013.8321133003486</v>
      </c>
      <c r="J101" s="259">
        <v>1183.2292268843642</v>
      </c>
      <c r="K101" s="260">
        <v>1422.1302763811061</v>
      </c>
      <c r="M101" s="350">
        <f t="shared" si="48"/>
        <v>-0.15021445348262819</v>
      </c>
      <c r="N101" s="135">
        <f t="shared" si="49"/>
        <v>-4.2006722442676114E-2</v>
      </c>
      <c r="O101" s="143">
        <f t="shared" si="49"/>
        <v>-1.194065377664888E-2</v>
      </c>
      <c r="P101" s="136">
        <f t="shared" si="49"/>
        <v>2.5078510915142349E-2</v>
      </c>
      <c r="S101" s="16"/>
    </row>
    <row r="102" spans="1:19" x14ac:dyDescent="0.3">
      <c r="A102" s="40" t="s">
        <v>76</v>
      </c>
      <c r="B102" s="20" t="s">
        <v>77</v>
      </c>
      <c r="C102" s="151">
        <f t="shared" ref="C102:G102" si="53">SUM(C89:C101)</f>
        <v>60634.570762934563</v>
      </c>
      <c r="D102" s="151">
        <f t="shared" si="53"/>
        <v>64819.625761657691</v>
      </c>
      <c r="E102" s="151">
        <f t="shared" ref="E102:F102" si="54">SUM(E89:E101)</f>
        <v>73753.790443569538</v>
      </c>
      <c r="F102" s="151">
        <f t="shared" si="54"/>
        <v>81940.194702104825</v>
      </c>
      <c r="G102" s="238">
        <f t="shared" si="53"/>
        <v>100211.56832808538</v>
      </c>
      <c r="I102" s="162">
        <f t="shared" ref="I102:K102" si="55">SUM(I89:I101)</f>
        <v>103676.55303921476</v>
      </c>
      <c r="J102" s="163">
        <f t="shared" si="55"/>
        <v>118111.52001317324</v>
      </c>
      <c r="K102" s="164">
        <f t="shared" si="55"/>
        <v>141025.40928905137</v>
      </c>
      <c r="M102" s="139">
        <f t="shared" si="48"/>
        <v>0.11099638688805924</v>
      </c>
      <c r="N102" s="139">
        <f t="shared" si="49"/>
        <v>6.8216323661671741E-3</v>
      </c>
      <c r="O102" s="140">
        <f t="shared" si="49"/>
        <v>3.3415282919704747E-2</v>
      </c>
      <c r="P102" s="141">
        <f t="shared" si="49"/>
        <v>7.0719968011680567E-2</v>
      </c>
      <c r="S102" s="16"/>
    </row>
    <row r="103" spans="1:19" x14ac:dyDescent="0.3">
      <c r="A103" s="5" t="s">
        <v>81</v>
      </c>
      <c r="B103" s="8"/>
      <c r="C103" s="8"/>
      <c r="D103" s="8"/>
      <c r="E103" s="8"/>
      <c r="F103" s="8"/>
      <c r="G103" s="8"/>
      <c r="H103" s="8"/>
      <c r="I103" s="8"/>
      <c r="J103" s="8"/>
      <c r="K103" s="1"/>
    </row>
    <row r="104" spans="1:19" x14ac:dyDescent="0.3">
      <c r="A104" s="1"/>
      <c r="B104" s="8"/>
      <c r="C104" s="8"/>
      <c r="D104" s="8"/>
      <c r="E104" s="8"/>
      <c r="F104" s="8"/>
      <c r="G104" s="8"/>
      <c r="H104" s="8"/>
      <c r="I104" s="8"/>
      <c r="J104" s="8"/>
      <c r="K104" s="1"/>
    </row>
    <row r="105" spans="1:19" ht="15" thickBot="1" x14ac:dyDescent="0.35">
      <c r="A105" s="1"/>
      <c r="B105" s="8"/>
      <c r="C105" s="8"/>
      <c r="D105" s="8"/>
      <c r="E105" s="8"/>
      <c r="F105" s="8"/>
      <c r="G105" s="8"/>
      <c r="H105" s="8"/>
      <c r="I105" s="8"/>
      <c r="J105" s="8"/>
      <c r="K105" s="1"/>
    </row>
    <row r="106" spans="1:19" ht="25.95" customHeight="1" thickBot="1" x14ac:dyDescent="0.35">
      <c r="A106" s="652" t="s">
        <v>173</v>
      </c>
      <c r="B106" s="653"/>
      <c r="C106" s="653"/>
      <c r="D106" s="653"/>
      <c r="E106" s="653"/>
      <c r="F106" s="653"/>
      <c r="G106" s="653"/>
      <c r="H106" s="653"/>
      <c r="I106" s="653"/>
      <c r="J106" s="653"/>
      <c r="K106" s="653"/>
      <c r="L106" s="653"/>
      <c r="M106" s="653"/>
      <c r="N106" s="653"/>
      <c r="O106" s="653"/>
      <c r="P106" s="654"/>
    </row>
    <row r="107" spans="1:19" ht="15" thickBot="1" x14ac:dyDescent="0.35">
      <c r="A107" s="5"/>
      <c r="B107" s="5"/>
      <c r="C107" s="661" t="s">
        <v>169</v>
      </c>
      <c r="D107" s="662"/>
      <c r="E107" s="662"/>
      <c r="F107" s="662"/>
      <c r="G107" s="663"/>
      <c r="H107" s="5"/>
      <c r="I107" s="661" t="s">
        <v>169</v>
      </c>
      <c r="J107" s="662"/>
      <c r="K107" s="663"/>
      <c r="L107" s="5"/>
    </row>
    <row r="108" spans="1:19" ht="30.6" x14ac:dyDescent="0.3">
      <c r="A108" s="102"/>
      <c r="B108" s="103"/>
      <c r="C108" s="104" cm="1">
        <f t="array" ref="C108:F108">$C$7:$F$7</f>
        <v>2020</v>
      </c>
      <c r="D108" s="105">
        <v>2021</v>
      </c>
      <c r="E108" s="105">
        <v>2022</v>
      </c>
      <c r="F108" s="105">
        <v>2023</v>
      </c>
      <c r="G108" s="244">
        <v>2025</v>
      </c>
      <c r="I108" s="108" t="s">
        <v>5</v>
      </c>
      <c r="J108" s="108" t="s">
        <v>6</v>
      </c>
      <c r="K108" s="113" t="s">
        <v>7</v>
      </c>
    </row>
    <row r="109" spans="1:19" x14ac:dyDescent="0.3">
      <c r="A109" s="106" t="s">
        <v>12</v>
      </c>
      <c r="B109" s="107" t="s">
        <v>13</v>
      </c>
      <c r="C109" s="168" t="s">
        <v>84</v>
      </c>
      <c r="D109" s="184" t="s">
        <v>84</v>
      </c>
      <c r="E109" s="184" t="s">
        <v>84</v>
      </c>
      <c r="F109" s="184" t="s">
        <v>84</v>
      </c>
      <c r="G109" s="236" t="s">
        <v>84</v>
      </c>
      <c r="I109" s="168" t="s">
        <v>84</v>
      </c>
      <c r="J109" s="168" t="s">
        <v>84</v>
      </c>
      <c r="K109" s="169" t="s">
        <v>84</v>
      </c>
    </row>
    <row r="110" spans="1:19" x14ac:dyDescent="0.3">
      <c r="A110" s="38" t="s">
        <v>100</v>
      </c>
      <c r="B110" s="18"/>
      <c r="C110" s="196">
        <f t="shared" ref="C110:G122" si="56">C89/C$102</f>
        <v>3.9934407143951229E-3</v>
      </c>
      <c r="D110" s="195">
        <f t="shared" si="56"/>
        <v>3.8190132834161829E-3</v>
      </c>
      <c r="E110" s="195">
        <f t="shared" ref="E110:F110" si="57">E89/E$102</f>
        <v>3.8290550115663647E-3</v>
      </c>
      <c r="F110" s="196">
        <f t="shared" si="57"/>
        <v>3.7202517610401779E-3</v>
      </c>
      <c r="G110" s="240">
        <f t="shared" si="56"/>
        <v>3.3688180460555361E-3</v>
      </c>
      <c r="I110" s="229">
        <f t="shared" ref="I110:K122" si="58">I89/I$102</f>
        <v>3.4402443042668351E-3</v>
      </c>
      <c r="J110" s="230">
        <f t="shared" si="58"/>
        <v>3.3627826038637645E-3</v>
      </c>
      <c r="K110" s="231">
        <f t="shared" si="58"/>
        <v>3.3138891521903662E-3</v>
      </c>
    </row>
    <row r="111" spans="1:19" x14ac:dyDescent="0.3">
      <c r="A111" s="38" t="s">
        <v>101</v>
      </c>
      <c r="B111" s="18"/>
      <c r="C111" s="196">
        <f t="shared" si="56"/>
        <v>4.226399241509058E-3</v>
      </c>
      <c r="D111" s="195">
        <f t="shared" si="56"/>
        <v>4.3968285801512215E-3</v>
      </c>
      <c r="E111" s="195">
        <f t="shared" ref="E111:F111" si="59">E90/E$102</f>
        <v>4.6034691023017172E-3</v>
      </c>
      <c r="F111" s="196">
        <f t="shared" si="59"/>
        <v>5.0828065300003184E-3</v>
      </c>
      <c r="G111" s="240">
        <f t="shared" si="56"/>
        <v>5.9705245833600352E-3</v>
      </c>
      <c r="I111" s="135">
        <f t="shared" si="58"/>
        <v>6.5150443171084352E-3</v>
      </c>
      <c r="J111" s="143">
        <f t="shared" si="58"/>
        <v>6.1737609297789946E-3</v>
      </c>
      <c r="K111" s="136">
        <f t="shared" si="58"/>
        <v>6.0093467593902777E-3</v>
      </c>
    </row>
    <row r="112" spans="1:19" x14ac:dyDescent="0.3">
      <c r="A112" s="38" t="s">
        <v>102</v>
      </c>
      <c r="B112" s="18"/>
      <c r="C112" s="196">
        <f t="shared" si="56"/>
        <v>2.6613275264265556E-2</v>
      </c>
      <c r="D112" s="195">
        <f t="shared" si="56"/>
        <v>2.5295250179943295E-2</v>
      </c>
      <c r="E112" s="195">
        <f t="shared" ref="E112:F112" si="60">E91/E$102</f>
        <v>2.3939261843317985E-2</v>
      </c>
      <c r="F112" s="196">
        <f t="shared" si="60"/>
        <v>2.2097607237145812E-2</v>
      </c>
      <c r="G112" s="240">
        <f t="shared" si="56"/>
        <v>1.8130802661290919E-2</v>
      </c>
      <c r="I112" s="135">
        <f t="shared" si="58"/>
        <v>1.7632504587938212E-2</v>
      </c>
      <c r="J112" s="143">
        <f t="shared" si="58"/>
        <v>1.8118025074352177E-2</v>
      </c>
      <c r="K112" s="136">
        <f t="shared" si="58"/>
        <v>1.7964133974785319E-2</v>
      </c>
    </row>
    <row r="113" spans="1:16" x14ac:dyDescent="0.3">
      <c r="A113" s="38" t="s">
        <v>103</v>
      </c>
      <c r="B113" s="18"/>
      <c r="C113" s="196">
        <f t="shared" si="56"/>
        <v>0.21080270571988322</v>
      </c>
      <c r="D113" s="195">
        <f t="shared" si="56"/>
        <v>0.21143713513821885</v>
      </c>
      <c r="E113" s="195">
        <f t="shared" ref="E113:F113" si="61">E92/E$102</f>
        <v>0.2140810034629301</v>
      </c>
      <c r="F113" s="196">
        <f t="shared" si="61"/>
        <v>0.21667166469014293</v>
      </c>
      <c r="G113" s="240">
        <f t="shared" si="56"/>
        <v>0.21931195234597459</v>
      </c>
      <c r="I113" s="135">
        <f t="shared" si="58"/>
        <v>0.22086855888393209</v>
      </c>
      <c r="J113" s="143">
        <f t="shared" si="58"/>
        <v>0.21945873022836215</v>
      </c>
      <c r="K113" s="136">
        <f t="shared" si="58"/>
        <v>0.21980601716314246</v>
      </c>
    </row>
    <row r="114" spans="1:16" x14ac:dyDescent="0.3">
      <c r="A114" s="38" t="s">
        <v>104</v>
      </c>
      <c r="B114" s="18"/>
      <c r="C114" s="196">
        <f t="shared" si="56"/>
        <v>3.20442503383771E-2</v>
      </c>
      <c r="D114" s="195">
        <f t="shared" si="56"/>
        <v>3.2527374667620047E-2</v>
      </c>
      <c r="E114" s="195">
        <f t="shared" ref="E114:F114" si="62">E93/E$102</f>
        <v>3.2952742133805876E-2</v>
      </c>
      <c r="F114" s="196">
        <f t="shared" si="62"/>
        <v>3.357320617178642E-2</v>
      </c>
      <c r="G114" s="240">
        <f t="shared" si="56"/>
        <v>3.4435590696756412E-2</v>
      </c>
      <c r="I114" s="135">
        <f t="shared" si="58"/>
        <v>3.5105233329697519E-2</v>
      </c>
      <c r="J114" s="143">
        <f t="shared" si="58"/>
        <v>3.4479450373906533E-2</v>
      </c>
      <c r="K114" s="136">
        <f t="shared" si="58"/>
        <v>3.4672982953544769E-2</v>
      </c>
    </row>
    <row r="115" spans="1:16" x14ac:dyDescent="0.3">
      <c r="A115" s="38" t="s">
        <v>105</v>
      </c>
      <c r="B115" s="18"/>
      <c r="C115" s="196">
        <f t="shared" si="56"/>
        <v>0.10630339551990893</v>
      </c>
      <c r="D115" s="195">
        <f t="shared" si="56"/>
        <v>0.10531472812766124</v>
      </c>
      <c r="E115" s="195">
        <f t="shared" ref="E115:F115" si="63">E94/E$102</f>
        <v>0.10714456864925309</v>
      </c>
      <c r="F115" s="196">
        <f t="shared" si="63"/>
        <v>0.10767047598456886</v>
      </c>
      <c r="G115" s="240">
        <f t="shared" si="56"/>
        <v>0.10743895656764013</v>
      </c>
      <c r="I115" s="135">
        <f t="shared" si="58"/>
        <v>0.10393907381180513</v>
      </c>
      <c r="J115" s="143">
        <f t="shared" si="58"/>
        <v>0.10744837139340629</v>
      </c>
      <c r="K115" s="136">
        <f t="shared" si="58"/>
        <v>0.11227392982929518</v>
      </c>
    </row>
    <row r="116" spans="1:16" x14ac:dyDescent="0.3">
      <c r="A116" s="38" t="s">
        <v>106</v>
      </c>
      <c r="B116" s="18"/>
      <c r="C116" s="196">
        <f t="shared" si="56"/>
        <v>0.20187073047250609</v>
      </c>
      <c r="D116" s="195">
        <f t="shared" si="56"/>
        <v>0.20392414363738776</v>
      </c>
      <c r="E116" s="195">
        <f t="shared" ref="E116:F116" si="64">E95/E$102</f>
        <v>0.20455069532292461</v>
      </c>
      <c r="F116" s="196">
        <f t="shared" si="64"/>
        <v>0.20722597289469141</v>
      </c>
      <c r="G116" s="240">
        <f t="shared" si="56"/>
        <v>0.2081012011880744</v>
      </c>
      <c r="I116" s="135">
        <f t="shared" si="58"/>
        <v>0.20385146385850847</v>
      </c>
      <c r="J116" s="143">
        <f t="shared" si="58"/>
        <v>0.20862676493580712</v>
      </c>
      <c r="K116" s="136">
        <f t="shared" si="58"/>
        <v>0.20159927290920684</v>
      </c>
    </row>
    <row r="117" spans="1:16" x14ac:dyDescent="0.3">
      <c r="A117" s="38" t="s">
        <v>107</v>
      </c>
      <c r="B117" s="18"/>
      <c r="C117" s="196">
        <f t="shared" si="56"/>
        <v>0.12081794005854485</v>
      </c>
      <c r="D117" s="195">
        <f t="shared" si="56"/>
        <v>0.11636105775289578</v>
      </c>
      <c r="E117" s="195">
        <f t="shared" ref="E117:F117" si="65">E96/E$102</f>
        <v>0.11087385421192757</v>
      </c>
      <c r="F117" s="196">
        <f t="shared" si="65"/>
        <v>0.1063155749316505</v>
      </c>
      <c r="G117" s="240">
        <f t="shared" si="56"/>
        <v>9.5609180496886326E-2</v>
      </c>
      <c r="I117" s="135">
        <f t="shared" si="58"/>
        <v>9.7079735265323E-2</v>
      </c>
      <c r="J117" s="143">
        <f t="shared" si="58"/>
        <v>9.5440793868964868E-2</v>
      </c>
      <c r="K117" s="136">
        <f t="shared" si="58"/>
        <v>0.1004002680524773</v>
      </c>
    </row>
    <row r="118" spans="1:16" x14ac:dyDescent="0.3">
      <c r="A118" s="38" t="s">
        <v>108</v>
      </c>
      <c r="B118" s="18"/>
      <c r="C118" s="196">
        <f t="shared" si="56"/>
        <v>7.1029415180475661E-2</v>
      </c>
      <c r="D118" s="195">
        <f t="shared" si="56"/>
        <v>8.0904311860511807E-2</v>
      </c>
      <c r="E118" s="195">
        <f t="shared" ref="E118:F118" si="66">E97/E$102</f>
        <v>8.9971526713687994E-2</v>
      </c>
      <c r="F118" s="196">
        <f t="shared" si="66"/>
        <v>0.10176659943086275</v>
      </c>
      <c r="G118" s="240">
        <f t="shared" si="56"/>
        <v>0.13065923585888828</v>
      </c>
      <c r="I118" s="135">
        <f t="shared" si="58"/>
        <v>0.14123083118275637</v>
      </c>
      <c r="J118" s="143">
        <f t="shared" si="58"/>
        <v>0.13260478825673555</v>
      </c>
      <c r="K118" s="136">
        <f t="shared" si="58"/>
        <v>0.12920699050986836</v>
      </c>
    </row>
    <row r="119" spans="1:16" x14ac:dyDescent="0.3">
      <c r="A119" s="38" t="s">
        <v>109</v>
      </c>
      <c r="B119" s="18"/>
      <c r="C119" s="196">
        <f t="shared" si="56"/>
        <v>0.10731536170554805</v>
      </c>
      <c r="D119" s="195">
        <f t="shared" si="56"/>
        <v>0.10579609669409976</v>
      </c>
      <c r="E119" s="195">
        <f t="shared" ref="E119:F119" si="67">E98/E$102</f>
        <v>0.10249193652367425</v>
      </c>
      <c r="F119" s="196">
        <f t="shared" si="67"/>
        <v>9.7676895488760643E-2</v>
      </c>
      <c r="G119" s="240">
        <f t="shared" si="56"/>
        <v>8.7661389431071615E-2</v>
      </c>
      <c r="I119" s="135">
        <f t="shared" si="58"/>
        <v>8.6002660304102821E-2</v>
      </c>
      <c r="J119" s="143">
        <f t="shared" si="58"/>
        <v>8.7492352484235966E-2</v>
      </c>
      <c r="K119" s="136">
        <f t="shared" si="58"/>
        <v>8.8776883485029212E-2</v>
      </c>
    </row>
    <row r="120" spans="1:16" x14ac:dyDescent="0.3">
      <c r="A120" s="38" t="s">
        <v>110</v>
      </c>
      <c r="B120" s="18"/>
      <c r="C120" s="196">
        <f t="shared" si="56"/>
        <v>4.3406385843033558E-2</v>
      </c>
      <c r="D120" s="195">
        <f t="shared" si="56"/>
        <v>4.1753996236725384E-2</v>
      </c>
      <c r="E120" s="195">
        <f t="shared" ref="E120:F120" si="68">E99/E$102</f>
        <v>4.0311654264026345E-2</v>
      </c>
      <c r="F120" s="196">
        <f t="shared" si="68"/>
        <v>3.7393910736793587E-2</v>
      </c>
      <c r="G120" s="240">
        <f t="shared" si="56"/>
        <v>3.1794618938178434E-2</v>
      </c>
      <c r="I120" s="135">
        <f t="shared" si="58"/>
        <v>3.0870435000312151E-2</v>
      </c>
      <c r="J120" s="143">
        <f t="shared" si="58"/>
        <v>3.175234888070419E-2</v>
      </c>
      <c r="K120" s="136">
        <f t="shared" si="58"/>
        <v>3.1386666707160608E-2</v>
      </c>
    </row>
    <row r="121" spans="1:16" x14ac:dyDescent="0.3">
      <c r="A121" s="38" t="s">
        <v>111</v>
      </c>
      <c r="B121" s="18"/>
      <c r="C121" s="196">
        <f t="shared" si="56"/>
        <v>4.3046290824580079E-2</v>
      </c>
      <c r="D121" s="195">
        <f t="shared" si="56"/>
        <v>4.262550191943075E-2</v>
      </c>
      <c r="E121" s="195">
        <f t="shared" ref="E121:F121" si="69">E100/E$102</f>
        <v>4.3438496431606938E-2</v>
      </c>
      <c r="F121" s="196">
        <f t="shared" si="69"/>
        <v>4.4121543092931516E-2</v>
      </c>
      <c r="G121" s="240">
        <f t="shared" si="56"/>
        <v>4.4979509449323607E-2</v>
      </c>
      <c r="I121" s="135">
        <f t="shared" si="58"/>
        <v>4.3685416731842973E-2</v>
      </c>
      <c r="J121" s="143">
        <f t="shared" si="58"/>
        <v>4.5023932404590829E-2</v>
      </c>
      <c r="K121" s="136">
        <f t="shared" si="58"/>
        <v>4.4505405428049732E-2</v>
      </c>
    </row>
    <row r="122" spans="1:16" x14ac:dyDescent="0.3">
      <c r="A122" s="38" t="s">
        <v>172</v>
      </c>
      <c r="B122" s="18"/>
      <c r="C122" s="196">
        <f t="shared" si="56"/>
        <v>2.853040911697273E-2</v>
      </c>
      <c r="D122" s="195">
        <f t="shared" si="56"/>
        <v>2.5844561921937969E-2</v>
      </c>
      <c r="E122" s="195">
        <f t="shared" ref="E122:F122" si="70">E101/E$102</f>
        <v>2.1811736328977167E-2</v>
      </c>
      <c r="F122" s="196">
        <f t="shared" si="70"/>
        <v>1.6683491049625025E-2</v>
      </c>
      <c r="G122" s="240">
        <f t="shared" si="56"/>
        <v>1.253821973649983E-2</v>
      </c>
      <c r="I122" s="232">
        <f t="shared" si="58"/>
        <v>9.7787984224058395E-3</v>
      </c>
      <c r="J122" s="233">
        <f t="shared" si="58"/>
        <v>1.0017898565291479E-2</v>
      </c>
      <c r="K122" s="234">
        <f t="shared" si="58"/>
        <v>1.0084213075859617E-2</v>
      </c>
    </row>
    <row r="123" spans="1:16" x14ac:dyDescent="0.3">
      <c r="A123" s="40" t="s">
        <v>76</v>
      </c>
      <c r="B123" s="20" t="s">
        <v>77</v>
      </c>
      <c r="C123" s="82">
        <f>C102/C$102</f>
        <v>1</v>
      </c>
      <c r="D123" s="82">
        <f>D102/D$102</f>
        <v>1</v>
      </c>
      <c r="E123" s="82">
        <f t="shared" ref="E123:F123" si="71">E102/E$102</f>
        <v>1</v>
      </c>
      <c r="F123" s="82">
        <f t="shared" si="71"/>
        <v>1</v>
      </c>
      <c r="G123" s="242">
        <f>G102/G$102</f>
        <v>1</v>
      </c>
      <c r="I123" s="139">
        <f>I102/I$102</f>
        <v>1</v>
      </c>
      <c r="J123" s="140">
        <f>J102/J$102</f>
        <v>1</v>
      </c>
      <c r="K123" s="141">
        <f>K102/K$102</f>
        <v>1</v>
      </c>
    </row>
    <row r="124" spans="1:16" x14ac:dyDescent="0.3">
      <c r="A124" s="5" t="s">
        <v>81</v>
      </c>
      <c r="B124" s="8"/>
      <c r="C124" s="8"/>
      <c r="D124" s="8"/>
      <c r="E124" s="8"/>
      <c r="F124" s="8"/>
      <c r="G124" s="8"/>
      <c r="H124" s="8"/>
      <c r="I124" s="8"/>
      <c r="J124" s="8"/>
      <c r="K124" s="1"/>
    </row>
    <row r="125" spans="1:16" ht="15" thickBot="1" x14ac:dyDescent="0.35">
      <c r="B125" s="8"/>
      <c r="C125" s="8"/>
      <c r="D125" s="8"/>
      <c r="E125" s="8"/>
      <c r="F125" s="8"/>
      <c r="G125" s="8"/>
      <c r="H125" s="8"/>
      <c r="I125" s="8"/>
      <c r="J125" s="8"/>
      <c r="K125" s="1"/>
    </row>
    <row r="126" spans="1:16" ht="18" thickBot="1" x14ac:dyDescent="0.35">
      <c r="A126" s="652" t="s">
        <v>174</v>
      </c>
      <c r="B126" s="653"/>
      <c r="C126" s="653"/>
      <c r="D126" s="653"/>
      <c r="E126" s="653"/>
      <c r="F126" s="653"/>
      <c r="G126" s="653"/>
      <c r="H126" s="653"/>
      <c r="I126" s="653"/>
      <c r="J126" s="653"/>
      <c r="K126" s="653"/>
      <c r="L126" s="653"/>
      <c r="M126" s="653"/>
      <c r="N126" s="653"/>
      <c r="O126" s="653"/>
      <c r="P126" s="654"/>
    </row>
    <row r="127" spans="1:16" x14ac:dyDescent="0.3">
      <c r="A127" s="5"/>
      <c r="B127" s="8"/>
      <c r="C127" s="8"/>
      <c r="D127" s="8"/>
      <c r="E127" s="8"/>
      <c r="F127" s="8"/>
      <c r="G127" s="8"/>
      <c r="H127" s="8"/>
      <c r="I127" s="8"/>
      <c r="J127" s="8"/>
      <c r="K127" s="1"/>
    </row>
    <row r="128" spans="1:16" ht="15" thickBot="1" x14ac:dyDescent="0.35">
      <c r="A128" s="5"/>
      <c r="B128" s="5"/>
      <c r="C128" s="661" t="s">
        <v>175</v>
      </c>
      <c r="D128" s="662"/>
      <c r="E128" s="662"/>
      <c r="F128" s="662"/>
      <c r="G128" s="663"/>
      <c r="H128" s="5"/>
      <c r="I128" s="661" t="s">
        <v>175</v>
      </c>
      <c r="J128" s="662"/>
      <c r="K128" s="663"/>
      <c r="L128" s="5"/>
      <c r="M128" s="661" t="s">
        <v>176</v>
      </c>
      <c r="N128" s="662"/>
      <c r="O128" s="662"/>
      <c r="P128" s="663"/>
    </row>
    <row r="129" spans="1:16" ht="40.799999999999997" x14ac:dyDescent="0.3">
      <c r="A129" s="102"/>
      <c r="B129" s="103"/>
      <c r="C129" s="189" cm="1">
        <f t="array" ref="C129:F129">$C$7:$F$7</f>
        <v>2020</v>
      </c>
      <c r="D129" s="190">
        <v>2021</v>
      </c>
      <c r="E129" s="190">
        <v>2022</v>
      </c>
      <c r="F129" s="190">
        <v>2023</v>
      </c>
      <c r="G129" s="235">
        <v>2025</v>
      </c>
      <c r="I129" s="108" t="s">
        <v>5</v>
      </c>
      <c r="J129" s="108" t="s">
        <v>6</v>
      </c>
      <c r="K129" s="113" t="s">
        <v>7</v>
      </c>
      <c r="M129" s="108" t="s">
        <v>83</v>
      </c>
      <c r="N129" s="108" t="s">
        <v>9</v>
      </c>
      <c r="O129" s="108" t="s">
        <v>10</v>
      </c>
      <c r="P129" s="113" t="s">
        <v>11</v>
      </c>
    </row>
    <row r="130" spans="1:16" x14ac:dyDescent="0.3">
      <c r="A130" s="106" t="s">
        <v>12</v>
      </c>
      <c r="B130" s="107" t="s">
        <v>13</v>
      </c>
      <c r="C130" s="168" t="s">
        <v>84</v>
      </c>
      <c r="D130" s="184" t="s">
        <v>84</v>
      </c>
      <c r="E130" s="184" t="s">
        <v>84</v>
      </c>
      <c r="F130" s="184" t="s">
        <v>84</v>
      </c>
      <c r="G130" s="236" t="s">
        <v>84</v>
      </c>
      <c r="I130" s="168" t="s">
        <v>84</v>
      </c>
      <c r="J130" s="168" t="s">
        <v>84</v>
      </c>
      <c r="K130" s="169" t="s">
        <v>84</v>
      </c>
      <c r="M130" s="108" t="s">
        <v>15</v>
      </c>
      <c r="N130" s="108" t="s">
        <v>15</v>
      </c>
      <c r="O130" s="108" t="s">
        <v>15</v>
      </c>
      <c r="P130" s="113" t="s">
        <v>15</v>
      </c>
    </row>
    <row r="131" spans="1:16" x14ac:dyDescent="0.3">
      <c r="A131" s="38" t="s">
        <v>16</v>
      </c>
      <c r="B131" s="18" t="s">
        <v>17</v>
      </c>
      <c r="C131" s="252">
        <v>362.41562496827123</v>
      </c>
      <c r="D131" s="253">
        <v>462.64781681067694</v>
      </c>
      <c r="E131" s="253">
        <v>564.21721246578113</v>
      </c>
      <c r="F131" s="252">
        <v>690.02892558908979</v>
      </c>
      <c r="G131" s="281">
        <v>822.15576865777336</v>
      </c>
      <c r="I131" s="258">
        <v>874.78125645097646</v>
      </c>
      <c r="J131" s="259">
        <v>1035.6012312177827</v>
      </c>
      <c r="K131" s="260">
        <v>1107.9085495969821</v>
      </c>
      <c r="M131" s="135">
        <f t="shared" ref="M131:M163" si="72">F131/E131-1</f>
        <v>0.22298453564271381</v>
      </c>
      <c r="N131" s="135">
        <f t="shared" ref="N131:N163" si="73">IFERROR((I131/$G131)^(1/5)-1,0)</f>
        <v>1.2486105719214935E-2</v>
      </c>
      <c r="O131" s="143">
        <f t="shared" ref="O131:O163" si="74">IFERROR((J131/$G131)^(1/5)-1,0)</f>
        <v>4.7243539714333593E-2</v>
      </c>
      <c r="P131" s="136">
        <f t="shared" ref="P131:P163" si="75">IFERROR((K131/$G131)^(1/5)-1,0)</f>
        <v>6.1475466883437413E-2</v>
      </c>
    </row>
    <row r="132" spans="1:16" x14ac:dyDescent="0.3">
      <c r="A132" s="38" t="s">
        <v>18</v>
      </c>
      <c r="B132" s="18" t="s">
        <v>19</v>
      </c>
      <c r="C132" s="252">
        <v>219.84744877505014</v>
      </c>
      <c r="D132" s="253">
        <v>304.56754638498984</v>
      </c>
      <c r="E132" s="253">
        <v>437.44135925833422</v>
      </c>
      <c r="F132" s="252">
        <v>600.20903916235193</v>
      </c>
      <c r="G132" s="281">
        <v>985.80006724931081</v>
      </c>
      <c r="I132" s="258">
        <v>1241.4794302879106</v>
      </c>
      <c r="J132" s="259">
        <v>1625.3598286854863</v>
      </c>
      <c r="K132" s="260">
        <v>1749.9104154035001</v>
      </c>
      <c r="M132" s="135">
        <f t="shared" si="72"/>
        <v>0.37209028469549454</v>
      </c>
      <c r="N132" s="135">
        <f t="shared" si="73"/>
        <v>4.7201213877011039E-2</v>
      </c>
      <c r="O132" s="143">
        <f t="shared" si="74"/>
        <v>0.1051777570710779</v>
      </c>
      <c r="P132" s="136">
        <f t="shared" si="75"/>
        <v>0.1216190954987888</v>
      </c>
    </row>
    <row r="133" spans="1:16" x14ac:dyDescent="0.3">
      <c r="A133" s="38" t="s">
        <v>20</v>
      </c>
      <c r="B133" s="18" t="s">
        <v>21</v>
      </c>
      <c r="C133" s="252">
        <v>30.970185000373696</v>
      </c>
      <c r="D133" s="253">
        <v>43.077079419432579</v>
      </c>
      <c r="E133" s="253">
        <v>57.471236261352551</v>
      </c>
      <c r="F133" s="252">
        <v>76.328483102057348</v>
      </c>
      <c r="G133" s="281">
        <v>136.34012671461988</v>
      </c>
      <c r="I133" s="258">
        <v>155.00409021017379</v>
      </c>
      <c r="J133" s="259">
        <v>224.65754939731838</v>
      </c>
      <c r="K133" s="260">
        <v>227.33196813833271</v>
      </c>
      <c r="M133" s="350">
        <f t="shared" si="72"/>
        <v>0.3281162554943271</v>
      </c>
      <c r="N133" s="135">
        <f t="shared" si="73"/>
        <v>2.5991807616636331E-2</v>
      </c>
      <c r="O133" s="143">
        <f t="shared" si="74"/>
        <v>0.10504373011732526</v>
      </c>
      <c r="P133" s="136">
        <f t="shared" si="75"/>
        <v>0.10766227257127103</v>
      </c>
    </row>
    <row r="134" spans="1:16" x14ac:dyDescent="0.3">
      <c r="A134" s="38" t="s">
        <v>22</v>
      </c>
      <c r="B134" s="18" t="s">
        <v>23</v>
      </c>
      <c r="C134" s="252">
        <v>35.457690614342226</v>
      </c>
      <c r="D134" s="253">
        <v>49.430192637746146</v>
      </c>
      <c r="E134" s="253">
        <v>64.098524941286172</v>
      </c>
      <c r="F134" s="252">
        <v>82.377271843948847</v>
      </c>
      <c r="G134" s="281">
        <v>116.34989892136028</v>
      </c>
      <c r="I134" s="258">
        <v>128.38483739579692</v>
      </c>
      <c r="J134" s="259">
        <v>154.33620177353021</v>
      </c>
      <c r="K134" s="260">
        <v>175.556030686236</v>
      </c>
      <c r="M134" s="350">
        <f t="shared" si="72"/>
        <v>0.28516642027887351</v>
      </c>
      <c r="N134" s="135">
        <f t="shared" si="73"/>
        <v>1.9881103078633222E-2</v>
      </c>
      <c r="O134" s="143">
        <f t="shared" si="74"/>
        <v>5.8133245095156161E-2</v>
      </c>
      <c r="P134" s="136">
        <f t="shared" si="75"/>
        <v>8.5750276205321274E-2</v>
      </c>
    </row>
    <row r="135" spans="1:16" x14ac:dyDescent="0.3">
      <c r="A135" s="38" t="s">
        <v>24</v>
      </c>
      <c r="B135" s="18" t="s">
        <v>25</v>
      </c>
      <c r="C135" s="252">
        <v>13.750229949301328</v>
      </c>
      <c r="D135" s="253">
        <v>15.764824329208304</v>
      </c>
      <c r="E135" s="253">
        <v>20.11605777645137</v>
      </c>
      <c r="F135" s="252">
        <v>25.404039950692919</v>
      </c>
      <c r="G135" s="281">
        <v>48.631419883435811</v>
      </c>
      <c r="I135" s="258">
        <v>78.776346874785744</v>
      </c>
      <c r="J135" s="259">
        <v>82.337356316399976</v>
      </c>
      <c r="K135" s="260">
        <v>104.46535034911719</v>
      </c>
      <c r="M135" s="350">
        <f t="shared" si="72"/>
        <v>0.26287368196127692</v>
      </c>
      <c r="N135" s="135">
        <f t="shared" si="73"/>
        <v>0.10127499254119421</v>
      </c>
      <c r="O135" s="143">
        <f t="shared" si="74"/>
        <v>0.11105611445997066</v>
      </c>
      <c r="P135" s="136">
        <f t="shared" si="75"/>
        <v>0.1652284052712869</v>
      </c>
    </row>
    <row r="136" spans="1:16" x14ac:dyDescent="0.3">
      <c r="A136" s="38" t="s">
        <v>26</v>
      </c>
      <c r="B136" s="18" t="s">
        <v>27</v>
      </c>
      <c r="C136" s="252">
        <v>91.149188995177809</v>
      </c>
      <c r="D136" s="253">
        <v>114.73729837358694</v>
      </c>
      <c r="E136" s="253">
        <v>146.52346205069344</v>
      </c>
      <c r="F136" s="252">
        <v>183.84185203008462</v>
      </c>
      <c r="G136" s="281">
        <v>254.73221217029104</v>
      </c>
      <c r="I136" s="258">
        <v>345.61330445669722</v>
      </c>
      <c r="J136" s="259">
        <v>363.47984923597812</v>
      </c>
      <c r="K136" s="260">
        <v>459.66066421158513</v>
      </c>
      <c r="M136" s="350">
        <f t="shared" si="72"/>
        <v>0.25469224830682724</v>
      </c>
      <c r="N136" s="135">
        <f t="shared" si="73"/>
        <v>6.2921806696940807E-2</v>
      </c>
      <c r="O136" s="143">
        <f t="shared" si="74"/>
        <v>7.3690954704713985E-2</v>
      </c>
      <c r="P136" s="136">
        <f t="shared" si="75"/>
        <v>0.12530615583059967</v>
      </c>
    </row>
    <row r="137" spans="1:16" x14ac:dyDescent="0.3">
      <c r="A137" s="38" t="s">
        <v>28</v>
      </c>
      <c r="B137" s="18" t="s">
        <v>29</v>
      </c>
      <c r="C137" s="252">
        <v>371.83461896563961</v>
      </c>
      <c r="D137" s="253">
        <v>486.34053032837852</v>
      </c>
      <c r="E137" s="253">
        <v>597.29342005401111</v>
      </c>
      <c r="F137" s="252">
        <v>729.28221591515046</v>
      </c>
      <c r="G137" s="281">
        <v>923.95977061431427</v>
      </c>
      <c r="I137" s="258">
        <v>935.90615230831554</v>
      </c>
      <c r="J137" s="259">
        <v>1137.8524539357634</v>
      </c>
      <c r="K137" s="260">
        <v>1440.0503581522148</v>
      </c>
      <c r="M137" s="350">
        <f t="shared" si="72"/>
        <v>0.22097815149077671</v>
      </c>
      <c r="N137" s="135">
        <f t="shared" si="73"/>
        <v>2.5726384546398418E-3</v>
      </c>
      <c r="O137" s="143">
        <f t="shared" si="74"/>
        <v>4.2525238520292996E-2</v>
      </c>
      <c r="P137" s="136">
        <f t="shared" si="75"/>
        <v>9.2810661699057606E-2</v>
      </c>
    </row>
    <row r="138" spans="1:16" x14ac:dyDescent="0.3">
      <c r="A138" s="38" t="s">
        <v>30</v>
      </c>
      <c r="B138" s="18" t="s">
        <v>31</v>
      </c>
      <c r="C138" s="252">
        <v>75.97217364826777</v>
      </c>
      <c r="D138" s="253">
        <v>95.506464378539462</v>
      </c>
      <c r="E138" s="253">
        <v>128.69561488742411</v>
      </c>
      <c r="F138" s="252">
        <v>154.95506764760725</v>
      </c>
      <c r="G138" s="281">
        <v>237.0477745872615</v>
      </c>
      <c r="I138" s="258">
        <v>244.84596770210575</v>
      </c>
      <c r="J138" s="259">
        <v>301.61038604341837</v>
      </c>
      <c r="K138" s="260">
        <v>423.93454406996057</v>
      </c>
      <c r="M138" s="350">
        <f t="shared" si="72"/>
        <v>0.20404310421262961</v>
      </c>
      <c r="N138" s="135">
        <f t="shared" si="73"/>
        <v>6.4945201710062683E-3</v>
      </c>
      <c r="O138" s="143">
        <f t="shared" si="74"/>
        <v>4.9354144176845027E-2</v>
      </c>
      <c r="P138" s="136">
        <f t="shared" si="75"/>
        <v>0.12329179015306568</v>
      </c>
    </row>
    <row r="139" spans="1:16" x14ac:dyDescent="0.3">
      <c r="A139" s="38" t="s">
        <v>32</v>
      </c>
      <c r="B139" s="18" t="s">
        <v>33</v>
      </c>
      <c r="C139" s="252">
        <v>173.58195284450477</v>
      </c>
      <c r="D139" s="253">
        <v>234.59146716564078</v>
      </c>
      <c r="E139" s="253">
        <v>295.60238413728376</v>
      </c>
      <c r="F139" s="252">
        <v>423.52345556599295</v>
      </c>
      <c r="G139" s="281">
        <v>597.92555214497759</v>
      </c>
      <c r="I139" s="258">
        <v>626.89903264983559</v>
      </c>
      <c r="J139" s="259">
        <v>655.83938566013808</v>
      </c>
      <c r="K139" s="260">
        <v>880.5287694174126</v>
      </c>
      <c r="M139" s="350">
        <f t="shared" si="72"/>
        <v>0.43274708964897934</v>
      </c>
      <c r="N139" s="135">
        <f t="shared" si="73"/>
        <v>9.5087725721081373E-3</v>
      </c>
      <c r="O139" s="143">
        <f t="shared" si="74"/>
        <v>1.8661930976393792E-2</v>
      </c>
      <c r="P139" s="136">
        <f t="shared" si="75"/>
        <v>8.0486356628590494E-2</v>
      </c>
    </row>
    <row r="140" spans="1:16" x14ac:dyDescent="0.3">
      <c r="A140" s="38" t="s">
        <v>34</v>
      </c>
      <c r="B140" s="18" t="s">
        <v>35</v>
      </c>
      <c r="C140" s="252">
        <v>2188.8491483222683</v>
      </c>
      <c r="D140" s="253">
        <v>2879.5708756503486</v>
      </c>
      <c r="E140" s="253">
        <v>3753.2554681919928</v>
      </c>
      <c r="F140" s="252">
        <v>4924.9199838165623</v>
      </c>
      <c r="G140" s="281">
        <v>6785.0324435013908</v>
      </c>
      <c r="I140" s="258">
        <v>7737.8709286286239</v>
      </c>
      <c r="J140" s="259">
        <v>8114.1271849761197</v>
      </c>
      <c r="K140" s="260">
        <v>9956.1530028357211</v>
      </c>
      <c r="M140" s="350">
        <f t="shared" si="72"/>
        <v>0.31217286581053871</v>
      </c>
      <c r="N140" s="135">
        <f t="shared" si="73"/>
        <v>2.6629904327441389E-2</v>
      </c>
      <c r="O140" s="143">
        <f t="shared" si="74"/>
        <v>3.6425229591840802E-2</v>
      </c>
      <c r="P140" s="136">
        <f t="shared" si="75"/>
        <v>7.9711996291270903E-2</v>
      </c>
    </row>
    <row r="141" spans="1:16" x14ac:dyDescent="0.3">
      <c r="A141" s="38" t="s">
        <v>36</v>
      </c>
      <c r="B141" s="18" t="s">
        <v>37</v>
      </c>
      <c r="C141" s="252">
        <v>4227.8512388645477</v>
      </c>
      <c r="D141" s="253">
        <v>5486.1471086334514</v>
      </c>
      <c r="E141" s="253">
        <v>7123.5736012033349</v>
      </c>
      <c r="F141" s="252">
        <v>7859.2741653856592</v>
      </c>
      <c r="G141" s="281">
        <v>10657.711287347392</v>
      </c>
      <c r="I141" s="258">
        <v>10707.332741604419</v>
      </c>
      <c r="J141" s="259">
        <v>11739.986198110086</v>
      </c>
      <c r="K141" s="260">
        <v>14066.637744520533</v>
      </c>
      <c r="M141" s="350">
        <f t="shared" si="72"/>
        <v>0.10327689518896066</v>
      </c>
      <c r="N141" s="135">
        <f t="shared" si="73"/>
        <v>9.2945467991367714E-4</v>
      </c>
      <c r="O141" s="143">
        <f t="shared" si="74"/>
        <v>1.9531684293348173E-2</v>
      </c>
      <c r="P141" s="136">
        <f t="shared" si="75"/>
        <v>5.7073706580974104E-2</v>
      </c>
    </row>
    <row r="142" spans="1:16" x14ac:dyDescent="0.3">
      <c r="A142" s="38" t="s">
        <v>38</v>
      </c>
      <c r="B142" s="18" t="s">
        <v>39</v>
      </c>
      <c r="C142" s="252">
        <v>47.891771711294552</v>
      </c>
      <c r="D142" s="253">
        <v>69.698402800458567</v>
      </c>
      <c r="E142" s="253">
        <v>83.846837180519699</v>
      </c>
      <c r="F142" s="252">
        <v>102.60124549274214</v>
      </c>
      <c r="G142" s="281">
        <v>134.81144296053006</v>
      </c>
      <c r="I142" s="258">
        <v>156.23629622102743</v>
      </c>
      <c r="J142" s="259">
        <v>174.43431832329355</v>
      </c>
      <c r="K142" s="260">
        <v>228.55046444378812</v>
      </c>
      <c r="M142" s="350">
        <f t="shared" si="72"/>
        <v>0.22367460649523085</v>
      </c>
      <c r="N142" s="135">
        <f t="shared" si="73"/>
        <v>2.9937890003246315E-2</v>
      </c>
      <c r="O142" s="143">
        <f t="shared" si="74"/>
        <v>5.2885233977778778E-2</v>
      </c>
      <c r="P142" s="136">
        <f t="shared" si="75"/>
        <v>0.11135055364313695</v>
      </c>
    </row>
    <row r="143" spans="1:16" x14ac:dyDescent="0.3">
      <c r="A143" s="38" t="s">
        <v>40</v>
      </c>
      <c r="B143" s="18" t="s">
        <v>41</v>
      </c>
      <c r="C143" s="252">
        <v>55.469967174101228</v>
      </c>
      <c r="D143" s="253">
        <v>71.415087393443045</v>
      </c>
      <c r="E143" s="253">
        <v>95.766513267068703</v>
      </c>
      <c r="F143" s="252">
        <v>112.14256608638642</v>
      </c>
      <c r="G143" s="281">
        <v>155.37973186572418</v>
      </c>
      <c r="I143" s="258">
        <v>172.48580821944321</v>
      </c>
      <c r="J143" s="259">
        <v>239.53928743934699</v>
      </c>
      <c r="K143" s="260">
        <v>239.97999945216571</v>
      </c>
      <c r="M143" s="350">
        <f t="shared" si="72"/>
        <v>0.17099978124554904</v>
      </c>
      <c r="N143" s="135">
        <f t="shared" si="73"/>
        <v>2.1108285268756521E-2</v>
      </c>
      <c r="O143" s="143">
        <f t="shared" si="74"/>
        <v>9.0426700288049444E-2</v>
      </c>
      <c r="P143" s="136">
        <f t="shared" si="75"/>
        <v>9.0827645684576241E-2</v>
      </c>
    </row>
    <row r="144" spans="1:16" x14ac:dyDescent="0.3">
      <c r="A144" s="38" t="s">
        <v>42</v>
      </c>
      <c r="B144" s="18" t="s">
        <v>43</v>
      </c>
      <c r="C144" s="252">
        <v>285.47143727947258</v>
      </c>
      <c r="D144" s="253">
        <v>343.71974545839788</v>
      </c>
      <c r="E144" s="253">
        <v>448.62919006684035</v>
      </c>
      <c r="F144" s="252">
        <v>545.90404250448819</v>
      </c>
      <c r="G144" s="281">
        <v>721.38673354729872</v>
      </c>
      <c r="I144" s="258">
        <v>884.33487573873936</v>
      </c>
      <c r="J144" s="259">
        <v>957.97007078337776</v>
      </c>
      <c r="K144" s="260">
        <v>1099.6144925085014</v>
      </c>
      <c r="M144" s="350">
        <f t="shared" si="72"/>
        <v>0.21682684629405191</v>
      </c>
      <c r="N144" s="135">
        <f t="shared" si="73"/>
        <v>4.1573016414609976E-2</v>
      </c>
      <c r="O144" s="143">
        <f t="shared" si="74"/>
        <v>5.8368140227784915E-2</v>
      </c>
      <c r="P144" s="136">
        <f t="shared" si="75"/>
        <v>8.7963838833333918E-2</v>
      </c>
    </row>
    <row r="145" spans="1:16" x14ac:dyDescent="0.3">
      <c r="A145" s="38" t="s">
        <v>44</v>
      </c>
      <c r="B145" s="18" t="s">
        <v>45</v>
      </c>
      <c r="C145" s="252">
        <v>1472.7204772322732</v>
      </c>
      <c r="D145" s="253">
        <v>1897.1484289112088</v>
      </c>
      <c r="E145" s="253">
        <v>2279.0572077843831</v>
      </c>
      <c r="F145" s="252">
        <v>2742.7331096829053</v>
      </c>
      <c r="G145" s="281">
        <v>3632.4834819574762</v>
      </c>
      <c r="I145" s="258">
        <v>4038.1449321534433</v>
      </c>
      <c r="J145" s="259">
        <v>4168.2255764454412</v>
      </c>
      <c r="K145" s="260">
        <v>5100.9374473047301</v>
      </c>
      <c r="M145" s="350">
        <f t="shared" si="72"/>
        <v>0.20345075161552928</v>
      </c>
      <c r="N145" s="135">
        <f t="shared" si="73"/>
        <v>2.1399523209466809E-2</v>
      </c>
      <c r="O145" s="143">
        <f t="shared" si="74"/>
        <v>2.7896798029116043E-2</v>
      </c>
      <c r="P145" s="136">
        <f t="shared" si="75"/>
        <v>7.0259939813732908E-2</v>
      </c>
    </row>
    <row r="146" spans="1:16" x14ac:dyDescent="0.3">
      <c r="A146" s="38" t="s">
        <v>46</v>
      </c>
      <c r="B146" s="18" t="s">
        <v>47</v>
      </c>
      <c r="C146" s="252">
        <v>19.965203113706615</v>
      </c>
      <c r="D146" s="253">
        <v>27.458593330056193</v>
      </c>
      <c r="E146" s="253">
        <v>39.415351695091722</v>
      </c>
      <c r="F146" s="252">
        <v>47.727359104538515</v>
      </c>
      <c r="G146" s="281">
        <v>77.503530741680194</v>
      </c>
      <c r="I146" s="258">
        <v>99.371607763966622</v>
      </c>
      <c r="J146" s="259">
        <v>112.54276845582959</v>
      </c>
      <c r="K146" s="260">
        <v>118.52619427234418</v>
      </c>
      <c r="M146" s="350">
        <f t="shared" si="72"/>
        <v>0.2108824874568318</v>
      </c>
      <c r="N146" s="135">
        <f t="shared" si="73"/>
        <v>5.0964788712049458E-2</v>
      </c>
      <c r="O146" s="143">
        <f t="shared" si="74"/>
        <v>7.7455199600838576E-2</v>
      </c>
      <c r="P146" s="136">
        <f t="shared" si="75"/>
        <v>8.8675803270273024E-2</v>
      </c>
    </row>
    <row r="147" spans="1:16" x14ac:dyDescent="0.3">
      <c r="A147" s="38" t="s">
        <v>48</v>
      </c>
      <c r="B147" s="18" t="s">
        <v>49</v>
      </c>
      <c r="C147" s="252">
        <v>28.651491903401116</v>
      </c>
      <c r="D147" s="253">
        <v>41.752648029135678</v>
      </c>
      <c r="E147" s="253">
        <v>62.384162343825309</v>
      </c>
      <c r="F147" s="252">
        <v>79.911428130649753</v>
      </c>
      <c r="G147" s="281">
        <v>121.20844859629597</v>
      </c>
      <c r="I147" s="258">
        <v>145.47387090114518</v>
      </c>
      <c r="J147" s="259">
        <v>174.61026766585422</v>
      </c>
      <c r="K147" s="260">
        <v>223.91787045229128</v>
      </c>
      <c r="M147" s="135">
        <f t="shared" si="72"/>
        <v>0.28095697895604221</v>
      </c>
      <c r="N147" s="135">
        <f t="shared" si="73"/>
        <v>3.7171132333927659E-2</v>
      </c>
      <c r="O147" s="143">
        <f t="shared" si="74"/>
        <v>7.5740147399206981E-2</v>
      </c>
      <c r="P147" s="136">
        <f t="shared" si="75"/>
        <v>0.13060570490097212</v>
      </c>
    </row>
    <row r="148" spans="1:16" x14ac:dyDescent="0.3">
      <c r="A148" s="38" t="s">
        <v>50</v>
      </c>
      <c r="B148" s="18" t="s">
        <v>51</v>
      </c>
      <c r="C148" s="252">
        <v>20.415640150874882</v>
      </c>
      <c r="D148" s="253">
        <v>28.466517419990531</v>
      </c>
      <c r="E148" s="253">
        <v>42.633507652341137</v>
      </c>
      <c r="F148" s="252">
        <v>52.913406582734602</v>
      </c>
      <c r="G148" s="281">
        <v>87.798513159119125</v>
      </c>
      <c r="I148" s="258">
        <v>109.53442807614891</v>
      </c>
      <c r="J148" s="259">
        <v>145.68958074866393</v>
      </c>
      <c r="K148" s="260">
        <v>162.58436657842142</v>
      </c>
      <c r="M148" s="135">
        <f t="shared" si="72"/>
        <v>0.24112252302160653</v>
      </c>
      <c r="N148" s="135">
        <f t="shared" si="73"/>
        <v>4.52319986776204E-2</v>
      </c>
      <c r="O148" s="143">
        <f t="shared" si="74"/>
        <v>0.10659388615512189</v>
      </c>
      <c r="P148" s="136">
        <f t="shared" si="75"/>
        <v>0.13114511530277473</v>
      </c>
    </row>
    <row r="149" spans="1:16" x14ac:dyDescent="0.3">
      <c r="A149" s="38" t="s">
        <v>52</v>
      </c>
      <c r="B149" s="18" t="s">
        <v>53</v>
      </c>
      <c r="C149" s="252">
        <v>9.5630627246027888</v>
      </c>
      <c r="D149" s="253">
        <v>10.959297657906946</v>
      </c>
      <c r="E149" s="253">
        <v>13.131491535000983</v>
      </c>
      <c r="F149" s="252">
        <v>16.010986826430429</v>
      </c>
      <c r="G149" s="281">
        <v>17.028353615818375</v>
      </c>
      <c r="I149" s="258">
        <v>23.793624029490495</v>
      </c>
      <c r="J149" s="259">
        <v>30.514930964766751</v>
      </c>
      <c r="K149" s="260">
        <v>32.282579500691568</v>
      </c>
      <c r="M149" s="135">
        <f t="shared" si="72"/>
        <v>0.21928166223573098</v>
      </c>
      <c r="N149" s="135">
        <f t="shared" si="73"/>
        <v>6.9196643995156792E-2</v>
      </c>
      <c r="O149" s="143">
        <f t="shared" si="74"/>
        <v>0.12374544998165415</v>
      </c>
      <c r="P149" s="136">
        <f t="shared" si="75"/>
        <v>0.13647297761586774</v>
      </c>
    </row>
    <row r="150" spans="1:16" x14ac:dyDescent="0.3">
      <c r="A150" s="38" t="s">
        <v>54</v>
      </c>
      <c r="B150" s="18" t="s">
        <v>55</v>
      </c>
      <c r="C150" s="252">
        <v>1048.1933888387741</v>
      </c>
      <c r="D150" s="253">
        <v>1343.8866768378798</v>
      </c>
      <c r="E150" s="253">
        <v>1613.8721958870003</v>
      </c>
      <c r="F150" s="252">
        <v>1892.6139395727148</v>
      </c>
      <c r="G150" s="281">
        <v>2542.2790369672357</v>
      </c>
      <c r="I150" s="258">
        <v>2619.6494123408502</v>
      </c>
      <c r="J150" s="259">
        <v>3071.3886165366566</v>
      </c>
      <c r="K150" s="260">
        <v>4156.9984987357229</v>
      </c>
      <c r="M150" s="135">
        <f t="shared" si="72"/>
        <v>0.17271611989852476</v>
      </c>
      <c r="N150" s="135">
        <f t="shared" si="73"/>
        <v>6.0139233304967732E-3</v>
      </c>
      <c r="O150" s="143">
        <f t="shared" si="74"/>
        <v>3.8537805903796629E-2</v>
      </c>
      <c r="P150" s="136">
        <f t="shared" si="75"/>
        <v>0.10334499742494585</v>
      </c>
    </row>
    <row r="151" spans="1:16" x14ac:dyDescent="0.3">
      <c r="A151" s="38" t="s">
        <v>56</v>
      </c>
      <c r="B151" s="18" t="s">
        <v>57</v>
      </c>
      <c r="C151" s="252">
        <v>250.04821373056618</v>
      </c>
      <c r="D151" s="253">
        <v>329.74683344219653</v>
      </c>
      <c r="E151" s="253">
        <v>450.68598368104091</v>
      </c>
      <c r="F151" s="252">
        <v>581.22067482427929</v>
      </c>
      <c r="G151" s="281">
        <v>896.67887956191271</v>
      </c>
      <c r="I151" s="258">
        <v>1089.8910543251184</v>
      </c>
      <c r="J151" s="259">
        <v>1599.6376661003358</v>
      </c>
      <c r="K151" s="260">
        <v>1900.0503035863753</v>
      </c>
      <c r="M151" s="135">
        <f t="shared" si="72"/>
        <v>0.28963556859940032</v>
      </c>
      <c r="N151" s="135">
        <f t="shared" si="73"/>
        <v>3.979860273136504E-2</v>
      </c>
      <c r="O151" s="143">
        <f t="shared" si="74"/>
        <v>0.12273415918756125</v>
      </c>
      <c r="P151" s="136">
        <f t="shared" si="75"/>
        <v>0.16205218521200848</v>
      </c>
    </row>
    <row r="152" spans="1:16" x14ac:dyDescent="0.3">
      <c r="A152" s="38" t="s">
        <v>58</v>
      </c>
      <c r="B152" s="18" t="s">
        <v>59</v>
      </c>
      <c r="C152" s="252">
        <v>166.4255752922912</v>
      </c>
      <c r="D152" s="253">
        <v>216.51281964374019</v>
      </c>
      <c r="E152" s="253">
        <v>270.77210184290828</v>
      </c>
      <c r="F152" s="252">
        <v>343.64940905068244</v>
      </c>
      <c r="G152" s="281">
        <v>406.4522968265448</v>
      </c>
      <c r="I152" s="258">
        <v>488.36547500864367</v>
      </c>
      <c r="J152" s="259">
        <v>600.93819826878575</v>
      </c>
      <c r="K152" s="260">
        <v>691.84350481285753</v>
      </c>
      <c r="M152" s="135">
        <f t="shared" si="72"/>
        <v>0.26914629207278828</v>
      </c>
      <c r="N152" s="135">
        <f t="shared" si="73"/>
        <v>3.7401984330264204E-2</v>
      </c>
      <c r="O152" s="143">
        <f t="shared" si="74"/>
        <v>8.1344425426709943E-2</v>
      </c>
      <c r="P152" s="136">
        <f t="shared" si="75"/>
        <v>0.11224293863327484</v>
      </c>
    </row>
    <row r="153" spans="1:16" x14ac:dyDescent="0.3">
      <c r="A153" s="38" t="s">
        <v>60</v>
      </c>
      <c r="B153" s="18" t="s">
        <v>61</v>
      </c>
      <c r="C153" s="252">
        <v>76.848390926744798</v>
      </c>
      <c r="D153" s="253">
        <v>95.71959523028606</v>
      </c>
      <c r="E153" s="253">
        <v>133.12823031731912</v>
      </c>
      <c r="F153" s="252">
        <v>198.18254969433463</v>
      </c>
      <c r="G153" s="281">
        <v>283.17059469220123</v>
      </c>
      <c r="I153" s="258">
        <v>345.0913428185998</v>
      </c>
      <c r="J153" s="259">
        <v>369.83397383275724</v>
      </c>
      <c r="K153" s="260">
        <v>438.79005256553211</v>
      </c>
      <c r="M153" s="135">
        <f t="shared" si="72"/>
        <v>0.48865908622051557</v>
      </c>
      <c r="N153" s="135">
        <f t="shared" si="73"/>
        <v>4.0344516259243068E-2</v>
      </c>
      <c r="O153" s="143">
        <f t="shared" si="74"/>
        <v>5.485248476795257E-2</v>
      </c>
      <c r="P153" s="136">
        <f t="shared" si="75"/>
        <v>9.154519980805409E-2</v>
      </c>
    </row>
    <row r="154" spans="1:16" x14ac:dyDescent="0.3">
      <c r="A154" s="38" t="s">
        <v>62</v>
      </c>
      <c r="B154" s="18" t="s">
        <v>63</v>
      </c>
      <c r="C154" s="252">
        <v>46.558810480933303</v>
      </c>
      <c r="D154" s="253">
        <v>71.969800560081268</v>
      </c>
      <c r="E154" s="253">
        <v>87.617933527093641</v>
      </c>
      <c r="F154" s="252">
        <v>125.70403843452942</v>
      </c>
      <c r="G154" s="281">
        <v>190.45388571170957</v>
      </c>
      <c r="I154" s="258">
        <v>247.16140049780455</v>
      </c>
      <c r="J154" s="259">
        <v>260.70971086167935</v>
      </c>
      <c r="K154" s="260">
        <v>314.04747587924868</v>
      </c>
      <c r="M154" s="350">
        <f t="shared" si="72"/>
        <v>0.43468389831013998</v>
      </c>
      <c r="N154" s="135">
        <f t="shared" si="73"/>
        <v>5.3508786167417277E-2</v>
      </c>
      <c r="O154" s="143">
        <f t="shared" si="74"/>
        <v>6.4813317201528609E-2</v>
      </c>
      <c r="P154" s="136">
        <f t="shared" si="75"/>
        <v>0.10520055386069438</v>
      </c>
    </row>
    <row r="155" spans="1:16" x14ac:dyDescent="0.3">
      <c r="A155" s="38" t="s">
        <v>64</v>
      </c>
      <c r="B155" s="18" t="s">
        <v>65</v>
      </c>
      <c r="C155" s="252">
        <v>16.458684189145316</v>
      </c>
      <c r="D155" s="253">
        <v>23.497941676286921</v>
      </c>
      <c r="E155" s="253">
        <v>35.81902250814899</v>
      </c>
      <c r="F155" s="252">
        <v>44.102087459916518</v>
      </c>
      <c r="G155" s="281">
        <v>61.728447654587391</v>
      </c>
      <c r="I155" s="258">
        <v>73.385643840338631</v>
      </c>
      <c r="J155" s="259">
        <v>96.919938778276503</v>
      </c>
      <c r="K155" s="260">
        <v>126.15805650569207</v>
      </c>
      <c r="M155" s="135">
        <f t="shared" si="72"/>
        <v>0.23124765478686893</v>
      </c>
      <c r="N155" s="135">
        <f t="shared" si="73"/>
        <v>3.5202115105017917E-2</v>
      </c>
      <c r="O155" s="143">
        <f t="shared" si="74"/>
        <v>9.4423866081109198E-2</v>
      </c>
      <c r="P155" s="136">
        <f t="shared" si="75"/>
        <v>0.15368149573183443</v>
      </c>
    </row>
    <row r="156" spans="1:16" x14ac:dyDescent="0.3">
      <c r="A156" s="38" t="s">
        <v>66</v>
      </c>
      <c r="B156" s="18" t="s">
        <v>67</v>
      </c>
      <c r="C156" s="252">
        <v>862.90055124906667</v>
      </c>
      <c r="D156" s="253">
        <v>1035.8276401906307</v>
      </c>
      <c r="E156" s="253">
        <v>1260.0759622817325</v>
      </c>
      <c r="F156" s="252">
        <v>1542.1623471540456</v>
      </c>
      <c r="G156" s="281">
        <v>1941.1038049755293</v>
      </c>
      <c r="I156" s="258">
        <v>2044.7989416035998</v>
      </c>
      <c r="J156" s="259">
        <v>2625.3271786993137</v>
      </c>
      <c r="K156" s="260">
        <v>3021.1686192439729</v>
      </c>
      <c r="M156" s="135">
        <f t="shared" si="72"/>
        <v>0.22386458699006839</v>
      </c>
      <c r="N156" s="135">
        <f t="shared" si="73"/>
        <v>1.0462894187634797E-2</v>
      </c>
      <c r="O156" s="143">
        <f t="shared" si="74"/>
        <v>6.2250476909607722E-2</v>
      </c>
      <c r="P156" s="136">
        <f t="shared" si="75"/>
        <v>9.2509547116140123E-2</v>
      </c>
    </row>
    <row r="157" spans="1:16" x14ac:dyDescent="0.3">
      <c r="A157" s="38" t="s">
        <v>68</v>
      </c>
      <c r="B157" s="18" t="s">
        <v>69</v>
      </c>
      <c r="C157" s="252">
        <v>580.2682525147419</v>
      </c>
      <c r="D157" s="253">
        <v>761.83654708876008</v>
      </c>
      <c r="E157" s="253">
        <v>962.1606862587081</v>
      </c>
      <c r="F157" s="252">
        <v>1223.1544260154162</v>
      </c>
      <c r="G157" s="281">
        <v>1707.7658360899402</v>
      </c>
      <c r="I157" s="258">
        <v>1947.6020895444753</v>
      </c>
      <c r="J157" s="259">
        <v>2258.167966801419</v>
      </c>
      <c r="K157" s="260">
        <v>2710.9753489421637</v>
      </c>
      <c r="M157" s="135">
        <f t="shared" si="72"/>
        <v>0.27125795460586044</v>
      </c>
      <c r="N157" s="135">
        <f t="shared" si="73"/>
        <v>2.663101915224142E-2</v>
      </c>
      <c r="O157" s="143">
        <f t="shared" si="74"/>
        <v>5.7463982804836666E-2</v>
      </c>
      <c r="P157" s="136">
        <f t="shared" si="75"/>
        <v>9.6830325515546489E-2</v>
      </c>
    </row>
    <row r="158" spans="1:16" x14ac:dyDescent="0.3">
      <c r="A158" s="39" t="s">
        <v>70</v>
      </c>
      <c r="B158" s="32" t="s">
        <v>71</v>
      </c>
      <c r="C158" s="255">
        <v>569.30155595632186</v>
      </c>
      <c r="D158" s="255">
        <v>720.27967519768151</v>
      </c>
      <c r="E158" s="255">
        <v>1040.6292861133556</v>
      </c>
      <c r="F158" s="256">
        <v>1204.7358188659557</v>
      </c>
      <c r="G158" s="282">
        <v>1698.7434325716645</v>
      </c>
      <c r="I158" s="261">
        <v>1865.3132486501186</v>
      </c>
      <c r="J158" s="262">
        <v>2296.6807931632684</v>
      </c>
      <c r="K158" s="263">
        <v>2337.9750927866835</v>
      </c>
      <c r="M158" s="137">
        <f t="shared" si="72"/>
        <v>0.15769932188389713</v>
      </c>
      <c r="N158" s="137">
        <f t="shared" si="73"/>
        <v>1.8884127761384262E-2</v>
      </c>
      <c r="O158" s="144">
        <f t="shared" si="74"/>
        <v>6.2171317107513113E-2</v>
      </c>
      <c r="P158" s="138">
        <f t="shared" si="75"/>
        <v>6.5963705582353427E-2</v>
      </c>
    </row>
    <row r="159" spans="1:16" x14ac:dyDescent="0.3">
      <c r="A159" s="39" t="s">
        <v>72</v>
      </c>
      <c r="B159" s="32" t="s">
        <v>73</v>
      </c>
      <c r="C159" s="255">
        <v>4498.5146433927075</v>
      </c>
      <c r="D159" s="255">
        <v>6003.2161227370298</v>
      </c>
      <c r="E159" s="255">
        <v>7734.7426803901326</v>
      </c>
      <c r="F159" s="256">
        <v>9224.0470121978815</v>
      </c>
      <c r="G159" s="282">
        <v>11953.040594698305</v>
      </c>
      <c r="I159" s="261">
        <v>12052.178101153213</v>
      </c>
      <c r="J159" s="262">
        <v>12837.85611300752</v>
      </c>
      <c r="K159" s="263">
        <v>15292.937973768618</v>
      </c>
      <c r="M159" s="137">
        <f t="shared" si="72"/>
        <v>0.19254736625997615</v>
      </c>
      <c r="N159" s="137">
        <f t="shared" si="73"/>
        <v>1.6533071680568945E-3</v>
      </c>
      <c r="O159" s="144">
        <f t="shared" si="74"/>
        <v>1.4385007753823897E-2</v>
      </c>
      <c r="P159" s="138">
        <f t="shared" si="75"/>
        <v>5.0515601280887834E-2</v>
      </c>
    </row>
    <row r="160" spans="1:16" x14ac:dyDescent="0.3">
      <c r="A160" s="39" t="s">
        <v>74</v>
      </c>
      <c r="B160" s="32" t="s">
        <v>75</v>
      </c>
      <c r="C160" s="255">
        <v>231.16841879054581</v>
      </c>
      <c r="D160" s="255">
        <v>346.0949476249591</v>
      </c>
      <c r="E160" s="255">
        <v>449.19755165204441</v>
      </c>
      <c r="F160" s="256">
        <v>590.42217729824324</v>
      </c>
      <c r="G160" s="282">
        <v>866.20289166037492</v>
      </c>
      <c r="I160" s="261">
        <v>1058.5386438507146</v>
      </c>
      <c r="J160" s="262">
        <v>1509.9592752444266</v>
      </c>
      <c r="K160" s="263">
        <v>1750.4002714891458</v>
      </c>
      <c r="M160" s="137">
        <f t="shared" si="72"/>
        <v>0.31439313310325812</v>
      </c>
      <c r="N160" s="137">
        <f t="shared" si="73"/>
        <v>4.0920154774126027E-2</v>
      </c>
      <c r="O160" s="144">
        <f t="shared" si="74"/>
        <v>0.11755555337341272</v>
      </c>
      <c r="P160" s="138">
        <f t="shared" si="75"/>
        <v>0.15107480627219383</v>
      </c>
    </row>
    <row r="161" spans="1:19" x14ac:dyDescent="0.3">
      <c r="A161" s="40" t="s">
        <v>76</v>
      </c>
      <c r="B161" s="20" t="s">
        <v>77</v>
      </c>
      <c r="C161" s="151">
        <f>SUM(C131:C157)</f>
        <v>12779.530419459736</v>
      </c>
      <c r="D161" s="151">
        <f t="shared" ref="D161:G161" si="76">SUM(D131:D157)</f>
        <v>16541.997779782461</v>
      </c>
      <c r="E161" s="151">
        <f t="shared" ref="E161:F161" si="77">SUM(E131:E157)</f>
        <v>21067.284719056959</v>
      </c>
      <c r="F161" s="151">
        <f t="shared" si="77"/>
        <v>25400.878116625991</v>
      </c>
      <c r="G161" s="238">
        <f t="shared" si="76"/>
        <v>34542.919340715729</v>
      </c>
      <c r="I161" s="162">
        <f t="shared" ref="I161:K161" si="78">SUM(I131:I157)</f>
        <v>37562.214891652475</v>
      </c>
      <c r="J161" s="163">
        <f t="shared" si="78"/>
        <v>42321.637676057828</v>
      </c>
      <c r="K161" s="164">
        <f t="shared" si="78"/>
        <v>51158.56267216611</v>
      </c>
      <c r="L161" s="330"/>
      <c r="M161" s="139">
        <f t="shared" si="72"/>
        <v>0.2057025124670655</v>
      </c>
      <c r="N161" s="139">
        <f t="shared" si="73"/>
        <v>1.6900429788708315E-2</v>
      </c>
      <c r="O161" s="140">
        <f t="shared" si="74"/>
        <v>4.1455421823840988E-2</v>
      </c>
      <c r="P161" s="141">
        <f t="shared" si="75"/>
        <v>8.1712526929503593E-2</v>
      </c>
    </row>
    <row r="162" spans="1:19" x14ac:dyDescent="0.3">
      <c r="A162" s="40" t="s">
        <v>78</v>
      </c>
      <c r="B162" s="20" t="s">
        <v>79</v>
      </c>
      <c r="C162" s="151">
        <f>SUM(C159,C161)</f>
        <v>17278.045062852441</v>
      </c>
      <c r="D162" s="151">
        <f t="shared" ref="D162:G162" si="79">SUM(D159,D161)</f>
        <v>22545.213902519492</v>
      </c>
      <c r="E162" s="151">
        <f t="shared" ref="E162:F162" si="80">SUM(E159,E161)</f>
        <v>28802.027399447092</v>
      </c>
      <c r="F162" s="151">
        <f t="shared" si="80"/>
        <v>34624.925128823874</v>
      </c>
      <c r="G162" s="238">
        <f t="shared" si="79"/>
        <v>46495.959935414037</v>
      </c>
      <c r="I162" s="162">
        <f t="shared" ref="I162:K162" si="81">SUM(I159,I161)</f>
        <v>49614.39299280569</v>
      </c>
      <c r="J162" s="163">
        <f t="shared" si="81"/>
        <v>55159.493789065345</v>
      </c>
      <c r="K162" s="164">
        <f t="shared" si="81"/>
        <v>66451.500645934721</v>
      </c>
      <c r="L162" s="330"/>
      <c r="M162" s="139">
        <f t="shared" si="72"/>
        <v>0.20216971703486974</v>
      </c>
      <c r="N162" s="139">
        <f t="shared" si="73"/>
        <v>1.3067755940394443E-2</v>
      </c>
      <c r="O162" s="140">
        <f t="shared" si="74"/>
        <v>3.4763284578708475E-2</v>
      </c>
      <c r="P162" s="141">
        <f t="shared" si="75"/>
        <v>7.4033715933635058E-2</v>
      </c>
    </row>
    <row r="163" spans="1:19" ht="15" thickBot="1" x14ac:dyDescent="0.35">
      <c r="A163" s="41" t="s">
        <v>80</v>
      </c>
      <c r="B163" s="42"/>
      <c r="C163" s="153">
        <f>SUM(C131:C160)</f>
        <v>18078.515037599311</v>
      </c>
      <c r="D163" s="153">
        <f t="shared" ref="D163:G163" si="82">SUM(D131:D160)</f>
        <v>23611.588525342133</v>
      </c>
      <c r="E163" s="153">
        <f t="shared" ref="E163:F163" si="83">SUM(E131:E160)</f>
        <v>30291.85423721249</v>
      </c>
      <c r="F163" s="154">
        <f t="shared" si="83"/>
        <v>36420.083124988072</v>
      </c>
      <c r="G163" s="239">
        <f t="shared" si="82"/>
        <v>49060.906259646072</v>
      </c>
      <c r="I163" s="165">
        <f t="shared" ref="I163:K163" si="84">SUM(I131:I160)</f>
        <v>52538.244885306522</v>
      </c>
      <c r="J163" s="166">
        <f t="shared" si="84"/>
        <v>58966.13385747304</v>
      </c>
      <c r="K163" s="167">
        <f t="shared" si="84"/>
        <v>70539.876010210544</v>
      </c>
      <c r="L163" s="330"/>
      <c r="M163" s="139">
        <f t="shared" si="72"/>
        <v>0.20230616586842243</v>
      </c>
      <c r="N163" s="139">
        <f t="shared" si="73"/>
        <v>1.3789990189533308E-2</v>
      </c>
      <c r="O163" s="146">
        <f t="shared" si="74"/>
        <v>3.7464912330633648E-2</v>
      </c>
      <c r="P163" s="147">
        <f t="shared" si="75"/>
        <v>7.5325204010417091E-2</v>
      </c>
    </row>
    <row r="164" spans="1:19" x14ac:dyDescent="0.3">
      <c r="A164" s="5" t="s">
        <v>81</v>
      </c>
    </row>
    <row r="165" spans="1:19" x14ac:dyDescent="0.3">
      <c r="A165" s="45"/>
    </row>
    <row r="166" spans="1:19" ht="15" thickBot="1" x14ac:dyDescent="0.35">
      <c r="A166" s="45"/>
    </row>
    <row r="167" spans="1:19" ht="24.6" customHeight="1" thickBot="1" x14ac:dyDescent="0.35">
      <c r="A167" s="652" t="s">
        <v>177</v>
      </c>
      <c r="B167" s="653"/>
      <c r="C167" s="653"/>
      <c r="D167" s="653"/>
      <c r="E167" s="653"/>
      <c r="F167" s="653"/>
      <c r="G167" s="653"/>
      <c r="H167" s="653"/>
      <c r="I167" s="653"/>
      <c r="J167" s="653"/>
      <c r="K167" s="654"/>
      <c r="L167" s="3"/>
      <c r="M167" s="3"/>
      <c r="N167" s="3"/>
      <c r="O167" s="3"/>
      <c r="P167" s="3"/>
      <c r="Q167" s="3"/>
      <c r="R167" s="3"/>
      <c r="S167" s="3"/>
    </row>
    <row r="168" spans="1:19" ht="15" thickBot="1" x14ac:dyDescent="0.35">
      <c r="A168" s="5"/>
      <c r="B168" s="5"/>
      <c r="C168" s="661" t="s">
        <v>178</v>
      </c>
      <c r="D168" s="662"/>
      <c r="E168" s="662"/>
      <c r="F168" s="662"/>
      <c r="G168" s="663"/>
      <c r="H168" s="5"/>
      <c r="I168" s="661" t="s">
        <v>178</v>
      </c>
      <c r="J168" s="662"/>
      <c r="K168" s="663"/>
      <c r="L168" s="3"/>
      <c r="M168" s="16"/>
      <c r="N168" s="16"/>
      <c r="O168" s="3"/>
      <c r="Q168" s="3"/>
      <c r="S168" s="3"/>
    </row>
    <row r="169" spans="1:19" ht="30.6" x14ac:dyDescent="0.3">
      <c r="A169" s="102"/>
      <c r="B169" s="103"/>
      <c r="C169" s="189" cm="1">
        <f t="array" ref="C169:F169">$C$7:$F$7</f>
        <v>2020</v>
      </c>
      <c r="D169" s="190">
        <v>2021</v>
      </c>
      <c r="E169" s="190">
        <v>2022</v>
      </c>
      <c r="F169" s="190">
        <v>2023</v>
      </c>
      <c r="G169" s="235">
        <v>2025</v>
      </c>
      <c r="I169" s="108" t="s">
        <v>5</v>
      </c>
      <c r="J169" s="108" t="s">
        <v>6</v>
      </c>
      <c r="K169" s="113" t="s">
        <v>7</v>
      </c>
      <c r="L169" s="3"/>
      <c r="M169" s="16"/>
      <c r="N169" s="16"/>
      <c r="O169" s="3"/>
      <c r="Q169" s="3"/>
      <c r="S169" s="3"/>
    </row>
    <row r="170" spans="1:19" x14ac:dyDescent="0.3">
      <c r="A170" s="106" t="s">
        <v>12</v>
      </c>
      <c r="B170" s="107" t="s">
        <v>13</v>
      </c>
      <c r="C170" s="168" t="s">
        <v>15</v>
      </c>
      <c r="D170" s="184" t="s">
        <v>15</v>
      </c>
      <c r="E170" s="184" t="s">
        <v>15</v>
      </c>
      <c r="F170" s="184" t="s">
        <v>15</v>
      </c>
      <c r="G170" s="236" t="s">
        <v>15</v>
      </c>
      <c r="I170" s="168" t="s">
        <v>15</v>
      </c>
      <c r="J170" s="168" t="s">
        <v>15</v>
      </c>
      <c r="K170" s="169" t="s">
        <v>15</v>
      </c>
      <c r="L170" s="3"/>
      <c r="M170" s="16"/>
      <c r="N170" s="16"/>
      <c r="O170" s="3"/>
      <c r="Q170" s="3"/>
      <c r="S170" s="3"/>
    </row>
    <row r="171" spans="1:19" x14ac:dyDescent="0.3">
      <c r="A171" s="38" t="s">
        <v>16</v>
      </c>
      <c r="B171" s="18" t="s">
        <v>17</v>
      </c>
      <c r="C171" s="196">
        <f t="shared" ref="C171:G190" si="85">C131/C$161</f>
        <v>2.8359072131195932E-2</v>
      </c>
      <c r="D171" s="195">
        <f t="shared" si="85"/>
        <v>2.7968073927329536E-2</v>
      </c>
      <c r="E171" s="195">
        <f t="shared" ref="E171:F171" si="86">E131/E$161</f>
        <v>2.6781676898086623E-2</v>
      </c>
      <c r="F171" s="196">
        <f t="shared" si="86"/>
        <v>2.7165553978916797E-2</v>
      </c>
      <c r="G171" s="240">
        <f t="shared" si="85"/>
        <v>2.3800992630310162E-2</v>
      </c>
      <c r="I171" s="135">
        <f t="shared" ref="I171:K190" si="87">I131/I$161</f>
        <v>2.3288862463895357E-2</v>
      </c>
      <c r="J171" s="143">
        <f t="shared" si="87"/>
        <v>2.44697816078049E-2</v>
      </c>
      <c r="K171" s="136">
        <f t="shared" si="87"/>
        <v>2.1656365850164179E-2</v>
      </c>
      <c r="L171" s="3"/>
      <c r="M171" s="16"/>
      <c r="N171" s="16"/>
      <c r="O171" s="3"/>
      <c r="Q171" s="3"/>
      <c r="S171" s="3"/>
    </row>
    <row r="172" spans="1:19" x14ac:dyDescent="0.3">
      <c r="A172" s="38" t="s">
        <v>18</v>
      </c>
      <c r="B172" s="18" t="s">
        <v>19</v>
      </c>
      <c r="C172" s="196">
        <f t="shared" si="85"/>
        <v>1.7203092880492894E-2</v>
      </c>
      <c r="D172" s="195">
        <f t="shared" si="85"/>
        <v>1.8411775315145467E-2</v>
      </c>
      <c r="E172" s="195">
        <f t="shared" ref="E172:F172" si="88">E132/E$161</f>
        <v>2.0764012310643683E-2</v>
      </c>
      <c r="F172" s="196">
        <f t="shared" si="88"/>
        <v>2.3629460226002531E-2</v>
      </c>
      <c r="G172" s="240">
        <f t="shared" si="85"/>
        <v>2.8538412099041916E-2</v>
      </c>
      <c r="I172" s="135">
        <f t="shared" si="87"/>
        <v>3.3051283953007979E-2</v>
      </c>
      <c r="J172" s="143">
        <f t="shared" si="87"/>
        <v>3.8404936999991944E-2</v>
      </c>
      <c r="K172" s="136">
        <f t="shared" si="87"/>
        <v>3.4205621190283669E-2</v>
      </c>
      <c r="L172" s="3"/>
      <c r="M172" s="16"/>
      <c r="N172" s="16"/>
      <c r="O172" s="3"/>
      <c r="Q172" s="3"/>
      <c r="S172" s="3"/>
    </row>
    <row r="173" spans="1:19" x14ac:dyDescent="0.3">
      <c r="A173" s="38" t="s">
        <v>20</v>
      </c>
      <c r="B173" s="18" t="s">
        <v>21</v>
      </c>
      <c r="C173" s="196">
        <f t="shared" si="85"/>
        <v>2.4234212043671463E-3</v>
      </c>
      <c r="D173" s="195">
        <f t="shared" si="85"/>
        <v>2.6041038085545597E-3</v>
      </c>
      <c r="E173" s="195">
        <f t="shared" ref="E173:F173" si="89">E133/E$161</f>
        <v>2.7279849789738427E-3</v>
      </c>
      <c r="F173" s="196">
        <f t="shared" si="89"/>
        <v>3.0049545039979152E-3</v>
      </c>
      <c r="G173" s="240">
        <f t="shared" si="85"/>
        <v>3.9469775374172218E-3</v>
      </c>
      <c r="I173" s="135">
        <f t="shared" si="87"/>
        <v>4.1265961194588835E-3</v>
      </c>
      <c r="J173" s="143">
        <f t="shared" si="87"/>
        <v>5.3083378085912658E-3</v>
      </c>
      <c r="K173" s="136">
        <f t="shared" si="87"/>
        <v>4.4436738693211459E-3</v>
      </c>
      <c r="L173" s="3"/>
      <c r="M173" s="16"/>
      <c r="N173" s="16"/>
      <c r="O173" s="3"/>
      <c r="Q173" s="3"/>
      <c r="S173" s="3"/>
    </row>
    <row r="174" spans="1:19" x14ac:dyDescent="0.3">
      <c r="A174" s="38" t="s">
        <v>22</v>
      </c>
      <c r="B174" s="18" t="s">
        <v>23</v>
      </c>
      <c r="C174" s="196">
        <f t="shared" si="85"/>
        <v>2.7745691312999923E-3</v>
      </c>
      <c r="D174" s="195">
        <f t="shared" si="85"/>
        <v>2.9881634186990072E-3</v>
      </c>
      <c r="E174" s="195">
        <f t="shared" ref="E174:F174" si="90">E134/E$161</f>
        <v>3.0425622378997988E-3</v>
      </c>
      <c r="F174" s="196">
        <f t="shared" si="90"/>
        <v>3.2430875604268698E-3</v>
      </c>
      <c r="G174" s="240">
        <f t="shared" si="85"/>
        <v>3.3682705788048053E-3</v>
      </c>
      <c r="I174" s="135">
        <f t="shared" si="87"/>
        <v>3.4179251081471271E-3</v>
      </c>
      <c r="J174" s="143">
        <f t="shared" si="87"/>
        <v>3.6467445554650923E-3</v>
      </c>
      <c r="K174" s="136">
        <f t="shared" si="87"/>
        <v>3.4316060013498181E-3</v>
      </c>
      <c r="L174" s="3"/>
      <c r="M174" s="16"/>
      <c r="N174" s="16"/>
      <c r="O174" s="3"/>
      <c r="Q174" s="3"/>
      <c r="S174" s="3"/>
    </row>
    <row r="175" spans="1:19" x14ac:dyDescent="0.3">
      <c r="A175" s="38" t="s">
        <v>24</v>
      </c>
      <c r="B175" s="18" t="s">
        <v>25</v>
      </c>
      <c r="C175" s="196">
        <f t="shared" si="85"/>
        <v>1.0759573707312033E-3</v>
      </c>
      <c r="D175" s="195">
        <f t="shared" si="85"/>
        <v>9.5301816256292734E-4</v>
      </c>
      <c r="E175" s="195">
        <f t="shared" ref="E175:F175" si="91">E135/E$161</f>
        <v>9.5484814700657022E-4</v>
      </c>
      <c r="F175" s="196">
        <f t="shared" si="91"/>
        <v>1.0001244773528068E-3</v>
      </c>
      <c r="G175" s="240">
        <f t="shared" si="85"/>
        <v>1.4078549471675363E-3</v>
      </c>
      <c r="I175" s="135">
        <f t="shared" si="87"/>
        <v>2.0972231563557869E-3</v>
      </c>
      <c r="J175" s="143">
        <f t="shared" si="87"/>
        <v>1.9455144185731691E-3</v>
      </c>
      <c r="K175" s="136">
        <f t="shared" si="87"/>
        <v>2.0419915043069369E-3</v>
      </c>
      <c r="L175" s="3"/>
      <c r="M175" s="16"/>
      <c r="N175" s="16"/>
      <c r="O175" s="3"/>
      <c r="Q175" s="3"/>
      <c r="S175" s="3"/>
    </row>
    <row r="176" spans="1:19" x14ac:dyDescent="0.3">
      <c r="A176" s="38" t="s">
        <v>26</v>
      </c>
      <c r="B176" s="18" t="s">
        <v>27</v>
      </c>
      <c r="C176" s="196">
        <f t="shared" si="85"/>
        <v>7.1324364826725155E-3</v>
      </c>
      <c r="D176" s="195">
        <f t="shared" si="85"/>
        <v>6.9361210115635626E-3</v>
      </c>
      <c r="E176" s="195">
        <f t="shared" ref="E176:F176" si="92">E136/E$161</f>
        <v>6.9550235829941498E-3</v>
      </c>
      <c r="F176" s="196">
        <f t="shared" si="92"/>
        <v>7.237617974701121E-3</v>
      </c>
      <c r="G176" s="240">
        <f t="shared" si="85"/>
        <v>7.3743683809039916E-3</v>
      </c>
      <c r="I176" s="135">
        <f t="shared" si="87"/>
        <v>9.2010895910587948E-3</v>
      </c>
      <c r="J176" s="143">
        <f t="shared" si="87"/>
        <v>8.5885109649621559E-3</v>
      </c>
      <c r="K176" s="136">
        <f t="shared" si="87"/>
        <v>8.9850191288050624E-3</v>
      </c>
      <c r="L176" s="3"/>
      <c r="M176" s="16"/>
      <c r="N176" s="16"/>
      <c r="O176" s="3"/>
      <c r="Q176" s="3"/>
      <c r="S176" s="3"/>
    </row>
    <row r="177" spans="1:19" x14ac:dyDescent="0.3">
      <c r="A177" s="38" t="s">
        <v>28</v>
      </c>
      <c r="B177" s="18" t="s">
        <v>29</v>
      </c>
      <c r="C177" s="196">
        <f t="shared" si="85"/>
        <v>2.9096109697382699E-2</v>
      </c>
      <c r="D177" s="195">
        <f t="shared" si="85"/>
        <v>2.9400350356882602E-2</v>
      </c>
      <c r="E177" s="195">
        <f t="shared" ref="E177:F177" si="93">E137/E$161</f>
        <v>2.835170398175299E-2</v>
      </c>
      <c r="F177" s="196">
        <f t="shared" si="93"/>
        <v>2.8710905684705568E-2</v>
      </c>
      <c r="G177" s="240">
        <f t="shared" si="85"/>
        <v>2.6748166867449536E-2</v>
      </c>
      <c r="I177" s="135">
        <f t="shared" si="87"/>
        <v>2.4916159896532189E-2</v>
      </c>
      <c r="J177" s="143">
        <f t="shared" si="87"/>
        <v>2.6885832316915954E-2</v>
      </c>
      <c r="K177" s="136">
        <f t="shared" si="87"/>
        <v>2.8148764995223459E-2</v>
      </c>
      <c r="L177" s="3"/>
      <c r="M177" s="16"/>
      <c r="N177" s="16"/>
      <c r="O177" s="3"/>
      <c r="Q177" s="3"/>
      <c r="S177" s="3"/>
    </row>
    <row r="178" spans="1:19" x14ac:dyDescent="0.3">
      <c r="A178" s="38" t="s">
        <v>30</v>
      </c>
      <c r="B178" s="18" t="s">
        <v>31</v>
      </c>
      <c r="C178" s="196">
        <f t="shared" si="85"/>
        <v>5.9448329597919253E-3</v>
      </c>
      <c r="D178" s="195">
        <f t="shared" si="85"/>
        <v>5.773574972623134E-3</v>
      </c>
      <c r="E178" s="195">
        <f t="shared" ref="E178:F178" si="94">E138/E$161</f>
        <v>6.1087898418636342E-3</v>
      </c>
      <c r="F178" s="196">
        <f t="shared" si="94"/>
        <v>6.1003823149791961E-3</v>
      </c>
      <c r="G178" s="240">
        <f t="shared" si="85"/>
        <v>6.8624128797317181E-3</v>
      </c>
      <c r="I178" s="135">
        <f t="shared" si="87"/>
        <v>6.5184113452404092E-3</v>
      </c>
      <c r="J178" s="143">
        <f t="shared" si="87"/>
        <v>7.1266236990173287E-3</v>
      </c>
      <c r="K178" s="136">
        <f t="shared" si="87"/>
        <v>8.2866781615154924E-3</v>
      </c>
      <c r="L178" s="3"/>
      <c r="M178" s="16"/>
      <c r="N178" s="16"/>
      <c r="O178" s="3"/>
      <c r="Q178" s="3"/>
      <c r="S178" s="3"/>
    </row>
    <row r="179" spans="1:19" x14ac:dyDescent="0.3">
      <c r="A179" s="38" t="s">
        <v>32</v>
      </c>
      <c r="B179" s="18" t="s">
        <v>33</v>
      </c>
      <c r="C179" s="196">
        <f t="shared" si="85"/>
        <v>1.3582811507705076E-2</v>
      </c>
      <c r="D179" s="195">
        <f t="shared" si="85"/>
        <v>1.4181568048108262E-2</v>
      </c>
      <c r="E179" s="195">
        <f t="shared" ref="E179:F179" si="95">E139/E$161</f>
        <v>1.4031347090016254E-2</v>
      </c>
      <c r="F179" s="196">
        <f t="shared" si="95"/>
        <v>1.6673575363080784E-2</v>
      </c>
      <c r="G179" s="240">
        <f t="shared" si="85"/>
        <v>1.7309641557718688E-2</v>
      </c>
      <c r="I179" s="135">
        <f t="shared" si="87"/>
        <v>1.6689618395989547E-2</v>
      </c>
      <c r="J179" s="143">
        <f t="shared" si="87"/>
        <v>1.5496550267740682E-2</v>
      </c>
      <c r="K179" s="136">
        <f t="shared" si="87"/>
        <v>1.7211757395531418E-2</v>
      </c>
      <c r="L179" s="3"/>
      <c r="M179" s="16"/>
      <c r="N179" s="16"/>
      <c r="O179" s="3"/>
      <c r="Q179" s="3"/>
      <c r="S179" s="3"/>
    </row>
    <row r="180" spans="1:19" x14ac:dyDescent="0.3">
      <c r="A180" s="38" t="s">
        <v>34</v>
      </c>
      <c r="B180" s="18" t="s">
        <v>35</v>
      </c>
      <c r="C180" s="196">
        <f t="shared" si="85"/>
        <v>0.17127774468060647</v>
      </c>
      <c r="D180" s="195">
        <f t="shared" si="85"/>
        <v>0.1740763669530741</v>
      </c>
      <c r="E180" s="195">
        <f t="shared" ref="E180:F180" si="96">E140/E$161</f>
        <v>0.17815563411439009</v>
      </c>
      <c r="F180" s="196">
        <f t="shared" si="96"/>
        <v>0.19388778455627428</v>
      </c>
      <c r="G180" s="240">
        <f t="shared" si="85"/>
        <v>0.19642324890310806</v>
      </c>
      <c r="I180" s="135">
        <f t="shared" si="87"/>
        <v>0.20600145521099786</v>
      </c>
      <c r="J180" s="143">
        <f t="shared" si="87"/>
        <v>0.19172526467628731</v>
      </c>
      <c r="K180" s="136">
        <f t="shared" si="87"/>
        <v>0.19461361857714143</v>
      </c>
      <c r="L180" s="3"/>
      <c r="M180" s="16"/>
      <c r="N180" s="16"/>
      <c r="O180" s="3"/>
      <c r="Q180" s="3"/>
      <c r="S180" s="3"/>
    </row>
    <row r="181" spans="1:19" x14ac:dyDescent="0.3">
      <c r="A181" s="38" t="s">
        <v>36</v>
      </c>
      <c r="B181" s="18" t="s">
        <v>37</v>
      </c>
      <c r="C181" s="196">
        <f t="shared" si="85"/>
        <v>0.33082993663262339</v>
      </c>
      <c r="D181" s="195">
        <f t="shared" si="85"/>
        <v>0.33164960977921243</v>
      </c>
      <c r="E181" s="195">
        <f t="shared" ref="E181:F181" si="97">E141/E$161</f>
        <v>0.33813439634959325</v>
      </c>
      <c r="F181" s="196">
        <f t="shared" si="97"/>
        <v>0.30940954597319292</v>
      </c>
      <c r="G181" s="240">
        <f t="shared" si="85"/>
        <v>0.30853533779888581</v>
      </c>
      <c r="I181" s="135">
        <f t="shared" si="87"/>
        <v>0.28505594711306365</v>
      </c>
      <c r="J181" s="143">
        <f t="shared" si="87"/>
        <v>0.27739914716843822</v>
      </c>
      <c r="K181" s="136">
        <f t="shared" si="87"/>
        <v>0.27496155110264231</v>
      </c>
      <c r="L181" s="3"/>
      <c r="M181" s="16"/>
      <c r="N181" s="16"/>
      <c r="O181" s="3"/>
      <c r="Q181" s="3"/>
      <c r="S181" s="3"/>
    </row>
    <row r="182" spans="1:19" x14ac:dyDescent="0.3">
      <c r="A182" s="38" t="s">
        <v>38</v>
      </c>
      <c r="B182" s="18" t="s">
        <v>39</v>
      </c>
      <c r="C182" s="196">
        <f t="shared" si="85"/>
        <v>3.7475376746526194E-3</v>
      </c>
      <c r="D182" s="195">
        <f t="shared" si="85"/>
        <v>4.2134211192824348E-3</v>
      </c>
      <c r="E182" s="195">
        <f t="shared" ref="E182:F182" si="98">E142/E$161</f>
        <v>3.9799546215214844E-3</v>
      </c>
      <c r="F182" s="196">
        <f t="shared" si="98"/>
        <v>4.0392794698536471E-3</v>
      </c>
      <c r="G182" s="240">
        <f t="shared" si="85"/>
        <v>3.9027229178521645E-3</v>
      </c>
      <c r="I182" s="135">
        <f t="shared" si="87"/>
        <v>4.1594005218192854E-3</v>
      </c>
      <c r="J182" s="143">
        <f t="shared" si="87"/>
        <v>4.1216344144918201E-3</v>
      </c>
      <c r="K182" s="136">
        <f t="shared" si="87"/>
        <v>4.4674919017639991E-3</v>
      </c>
      <c r="L182" s="3"/>
      <c r="M182" s="16"/>
      <c r="N182" s="16"/>
      <c r="O182" s="3"/>
      <c r="Q182" s="3"/>
      <c r="S182" s="3"/>
    </row>
    <row r="183" spans="1:19" x14ac:dyDescent="0.3">
      <c r="A183" s="38" t="s">
        <v>40</v>
      </c>
      <c r="B183" s="18" t="s">
        <v>41</v>
      </c>
      <c r="C183" s="196">
        <f t="shared" si="85"/>
        <v>4.3405325042018454E-3</v>
      </c>
      <c r="D183" s="195">
        <f t="shared" si="85"/>
        <v>4.3171984632186427E-3</v>
      </c>
      <c r="E183" s="195">
        <f t="shared" ref="E183:F183" si="99">E143/E$161</f>
        <v>4.5457454315619809E-3</v>
      </c>
      <c r="F183" s="196">
        <f t="shared" si="99"/>
        <v>4.4149090268255009E-3</v>
      </c>
      <c r="G183" s="240">
        <f t="shared" si="85"/>
        <v>4.4981644525504284E-3</v>
      </c>
      <c r="I183" s="135">
        <f t="shared" si="87"/>
        <v>4.5920031264656625E-3</v>
      </c>
      <c r="J183" s="143">
        <f t="shared" si="87"/>
        <v>5.6599720755810693E-3</v>
      </c>
      <c r="K183" s="136">
        <f t="shared" si="87"/>
        <v>4.6909058213774222E-3</v>
      </c>
      <c r="L183" s="3"/>
      <c r="M183" s="16"/>
      <c r="N183" s="16"/>
      <c r="O183" s="3"/>
      <c r="Q183" s="3"/>
      <c r="S183" s="3"/>
    </row>
    <row r="184" spans="1:19" x14ac:dyDescent="0.3">
      <c r="A184" s="38" t="s">
        <v>42</v>
      </c>
      <c r="B184" s="18" t="s">
        <v>43</v>
      </c>
      <c r="C184" s="196">
        <f t="shared" si="85"/>
        <v>2.2338178940031907E-2</v>
      </c>
      <c r="D184" s="195">
        <f t="shared" si="85"/>
        <v>2.0778611509577778E-2</v>
      </c>
      <c r="E184" s="195">
        <f t="shared" ref="E184:F184" si="100">E144/E$161</f>
        <v>2.1295064648792692E-2</v>
      </c>
      <c r="F184" s="196">
        <f t="shared" si="100"/>
        <v>2.1491542142677737E-2</v>
      </c>
      <c r="G184" s="240">
        <f t="shared" si="85"/>
        <v>2.0883780158586666E-2</v>
      </c>
      <c r="I184" s="135">
        <f t="shared" si="87"/>
        <v>2.3543203676609253E-2</v>
      </c>
      <c r="J184" s="143">
        <f t="shared" si="87"/>
        <v>2.2635467892711536E-2</v>
      </c>
      <c r="K184" s="136">
        <f t="shared" si="87"/>
        <v>2.1494241336588015E-2</v>
      </c>
      <c r="L184" s="3"/>
      <c r="M184" s="16"/>
      <c r="N184" s="16"/>
      <c r="O184" s="3"/>
      <c r="Q184" s="3"/>
      <c r="S184" s="3"/>
    </row>
    <row r="185" spans="1:19" x14ac:dyDescent="0.3">
      <c r="A185" s="38" t="s">
        <v>44</v>
      </c>
      <c r="B185" s="18" t="s">
        <v>45</v>
      </c>
      <c r="C185" s="196">
        <f t="shared" si="85"/>
        <v>0.11524057840104375</v>
      </c>
      <c r="D185" s="195">
        <f t="shared" si="85"/>
        <v>0.11468677811273154</v>
      </c>
      <c r="E185" s="195">
        <f t="shared" ref="E185:F185" si="101">E145/E$161</f>
        <v>0.1081799215312642</v>
      </c>
      <c r="F185" s="196">
        <f t="shared" si="101"/>
        <v>0.10797788553174727</v>
      </c>
      <c r="G185" s="240">
        <f t="shared" si="85"/>
        <v>0.10515855495965186</v>
      </c>
      <c r="I185" s="135">
        <f t="shared" si="87"/>
        <v>0.10750550636594244</v>
      </c>
      <c r="J185" s="143">
        <f t="shared" si="87"/>
        <v>9.8489231639622671E-2</v>
      </c>
      <c r="K185" s="136">
        <f t="shared" si="87"/>
        <v>9.970838078451337E-2</v>
      </c>
      <c r="L185" s="3"/>
      <c r="M185" s="16"/>
      <c r="N185" s="16"/>
      <c r="O185" s="3"/>
      <c r="Q185" s="3"/>
      <c r="S185" s="3"/>
    </row>
    <row r="186" spans="1:19" x14ac:dyDescent="0.3">
      <c r="A186" s="38" t="s">
        <v>46</v>
      </c>
      <c r="B186" s="18" t="s">
        <v>47</v>
      </c>
      <c r="C186" s="196">
        <f t="shared" si="85"/>
        <v>1.5622798693217289E-3</v>
      </c>
      <c r="D186" s="195">
        <f t="shared" si="85"/>
        <v>1.6599321131342392E-3</v>
      </c>
      <c r="E186" s="195">
        <f t="shared" ref="E186:F186" si="102">E146/E$161</f>
        <v>1.8709269951356162E-3</v>
      </c>
      <c r="F186" s="196">
        <f t="shared" si="102"/>
        <v>1.8789649273305579E-3</v>
      </c>
      <c r="G186" s="240">
        <f t="shared" si="85"/>
        <v>2.2436879169713607E-3</v>
      </c>
      <c r="I186" s="135">
        <f t="shared" si="87"/>
        <v>2.6455204532161432E-3</v>
      </c>
      <c r="J186" s="143">
        <f t="shared" si="87"/>
        <v>2.6592252718872743E-3</v>
      </c>
      <c r="K186" s="136">
        <f t="shared" si="87"/>
        <v>2.3168398031798271E-3</v>
      </c>
      <c r="L186" s="3"/>
      <c r="M186" s="16"/>
      <c r="N186" s="16"/>
      <c r="O186" s="3"/>
      <c r="Q186" s="3"/>
      <c r="S186" s="3"/>
    </row>
    <row r="187" spans="1:19" x14ac:dyDescent="0.3">
      <c r="A187" s="38" t="s">
        <v>48</v>
      </c>
      <c r="B187" s="18" t="s">
        <v>49</v>
      </c>
      <c r="C187" s="196">
        <f t="shared" si="85"/>
        <v>2.2419831529781969E-3</v>
      </c>
      <c r="D187" s="195">
        <f t="shared" si="85"/>
        <v>2.5240390299269377E-3</v>
      </c>
      <c r="E187" s="195">
        <f t="shared" ref="E187:F187" si="103">E147/E$161</f>
        <v>2.9611866538925206E-3</v>
      </c>
      <c r="F187" s="196">
        <f t="shared" si="103"/>
        <v>3.1460104553765098E-3</v>
      </c>
      <c r="G187" s="240">
        <f t="shared" si="85"/>
        <v>3.5089231283769234E-3</v>
      </c>
      <c r="I187" s="135">
        <f t="shared" si="87"/>
        <v>3.8728778726377536E-3</v>
      </c>
      <c r="J187" s="143">
        <f t="shared" si="87"/>
        <v>4.1257918467704916E-3</v>
      </c>
      <c r="K187" s="136">
        <f t="shared" si="87"/>
        <v>4.3769382632424603E-3</v>
      </c>
      <c r="L187" s="3"/>
      <c r="M187" s="16"/>
      <c r="N187" s="16"/>
      <c r="O187" s="3"/>
      <c r="Q187" s="3"/>
      <c r="S187" s="3"/>
    </row>
    <row r="188" spans="1:19" x14ac:dyDescent="0.3">
      <c r="A188" s="38" t="s">
        <v>50</v>
      </c>
      <c r="B188" s="18" t="s">
        <v>51</v>
      </c>
      <c r="C188" s="196">
        <f t="shared" si="85"/>
        <v>1.5975266289743665E-3</v>
      </c>
      <c r="D188" s="195">
        <f t="shared" si="85"/>
        <v>1.7208633321654867E-3</v>
      </c>
      <c r="E188" s="195">
        <f t="shared" ref="E188:F188" si="104">E148/E$161</f>
        <v>2.0236830811792223E-3</v>
      </c>
      <c r="F188" s="196">
        <f t="shared" si="104"/>
        <v>2.0831329664977392E-3</v>
      </c>
      <c r="G188" s="240">
        <f t="shared" si="85"/>
        <v>2.5417224379072978E-3</v>
      </c>
      <c r="I188" s="135">
        <f t="shared" si="87"/>
        <v>2.9160801191329896E-3</v>
      </c>
      <c r="J188" s="143">
        <f t="shared" si="87"/>
        <v>3.442437220029492E-3</v>
      </c>
      <c r="K188" s="136">
        <f t="shared" si="87"/>
        <v>3.178047976451044E-3</v>
      </c>
      <c r="L188" s="3"/>
      <c r="M188" s="16"/>
      <c r="N188" s="16"/>
      <c r="O188" s="3"/>
      <c r="Q188" s="3"/>
      <c r="S188" s="3"/>
    </row>
    <row r="189" spans="1:19" x14ac:dyDescent="0.3">
      <c r="A189" s="38" t="s">
        <v>52</v>
      </c>
      <c r="B189" s="18" t="s">
        <v>53</v>
      </c>
      <c r="C189" s="196">
        <f t="shared" si="85"/>
        <v>7.4831096376130185E-4</v>
      </c>
      <c r="D189" s="195">
        <f t="shared" si="85"/>
        <v>6.6251354907696455E-4</v>
      </c>
      <c r="E189" s="195">
        <f t="shared" ref="E189:F189" si="105">E149/E$161</f>
        <v>6.2331200769895855E-4</v>
      </c>
      <c r="F189" s="196">
        <f t="shared" si="105"/>
        <v>6.303320205276893E-4</v>
      </c>
      <c r="G189" s="240">
        <f t="shared" si="85"/>
        <v>4.9296220298748923E-4</v>
      </c>
      <c r="I189" s="135">
        <f t="shared" si="87"/>
        <v>6.3344571394745417E-4</v>
      </c>
      <c r="J189" s="143">
        <f t="shared" si="87"/>
        <v>7.210243421659848E-4</v>
      </c>
      <c r="K189" s="136">
        <f t="shared" si="87"/>
        <v>6.3102983771386493E-4</v>
      </c>
      <c r="L189" s="3"/>
      <c r="M189" s="16"/>
      <c r="N189" s="16"/>
      <c r="O189" s="3"/>
      <c r="Q189" s="3"/>
      <c r="S189" s="3"/>
    </row>
    <row r="190" spans="1:19" x14ac:dyDescent="0.3">
      <c r="A190" s="38" t="s">
        <v>54</v>
      </c>
      <c r="B190" s="18" t="s">
        <v>55</v>
      </c>
      <c r="C190" s="196">
        <f t="shared" si="85"/>
        <v>8.2021275777290042E-2</v>
      </c>
      <c r="D190" s="195">
        <f t="shared" si="85"/>
        <v>8.1240893314613469E-2</v>
      </c>
      <c r="E190" s="195">
        <f t="shared" ref="E190:F190" si="106">E150/E$161</f>
        <v>7.6605609949683282E-2</v>
      </c>
      <c r="F190" s="196">
        <f t="shared" si="106"/>
        <v>7.4509783909160049E-2</v>
      </c>
      <c r="G190" s="240">
        <f t="shared" si="85"/>
        <v>7.3597689063027522E-2</v>
      </c>
      <c r="I190" s="135">
        <f t="shared" si="87"/>
        <v>6.9741611880374504E-2</v>
      </c>
      <c r="J190" s="143">
        <f t="shared" si="87"/>
        <v>7.2572537009223559E-2</v>
      </c>
      <c r="K190" s="136">
        <f t="shared" si="87"/>
        <v>8.1257140185399021E-2</v>
      </c>
      <c r="L190" s="3"/>
      <c r="M190" s="16"/>
      <c r="N190" s="16"/>
      <c r="O190" s="3"/>
      <c r="Q190" s="3"/>
      <c r="S190" s="3"/>
    </row>
    <row r="191" spans="1:19" x14ac:dyDescent="0.3">
      <c r="A191" s="38" t="s">
        <v>56</v>
      </c>
      <c r="B191" s="18" t="s">
        <v>57</v>
      </c>
      <c r="C191" s="196">
        <f t="shared" ref="C191:G203" si="107">C151/C$161</f>
        <v>1.9566306861307753E-2</v>
      </c>
      <c r="D191" s="195">
        <f t="shared" si="107"/>
        <v>1.9933918371408035E-2</v>
      </c>
      <c r="E191" s="195">
        <f t="shared" ref="E191:F191" si="108">E151/E$161</f>
        <v>2.139269439280712E-2</v>
      </c>
      <c r="F191" s="196">
        <f t="shared" si="108"/>
        <v>2.2881912670721601E-2</v>
      </c>
      <c r="G191" s="240">
        <f t="shared" si="107"/>
        <v>2.5958398904200247E-2</v>
      </c>
      <c r="I191" s="135">
        <f t="shared" ref="I191:K203" si="109">I151/I$161</f>
        <v>2.901562268010258E-2</v>
      </c>
      <c r="J191" s="143">
        <f t="shared" si="109"/>
        <v>3.7797158946079296E-2</v>
      </c>
      <c r="K191" s="136">
        <f t="shared" si="109"/>
        <v>3.7140416077798402E-2</v>
      </c>
      <c r="L191" s="3"/>
      <c r="M191" s="16"/>
      <c r="N191" s="16"/>
      <c r="O191" s="3"/>
      <c r="Q191" s="3"/>
      <c r="S191" s="3"/>
    </row>
    <row r="192" spans="1:19" x14ac:dyDescent="0.3">
      <c r="A192" s="38" t="s">
        <v>58</v>
      </c>
      <c r="B192" s="18" t="s">
        <v>59</v>
      </c>
      <c r="C192" s="196">
        <f t="shared" si="107"/>
        <v>1.3022823987246862E-2</v>
      </c>
      <c r="D192" s="195">
        <f t="shared" si="107"/>
        <v>1.3088674205262012E-2</v>
      </c>
      <c r="E192" s="195">
        <f t="shared" ref="E192:F192" si="110">E152/E$161</f>
        <v>1.2852729027674571E-2</v>
      </c>
      <c r="F192" s="196">
        <f t="shared" si="110"/>
        <v>1.3529036573965874E-2</v>
      </c>
      <c r="G192" s="240">
        <f t="shared" si="107"/>
        <v>1.1766587902356579E-2</v>
      </c>
      <c r="I192" s="135">
        <f t="shared" si="109"/>
        <v>1.3001509000928859E-2</v>
      </c>
      <c r="J192" s="143">
        <f t="shared" si="109"/>
        <v>1.419931343083985E-2</v>
      </c>
      <c r="K192" s="136">
        <f t="shared" si="109"/>
        <v>1.3523513341184417E-2</v>
      </c>
      <c r="L192" s="3"/>
      <c r="M192" s="16"/>
      <c r="N192" s="16"/>
      <c r="O192" s="3"/>
      <c r="Q192" s="3"/>
      <c r="S192" s="3"/>
    </row>
    <row r="193" spans="1:19" x14ac:dyDescent="0.3">
      <c r="A193" s="38" t="s">
        <v>60</v>
      </c>
      <c r="B193" s="18" t="s">
        <v>61</v>
      </c>
      <c r="C193" s="196">
        <f t="shared" si="107"/>
        <v>6.0133970814550183E-3</v>
      </c>
      <c r="D193" s="195">
        <f t="shared" si="107"/>
        <v>5.786459199461024E-3</v>
      </c>
      <c r="E193" s="195">
        <f t="shared" ref="E193:F193" si="111">E153/E$161</f>
        <v>6.3191926293612258E-3</v>
      </c>
      <c r="F193" s="196">
        <f t="shared" si="111"/>
        <v>7.8021928527193495E-3</v>
      </c>
      <c r="G193" s="240">
        <f t="shared" si="107"/>
        <v>8.1976451352919703E-3</v>
      </c>
      <c r="I193" s="135">
        <f t="shared" si="109"/>
        <v>9.1871936682650229E-3</v>
      </c>
      <c r="J193" s="143">
        <f t="shared" si="109"/>
        <v>8.7386498760651573E-3</v>
      </c>
      <c r="K193" s="136">
        <f t="shared" si="109"/>
        <v>8.5770598243227244E-3</v>
      </c>
      <c r="L193" s="3"/>
      <c r="M193" s="16"/>
      <c r="N193" s="16"/>
      <c r="O193" s="3"/>
      <c r="Q193" s="3"/>
      <c r="S193" s="3"/>
    </row>
    <row r="194" spans="1:19" x14ac:dyDescent="0.3">
      <c r="A194" s="38" t="s">
        <v>62</v>
      </c>
      <c r="B194" s="18" t="s">
        <v>63</v>
      </c>
      <c r="C194" s="196">
        <f t="shared" si="107"/>
        <v>3.6432332763993384E-3</v>
      </c>
      <c r="D194" s="195">
        <f t="shared" si="107"/>
        <v>4.3507320892064421E-3</v>
      </c>
      <c r="E194" s="195">
        <f t="shared" ref="E194:F194" si="112">E154/E$161</f>
        <v>4.1589571079293656E-3</v>
      </c>
      <c r="F194" s="196">
        <f t="shared" si="112"/>
        <v>4.9488068033463227E-3</v>
      </c>
      <c r="G194" s="240">
        <f t="shared" si="107"/>
        <v>5.5135434221166603E-3</v>
      </c>
      <c r="I194" s="135">
        <f t="shared" si="109"/>
        <v>6.5800539507783846E-3</v>
      </c>
      <c r="J194" s="143">
        <f t="shared" si="109"/>
        <v>6.1601990182239075E-3</v>
      </c>
      <c r="K194" s="136">
        <f t="shared" si="109"/>
        <v>6.1387079596376699E-3</v>
      </c>
      <c r="L194" s="3"/>
      <c r="M194" s="16"/>
      <c r="N194" s="16"/>
      <c r="O194" s="3"/>
      <c r="Q194" s="3"/>
      <c r="S194" s="3"/>
    </row>
    <row r="195" spans="1:19" x14ac:dyDescent="0.3">
      <c r="A195" s="38" t="s">
        <v>64</v>
      </c>
      <c r="B195" s="18" t="s">
        <v>65</v>
      </c>
      <c r="C195" s="196">
        <f t="shared" si="107"/>
        <v>1.2878942847605131E-3</v>
      </c>
      <c r="D195" s="195">
        <f t="shared" si="107"/>
        <v>1.4205020451040064E-3</v>
      </c>
      <c r="E195" s="195">
        <f t="shared" ref="E195:F195" si="113">E155/E$161</f>
        <v>1.7002201748262302E-3</v>
      </c>
      <c r="F195" s="196">
        <f t="shared" si="113"/>
        <v>1.7362426313541407E-3</v>
      </c>
      <c r="G195" s="240">
        <f t="shared" si="107"/>
        <v>1.7870072603223227E-3</v>
      </c>
      <c r="I195" s="135">
        <f t="shared" si="109"/>
        <v>1.9537091742863988E-3</v>
      </c>
      <c r="J195" s="143">
        <f t="shared" si="109"/>
        <v>2.2900800654296512E-3</v>
      </c>
      <c r="K195" s="136">
        <f t="shared" si="109"/>
        <v>2.4660203476422338E-3</v>
      </c>
      <c r="L195" s="3"/>
      <c r="M195" s="16"/>
      <c r="N195" s="16"/>
      <c r="O195" s="3"/>
      <c r="Q195" s="3"/>
      <c r="S195" s="3"/>
    </row>
    <row r="196" spans="1:19" x14ac:dyDescent="0.3">
      <c r="A196" s="38" t="s">
        <v>66</v>
      </c>
      <c r="B196" s="18" t="s">
        <v>67</v>
      </c>
      <c r="C196" s="196">
        <f t="shared" si="107"/>
        <v>6.7522085939488413E-2</v>
      </c>
      <c r="D196" s="195">
        <f t="shared" si="107"/>
        <v>6.2618049765223255E-2</v>
      </c>
      <c r="E196" s="195">
        <f t="shared" ref="E196:F196" si="114">E156/E$161</f>
        <v>5.9811977627183162E-2</v>
      </c>
      <c r="F196" s="196">
        <f t="shared" si="114"/>
        <v>6.0712954098410973E-2</v>
      </c>
      <c r="G196" s="240">
        <f t="shared" si="107"/>
        <v>5.6193970921489277E-2</v>
      </c>
      <c r="I196" s="135">
        <f t="shared" si="109"/>
        <v>5.4437656232514113E-2</v>
      </c>
      <c r="J196" s="143">
        <f t="shared" si="109"/>
        <v>6.203274076476753E-2</v>
      </c>
      <c r="K196" s="136">
        <f t="shared" si="109"/>
        <v>5.9054994148373584E-2</v>
      </c>
      <c r="L196" s="3"/>
      <c r="M196" s="16"/>
      <c r="N196" s="16"/>
      <c r="O196" s="3"/>
      <c r="Q196" s="3"/>
      <c r="S196" s="3"/>
    </row>
    <row r="197" spans="1:19" x14ac:dyDescent="0.3">
      <c r="A197" s="38" t="s">
        <v>68</v>
      </c>
      <c r="B197" s="18" t="s">
        <v>69</v>
      </c>
      <c r="C197" s="196">
        <f t="shared" si="107"/>
        <v>4.5406069978217022E-2</v>
      </c>
      <c r="D197" s="195">
        <f t="shared" si="107"/>
        <v>4.6054688026852024E-2</v>
      </c>
      <c r="E197" s="195">
        <f t="shared" ref="E197:F197" si="115">E157/E$161</f>
        <v>4.5670844586267953E-2</v>
      </c>
      <c r="F197" s="196">
        <f t="shared" si="115"/>
        <v>4.8154021305854298E-2</v>
      </c>
      <c r="G197" s="240">
        <f t="shared" si="107"/>
        <v>4.9438955035771892E-2</v>
      </c>
      <c r="I197" s="135">
        <f t="shared" si="109"/>
        <v>5.1850033209231622E-2</v>
      </c>
      <c r="J197" s="143">
        <f t="shared" si="109"/>
        <v>5.3357291702322486E-2</v>
      </c>
      <c r="K197" s="136">
        <f t="shared" si="109"/>
        <v>5.2991624614526688E-2</v>
      </c>
      <c r="L197" s="3"/>
      <c r="M197" s="16"/>
      <c r="N197" s="16"/>
      <c r="O197" s="3"/>
      <c r="Q197" s="3"/>
      <c r="S197" s="3"/>
    </row>
    <row r="198" spans="1:19" x14ac:dyDescent="0.3">
      <c r="A198" s="39" t="s">
        <v>70</v>
      </c>
      <c r="B198" s="32" t="s">
        <v>71</v>
      </c>
      <c r="C198" s="199">
        <f t="shared" si="107"/>
        <v>4.4547924475333699E-2</v>
      </c>
      <c r="D198" s="199">
        <f t="shared" si="107"/>
        <v>4.3542484093306029E-2</v>
      </c>
      <c r="E198" s="199">
        <f t="shared" ref="E198:F198" si="116">E158/E$161</f>
        <v>4.9395510621832887E-2</v>
      </c>
      <c r="F198" s="200">
        <f t="shared" si="116"/>
        <v>4.7428904360491506E-2</v>
      </c>
      <c r="G198" s="241">
        <f t="shared" si="107"/>
        <v>4.9177761028708307E-2</v>
      </c>
      <c r="I198" s="137">
        <f t="shared" si="109"/>
        <v>4.9659298687007164E-2</v>
      </c>
      <c r="J198" s="144">
        <f t="shared" si="109"/>
        <v>5.4267294917619537E-2</v>
      </c>
      <c r="K198" s="138">
        <f t="shared" si="109"/>
        <v>4.5700562538648258E-2</v>
      </c>
      <c r="L198" s="3"/>
      <c r="M198" s="16"/>
      <c r="N198" s="16"/>
      <c r="O198" s="3"/>
      <c r="Q198" s="3"/>
      <c r="S198" s="3"/>
    </row>
    <row r="199" spans="1:19" x14ac:dyDescent="0.3">
      <c r="A199" s="39" t="s">
        <v>72</v>
      </c>
      <c r="B199" s="32" t="s">
        <v>73</v>
      </c>
      <c r="C199" s="199">
        <f t="shared" si="107"/>
        <v>0.35200938498825418</v>
      </c>
      <c r="D199" s="199">
        <f t="shared" si="107"/>
        <v>0.36290756428912879</v>
      </c>
      <c r="E199" s="199">
        <f t="shared" ref="E199:F199" si="117">E159/E$161</f>
        <v>0.36714473571401779</v>
      </c>
      <c r="F199" s="200">
        <f t="shared" si="117"/>
        <v>0.36313890290904305</v>
      </c>
      <c r="G199" s="241">
        <f t="shared" si="107"/>
        <v>0.34603446445272679</v>
      </c>
      <c r="I199" s="137">
        <f t="shared" si="109"/>
        <v>0.32085909033632604</v>
      </c>
      <c r="J199" s="144">
        <f t="shared" si="109"/>
        <v>0.30334024905350354</v>
      </c>
      <c r="K199" s="138">
        <f t="shared" si="109"/>
        <v>0.29893212738928376</v>
      </c>
      <c r="L199" s="3"/>
      <c r="M199" s="16"/>
      <c r="N199" s="16"/>
      <c r="O199" s="3"/>
      <c r="Q199" s="3"/>
      <c r="S199" s="3"/>
    </row>
    <row r="200" spans="1:19" x14ac:dyDescent="0.3">
      <c r="A200" s="39" t="s">
        <v>74</v>
      </c>
      <c r="B200" s="32" t="s">
        <v>75</v>
      </c>
      <c r="C200" s="199">
        <f t="shared" si="107"/>
        <v>1.8088960329758239E-2</v>
      </c>
      <c r="D200" s="199">
        <f t="shared" si="107"/>
        <v>2.0922197683278281E-2</v>
      </c>
      <c r="E200" s="199">
        <f t="shared" ref="E200:F200" si="118">E160/E$161</f>
        <v>2.1322043046473432E-2</v>
      </c>
      <c r="F200" s="200">
        <f t="shared" si="118"/>
        <v>2.3244164024069151E-2</v>
      </c>
      <c r="G200" s="241">
        <f t="shared" si="107"/>
        <v>2.5076134507235521E-2</v>
      </c>
      <c r="I200" s="137">
        <f t="shared" si="109"/>
        <v>2.8180943187297396E-2</v>
      </c>
      <c r="J200" s="144">
        <f t="shared" si="109"/>
        <v>3.5678186340568761E-2</v>
      </c>
      <c r="K200" s="138">
        <f t="shared" si="109"/>
        <v>3.4215196441425587E-2</v>
      </c>
      <c r="L200" s="3"/>
      <c r="M200" s="16"/>
      <c r="N200" s="16"/>
      <c r="O200" s="3"/>
      <c r="Q200" s="3"/>
      <c r="S200" s="3"/>
    </row>
    <row r="201" spans="1:19" x14ac:dyDescent="0.3">
      <c r="A201" s="40" t="s">
        <v>76</v>
      </c>
      <c r="B201" s="20" t="s">
        <v>77</v>
      </c>
      <c r="C201" s="82">
        <f t="shared" si="107"/>
        <v>1</v>
      </c>
      <c r="D201" s="82">
        <f t="shared" si="107"/>
        <v>1</v>
      </c>
      <c r="E201" s="82">
        <f t="shared" ref="E201:F201" si="119">E161/E$161</f>
        <v>1</v>
      </c>
      <c r="F201" s="82">
        <f t="shared" si="119"/>
        <v>1</v>
      </c>
      <c r="G201" s="242">
        <f t="shared" si="107"/>
        <v>1</v>
      </c>
      <c r="I201" s="139">
        <f t="shared" si="109"/>
        <v>1</v>
      </c>
      <c r="J201" s="140">
        <f t="shared" si="109"/>
        <v>1</v>
      </c>
      <c r="K201" s="141">
        <f t="shared" si="109"/>
        <v>1</v>
      </c>
      <c r="L201" s="3"/>
      <c r="M201" s="16"/>
      <c r="N201" s="16"/>
      <c r="O201" s="3"/>
      <c r="Q201" s="3"/>
      <c r="S201" s="3"/>
    </row>
    <row r="202" spans="1:19" x14ac:dyDescent="0.3">
      <c r="A202" s="40" t="s">
        <v>78</v>
      </c>
      <c r="B202" s="20" t="s">
        <v>79</v>
      </c>
      <c r="C202" s="82">
        <f t="shared" si="107"/>
        <v>1.352009384988254</v>
      </c>
      <c r="D202" s="82">
        <f t="shared" si="107"/>
        <v>1.3629075642891288</v>
      </c>
      <c r="E202" s="82">
        <f t="shared" ref="E202:F202" si="120">E162/E$161</f>
        <v>1.3671447357140178</v>
      </c>
      <c r="F202" s="82">
        <f t="shared" si="120"/>
        <v>1.363138902909043</v>
      </c>
      <c r="G202" s="242">
        <f t="shared" si="107"/>
        <v>1.3460344644527269</v>
      </c>
      <c r="I202" s="139">
        <f t="shared" si="109"/>
        <v>1.3208590903363262</v>
      </c>
      <c r="J202" s="140">
        <f t="shared" si="109"/>
        <v>1.3033402490535035</v>
      </c>
      <c r="K202" s="141">
        <f t="shared" si="109"/>
        <v>1.2989321273892835</v>
      </c>
      <c r="L202" s="3"/>
      <c r="M202" s="16"/>
      <c r="N202" s="16"/>
      <c r="O202" s="3"/>
      <c r="Q202" s="3"/>
      <c r="S202" s="3"/>
    </row>
    <row r="203" spans="1:19" ht="15" thickBot="1" x14ac:dyDescent="0.35">
      <c r="A203" s="41" t="s">
        <v>80</v>
      </c>
      <c r="B203" s="42"/>
      <c r="C203" s="227">
        <f t="shared" si="107"/>
        <v>1.4146462697933462</v>
      </c>
      <c r="D203" s="227">
        <f t="shared" si="107"/>
        <v>1.4273722460657132</v>
      </c>
      <c r="E203" s="227">
        <f t="shared" ref="E203:F203" si="121">E163/E$161</f>
        <v>1.4378622893823241</v>
      </c>
      <c r="F203" s="228">
        <f t="shared" si="121"/>
        <v>1.4338119712936037</v>
      </c>
      <c r="G203" s="243">
        <f t="shared" si="107"/>
        <v>1.4202883599886706</v>
      </c>
      <c r="I203" s="145">
        <f t="shared" si="109"/>
        <v>1.3986993322106307</v>
      </c>
      <c r="J203" s="146">
        <f t="shared" si="109"/>
        <v>1.3932857303116917</v>
      </c>
      <c r="K203" s="147">
        <f t="shared" si="109"/>
        <v>1.3788478863693574</v>
      </c>
      <c r="L203" s="3"/>
      <c r="M203" s="16"/>
      <c r="N203" s="16"/>
      <c r="O203" s="3"/>
      <c r="Q203" s="3"/>
      <c r="S203" s="3"/>
    </row>
    <row r="204" spans="1:19" x14ac:dyDescent="0.3">
      <c r="A204" s="5" t="s">
        <v>81</v>
      </c>
      <c r="B204" s="33"/>
      <c r="C204" s="34"/>
      <c r="D204" s="34"/>
      <c r="E204" s="34"/>
      <c r="F204" s="34"/>
      <c r="G204" s="34"/>
      <c r="H204" s="34"/>
      <c r="I204" s="34"/>
      <c r="J204" s="34"/>
      <c r="K204" s="34"/>
      <c r="L204" s="3"/>
      <c r="M204" s="16"/>
      <c r="N204" s="16"/>
    </row>
    <row r="205" spans="1:19" ht="15" thickBot="1" x14ac:dyDescent="0.35"/>
    <row r="206" spans="1:19" ht="18" customHeight="1" thickBot="1" x14ac:dyDescent="0.35">
      <c r="A206" s="652" t="s">
        <v>179</v>
      </c>
      <c r="B206" s="653"/>
      <c r="C206" s="653"/>
      <c r="D206" s="653"/>
      <c r="E206" s="653"/>
      <c r="F206" s="653"/>
      <c r="G206" s="653"/>
      <c r="H206" s="653"/>
      <c r="I206" s="653"/>
      <c r="J206" s="653"/>
      <c r="K206" s="653"/>
      <c r="L206" s="653"/>
      <c r="M206" s="653"/>
      <c r="N206" s="653"/>
      <c r="O206" s="653"/>
      <c r="P206" s="654"/>
      <c r="S206" s="16"/>
    </row>
    <row r="207" spans="1:19" ht="15" thickBot="1" x14ac:dyDescent="0.35">
      <c r="A207" s="5"/>
      <c r="B207" s="5"/>
      <c r="C207" s="670" t="s">
        <v>175</v>
      </c>
      <c r="D207" s="671"/>
      <c r="E207" s="671"/>
      <c r="F207" s="671"/>
      <c r="G207" s="672"/>
      <c r="H207" s="5"/>
      <c r="I207" s="670" t="s">
        <v>175</v>
      </c>
      <c r="J207" s="671"/>
      <c r="K207" s="672"/>
      <c r="L207" s="5"/>
      <c r="M207" s="670" t="s">
        <v>176</v>
      </c>
      <c r="N207" s="671"/>
      <c r="O207" s="671"/>
      <c r="P207" s="672"/>
      <c r="S207" s="16"/>
    </row>
    <row r="208" spans="1:19" ht="40.799999999999997" x14ac:dyDescent="0.3">
      <c r="A208" s="102"/>
      <c r="B208" s="103"/>
      <c r="C208" s="104" cm="1">
        <f t="array" ref="C208:F208">$C$7:$F$7</f>
        <v>2020</v>
      </c>
      <c r="D208" s="105">
        <v>2021</v>
      </c>
      <c r="E208" s="105">
        <v>2022</v>
      </c>
      <c r="F208" s="105">
        <v>2023</v>
      </c>
      <c r="G208" s="244">
        <v>2025</v>
      </c>
      <c r="I208" s="108" t="s">
        <v>5</v>
      </c>
      <c r="J208" s="108" t="s">
        <v>6</v>
      </c>
      <c r="K208" s="113" t="s">
        <v>7</v>
      </c>
      <c r="M208" s="108" t="s">
        <v>83</v>
      </c>
      <c r="N208" s="108" t="s">
        <v>9</v>
      </c>
      <c r="O208" s="108" t="s">
        <v>10</v>
      </c>
      <c r="P208" s="113" t="s">
        <v>11</v>
      </c>
      <c r="S208" s="16"/>
    </row>
    <row r="209" spans="1:19" x14ac:dyDescent="0.3">
      <c r="A209" s="106" t="s">
        <v>12</v>
      </c>
      <c r="B209" s="107" t="s">
        <v>13</v>
      </c>
      <c r="C209" s="168" t="s">
        <v>84</v>
      </c>
      <c r="D209" s="184" t="s">
        <v>84</v>
      </c>
      <c r="E209" s="184" t="s">
        <v>84</v>
      </c>
      <c r="F209" s="184" t="s">
        <v>84</v>
      </c>
      <c r="G209" s="236" t="s">
        <v>84</v>
      </c>
      <c r="I209" s="168" t="s">
        <v>84</v>
      </c>
      <c r="J209" s="168" t="s">
        <v>84</v>
      </c>
      <c r="K209" s="169" t="s">
        <v>84</v>
      </c>
      <c r="M209" s="108" t="s">
        <v>15</v>
      </c>
      <c r="N209" s="108" t="s">
        <v>15</v>
      </c>
      <c r="O209" s="108" t="s">
        <v>15</v>
      </c>
      <c r="P209" s="113" t="s">
        <v>15</v>
      </c>
      <c r="S209" s="16"/>
    </row>
    <row r="210" spans="1:19" x14ac:dyDescent="0.3">
      <c r="A210" s="38" t="s">
        <v>100</v>
      </c>
      <c r="B210" s="18"/>
      <c r="C210" s="297">
        <v>33.376025666566278</v>
      </c>
      <c r="D210" s="298">
        <v>45.400069954224946</v>
      </c>
      <c r="E210" s="298">
        <v>62.830570895779687</v>
      </c>
      <c r="F210" s="297">
        <v>78.048580645089274</v>
      </c>
      <c r="G210" s="299">
        <v>103.38245137802306</v>
      </c>
      <c r="I210" s="300">
        <v>128.21968948585425</v>
      </c>
      <c r="J210" s="301">
        <v>138.77810120941206</v>
      </c>
      <c r="K210" s="302">
        <v>166.33069360278847</v>
      </c>
      <c r="M210" s="135">
        <f t="shared" ref="M210:M222" si="122">F210/E210-1</f>
        <v>0.24220709015285702</v>
      </c>
      <c r="N210" s="135">
        <f t="shared" ref="N210:N222" si="123">IFERROR((I210/$G210)^(1/5)-1,0)</f>
        <v>4.4002597001968846E-2</v>
      </c>
      <c r="O210" s="143">
        <f t="shared" ref="O210:O222" si="124">IFERROR((J210/$G210)^(1/5)-1,0)</f>
        <v>6.0656659393950818E-2</v>
      </c>
      <c r="P210" s="136">
        <f t="shared" ref="P210:P222" si="125">IFERROR((K210/$G210)^(1/5)-1,0)</f>
        <v>9.9778219685180192E-2</v>
      </c>
      <c r="S210" s="16"/>
    </row>
    <row r="211" spans="1:19" x14ac:dyDescent="0.3">
      <c r="A211" s="38" t="s">
        <v>101</v>
      </c>
      <c r="B211" s="18"/>
      <c r="C211" s="297">
        <v>47.575764113823674</v>
      </c>
      <c r="D211" s="298">
        <v>65.954730708840387</v>
      </c>
      <c r="E211" s="298">
        <v>89.50576112719007</v>
      </c>
      <c r="F211" s="297">
        <v>119.94010621634922</v>
      </c>
      <c r="G211" s="299">
        <v>192.84632749492047</v>
      </c>
      <c r="I211" s="300">
        <v>224.90045964712559</v>
      </c>
      <c r="J211" s="301">
        <v>265.91908558987308</v>
      </c>
      <c r="K211" s="302">
        <v>298.16829149851526</v>
      </c>
      <c r="M211" s="135">
        <f t="shared" si="122"/>
        <v>0.34002666091974953</v>
      </c>
      <c r="N211" s="135">
        <f t="shared" si="123"/>
        <v>3.1230606137062855E-2</v>
      </c>
      <c r="O211" s="143">
        <f t="shared" si="124"/>
        <v>6.6369284375980442E-2</v>
      </c>
      <c r="P211" s="136">
        <f t="shared" si="125"/>
        <v>9.1063473666996408E-2</v>
      </c>
      <c r="S211" s="16"/>
    </row>
    <row r="212" spans="1:19" x14ac:dyDescent="0.3">
      <c r="A212" s="38" t="s">
        <v>102</v>
      </c>
      <c r="B212" s="18"/>
      <c r="C212" s="297">
        <v>341.27272838475864</v>
      </c>
      <c r="D212" s="298">
        <v>415.82214978568311</v>
      </c>
      <c r="E212" s="298">
        <v>494.08055609000047</v>
      </c>
      <c r="F212" s="297">
        <v>541.12428356821613</v>
      </c>
      <c r="G212" s="299">
        <v>593.36052309640672</v>
      </c>
      <c r="I212" s="300">
        <v>610.79804783206498</v>
      </c>
      <c r="J212" s="301">
        <v>722.60919682211374</v>
      </c>
      <c r="K212" s="302">
        <v>833.58516575786439</v>
      </c>
      <c r="M212" s="135">
        <f t="shared" si="122"/>
        <v>9.521469100202018E-2</v>
      </c>
      <c r="N212" s="135">
        <f t="shared" si="123"/>
        <v>5.8096505897913264E-3</v>
      </c>
      <c r="O212" s="143">
        <f t="shared" si="124"/>
        <v>4.0200281944354765E-2</v>
      </c>
      <c r="P212" s="136">
        <f t="shared" si="125"/>
        <v>7.0351114765354161E-2</v>
      </c>
      <c r="S212" s="16"/>
    </row>
    <row r="213" spans="1:19" x14ac:dyDescent="0.3">
      <c r="A213" s="38" t="s">
        <v>103</v>
      </c>
      <c r="B213" s="18"/>
      <c r="C213" s="297">
        <v>3450.7209612661741</v>
      </c>
      <c r="D213" s="298">
        <v>4282.0910693028773</v>
      </c>
      <c r="E213" s="298">
        <v>5317.0264705914333</v>
      </c>
      <c r="F213" s="297">
        <v>6296.1238954600485</v>
      </c>
      <c r="G213" s="299">
        <v>8413.8046371289038</v>
      </c>
      <c r="I213" s="300">
        <v>8757.0331756397227</v>
      </c>
      <c r="J213" s="301">
        <v>9570.042356668022</v>
      </c>
      <c r="K213" s="302">
        <v>11634.354192221612</v>
      </c>
      <c r="M213" s="135">
        <f t="shared" si="122"/>
        <v>0.18414379358162325</v>
      </c>
      <c r="N213" s="135">
        <f t="shared" si="123"/>
        <v>8.0287394262932299E-3</v>
      </c>
      <c r="O213" s="143">
        <f t="shared" si="124"/>
        <v>2.6087240709904647E-2</v>
      </c>
      <c r="P213" s="136">
        <f t="shared" si="125"/>
        <v>6.696450403841725E-2</v>
      </c>
      <c r="S213" s="16"/>
    </row>
    <row r="214" spans="1:19" x14ac:dyDescent="0.3">
      <c r="A214" s="38" t="s">
        <v>104</v>
      </c>
      <c r="B214" s="18"/>
      <c r="C214" s="297">
        <v>493.69531382974992</v>
      </c>
      <c r="D214" s="298">
        <v>649.981770177675</v>
      </c>
      <c r="E214" s="298">
        <v>832.42098501603505</v>
      </c>
      <c r="F214" s="297">
        <v>1010.0140207458993</v>
      </c>
      <c r="G214" s="299">
        <v>1388.5487406643631</v>
      </c>
      <c r="I214" s="300">
        <v>1505.690677399856</v>
      </c>
      <c r="J214" s="301">
        <v>1607.8780866127529</v>
      </c>
      <c r="K214" s="302">
        <v>1999.2564012518208</v>
      </c>
      <c r="M214" s="135">
        <f t="shared" si="122"/>
        <v>0.2133452170555783</v>
      </c>
      <c r="N214" s="135">
        <f t="shared" si="123"/>
        <v>1.6330424153032208E-2</v>
      </c>
      <c r="O214" s="143">
        <f t="shared" si="124"/>
        <v>2.9765641851045244E-2</v>
      </c>
      <c r="P214" s="136">
        <f t="shared" si="125"/>
        <v>7.5626450347303642E-2</v>
      </c>
      <c r="S214" s="16"/>
    </row>
    <row r="215" spans="1:19" x14ac:dyDescent="0.3">
      <c r="A215" s="38" t="s">
        <v>105</v>
      </c>
      <c r="B215" s="18"/>
      <c r="C215" s="297">
        <v>1206.5672299896196</v>
      </c>
      <c r="D215" s="298">
        <v>1490.6999647456189</v>
      </c>
      <c r="E215" s="298">
        <v>1874.4646453964867</v>
      </c>
      <c r="F215" s="297">
        <v>2216.3252874856662</v>
      </c>
      <c r="G215" s="299">
        <v>2936.4886727809676</v>
      </c>
      <c r="I215" s="300">
        <v>3356.3408177105348</v>
      </c>
      <c r="J215" s="301">
        <v>3823.8223706752033</v>
      </c>
      <c r="K215" s="302">
        <v>4679.5218267468508</v>
      </c>
      <c r="M215" s="135">
        <f t="shared" si="122"/>
        <v>0.18237774872348633</v>
      </c>
      <c r="N215" s="135">
        <f t="shared" si="123"/>
        <v>2.7087739304428204E-2</v>
      </c>
      <c r="O215" s="143">
        <f t="shared" si="124"/>
        <v>5.422637159549426E-2</v>
      </c>
      <c r="P215" s="136">
        <f t="shared" si="125"/>
        <v>9.7677164520203918E-2</v>
      </c>
      <c r="S215" s="16"/>
    </row>
    <row r="216" spans="1:19" x14ac:dyDescent="0.3">
      <c r="A216" s="38" t="s">
        <v>106</v>
      </c>
      <c r="B216" s="18"/>
      <c r="C216" s="297">
        <v>2871.3876879806849</v>
      </c>
      <c r="D216" s="298">
        <v>3754.2959987077279</v>
      </c>
      <c r="E216" s="298">
        <v>4754.7383422109497</v>
      </c>
      <c r="F216" s="297">
        <v>5732.7377525259826</v>
      </c>
      <c r="G216" s="299">
        <v>7712.2789181017224</v>
      </c>
      <c r="I216" s="300">
        <v>7693.4332039088013</v>
      </c>
      <c r="J216" s="301">
        <v>8971.7031144668399</v>
      </c>
      <c r="K216" s="302">
        <v>11541.93165038567</v>
      </c>
      <c r="M216" s="135">
        <f t="shared" si="122"/>
        <v>0.20568942808749058</v>
      </c>
      <c r="N216" s="135">
        <f t="shared" si="123"/>
        <v>-4.8919812137304675E-4</v>
      </c>
      <c r="O216" s="143">
        <f t="shared" si="124"/>
        <v>3.0714612782342332E-2</v>
      </c>
      <c r="P216" s="136">
        <f t="shared" si="125"/>
        <v>8.3974720535907155E-2</v>
      </c>
      <c r="S216" s="16"/>
    </row>
    <row r="217" spans="1:19" x14ac:dyDescent="0.3">
      <c r="A217" s="38" t="s">
        <v>107</v>
      </c>
      <c r="B217" s="18"/>
      <c r="C217" s="297">
        <v>1981.6378976054286</v>
      </c>
      <c r="D217" s="298">
        <v>2492.2354388362764</v>
      </c>
      <c r="E217" s="298">
        <v>3014.1468924239753</v>
      </c>
      <c r="F217" s="297">
        <v>3449.6568958205289</v>
      </c>
      <c r="G217" s="299">
        <v>4165.383183397762</v>
      </c>
      <c r="I217" s="300">
        <v>4492.7320045735469</v>
      </c>
      <c r="J217" s="301">
        <v>5264.6966136451492</v>
      </c>
      <c r="K217" s="302">
        <v>6358.1063167385919</v>
      </c>
      <c r="M217" s="135">
        <f t="shared" si="122"/>
        <v>0.14448864602160016</v>
      </c>
      <c r="N217" s="135">
        <f t="shared" si="123"/>
        <v>1.5245587907909641E-2</v>
      </c>
      <c r="O217" s="143">
        <f t="shared" si="124"/>
        <v>4.7957518921181608E-2</v>
      </c>
      <c r="P217" s="136">
        <f t="shared" si="125"/>
        <v>8.8264757775914582E-2</v>
      </c>
      <c r="S217" s="16"/>
    </row>
    <row r="218" spans="1:19" x14ac:dyDescent="0.3">
      <c r="A218" s="38" t="s">
        <v>108</v>
      </c>
      <c r="B218" s="18"/>
      <c r="C218" s="297">
        <v>795.10849432397868</v>
      </c>
      <c r="D218" s="298">
        <v>1136.6883729782464</v>
      </c>
      <c r="E218" s="298">
        <v>1567.9772114394198</v>
      </c>
      <c r="F218" s="297">
        <v>2090.7101597466585</v>
      </c>
      <c r="G218" s="299">
        <v>3569.39070563734</v>
      </c>
      <c r="I218" s="300">
        <v>4013.9861997624771</v>
      </c>
      <c r="J218" s="301">
        <v>4466.5910070514419</v>
      </c>
      <c r="K218" s="302">
        <v>4986.0518818435776</v>
      </c>
      <c r="M218" s="135">
        <f t="shared" si="122"/>
        <v>0.33338044997947658</v>
      </c>
      <c r="N218" s="135">
        <f t="shared" si="123"/>
        <v>2.375575776645511E-2</v>
      </c>
      <c r="O218" s="143">
        <f t="shared" si="124"/>
        <v>4.5866903018015215E-2</v>
      </c>
      <c r="P218" s="136">
        <f t="shared" si="125"/>
        <v>6.9134984695123025E-2</v>
      </c>
      <c r="S218" s="16"/>
    </row>
    <row r="219" spans="1:19" x14ac:dyDescent="0.3">
      <c r="A219" s="38" t="s">
        <v>109</v>
      </c>
      <c r="B219" s="18"/>
      <c r="C219" s="297">
        <v>713.36691036425623</v>
      </c>
      <c r="D219" s="298">
        <v>1051.5112395580406</v>
      </c>
      <c r="E219" s="298">
        <v>1505.4878839955149</v>
      </c>
      <c r="F219" s="297">
        <v>1977.8034445795172</v>
      </c>
      <c r="G219" s="299">
        <v>2971.6457251113275</v>
      </c>
      <c r="I219" s="300">
        <v>3993.9870850829752</v>
      </c>
      <c r="J219" s="301">
        <v>4419.6397325847192</v>
      </c>
      <c r="K219" s="302">
        <v>5174.8620789900624</v>
      </c>
      <c r="M219" s="135">
        <f t="shared" si="122"/>
        <v>0.31372923396134711</v>
      </c>
      <c r="N219" s="135">
        <f t="shared" si="123"/>
        <v>6.0918261098986459E-2</v>
      </c>
      <c r="O219" s="143">
        <f t="shared" si="124"/>
        <v>8.2624790059381059E-2</v>
      </c>
      <c r="P219" s="136">
        <f t="shared" si="125"/>
        <v>0.11732714379012732</v>
      </c>
      <c r="S219" s="16"/>
    </row>
    <row r="220" spans="1:19" x14ac:dyDescent="0.3">
      <c r="A220" s="38" t="s">
        <v>110</v>
      </c>
      <c r="B220" s="18"/>
      <c r="C220" s="297">
        <v>516.82820979210078</v>
      </c>
      <c r="D220" s="298">
        <v>706.12485639013335</v>
      </c>
      <c r="E220" s="298">
        <v>932.52601603207086</v>
      </c>
      <c r="F220" s="297">
        <v>1092.8580600094494</v>
      </c>
      <c r="G220" s="299">
        <v>1330.9493412616359</v>
      </c>
      <c r="I220" s="300">
        <v>1458.4254073778409</v>
      </c>
      <c r="J220" s="301">
        <v>1604.1943465589832</v>
      </c>
      <c r="K220" s="302">
        <v>1837.9032214909639</v>
      </c>
      <c r="M220" s="135">
        <f t="shared" si="122"/>
        <v>0.17193305196952768</v>
      </c>
      <c r="N220" s="135">
        <f t="shared" si="123"/>
        <v>1.8461318956775052E-2</v>
      </c>
      <c r="O220" s="143">
        <f t="shared" si="124"/>
        <v>3.8051956116530894E-2</v>
      </c>
      <c r="P220" s="136">
        <f t="shared" si="125"/>
        <v>6.6675260745442166E-2</v>
      </c>
      <c r="S220" s="16"/>
    </row>
    <row r="221" spans="1:19" x14ac:dyDescent="0.3">
      <c r="A221" s="38" t="s">
        <v>111</v>
      </c>
      <c r="B221" s="18"/>
      <c r="C221" s="297">
        <v>327.9931961425936</v>
      </c>
      <c r="D221" s="298">
        <v>451.1921186371153</v>
      </c>
      <c r="E221" s="298">
        <v>622.0793838381054</v>
      </c>
      <c r="F221" s="297">
        <v>795.53562982258632</v>
      </c>
      <c r="G221" s="299">
        <v>1164.8401146623553</v>
      </c>
      <c r="I221" s="300">
        <v>1326.668123231673</v>
      </c>
      <c r="J221" s="301">
        <v>1465.7636641733138</v>
      </c>
      <c r="K221" s="302">
        <v>1648.4909516378002</v>
      </c>
      <c r="M221" s="135">
        <f t="shared" si="122"/>
        <v>0.27883297612965507</v>
      </c>
      <c r="N221" s="135">
        <f t="shared" si="123"/>
        <v>2.6358764177511151E-2</v>
      </c>
      <c r="O221" s="143">
        <f t="shared" si="124"/>
        <v>4.7030967099274568E-2</v>
      </c>
      <c r="P221" s="136">
        <f t="shared" si="125"/>
        <v>7.1924136056670473E-2</v>
      </c>
      <c r="S221" s="16"/>
    </row>
    <row r="222" spans="1:19" x14ac:dyDescent="0.3">
      <c r="A222" s="40" t="s">
        <v>76</v>
      </c>
      <c r="B222" s="20" t="s">
        <v>77</v>
      </c>
      <c r="C222" s="151">
        <f t="shared" ref="C222:G222" si="126">SUM(C210:C221)</f>
        <v>12779.530419459736</v>
      </c>
      <c r="D222" s="151">
        <f t="shared" si="126"/>
        <v>16541.997779782458</v>
      </c>
      <c r="E222" s="151">
        <f t="shared" ref="E222:F222" si="127">SUM(E210:E221)</f>
        <v>21067.284719056963</v>
      </c>
      <c r="F222" s="151">
        <f t="shared" si="127"/>
        <v>25400.878116625987</v>
      </c>
      <c r="G222" s="238">
        <f t="shared" si="126"/>
        <v>34542.919340715729</v>
      </c>
      <c r="I222" s="162">
        <f t="shared" ref="I222:K222" si="128">SUM(I210:I221)</f>
        <v>37562.214891652467</v>
      </c>
      <c r="J222" s="163">
        <f t="shared" si="128"/>
        <v>42321.637676057828</v>
      </c>
      <c r="K222" s="164">
        <f t="shared" si="128"/>
        <v>51158.562672166117</v>
      </c>
      <c r="M222" s="139">
        <f t="shared" si="122"/>
        <v>0.20570251246706506</v>
      </c>
      <c r="N222" s="139">
        <f t="shared" si="123"/>
        <v>1.6900429788708315E-2</v>
      </c>
      <c r="O222" s="140">
        <f t="shared" si="124"/>
        <v>4.1455421823840988E-2</v>
      </c>
      <c r="P222" s="141">
        <f t="shared" si="125"/>
        <v>8.1712526929503593E-2</v>
      </c>
      <c r="S222" s="16"/>
    </row>
    <row r="223" spans="1:19" x14ac:dyDescent="0.3">
      <c r="A223" s="5" t="s">
        <v>81</v>
      </c>
      <c r="B223" s="8"/>
      <c r="C223" s="8"/>
      <c r="D223" s="8"/>
      <c r="E223" s="8"/>
      <c r="F223" s="8"/>
      <c r="G223" s="8"/>
      <c r="H223" s="8"/>
      <c r="I223" s="8"/>
      <c r="J223" s="8"/>
      <c r="K223" s="1"/>
    </row>
    <row r="224" spans="1:19" x14ac:dyDescent="0.3">
      <c r="A224" s="1"/>
      <c r="B224" s="8"/>
      <c r="C224" s="8"/>
      <c r="D224" s="8"/>
      <c r="E224" s="8"/>
      <c r="F224" s="8"/>
      <c r="G224" s="8"/>
      <c r="H224" s="8"/>
      <c r="I224" s="8"/>
      <c r="J224" s="8"/>
      <c r="K224" s="1"/>
    </row>
    <row r="225" spans="1:12" ht="15" thickBot="1" x14ac:dyDescent="0.35">
      <c r="A225" s="1"/>
      <c r="B225" s="8"/>
      <c r="C225" s="8"/>
      <c r="D225" s="8"/>
      <c r="E225" s="8"/>
      <c r="F225" s="8"/>
      <c r="G225" s="8"/>
      <c r="H225" s="8"/>
      <c r="I225" s="8"/>
      <c r="J225" s="8"/>
      <c r="K225" s="1"/>
    </row>
    <row r="226" spans="1:12" ht="45" customHeight="1" thickBot="1" x14ac:dyDescent="0.35">
      <c r="A226" s="652" t="s">
        <v>180</v>
      </c>
      <c r="B226" s="653"/>
      <c r="C226" s="653"/>
      <c r="D226" s="653"/>
      <c r="E226" s="653"/>
      <c r="F226" s="653"/>
      <c r="G226" s="653"/>
      <c r="H226" s="653"/>
      <c r="I226" s="653"/>
      <c r="J226" s="653"/>
      <c r="K226" s="654"/>
    </row>
    <row r="227" spans="1:12" ht="15" thickBot="1" x14ac:dyDescent="0.35">
      <c r="A227" s="5"/>
      <c r="B227" s="5"/>
      <c r="C227" s="661" t="s">
        <v>178</v>
      </c>
      <c r="D227" s="662"/>
      <c r="E227" s="662"/>
      <c r="F227" s="662"/>
      <c r="G227" s="663"/>
      <c r="H227" s="5"/>
      <c r="I227" s="661" t="s">
        <v>178</v>
      </c>
      <c r="J227" s="662"/>
      <c r="K227" s="663"/>
      <c r="L227" s="5"/>
    </row>
    <row r="228" spans="1:12" ht="30.6" x14ac:dyDescent="0.3">
      <c r="A228" s="102"/>
      <c r="B228" s="103"/>
      <c r="C228" s="104" cm="1">
        <f t="array" ref="C228:F228">$C$7:$F$7</f>
        <v>2020</v>
      </c>
      <c r="D228" s="105">
        <v>2021</v>
      </c>
      <c r="E228" s="105">
        <v>2022</v>
      </c>
      <c r="F228" s="105">
        <v>2023</v>
      </c>
      <c r="G228" s="244">
        <v>2025</v>
      </c>
      <c r="I228" s="108" t="s">
        <v>5</v>
      </c>
      <c r="J228" s="108" t="s">
        <v>6</v>
      </c>
      <c r="K228" s="113" t="s">
        <v>7</v>
      </c>
    </row>
    <row r="229" spans="1:12" x14ac:dyDescent="0.3">
      <c r="A229" s="106" t="s">
        <v>12</v>
      </c>
      <c r="B229" s="107" t="s">
        <v>13</v>
      </c>
      <c r="C229" s="168" t="s">
        <v>15</v>
      </c>
      <c r="D229" s="184" t="s">
        <v>15</v>
      </c>
      <c r="E229" s="184" t="s">
        <v>15</v>
      </c>
      <c r="F229" s="184" t="s">
        <v>15</v>
      </c>
      <c r="G229" s="236" t="s">
        <v>15</v>
      </c>
      <c r="I229" s="168" t="s">
        <v>15</v>
      </c>
      <c r="J229" s="168" t="s">
        <v>15</v>
      </c>
      <c r="K229" s="169" t="s">
        <v>15</v>
      </c>
    </row>
    <row r="230" spans="1:12" x14ac:dyDescent="0.3">
      <c r="A230" s="38" t="s">
        <v>100</v>
      </c>
      <c r="B230" s="18"/>
      <c r="C230" s="196">
        <f t="shared" ref="C230:G242" si="129">C210/C$222</f>
        <v>2.6116785649450548E-3</v>
      </c>
      <c r="D230" s="195">
        <f t="shared" si="129"/>
        <v>2.7445336747483227E-3</v>
      </c>
      <c r="E230" s="195">
        <f t="shared" ref="E230:F230" si="130">E210/E$222</f>
        <v>2.9823763115967503E-3</v>
      </c>
      <c r="F230" s="196">
        <f t="shared" si="130"/>
        <v>3.0726725385923984E-3</v>
      </c>
      <c r="G230" s="240">
        <f t="shared" si="129"/>
        <v>2.992869547541866E-3</v>
      </c>
      <c r="I230" s="229">
        <f t="shared" ref="I230:K230" si="131">I210/I$222</f>
        <v>3.4135284582046516E-3</v>
      </c>
      <c r="J230" s="230">
        <f t="shared" si="131"/>
        <v>3.2791288057343188E-3</v>
      </c>
      <c r="K230" s="231">
        <f t="shared" si="131"/>
        <v>3.2512776926253277E-3</v>
      </c>
    </row>
    <row r="231" spans="1:12" x14ac:dyDescent="0.3">
      <c r="A231" s="38" t="s">
        <v>101</v>
      </c>
      <c r="B231" s="18"/>
      <c r="C231" s="196">
        <f t="shared" si="129"/>
        <v>3.7228100370087758E-3</v>
      </c>
      <c r="D231" s="195">
        <f t="shared" si="129"/>
        <v>3.9871079410644045E-3</v>
      </c>
      <c r="E231" s="195">
        <f t="shared" ref="E231:F231" si="132">E211/E$222</f>
        <v>4.2485665485987043E-3</v>
      </c>
      <c r="F231" s="196">
        <f t="shared" si="132"/>
        <v>4.7218881829854207E-3</v>
      </c>
      <c r="G231" s="240">
        <f t="shared" si="129"/>
        <v>5.5828033986581021E-3</v>
      </c>
      <c r="I231" s="135">
        <f t="shared" ref="I231:K231" si="133">I211/I$222</f>
        <v>5.9874120920677043E-3</v>
      </c>
      <c r="J231" s="143">
        <f t="shared" si="133"/>
        <v>6.2832891209290012E-3</v>
      </c>
      <c r="K231" s="136">
        <f t="shared" si="133"/>
        <v>5.8283164327589667E-3</v>
      </c>
    </row>
    <row r="232" spans="1:12" x14ac:dyDescent="0.3">
      <c r="A232" s="38" t="s">
        <v>102</v>
      </c>
      <c r="B232" s="18"/>
      <c r="C232" s="196">
        <f t="shared" si="129"/>
        <v>2.6704637587081716E-2</v>
      </c>
      <c r="D232" s="195">
        <f t="shared" si="129"/>
        <v>2.5137359786971968E-2</v>
      </c>
      <c r="E232" s="195">
        <f t="shared" ref="E232:F232" si="134">E212/E$222</f>
        <v>2.3452502905752588E-2</v>
      </c>
      <c r="F232" s="196">
        <f t="shared" si="134"/>
        <v>2.130336916242382E-2</v>
      </c>
      <c r="G232" s="240">
        <f t="shared" si="129"/>
        <v>1.7177486281450823E-2</v>
      </c>
      <c r="I232" s="135">
        <f t="shared" ref="I232:K232" si="135">I212/I$222</f>
        <v>1.6260969955949108E-2</v>
      </c>
      <c r="J232" s="143">
        <f t="shared" si="135"/>
        <v>1.7074225774370441E-2</v>
      </c>
      <c r="K232" s="136">
        <f t="shared" si="135"/>
        <v>1.6294147493932501E-2</v>
      </c>
    </row>
    <row r="233" spans="1:12" x14ac:dyDescent="0.3">
      <c r="A233" s="38" t="s">
        <v>103</v>
      </c>
      <c r="B233" s="18"/>
      <c r="C233" s="196">
        <f t="shared" si="129"/>
        <v>0.27001938631576544</v>
      </c>
      <c r="D233" s="195">
        <f t="shared" si="129"/>
        <v>0.25886178479218674</v>
      </c>
      <c r="E233" s="195">
        <f t="shared" ref="E233:F233" si="136">E213/E$222</f>
        <v>0.25238309262426106</v>
      </c>
      <c r="F233" s="196">
        <f t="shared" si="136"/>
        <v>0.24787032426800079</v>
      </c>
      <c r="G233" s="240">
        <f t="shared" si="129"/>
        <v>0.24357537804315094</v>
      </c>
      <c r="I233" s="135">
        <f t="shared" ref="I233:K233" si="137">I213/I$222</f>
        <v>0.23313410034257104</v>
      </c>
      <c r="J233" s="143">
        <f t="shared" si="137"/>
        <v>0.22612646584992577</v>
      </c>
      <c r="K233" s="136">
        <f t="shared" si="137"/>
        <v>0.22741753451473579</v>
      </c>
    </row>
    <row r="234" spans="1:12" x14ac:dyDescent="0.3">
      <c r="A234" s="38" t="s">
        <v>104</v>
      </c>
      <c r="B234" s="18"/>
      <c r="C234" s="196">
        <f t="shared" si="129"/>
        <v>3.8631725707071893E-2</v>
      </c>
      <c r="D234" s="195">
        <f t="shared" si="129"/>
        <v>3.9292821751679793E-2</v>
      </c>
      <c r="E234" s="195">
        <f t="shared" ref="E234:F234" si="138">E214/E$222</f>
        <v>3.9512495137213714E-2</v>
      </c>
      <c r="F234" s="196">
        <f t="shared" si="138"/>
        <v>3.976295685954262E-2</v>
      </c>
      <c r="G234" s="240">
        <f t="shared" si="129"/>
        <v>4.0197781981550156E-2</v>
      </c>
      <c r="I234" s="135">
        <f t="shared" ref="I234:K234" si="139">I214/I$222</f>
        <v>4.0085247415334632E-2</v>
      </c>
      <c r="J234" s="143">
        <f t="shared" si="139"/>
        <v>3.7991868342145012E-2</v>
      </c>
      <c r="K234" s="136">
        <f t="shared" si="139"/>
        <v>3.9079604602330981E-2</v>
      </c>
    </row>
    <row r="235" spans="1:12" x14ac:dyDescent="0.3">
      <c r="A235" s="38" t="s">
        <v>105</v>
      </c>
      <c r="B235" s="18"/>
      <c r="C235" s="196">
        <f t="shared" si="129"/>
        <v>9.4414050468736091E-2</v>
      </c>
      <c r="D235" s="195">
        <f t="shared" si="129"/>
        <v>9.0116078153966661E-2</v>
      </c>
      <c r="E235" s="195">
        <f t="shared" ref="E235:F235" si="140">E215/E$222</f>
        <v>8.8975141808421601E-2</v>
      </c>
      <c r="F235" s="196">
        <f t="shared" si="140"/>
        <v>8.7253884582635124E-2</v>
      </c>
      <c r="G235" s="240">
        <f t="shared" si="129"/>
        <v>8.5009858136678371E-2</v>
      </c>
      <c r="I235" s="135">
        <f t="shared" ref="I235:K235" si="141">I215/I$222</f>
        <v>8.9354177526321049E-2</v>
      </c>
      <c r="J235" s="143">
        <f t="shared" si="141"/>
        <v>9.0351474580068383E-2</v>
      </c>
      <c r="K235" s="136">
        <f t="shared" si="141"/>
        <v>9.1470940196934858E-2</v>
      </c>
    </row>
    <row r="236" spans="1:12" x14ac:dyDescent="0.3">
      <c r="A236" s="38" t="s">
        <v>106</v>
      </c>
      <c r="B236" s="18"/>
      <c r="C236" s="196">
        <f t="shared" si="129"/>
        <v>0.22468647858988194</v>
      </c>
      <c r="D236" s="195">
        <f t="shared" si="129"/>
        <v>0.22695541667259855</v>
      </c>
      <c r="E236" s="195">
        <f t="shared" ref="E236:F236" si="142">E216/E$222</f>
        <v>0.22569298348685282</v>
      </c>
      <c r="F236" s="196">
        <f t="shared" si="142"/>
        <v>0.22569053424864297</v>
      </c>
      <c r="G236" s="240">
        <f t="shared" si="129"/>
        <v>0.22326656418443652</v>
      </c>
      <c r="I236" s="135">
        <f t="shared" ref="I236:K236" si="143">I216/I$222</f>
        <v>0.2048184119626697</v>
      </c>
      <c r="J236" s="143">
        <f t="shared" si="143"/>
        <v>0.21198856204806807</v>
      </c>
      <c r="K236" s="136">
        <f t="shared" si="143"/>
        <v>0.22561094463010195</v>
      </c>
    </row>
    <row r="237" spans="1:12" x14ac:dyDescent="0.3">
      <c r="A237" s="38" t="s">
        <v>107</v>
      </c>
      <c r="B237" s="18"/>
      <c r="C237" s="196">
        <f t="shared" si="129"/>
        <v>0.15506343602327791</v>
      </c>
      <c r="D237" s="195">
        <f t="shared" si="129"/>
        <v>0.1506610913636002</v>
      </c>
      <c r="E237" s="195">
        <f t="shared" ref="E237:F237" si="144">E217/E$222</f>
        <v>0.14307239554689505</v>
      </c>
      <c r="F237" s="196">
        <f t="shared" si="144"/>
        <v>0.13580856850624298</v>
      </c>
      <c r="G237" s="240">
        <f t="shared" si="129"/>
        <v>0.1205857311106889</v>
      </c>
      <c r="I237" s="135">
        <f t="shared" ref="I237:K237" si="145">I217/I$222</f>
        <v>0.1196077499032672</v>
      </c>
      <c r="J237" s="143">
        <f t="shared" si="145"/>
        <v>0.12439728003775928</v>
      </c>
      <c r="K237" s="136">
        <f t="shared" si="145"/>
        <v>0.12428234853826048</v>
      </c>
    </row>
    <row r="238" spans="1:12" x14ac:dyDescent="0.3">
      <c r="A238" s="38" t="s">
        <v>108</v>
      </c>
      <c r="B238" s="18"/>
      <c r="C238" s="196">
        <f t="shared" si="129"/>
        <v>6.221734823004494E-2</v>
      </c>
      <c r="D238" s="195">
        <f t="shared" si="129"/>
        <v>6.871530199136533E-2</v>
      </c>
      <c r="E238" s="195">
        <f t="shared" ref="E238:F238" si="146">E218/E$222</f>
        <v>7.4427114473896341E-2</v>
      </c>
      <c r="F238" s="196">
        <f t="shared" si="146"/>
        <v>8.2308578079361636E-2</v>
      </c>
      <c r="G238" s="240">
        <f t="shared" si="129"/>
        <v>0.10333205107624184</v>
      </c>
      <c r="I238" s="135">
        <f t="shared" ref="I238:K238" si="147">I218/I$222</f>
        <v>0.10686234055528269</v>
      </c>
      <c r="J238" s="143">
        <f t="shared" si="147"/>
        <v>0.10553918166494486</v>
      </c>
      <c r="K238" s="136">
        <f t="shared" si="147"/>
        <v>9.7462704607147677E-2</v>
      </c>
    </row>
    <row r="239" spans="1:12" x14ac:dyDescent="0.3">
      <c r="A239" s="38" t="s">
        <v>109</v>
      </c>
      <c r="B239" s="18"/>
      <c r="C239" s="196">
        <f t="shared" si="129"/>
        <v>5.5821058125734666E-2</v>
      </c>
      <c r="D239" s="195">
        <f t="shared" si="129"/>
        <v>6.3566157700927287E-2</v>
      </c>
      <c r="E239" s="195">
        <f t="shared" ref="E239:F239" si="148">E219/E$222</f>
        <v>7.1460935952210605E-2</v>
      </c>
      <c r="F239" s="196">
        <f t="shared" si="148"/>
        <v>7.7863585483092343E-2</v>
      </c>
      <c r="G239" s="240">
        <f t="shared" si="129"/>
        <v>8.6027636975333735E-2</v>
      </c>
      <c r="I239" s="135">
        <f t="shared" ref="I239:K239" si="149">I219/I$222</f>
        <v>0.10632991415984279</v>
      </c>
      <c r="J239" s="143">
        <f t="shared" si="149"/>
        <v>0.10442978994371466</v>
      </c>
      <c r="K239" s="136">
        <f t="shared" si="149"/>
        <v>0.10115339072662324</v>
      </c>
    </row>
    <row r="240" spans="1:12" x14ac:dyDescent="0.3">
      <c r="A240" s="38" t="s">
        <v>110</v>
      </c>
      <c r="B240" s="18"/>
      <c r="C240" s="196">
        <f t="shared" si="129"/>
        <v>4.044187797425737E-2</v>
      </c>
      <c r="D240" s="195">
        <f t="shared" si="129"/>
        <v>4.2686794291143929E-2</v>
      </c>
      <c r="E240" s="195">
        <f t="shared" ref="E240:F240" si="150">E220/E$222</f>
        <v>4.4264176825242696E-2</v>
      </c>
      <c r="F240" s="196">
        <f t="shared" si="150"/>
        <v>4.3024420454745069E-2</v>
      </c>
      <c r="G240" s="240">
        <f t="shared" si="129"/>
        <v>3.8530308574494063E-2</v>
      </c>
      <c r="I240" s="135">
        <f t="shared" ref="I240:K240" si="151">I220/I$222</f>
        <v>3.8826927847163503E-2</v>
      </c>
      <c r="J240" s="143">
        <f t="shared" si="151"/>
        <v>3.7904826813129379E-2</v>
      </c>
      <c r="K240" s="136">
        <f t="shared" si="151"/>
        <v>3.5925622720649919E-2</v>
      </c>
    </row>
    <row r="241" spans="1:11" x14ac:dyDescent="0.3">
      <c r="A241" s="38" t="s">
        <v>111</v>
      </c>
      <c r="B241" s="18"/>
      <c r="C241" s="196">
        <f t="shared" si="129"/>
        <v>2.5665512376194161E-2</v>
      </c>
      <c r="D241" s="195">
        <f t="shared" si="129"/>
        <v>2.7275551879746951E-2</v>
      </c>
      <c r="E241" s="195">
        <f t="shared" ref="E241:F241" si="152">E221/E$222</f>
        <v>2.9528218379057992E-2</v>
      </c>
      <c r="F241" s="196">
        <f t="shared" si="152"/>
        <v>3.1319217633735012E-2</v>
      </c>
      <c r="G241" s="240">
        <f t="shared" si="129"/>
        <v>3.3721530689774633E-2</v>
      </c>
      <c r="I241" s="232">
        <f t="shared" ref="I241:K241" si="153">I221/I$222</f>
        <v>3.5319219781326086E-2</v>
      </c>
      <c r="J241" s="233">
        <f t="shared" si="153"/>
        <v>3.4633907019210763E-2</v>
      </c>
      <c r="K241" s="234">
        <f t="shared" si="153"/>
        <v>3.2223167843898323E-2</v>
      </c>
    </row>
    <row r="242" spans="1:11" x14ac:dyDescent="0.3">
      <c r="A242" s="40" t="s">
        <v>76</v>
      </c>
      <c r="B242" s="20" t="s">
        <v>77</v>
      </c>
      <c r="C242" s="82">
        <f t="shared" si="129"/>
        <v>1</v>
      </c>
      <c r="D242" s="82">
        <f t="shared" si="129"/>
        <v>1</v>
      </c>
      <c r="E242" s="82">
        <f t="shared" ref="E242:F242" si="154">E222/E$222</f>
        <v>1</v>
      </c>
      <c r="F242" s="82">
        <f t="shared" si="154"/>
        <v>1</v>
      </c>
      <c r="G242" s="242">
        <f t="shared" si="129"/>
        <v>1</v>
      </c>
      <c r="I242" s="139">
        <f t="shared" ref="I242:K242" si="155">I222/I$222</f>
        <v>1</v>
      </c>
      <c r="J242" s="140">
        <f t="shared" si="155"/>
        <v>1</v>
      </c>
      <c r="K242" s="141">
        <f t="shared" si="155"/>
        <v>1</v>
      </c>
    </row>
    <row r="243" spans="1:11" x14ac:dyDescent="0.3">
      <c r="A243" s="5" t="s">
        <v>81</v>
      </c>
      <c r="B243" s="8"/>
      <c r="C243" s="8"/>
      <c r="D243" s="8"/>
      <c r="E243" s="8"/>
      <c r="F243" s="8"/>
      <c r="G243" s="8"/>
      <c r="H243" s="8"/>
      <c r="I243" s="8"/>
      <c r="J243" s="8"/>
      <c r="K243" s="1"/>
    </row>
    <row r="244" spans="1:11" x14ac:dyDescent="0.3">
      <c r="A244" s="5"/>
      <c r="B244" s="8"/>
      <c r="C244" s="8"/>
      <c r="D244" s="8"/>
      <c r="E244" s="8"/>
      <c r="F244" s="8"/>
      <c r="G244" s="8"/>
      <c r="H244" s="8"/>
      <c r="I244" s="8"/>
      <c r="J244" s="8"/>
      <c r="K244" s="1"/>
    </row>
    <row r="245" spans="1:11" x14ac:dyDescent="0.3">
      <c r="A245" s="5"/>
      <c r="B245" s="8"/>
      <c r="C245" s="8"/>
      <c r="D245" s="8"/>
      <c r="E245" s="8"/>
      <c r="F245" s="8"/>
      <c r="G245" s="8"/>
      <c r="H245" s="8"/>
      <c r="I245" s="8"/>
      <c r="J245" s="8"/>
      <c r="K245" s="1"/>
    </row>
    <row r="246" spans="1:11" x14ac:dyDescent="0.3">
      <c r="A246" s="5"/>
      <c r="B246" s="8"/>
      <c r="C246" s="8"/>
      <c r="D246" s="8"/>
      <c r="E246" s="8"/>
      <c r="F246" s="8"/>
      <c r="G246" s="8"/>
      <c r="H246" s="8"/>
      <c r="I246" s="8"/>
      <c r="J246" s="8"/>
      <c r="K246" s="1"/>
    </row>
    <row r="247" spans="1:11" x14ac:dyDescent="0.3">
      <c r="A247" s="5"/>
      <c r="B247" s="8"/>
      <c r="C247" s="8"/>
      <c r="D247" s="8"/>
      <c r="E247" s="8"/>
      <c r="F247" s="8"/>
      <c r="G247" s="8"/>
      <c r="H247" s="8"/>
      <c r="I247" s="8"/>
      <c r="J247" s="8"/>
      <c r="K247" s="1"/>
    </row>
    <row r="248" spans="1:11" x14ac:dyDescent="0.3">
      <c r="A248" s="5"/>
      <c r="C248" s="34"/>
      <c r="D248" s="34"/>
      <c r="E248" s="34"/>
      <c r="F248" s="34"/>
      <c r="G248" s="34"/>
      <c r="H248" s="34"/>
      <c r="I248" s="34"/>
      <c r="J248" s="34"/>
      <c r="K248" s="34"/>
    </row>
    <row r="249" spans="1:11" x14ac:dyDescent="0.3">
      <c r="C249" s="34"/>
      <c r="D249" s="34"/>
      <c r="E249" s="34"/>
      <c r="F249" s="34"/>
      <c r="G249" s="34"/>
      <c r="H249" s="34"/>
      <c r="I249" s="34"/>
      <c r="J249" s="34"/>
      <c r="K249" s="34"/>
    </row>
  </sheetData>
  <mergeCells count="29">
    <mergeCell ref="M86:P86"/>
    <mergeCell ref="C107:G107"/>
    <mergeCell ref="I107:K107"/>
    <mergeCell ref="A106:P106"/>
    <mergeCell ref="A226:K226"/>
    <mergeCell ref="C207:G207"/>
    <mergeCell ref="I207:K207"/>
    <mergeCell ref="M207:P207"/>
    <mergeCell ref="I168:K168"/>
    <mergeCell ref="C128:G128"/>
    <mergeCell ref="I128:K128"/>
    <mergeCell ref="M128:P128"/>
    <mergeCell ref="C168:G168"/>
    <mergeCell ref="C227:G227"/>
    <mergeCell ref="I227:K227"/>
    <mergeCell ref="C86:G86"/>
    <mergeCell ref="I86:K86"/>
    <mergeCell ref="A3:P3"/>
    <mergeCell ref="A4:P4"/>
    <mergeCell ref="A45:P45"/>
    <mergeCell ref="A206:P206"/>
    <mergeCell ref="A126:P126"/>
    <mergeCell ref="A167:K167"/>
    <mergeCell ref="C6:G6"/>
    <mergeCell ref="I6:K6"/>
    <mergeCell ref="M6:P6"/>
    <mergeCell ref="C46:G46"/>
    <mergeCell ref="I46:K46"/>
    <mergeCell ref="A85:P85"/>
  </mergeCells>
  <pageMargins left="0.23622047244094491" right="0.23622047244094491" top="0.74803149606299213" bottom="0.74803149606299213" header="0.31496062992125984" footer="0.31496062992125984"/>
  <pageSetup paperSize="9" scale="7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tabColor rgb="FF0070C0"/>
  </sheetPr>
  <dimension ref="A1:AF454"/>
  <sheetViews>
    <sheetView showGridLines="0" topLeftCell="A77" zoomScale="80" zoomScaleNormal="80" workbookViewId="0">
      <selection activeCell="G8" sqref="G8"/>
    </sheetView>
  </sheetViews>
  <sheetFormatPr defaultColWidth="9.109375" defaultRowHeight="13.8" x14ac:dyDescent="0.3"/>
  <cols>
    <col min="1" max="1" width="22.5546875" style="468" customWidth="1"/>
    <col min="2" max="2" width="5.88671875" style="468" customWidth="1"/>
    <col min="3" max="5" width="12.33203125" style="468" bestFit="1" customWidth="1"/>
    <col min="6" max="6" width="12.33203125" style="468" customWidth="1"/>
    <col min="7" max="7" width="12.5546875" style="468" customWidth="1"/>
    <col min="8" max="8" width="7.33203125" style="468" customWidth="1"/>
    <col min="9" max="11" width="14.44140625" style="468" customWidth="1"/>
    <col min="12" max="12" width="7" style="468" customWidth="1"/>
    <col min="13" max="13" width="13.6640625" style="468" customWidth="1"/>
    <col min="14" max="14" width="18.88671875" style="468" customWidth="1"/>
    <col min="15" max="15" width="21.6640625" style="468" bestFit="1" customWidth="1"/>
    <col min="16" max="16" width="15.33203125" style="468" customWidth="1"/>
    <col min="17" max="17" width="5" style="468" customWidth="1"/>
    <col min="18" max="18" width="11.33203125" style="468" customWidth="1"/>
    <col min="19" max="20" width="10.5546875" style="468" bestFit="1" customWidth="1"/>
    <col min="21" max="21" width="10.5546875" style="468" customWidth="1"/>
    <col min="22" max="22" width="10.5546875" style="468" bestFit="1" customWidth="1"/>
    <col min="23" max="23" width="10.44140625" style="468" customWidth="1"/>
    <col min="24" max="24" width="18.33203125" style="468" bestFit="1" customWidth="1"/>
    <col min="25" max="25" width="13.6640625" style="468" customWidth="1"/>
    <col min="26" max="26" width="19.6640625" style="468" customWidth="1"/>
    <col min="27" max="32" width="9.109375" style="529"/>
    <col min="33" max="16384" width="9.109375" style="468"/>
  </cols>
  <sheetData>
    <row r="1" spans="1:26" s="529" customFormat="1" ht="29.4" customHeight="1" x14ac:dyDescent="0.3">
      <c r="A1" s="467"/>
      <c r="B1" s="528"/>
      <c r="C1" s="528"/>
      <c r="F1" s="467"/>
    </row>
    <row r="2" spans="1:26" s="529" customFormat="1" ht="29.4" customHeight="1" x14ac:dyDescent="0.3">
      <c r="A2" s="528"/>
      <c r="B2" s="528"/>
      <c r="C2" s="528"/>
      <c r="E2" s="467"/>
      <c r="F2" s="467"/>
    </row>
    <row r="3" spans="1:26" s="529" customFormat="1" ht="29.4" customHeight="1" thickBot="1" x14ac:dyDescent="0.35">
      <c r="A3" s="528"/>
      <c r="B3" s="528"/>
      <c r="C3" s="528"/>
      <c r="E3" s="467"/>
      <c r="F3" s="467"/>
    </row>
    <row r="4" spans="1:26" ht="29.4" customHeight="1" thickBot="1" x14ac:dyDescent="0.35">
      <c r="A4" s="690" t="s">
        <v>181</v>
      </c>
      <c r="B4" s="691"/>
      <c r="C4" s="691"/>
      <c r="D4" s="691"/>
      <c r="E4" s="691"/>
      <c r="F4" s="691"/>
      <c r="G4" s="691"/>
      <c r="H4" s="691"/>
      <c r="I4" s="691"/>
      <c r="J4" s="691"/>
      <c r="K4" s="691"/>
      <c r="L4" s="691"/>
      <c r="M4" s="691"/>
      <c r="N4" s="691"/>
      <c r="O4" s="691"/>
      <c r="P4" s="691"/>
      <c r="Q4" s="691"/>
      <c r="R4" s="691"/>
      <c r="S4" s="691"/>
      <c r="T4" s="691"/>
      <c r="U4" s="691"/>
      <c r="V4" s="691"/>
      <c r="W4" s="691"/>
      <c r="X4" s="691"/>
      <c r="Y4" s="691"/>
      <c r="Z4" s="692"/>
    </row>
    <row r="5" spans="1:26" ht="29.4" customHeight="1" thickBot="1" x14ac:dyDescent="0.35">
      <c r="A5" s="673" t="s">
        <v>182</v>
      </c>
      <c r="B5" s="674"/>
      <c r="C5" s="674"/>
      <c r="D5" s="674"/>
      <c r="E5" s="674"/>
      <c r="F5" s="674"/>
      <c r="G5" s="674"/>
      <c r="H5" s="674"/>
      <c r="I5" s="674"/>
      <c r="J5" s="674"/>
      <c r="K5" s="674"/>
      <c r="L5" s="674"/>
      <c r="M5" s="674"/>
      <c r="N5" s="674"/>
      <c r="O5" s="674"/>
      <c r="P5" s="674"/>
      <c r="Q5" s="674"/>
      <c r="R5" s="674"/>
      <c r="S5" s="674"/>
      <c r="T5" s="674"/>
      <c r="U5" s="674"/>
      <c r="V5" s="674"/>
      <c r="W5" s="674"/>
      <c r="X5" s="674"/>
      <c r="Y5" s="674"/>
      <c r="Z5" s="675"/>
    </row>
    <row r="6" spans="1:26" ht="14.4" thickBot="1" x14ac:dyDescent="0.35">
      <c r="A6" s="469"/>
      <c r="B6" s="470"/>
      <c r="C6" s="693" t="s">
        <v>183</v>
      </c>
      <c r="D6" s="694"/>
      <c r="E6" s="694"/>
      <c r="F6" s="694"/>
      <c r="G6" s="695"/>
      <c r="I6" s="683" t="s">
        <v>183</v>
      </c>
      <c r="J6" s="684"/>
      <c r="K6" s="685"/>
      <c r="M6" s="683" t="s">
        <v>184</v>
      </c>
      <c r="N6" s="684"/>
      <c r="O6" s="684"/>
      <c r="P6" s="685"/>
      <c r="R6" s="686" t="s">
        <v>185</v>
      </c>
      <c r="S6" s="687"/>
      <c r="T6" s="687"/>
      <c r="U6" s="687"/>
      <c r="V6" s="687"/>
      <c r="W6" s="688"/>
      <c r="X6" s="687"/>
      <c r="Y6" s="687"/>
      <c r="Z6" s="689"/>
    </row>
    <row r="7" spans="1:26" ht="41.25" customHeight="1" thickBot="1" x14ac:dyDescent="0.35">
      <c r="A7" s="469"/>
      <c r="B7" s="471"/>
      <c r="C7" s="472">
        <v>2020</v>
      </c>
      <c r="D7" s="472">
        <v>2021</v>
      </c>
      <c r="E7" s="472">
        <v>2022</v>
      </c>
      <c r="F7" s="472">
        <v>2023</v>
      </c>
      <c r="G7" s="472">
        <v>2025</v>
      </c>
      <c r="H7" s="529"/>
      <c r="I7" s="472" t="s">
        <v>5</v>
      </c>
      <c r="J7" s="472" t="s">
        <v>6</v>
      </c>
      <c r="K7" s="472" t="s">
        <v>7</v>
      </c>
      <c r="L7" s="489"/>
      <c r="M7" s="473" t="s">
        <v>83</v>
      </c>
      <c r="N7" s="474" t="s">
        <v>9</v>
      </c>
      <c r="O7" s="474" t="s">
        <v>10</v>
      </c>
      <c r="P7" s="475" t="s">
        <v>11</v>
      </c>
      <c r="Q7" s="489"/>
      <c r="R7" s="476">
        <v>2020</v>
      </c>
      <c r="S7" s="477">
        <v>2021</v>
      </c>
      <c r="T7" s="477">
        <v>2022</v>
      </c>
      <c r="U7" s="472">
        <v>2023</v>
      </c>
      <c r="V7" s="478">
        <v>2025</v>
      </c>
      <c r="W7" s="489"/>
      <c r="X7" s="479" t="s">
        <v>5</v>
      </c>
      <c r="Y7" s="480" t="s">
        <v>186</v>
      </c>
      <c r="Z7" s="481" t="s">
        <v>187</v>
      </c>
    </row>
    <row r="8" spans="1:26" ht="28.2" thickBot="1" x14ac:dyDescent="0.35">
      <c r="A8" s="472" t="s">
        <v>12</v>
      </c>
      <c r="B8" s="490" t="s">
        <v>13</v>
      </c>
      <c r="C8" s="482" t="s">
        <v>84</v>
      </c>
      <c r="D8" s="482" t="s">
        <v>84</v>
      </c>
      <c r="E8" s="482" t="s">
        <v>84</v>
      </c>
      <c r="F8" s="482" t="s">
        <v>84</v>
      </c>
      <c r="G8" s="482" t="s">
        <v>84</v>
      </c>
      <c r="H8" s="529"/>
      <c r="I8" s="472" t="s">
        <v>84</v>
      </c>
      <c r="J8" s="472" t="s">
        <v>84</v>
      </c>
      <c r="K8" s="472" t="s">
        <v>84</v>
      </c>
      <c r="L8" s="489"/>
      <c r="M8" s="473" t="s">
        <v>15</v>
      </c>
      <c r="N8" s="474" t="s">
        <v>15</v>
      </c>
      <c r="O8" s="483" t="s">
        <v>15</v>
      </c>
      <c r="P8" s="475" t="s">
        <v>15</v>
      </c>
      <c r="Q8" s="489"/>
      <c r="R8" s="491" t="s">
        <v>15</v>
      </c>
      <c r="S8" s="485" t="s">
        <v>15</v>
      </c>
      <c r="T8" s="485" t="s">
        <v>15</v>
      </c>
      <c r="U8" s="485" t="s">
        <v>15</v>
      </c>
      <c r="V8" s="486" t="s">
        <v>15</v>
      </c>
      <c r="W8" s="489"/>
      <c r="X8" s="484" t="s">
        <v>15</v>
      </c>
      <c r="Y8" s="487" t="s">
        <v>15</v>
      </c>
      <c r="Z8" s="488" t="s">
        <v>15</v>
      </c>
    </row>
    <row r="9" spans="1:26" x14ac:dyDescent="0.3">
      <c r="A9" s="530" t="s">
        <v>16</v>
      </c>
      <c r="B9" s="531" t="s">
        <v>17</v>
      </c>
      <c r="C9" s="492">
        <v>11437.580637899098</v>
      </c>
      <c r="D9" s="493">
        <v>11963.470700306692</v>
      </c>
      <c r="E9" s="492">
        <v>12793.805336583628</v>
      </c>
      <c r="F9" s="492">
        <v>13780.932615688571</v>
      </c>
      <c r="G9" s="494">
        <v>15985.106333516314</v>
      </c>
      <c r="H9" s="489"/>
      <c r="I9" s="495">
        <v>17553.889034226566</v>
      </c>
      <c r="J9" s="496">
        <v>19798.191015651835</v>
      </c>
      <c r="K9" s="497">
        <v>23010.97277400317</v>
      </c>
      <c r="L9" s="489"/>
      <c r="M9" s="498">
        <f>F9/E9-1</f>
        <v>7.7156659268706518E-2</v>
      </c>
      <c r="N9" s="499">
        <f>(I9/$G9)^(1/5)-1</f>
        <v>1.8900003707438495E-2</v>
      </c>
      <c r="O9" s="500">
        <f>(J9/$G9)^(1/5)-1</f>
        <v>4.3715170684412552E-2</v>
      </c>
      <c r="P9" s="501">
        <f>(K9/$G9)^(1/5)-1</f>
        <v>7.5582901895128396E-2</v>
      </c>
      <c r="Q9" s="489"/>
      <c r="R9" s="499">
        <f>C9/GDP!H7</f>
        <v>3.5963485383895925E-2</v>
      </c>
      <c r="S9" s="500">
        <f>D9/GDP!I7</f>
        <v>3.5977558009242114E-2</v>
      </c>
      <c r="T9" s="500">
        <f>E9/GDP!J7</f>
        <v>3.6695257324663125E-2</v>
      </c>
      <c r="U9" s="500">
        <f>F9/GDP!K7</f>
        <v>3.9489026215934531E-2</v>
      </c>
      <c r="V9" s="501">
        <f>G9/GDP!L7</f>
        <v>4.4702709966508998E-2</v>
      </c>
      <c r="W9" s="489"/>
      <c r="X9" s="499">
        <f>I9/GDP!N7</f>
        <v>4.7132453200458009E-2</v>
      </c>
      <c r="Y9" s="500">
        <f>J9/GDP!O7</f>
        <v>5.105558227521844E-2</v>
      </c>
      <c r="Z9" s="501">
        <f>K9/GDP!P7</f>
        <v>5.6559169495874521E-2</v>
      </c>
    </row>
    <row r="10" spans="1:26" x14ac:dyDescent="0.3">
      <c r="A10" s="530" t="s">
        <v>18</v>
      </c>
      <c r="B10" s="531" t="s">
        <v>19</v>
      </c>
      <c r="C10" s="492">
        <v>14733.460499639197</v>
      </c>
      <c r="D10" s="493">
        <v>15471.438367892888</v>
      </c>
      <c r="E10" s="492">
        <v>16144.59876262641</v>
      </c>
      <c r="F10" s="492">
        <v>17794.998283399622</v>
      </c>
      <c r="G10" s="494">
        <v>21103.543150825553</v>
      </c>
      <c r="H10" s="489"/>
      <c r="I10" s="502">
        <v>23768.076624145215</v>
      </c>
      <c r="J10" s="493">
        <v>29250.67800628009</v>
      </c>
      <c r="K10" s="503">
        <v>32800.588098296241</v>
      </c>
      <c r="L10" s="489"/>
      <c r="M10" s="554">
        <f t="shared" ref="M10:M41" si="0">F10/E10-1</f>
        <v>0.1022261094895569</v>
      </c>
      <c r="N10" s="499">
        <f t="shared" ref="N10:P41" si="1">(I10/$G10)^(1/5)-1</f>
        <v>2.406549317762785E-2</v>
      </c>
      <c r="O10" s="500">
        <f t="shared" si="1"/>
        <v>6.7471065651576456E-2</v>
      </c>
      <c r="P10" s="501">
        <f t="shared" si="1"/>
        <v>9.2207742229363676E-2</v>
      </c>
      <c r="Q10" s="489"/>
      <c r="R10" s="499">
        <f>C10/GDP!H8</f>
        <v>3.8190861580891654E-2</v>
      </c>
      <c r="S10" s="500">
        <f>D10/GDP!I8</f>
        <v>3.7731956200332213E-2</v>
      </c>
      <c r="T10" s="500">
        <f>E10/GDP!J8</f>
        <v>3.8135042817812069E-2</v>
      </c>
      <c r="U10" s="500">
        <f>F10/GDP!K8</f>
        <v>4.1616855160141644E-2</v>
      </c>
      <c r="V10" s="501">
        <f>G10/GDP!L8</f>
        <v>4.8346269155099271E-2</v>
      </c>
      <c r="W10" s="489"/>
      <c r="X10" s="499">
        <f>I10/GDP!N8</f>
        <v>5.2736697306331369E-2</v>
      </c>
      <c r="Y10" s="500">
        <f>J10/GDP!O8</f>
        <v>6.2871582872904272E-2</v>
      </c>
      <c r="Z10" s="501">
        <f>K10/GDP!P8</f>
        <v>6.7881982027612642E-2</v>
      </c>
    </row>
    <row r="11" spans="1:26" x14ac:dyDescent="0.3">
      <c r="A11" s="530" t="s">
        <v>20</v>
      </c>
      <c r="B11" s="531" t="s">
        <v>21</v>
      </c>
      <c r="C11" s="492">
        <v>2210.9061772774644</v>
      </c>
      <c r="D11" s="493">
        <v>2352.8367889869673</v>
      </c>
      <c r="E11" s="492">
        <v>2506.8741887521192</v>
      </c>
      <c r="F11" s="492">
        <v>2725.5655612668911</v>
      </c>
      <c r="G11" s="494">
        <v>3189.0709223939266</v>
      </c>
      <c r="H11" s="489"/>
      <c r="I11" s="502">
        <v>3728.5020208947722</v>
      </c>
      <c r="J11" s="493">
        <v>4400.179038029778</v>
      </c>
      <c r="K11" s="503">
        <v>4974.0204099269304</v>
      </c>
      <c r="L11" s="489"/>
      <c r="M11" s="554">
        <f t="shared" si="0"/>
        <v>8.7236676453888107E-2</v>
      </c>
      <c r="N11" s="499">
        <f t="shared" si="1"/>
        <v>3.1748962944009085E-2</v>
      </c>
      <c r="O11" s="500">
        <f t="shared" si="1"/>
        <v>6.6500918989297775E-2</v>
      </c>
      <c r="P11" s="501">
        <f t="shared" si="1"/>
        <v>9.2971096050908253E-2</v>
      </c>
      <c r="Q11" s="489"/>
      <c r="R11" s="499">
        <f>C11/GDP!H9</f>
        <v>4.818205793415508E-2</v>
      </c>
      <c r="S11" s="500">
        <f>D11/GDP!I9</f>
        <v>4.7637977987859056E-2</v>
      </c>
      <c r="T11" s="500">
        <f>E11/GDP!J9</f>
        <v>4.9106315934143233E-2</v>
      </c>
      <c r="U11" s="500">
        <f>F11/GDP!K9</f>
        <v>5.2516832799673917E-2</v>
      </c>
      <c r="V11" s="501">
        <f>G11/GDP!L9</f>
        <v>5.7830014768204048E-2</v>
      </c>
      <c r="W11" s="489"/>
      <c r="X11" s="499">
        <f>I11/GDP!N9</f>
        <v>6.2987965845301225E-2</v>
      </c>
      <c r="Y11" s="500">
        <f>J11/GDP!O9</f>
        <v>6.9319822086257588E-2</v>
      </c>
      <c r="Z11" s="501">
        <f>K11/GDP!P9</f>
        <v>7.2150947524862549E-2</v>
      </c>
    </row>
    <row r="12" spans="1:26" x14ac:dyDescent="0.3">
      <c r="A12" s="530" t="s">
        <v>22</v>
      </c>
      <c r="B12" s="531" t="s">
        <v>23</v>
      </c>
      <c r="C12" s="492">
        <v>1089.2175921087769</v>
      </c>
      <c r="D12" s="493">
        <v>1148.3857908308646</v>
      </c>
      <c r="E12" s="492">
        <v>1262.2395002774731</v>
      </c>
      <c r="F12" s="492">
        <v>1382.0832194576246</v>
      </c>
      <c r="G12" s="494">
        <v>1651.8130529034211</v>
      </c>
      <c r="H12" s="489"/>
      <c r="I12" s="502">
        <v>1807.1192996346322</v>
      </c>
      <c r="J12" s="493">
        <v>2153.5873877576641</v>
      </c>
      <c r="K12" s="503">
        <v>2451.5398605427654</v>
      </c>
      <c r="L12" s="489"/>
      <c r="M12" s="554">
        <f t="shared" si="0"/>
        <v>9.4945308837036668E-2</v>
      </c>
      <c r="N12" s="499">
        <f t="shared" si="1"/>
        <v>1.8134575265055908E-2</v>
      </c>
      <c r="O12" s="500">
        <f t="shared" si="1"/>
        <v>5.4484793127445474E-2</v>
      </c>
      <c r="P12" s="501">
        <f t="shared" si="1"/>
        <v>8.2170306117608893E-2</v>
      </c>
      <c r="Q12" s="489"/>
      <c r="R12" s="499">
        <f>C12/GDP!H10</f>
        <v>2.3445102832406556E-2</v>
      </c>
      <c r="S12" s="500">
        <f>D12/GDP!I10</f>
        <v>2.1858304030791156E-2</v>
      </c>
      <c r="T12" s="500">
        <f>E12/GDP!J10</f>
        <v>2.2618729686963698E-2</v>
      </c>
      <c r="U12" s="500">
        <f>F12/GDP!K10</f>
        <v>2.4115162573119683E-2</v>
      </c>
      <c r="V12" s="501">
        <f>G12/GDP!L10</f>
        <v>2.7352629907928274E-2</v>
      </c>
      <c r="W12" s="489"/>
      <c r="X12" s="499">
        <f>I12/GDP!N10</f>
        <v>2.7840970021526867E-2</v>
      </c>
      <c r="Y12" s="500">
        <f>J12/GDP!O10</f>
        <v>3.0900484523588852E-2</v>
      </c>
      <c r="Z12" s="501">
        <f>K12/GDP!P10</f>
        <v>3.2339929737946263E-2</v>
      </c>
    </row>
    <row r="13" spans="1:26" x14ac:dyDescent="0.3">
      <c r="A13" s="530" t="s">
        <v>24</v>
      </c>
      <c r="B13" s="531" t="s">
        <v>25</v>
      </c>
      <c r="C13" s="492">
        <v>1369.7442942170615</v>
      </c>
      <c r="D13" s="493">
        <v>1473.6537426741731</v>
      </c>
      <c r="E13" s="492">
        <v>1571.7017329251069</v>
      </c>
      <c r="F13" s="492">
        <v>1673.7742196980803</v>
      </c>
      <c r="G13" s="494">
        <v>1982.0666451210905</v>
      </c>
      <c r="H13" s="489"/>
      <c r="I13" s="502">
        <v>2093.1138419727317</v>
      </c>
      <c r="J13" s="493">
        <v>2471.797070112154</v>
      </c>
      <c r="K13" s="503">
        <v>2823.7086326556741</v>
      </c>
      <c r="L13" s="489"/>
      <c r="M13" s="554">
        <f t="shared" si="0"/>
        <v>6.4943929649428744E-2</v>
      </c>
      <c r="N13" s="499">
        <f t="shared" si="1"/>
        <v>1.0962204073663884E-2</v>
      </c>
      <c r="O13" s="500">
        <f t="shared" si="1"/>
        <v>4.5150690925732651E-2</v>
      </c>
      <c r="P13" s="501">
        <f t="shared" si="1"/>
        <v>7.3347442163482546E-2</v>
      </c>
      <c r="Q13" s="489"/>
      <c r="R13" s="499">
        <f>C13/GDP!H11</f>
        <v>6.7701406350485688E-2</v>
      </c>
      <c r="S13" s="500">
        <f>D13/GDP!I11</f>
        <v>6.8327642570684174E-2</v>
      </c>
      <c r="T13" s="500">
        <f>E13/GDP!J11</f>
        <v>6.9009232829128977E-2</v>
      </c>
      <c r="U13" s="500">
        <f>F13/GDP!K11</f>
        <v>7.1908966331844404E-2</v>
      </c>
      <c r="V13" s="501">
        <f>G13/GDP!L11</f>
        <v>8.0500162386335949E-2</v>
      </c>
      <c r="W13" s="489"/>
      <c r="X13" s="499">
        <f>I13/GDP!N11</f>
        <v>7.9036466535506292E-2</v>
      </c>
      <c r="Y13" s="500">
        <f>J13/GDP!O11</f>
        <v>8.6867666966497004E-2</v>
      </c>
      <c r="Z13" s="501">
        <f>K13/GDP!P11</f>
        <v>9.1163274071850653E-2</v>
      </c>
    </row>
    <row r="14" spans="1:26" x14ac:dyDescent="0.3">
      <c r="A14" s="530" t="s">
        <v>26</v>
      </c>
      <c r="B14" s="531" t="s">
        <v>27</v>
      </c>
      <c r="C14" s="492">
        <v>3701.8456024804918</v>
      </c>
      <c r="D14" s="493">
        <v>3934.1639071736972</v>
      </c>
      <c r="E14" s="492">
        <v>4204.3963099774328</v>
      </c>
      <c r="F14" s="492">
        <v>4520.7550409446885</v>
      </c>
      <c r="G14" s="494">
        <v>5402.0524750564873</v>
      </c>
      <c r="H14" s="489"/>
      <c r="I14" s="502">
        <v>5873.092292464009</v>
      </c>
      <c r="J14" s="493">
        <v>6916.4864318877098</v>
      </c>
      <c r="K14" s="503">
        <v>8318.6022416516862</v>
      </c>
      <c r="L14" s="489"/>
      <c r="M14" s="554">
        <f t="shared" si="0"/>
        <v>7.5244745652665035E-2</v>
      </c>
      <c r="N14" s="499">
        <f t="shared" si="1"/>
        <v>1.6861033691554672E-2</v>
      </c>
      <c r="O14" s="500">
        <f t="shared" si="1"/>
        <v>5.066761513806628E-2</v>
      </c>
      <c r="P14" s="501">
        <f t="shared" si="1"/>
        <v>9.0180255206696369E-2</v>
      </c>
      <c r="Q14" s="489"/>
      <c r="R14" s="499">
        <f>C14/GDP!H12</f>
        <v>2.0473204502935695E-2</v>
      </c>
      <c r="S14" s="500">
        <f>D14/GDP!I12</f>
        <v>2.1011511146356805E-2</v>
      </c>
      <c r="T14" s="500">
        <f>E14/GDP!J12</f>
        <v>2.194090740410631E-2</v>
      </c>
      <c r="U14" s="500">
        <f>F14/GDP!K12</f>
        <v>2.3548751186445772E-2</v>
      </c>
      <c r="V14" s="501">
        <f>G14/GDP!L12</f>
        <v>2.6725100750234765E-2</v>
      </c>
      <c r="W14" s="489"/>
      <c r="X14" s="499">
        <f>I14/GDP!N12</f>
        <v>2.7519103436022964E-2</v>
      </c>
      <c r="Y14" s="500">
        <f>J14/GDP!O12</f>
        <v>3.0350147595409362E-2</v>
      </c>
      <c r="Z14" s="501">
        <f>K14/GDP!P12</f>
        <v>3.4014476463859002E-2</v>
      </c>
    </row>
    <row r="15" spans="1:26" x14ac:dyDescent="0.3">
      <c r="A15" s="530" t="s">
        <v>28</v>
      </c>
      <c r="B15" s="531" t="s">
        <v>29</v>
      </c>
      <c r="C15" s="492">
        <v>10925.219461635808</v>
      </c>
      <c r="D15" s="493">
        <v>11409.919107125013</v>
      </c>
      <c r="E15" s="492">
        <v>12534.554401857424</v>
      </c>
      <c r="F15" s="492">
        <v>13784.232145860111</v>
      </c>
      <c r="G15" s="494">
        <v>16680.897291989568</v>
      </c>
      <c r="H15" s="489"/>
      <c r="I15" s="502">
        <v>18312.722729475921</v>
      </c>
      <c r="J15" s="493">
        <v>21200.457118700164</v>
      </c>
      <c r="K15" s="503">
        <v>24730.506700069593</v>
      </c>
      <c r="L15" s="489"/>
      <c r="M15" s="554">
        <f t="shared" si="0"/>
        <v>9.9698617432902426E-2</v>
      </c>
      <c r="N15" s="499">
        <f t="shared" si="1"/>
        <v>1.8841677682781777E-2</v>
      </c>
      <c r="O15" s="500">
        <f t="shared" si="1"/>
        <v>4.9119992869124163E-2</v>
      </c>
      <c r="P15" s="501">
        <f t="shared" si="1"/>
        <v>8.1938864079298845E-2</v>
      </c>
      <c r="Q15" s="489"/>
      <c r="R15" s="499">
        <f>C15/GDP!H13</f>
        <v>3.9223703523052093E-2</v>
      </c>
      <c r="S15" s="500">
        <f>D15/GDP!I13</f>
        <v>3.8339530469492962E-2</v>
      </c>
      <c r="T15" s="500">
        <f>E15/GDP!J13</f>
        <v>4.0998843708033444E-2</v>
      </c>
      <c r="U15" s="500">
        <f>F15/GDP!K13</f>
        <v>4.4332715577258631E-2</v>
      </c>
      <c r="V15" s="501">
        <f>G15/GDP!L13</f>
        <v>5.2280856850712043E-2</v>
      </c>
      <c r="W15" s="489"/>
      <c r="X15" s="499">
        <f>I15/GDP!N13</f>
        <v>5.5570699022368011E-2</v>
      </c>
      <c r="Y15" s="500">
        <f>J15/GDP!O13</f>
        <v>6.1860320328438648E-2</v>
      </c>
      <c r="Z15" s="501">
        <f>K15/GDP!P13</f>
        <v>6.9163527161581639E-2</v>
      </c>
    </row>
    <row r="16" spans="1:26" x14ac:dyDescent="0.3">
      <c r="A16" s="530" t="s">
        <v>30</v>
      </c>
      <c r="B16" s="531" t="s">
        <v>31</v>
      </c>
      <c r="C16" s="492">
        <v>1932.2233304321899</v>
      </c>
      <c r="D16" s="493">
        <v>2102.7373219160077</v>
      </c>
      <c r="E16" s="492">
        <v>2345.5616523205526</v>
      </c>
      <c r="F16" s="492">
        <v>2596.426057435347</v>
      </c>
      <c r="G16" s="494">
        <v>3305.6727667807427</v>
      </c>
      <c r="H16" s="489"/>
      <c r="I16" s="502">
        <v>3498.5251607625055</v>
      </c>
      <c r="J16" s="493">
        <v>4390.2411967494154</v>
      </c>
      <c r="K16" s="503">
        <v>5312.4495450158884</v>
      </c>
      <c r="L16" s="489"/>
      <c r="M16" s="554">
        <f t="shared" si="0"/>
        <v>0.10695280802642926</v>
      </c>
      <c r="N16" s="499">
        <f t="shared" si="1"/>
        <v>1.1404841754504735E-2</v>
      </c>
      <c r="O16" s="500">
        <f t="shared" si="1"/>
        <v>5.8389942265618E-2</v>
      </c>
      <c r="P16" s="501">
        <f t="shared" si="1"/>
        <v>9.9529768012740272E-2</v>
      </c>
      <c r="Q16" s="489"/>
      <c r="R16" s="499">
        <f>C16/GDP!H14</f>
        <v>9.66540839176913E-2</v>
      </c>
      <c r="S16" s="500">
        <f>D16/GDP!I14</f>
        <v>9.8074173975799983E-2</v>
      </c>
      <c r="T16" s="500">
        <f>E16/GDP!J14</f>
        <v>0.10990645883127106</v>
      </c>
      <c r="U16" s="500">
        <f>F16/GDP!K14</f>
        <v>0.12448584709408136</v>
      </c>
      <c r="V16" s="501">
        <f>G16/GDP!L14</f>
        <v>0.1508040550834964</v>
      </c>
      <c r="W16" s="489"/>
      <c r="X16" s="499">
        <f>I16/GDP!N14</f>
        <v>0.1498396345192583</v>
      </c>
      <c r="Y16" s="500">
        <f>J16/GDP!O14</f>
        <v>0.17425706764439142</v>
      </c>
      <c r="Z16" s="501">
        <f>K16/GDP!P14</f>
        <v>0.19432013111787946</v>
      </c>
    </row>
    <row r="17" spans="1:26" x14ac:dyDescent="0.3">
      <c r="A17" s="530" t="s">
        <v>32</v>
      </c>
      <c r="B17" s="531" t="s">
        <v>33</v>
      </c>
      <c r="C17" s="492">
        <v>8754.7217955888591</v>
      </c>
      <c r="D17" s="493">
        <v>9084.5071375160132</v>
      </c>
      <c r="E17" s="492">
        <v>10380.914230061191</v>
      </c>
      <c r="F17" s="492">
        <v>11569.289522952438</v>
      </c>
      <c r="G17" s="494">
        <v>13872.954224913077</v>
      </c>
      <c r="H17" s="489"/>
      <c r="I17" s="502">
        <v>15867.505662159012</v>
      </c>
      <c r="J17" s="493">
        <v>17666.92426791789</v>
      </c>
      <c r="K17" s="503">
        <v>20355.791833230855</v>
      </c>
      <c r="L17" s="489"/>
      <c r="M17" s="554">
        <f t="shared" si="0"/>
        <v>0.11447693975256379</v>
      </c>
      <c r="N17" s="499">
        <f t="shared" si="1"/>
        <v>2.723058508027143E-2</v>
      </c>
      <c r="O17" s="500">
        <f t="shared" si="1"/>
        <v>4.953855914431049E-2</v>
      </c>
      <c r="P17" s="501">
        <f t="shared" si="1"/>
        <v>7.9701760559652168E-2</v>
      </c>
      <c r="Q17" s="489"/>
      <c r="R17" s="499">
        <f>C17/GDP!H15</f>
        <v>4.3863602595189462E-2</v>
      </c>
      <c r="S17" s="500">
        <f>D17/GDP!I15</f>
        <v>4.4117397802365697E-2</v>
      </c>
      <c r="T17" s="500">
        <f>E17/GDP!J15</f>
        <v>4.9616833033613243E-2</v>
      </c>
      <c r="U17" s="500">
        <f>F17/GDP!K15</f>
        <v>5.5368241270754473E-2</v>
      </c>
      <c r="V17" s="501">
        <f>G17/GDP!L15</f>
        <v>6.483188447527774E-2</v>
      </c>
      <c r="W17" s="489"/>
      <c r="X17" s="499">
        <f>I17/GDP!N15</f>
        <v>7.1229951925295715E-2</v>
      </c>
      <c r="Y17" s="500">
        <f>J17/GDP!O15</f>
        <v>7.6205899669430407E-2</v>
      </c>
      <c r="Z17" s="501">
        <f>K17/GDP!P15</f>
        <v>8.3734588677141203E-2</v>
      </c>
    </row>
    <row r="18" spans="1:26" x14ac:dyDescent="0.3">
      <c r="A18" s="532" t="s">
        <v>34</v>
      </c>
      <c r="B18" s="531" t="s">
        <v>35</v>
      </c>
      <c r="C18" s="492">
        <v>63523.695116882736</v>
      </c>
      <c r="D18" s="493">
        <v>65741.300474614793</v>
      </c>
      <c r="E18" s="492">
        <v>72619.791270770555</v>
      </c>
      <c r="F18" s="492">
        <v>80814.033846210368</v>
      </c>
      <c r="G18" s="494">
        <v>100781.52322933209</v>
      </c>
      <c r="H18" s="489"/>
      <c r="I18" s="502">
        <v>110550.0576855448</v>
      </c>
      <c r="J18" s="493">
        <v>124398.26635604195</v>
      </c>
      <c r="K18" s="503">
        <v>144971.01495090179</v>
      </c>
      <c r="L18" s="489"/>
      <c r="M18" s="554">
        <f t="shared" si="0"/>
        <v>0.11283759471142951</v>
      </c>
      <c r="N18" s="499">
        <f t="shared" si="1"/>
        <v>1.8674913497023216E-2</v>
      </c>
      <c r="O18" s="500">
        <f t="shared" si="1"/>
        <v>4.3005700329921126E-2</v>
      </c>
      <c r="P18" s="501">
        <f t="shared" si="1"/>
        <v>7.5424812139097908E-2</v>
      </c>
      <c r="Q18" s="489"/>
      <c r="R18" s="499">
        <f>C18/GDP!H16</f>
        <v>3.0890608453222466E-2</v>
      </c>
      <c r="S18" s="500">
        <f>D18/GDP!I16</f>
        <v>3.0054523144421051E-2</v>
      </c>
      <c r="T18" s="500">
        <f>E18/GDP!J16</f>
        <v>3.2382433121258929E-2</v>
      </c>
      <c r="U18" s="500">
        <f>F18/GDP!K16</f>
        <v>3.5696911358545746E-2</v>
      </c>
      <c r="V18" s="501">
        <f>G18/GDP!L16</f>
        <v>4.3144303091122493E-2</v>
      </c>
      <c r="W18" s="489"/>
      <c r="X18" s="499">
        <f>I18/GDP!N16</f>
        <v>4.5710907930633121E-2</v>
      </c>
      <c r="Y18" s="500">
        <f>J18/GDP!O16</f>
        <v>4.9315470371853735E-2</v>
      </c>
      <c r="Z18" s="501">
        <f>K18/GDP!P16</f>
        <v>5.4912255157790642E-2</v>
      </c>
    </row>
    <row r="19" spans="1:26" x14ac:dyDescent="0.3">
      <c r="A19" s="532" t="s">
        <v>36</v>
      </c>
      <c r="B19" s="531" t="s">
        <v>37</v>
      </c>
      <c r="C19" s="492">
        <v>124589.33001340272</v>
      </c>
      <c r="D19" s="493">
        <v>129971.60466799935</v>
      </c>
      <c r="E19" s="492">
        <v>144399.93747964309</v>
      </c>
      <c r="F19" s="492">
        <v>159651.40594654172</v>
      </c>
      <c r="G19" s="494">
        <v>191417.67380373209</v>
      </c>
      <c r="H19" s="489"/>
      <c r="I19" s="502">
        <v>204162.6210882978</v>
      </c>
      <c r="J19" s="493">
        <v>236057.19974086949</v>
      </c>
      <c r="K19" s="503">
        <v>282600.17033689679</v>
      </c>
      <c r="L19" s="489"/>
      <c r="M19" s="554">
        <f t="shared" si="0"/>
        <v>0.10561963345066361</v>
      </c>
      <c r="N19" s="499">
        <f t="shared" si="1"/>
        <v>1.2975262389395281E-2</v>
      </c>
      <c r="O19" s="500">
        <f t="shared" si="1"/>
        <v>4.2814456995005301E-2</v>
      </c>
      <c r="P19" s="501">
        <f t="shared" si="1"/>
        <v>8.1030823065018298E-2</v>
      </c>
      <c r="Q19" s="489"/>
      <c r="R19" s="499">
        <f>C19/GDP!H17</f>
        <v>4.386292961268709E-2</v>
      </c>
      <c r="S19" s="500">
        <f>D19/GDP!I17</f>
        <v>4.4352289605787125E-2</v>
      </c>
      <c r="T19" s="500">
        <f>E19/GDP!J17</f>
        <v>4.8402715411712025E-2</v>
      </c>
      <c r="U19" s="500">
        <f>F19/GDP!K17</f>
        <v>5.3802837652957153E-2</v>
      </c>
      <c r="V19" s="501">
        <f>G19/GDP!L17</f>
        <v>6.2674139176271917E-2</v>
      </c>
      <c r="W19" s="489"/>
      <c r="X19" s="499">
        <f>I19/GDP!N17</f>
        <v>6.483468027179852E-2</v>
      </c>
      <c r="Y19" s="500">
        <f>J19/GDP!O17</f>
        <v>7.22324906591362E-2</v>
      </c>
      <c r="Z19" s="501">
        <f>K19/GDP!P17</f>
        <v>8.3069620861476415E-2</v>
      </c>
    </row>
    <row r="20" spans="1:26" x14ac:dyDescent="0.3">
      <c r="A20" s="530" t="s">
        <v>38</v>
      </c>
      <c r="B20" s="531" t="s">
        <v>39</v>
      </c>
      <c r="C20" s="492">
        <v>3031.6369717225371</v>
      </c>
      <c r="D20" s="493">
        <v>3230.5684169946653</v>
      </c>
      <c r="E20" s="492">
        <v>3369.1207081511952</v>
      </c>
      <c r="F20" s="492">
        <v>3526.1109255225597</v>
      </c>
      <c r="G20" s="494">
        <v>3987.5506500615802</v>
      </c>
      <c r="H20" s="489"/>
      <c r="I20" s="502">
        <v>4274.1972407609264</v>
      </c>
      <c r="J20" s="493">
        <v>4957.350371473256</v>
      </c>
      <c r="K20" s="503">
        <v>5795.4529885846296</v>
      </c>
      <c r="L20" s="489"/>
      <c r="M20" s="554">
        <f t="shared" si="0"/>
        <v>4.659679215159751E-2</v>
      </c>
      <c r="N20" s="499">
        <f t="shared" si="1"/>
        <v>1.3980654835355821E-2</v>
      </c>
      <c r="O20" s="500">
        <f t="shared" si="1"/>
        <v>4.450056787167922E-2</v>
      </c>
      <c r="P20" s="501">
        <f t="shared" si="1"/>
        <v>7.7646282145215073E-2</v>
      </c>
      <c r="Q20" s="489"/>
      <c r="R20" s="499">
        <f>C20/GDP!H18</f>
        <v>1.6896387081305145E-2</v>
      </c>
      <c r="S20" s="500">
        <f>D20/GDP!I18</f>
        <v>1.6604665064165369E-2</v>
      </c>
      <c r="T20" s="500">
        <f>E20/GDP!J18</f>
        <v>1.6349872781813757E-2</v>
      </c>
      <c r="U20" s="500">
        <f>F20/GDP!K18</f>
        <v>1.6700556699589111E-2</v>
      </c>
      <c r="V20" s="501">
        <f>G20/GDP!L18</f>
        <v>1.8261510336196954E-2</v>
      </c>
      <c r="W20" s="489"/>
      <c r="X20" s="499">
        <f>I20/GDP!N18</f>
        <v>1.887481640943605E-2</v>
      </c>
      <c r="Y20" s="500">
        <f>J20/GDP!O18</f>
        <v>2.1114930357312919E-2</v>
      </c>
      <c r="Z20" s="501">
        <f>K20/GDP!P18</f>
        <v>2.3645584672070525E-2</v>
      </c>
    </row>
    <row r="21" spans="1:26" x14ac:dyDescent="0.3">
      <c r="A21" s="530" t="s">
        <v>40</v>
      </c>
      <c r="B21" s="531" t="s">
        <v>41</v>
      </c>
      <c r="C21" s="492">
        <v>3481.7329388133207</v>
      </c>
      <c r="D21" s="493">
        <v>3728.5982513547451</v>
      </c>
      <c r="E21" s="492">
        <v>4014.1036607429314</v>
      </c>
      <c r="F21" s="492">
        <v>4269.8533708194591</v>
      </c>
      <c r="G21" s="494">
        <v>5041.9144267638212</v>
      </c>
      <c r="H21" s="489"/>
      <c r="I21" s="502">
        <v>5760.9945979702752</v>
      </c>
      <c r="J21" s="493">
        <v>7069.6968420675785</v>
      </c>
      <c r="K21" s="503">
        <v>8267.7264307902587</v>
      </c>
      <c r="L21" s="489"/>
      <c r="M21" s="554">
        <f t="shared" si="0"/>
        <v>6.3712781654770012E-2</v>
      </c>
      <c r="N21" s="499">
        <f t="shared" si="1"/>
        <v>2.7023543585147802E-2</v>
      </c>
      <c r="O21" s="500">
        <f t="shared" si="1"/>
        <v>6.9944040591503276E-2</v>
      </c>
      <c r="P21" s="501">
        <f t="shared" si="1"/>
        <v>0.10397217022082716</v>
      </c>
      <c r="Q21" s="489"/>
      <c r="R21" s="499">
        <f>C21/GDP!H19</f>
        <v>2.8570776487398516E-2</v>
      </c>
      <c r="S21" s="500">
        <f>D21/GDP!I19</f>
        <v>2.8541539429979782E-2</v>
      </c>
      <c r="T21" s="500">
        <f>E21/GDP!J19</f>
        <v>2.9381912009771586E-2</v>
      </c>
      <c r="U21" s="500">
        <f>F21/GDP!K19</f>
        <v>3.1360541194310483E-2</v>
      </c>
      <c r="V21" s="501">
        <f>G21/GDP!L19</f>
        <v>3.4770865078579329E-2</v>
      </c>
      <c r="W21" s="489"/>
      <c r="X21" s="499">
        <f>I21/GDP!N19</f>
        <v>3.6527060249335455E-2</v>
      </c>
      <c r="Y21" s="500">
        <f>J21/GDP!O19</f>
        <v>4.1268507049655789E-2</v>
      </c>
      <c r="Z21" s="501">
        <f>K21/GDP!P19</f>
        <v>4.3781834082119907E-2</v>
      </c>
    </row>
    <row r="22" spans="1:26" x14ac:dyDescent="0.3">
      <c r="A22" s="530" t="s">
        <v>42</v>
      </c>
      <c r="B22" s="531" t="s">
        <v>43</v>
      </c>
      <c r="C22" s="492">
        <v>9869.8698945192446</v>
      </c>
      <c r="D22" s="493">
        <v>10280.107297388557</v>
      </c>
      <c r="E22" s="492">
        <v>11780.349973707716</v>
      </c>
      <c r="F22" s="492">
        <v>13176.917106406298</v>
      </c>
      <c r="G22" s="494">
        <v>15999.629775451987</v>
      </c>
      <c r="H22" s="489"/>
      <c r="I22" s="502">
        <v>17732.70773043334</v>
      </c>
      <c r="J22" s="493">
        <v>21628.20610911939</v>
      </c>
      <c r="K22" s="503">
        <v>24930.850951094359</v>
      </c>
      <c r="L22" s="489"/>
      <c r="M22" s="554">
        <f t="shared" si="0"/>
        <v>0.11855056393193286</v>
      </c>
      <c r="N22" s="499">
        <f t="shared" si="1"/>
        <v>2.0782049944812142E-2</v>
      </c>
      <c r="O22" s="500">
        <f t="shared" si="1"/>
        <v>6.2140852666200841E-2</v>
      </c>
      <c r="P22" s="501">
        <f t="shared" si="1"/>
        <v>9.2761621201593147E-2</v>
      </c>
      <c r="Q22" s="489"/>
      <c r="R22" s="499">
        <f>C22/GDP!H20</f>
        <v>3.1734147258798771E-2</v>
      </c>
      <c r="S22" s="500">
        <f>D22/GDP!I20</f>
        <v>2.8710675410918433E-2</v>
      </c>
      <c r="T22" s="500">
        <f>E22/GDP!J20</f>
        <v>3.0064615178302122E-2</v>
      </c>
      <c r="U22" s="500">
        <f>F22/GDP!K20</f>
        <v>3.2967788110471442E-2</v>
      </c>
      <c r="V22" s="501">
        <f>G22/GDP!L20</f>
        <v>3.7545673378599917E-2</v>
      </c>
      <c r="W22" s="489"/>
      <c r="X22" s="499">
        <f>I22/GDP!N20</f>
        <v>3.8727132858851036E-2</v>
      </c>
      <c r="Y22" s="500">
        <f>J22/GDP!O20</f>
        <v>4.4004118885318612E-2</v>
      </c>
      <c r="Z22" s="501">
        <f>K22/GDP!P20</f>
        <v>4.6650396882983676E-2</v>
      </c>
    </row>
    <row r="23" spans="1:26" x14ac:dyDescent="0.3">
      <c r="A23" s="532" t="s">
        <v>44</v>
      </c>
      <c r="B23" s="531" t="s">
        <v>45</v>
      </c>
      <c r="C23" s="492">
        <v>46092.412378090914</v>
      </c>
      <c r="D23" s="493">
        <v>48737.641419861538</v>
      </c>
      <c r="E23" s="492">
        <v>52314.458596976139</v>
      </c>
      <c r="F23" s="492">
        <v>56677.049404709935</v>
      </c>
      <c r="G23" s="494">
        <v>68156.558691648097</v>
      </c>
      <c r="H23" s="489"/>
      <c r="I23" s="502">
        <v>75776.141134007485</v>
      </c>
      <c r="J23" s="493">
        <v>90367.708764479146</v>
      </c>
      <c r="K23" s="503">
        <v>106475.3731432955</v>
      </c>
      <c r="L23" s="489"/>
      <c r="M23" s="554">
        <f t="shared" si="0"/>
        <v>8.3391684148786283E-2</v>
      </c>
      <c r="N23" s="499">
        <f t="shared" si="1"/>
        <v>2.1421431977317384E-2</v>
      </c>
      <c r="O23" s="500">
        <f t="shared" si="1"/>
        <v>5.8037652753828883E-2</v>
      </c>
      <c r="P23" s="501">
        <f t="shared" si="1"/>
        <v>9.3322544178928046E-2</v>
      </c>
      <c r="Q23" s="489"/>
      <c r="R23" s="499">
        <f>C23/GDP!H21</f>
        <v>3.1305855564708149E-2</v>
      </c>
      <c r="S23" s="500">
        <f>D23/GDP!I21</f>
        <v>3.0940664533141312E-2</v>
      </c>
      <c r="T23" s="500">
        <f>E23/GDP!J21</f>
        <v>3.2019605842411349E-2</v>
      </c>
      <c r="U23" s="500">
        <f>F23/GDP!K21</f>
        <v>3.4457873212669091E-2</v>
      </c>
      <c r="V23" s="501">
        <f>G23/GDP!L21</f>
        <v>4.0742062127464312E-2</v>
      </c>
      <c r="W23" s="489"/>
      <c r="X23" s="499">
        <f>I23/GDP!N21</f>
        <v>4.4131215878614322E-2</v>
      </c>
      <c r="Y23" s="500">
        <f>J23/GDP!O21</f>
        <v>5.0988053953600738E-2</v>
      </c>
      <c r="Z23" s="501">
        <f>K23/GDP!P21</f>
        <v>5.804891406893424E-2</v>
      </c>
    </row>
    <row r="24" spans="1:26" x14ac:dyDescent="0.3">
      <c r="A24" s="530" t="s">
        <v>46</v>
      </c>
      <c r="B24" s="531" t="s">
        <v>47</v>
      </c>
      <c r="C24" s="492">
        <v>1144.1206157677007</v>
      </c>
      <c r="D24" s="493">
        <v>1270.0959006387102</v>
      </c>
      <c r="E24" s="492">
        <v>1398.8961392188826</v>
      </c>
      <c r="F24" s="492">
        <v>1526.4003951455561</v>
      </c>
      <c r="G24" s="494">
        <v>1842.0755042821534</v>
      </c>
      <c r="H24" s="489"/>
      <c r="I24" s="502">
        <v>1940.8940398537989</v>
      </c>
      <c r="J24" s="493">
        <v>2276.9786052819591</v>
      </c>
      <c r="K24" s="503">
        <v>2556.9567908020508</v>
      </c>
      <c r="L24" s="489"/>
      <c r="M24" s="554">
        <f t="shared" si="0"/>
        <v>9.1146334850755517E-2</v>
      </c>
      <c r="N24" s="499">
        <f t="shared" si="1"/>
        <v>1.0505961062620806E-2</v>
      </c>
      <c r="O24" s="500">
        <f t="shared" si="1"/>
        <v>4.3302635628032826E-2</v>
      </c>
      <c r="P24" s="501">
        <f t="shared" si="1"/>
        <v>6.7783467375579054E-2</v>
      </c>
      <c r="Q24" s="489"/>
      <c r="R24" s="499">
        <f>C24/GDP!H22</f>
        <v>4.9199277923248338E-2</v>
      </c>
      <c r="S24" s="500">
        <f>D24/GDP!I22</f>
        <v>5.2376310648296745E-2</v>
      </c>
      <c r="T24" s="500">
        <f>E24/GDP!J22</f>
        <v>5.6136726849005378E-2</v>
      </c>
      <c r="U24" s="500">
        <f>F24/GDP!K22</f>
        <v>6.0948640549064903E-2</v>
      </c>
      <c r="V24" s="501">
        <f>G24/GDP!L22</f>
        <v>6.9438263326006402E-2</v>
      </c>
      <c r="W24" s="489"/>
      <c r="X24" s="499">
        <f>I24/GDP!N22</f>
        <v>6.7718090530035926E-2</v>
      </c>
      <c r="Y24" s="500">
        <f>J24/GDP!O22</f>
        <v>7.3618154847044565E-2</v>
      </c>
      <c r="Z24" s="501">
        <f>K24/GDP!P22</f>
        <v>7.5563295802318839E-2</v>
      </c>
    </row>
    <row r="25" spans="1:26" x14ac:dyDescent="0.3">
      <c r="A25" s="530" t="s">
        <v>48</v>
      </c>
      <c r="B25" s="531" t="s">
        <v>49</v>
      </c>
      <c r="C25" s="492">
        <v>1480.8401543079663</v>
      </c>
      <c r="D25" s="493">
        <v>1603.3677743205205</v>
      </c>
      <c r="E25" s="492">
        <v>1766.6878182081625</v>
      </c>
      <c r="F25" s="492">
        <v>1927.9145751593853</v>
      </c>
      <c r="G25" s="494">
        <v>2334.0894088133136</v>
      </c>
      <c r="H25" s="489"/>
      <c r="I25" s="502">
        <v>2595.6674385962669</v>
      </c>
      <c r="J25" s="493">
        <v>3247.9440090285348</v>
      </c>
      <c r="K25" s="503">
        <v>3650.7858952862571</v>
      </c>
      <c r="L25" s="489"/>
      <c r="M25" s="498">
        <f t="shared" si="0"/>
        <v>9.1259335854109613E-2</v>
      </c>
      <c r="N25" s="499">
        <f t="shared" si="1"/>
        <v>2.1471637157547852E-2</v>
      </c>
      <c r="O25" s="500">
        <f t="shared" si="1"/>
        <v>6.8312252072662449E-2</v>
      </c>
      <c r="P25" s="501">
        <f t="shared" si="1"/>
        <v>9.3588098592715996E-2</v>
      </c>
      <c r="Q25" s="489"/>
      <c r="R25" s="499">
        <f>C25/GDP!H23</f>
        <v>3.873509188000912E-2</v>
      </c>
      <c r="S25" s="500">
        <f>D25/GDP!I23</f>
        <v>3.9573234246330587E-2</v>
      </c>
      <c r="T25" s="500">
        <f>E25/GDP!J23</f>
        <v>4.2796196438347027E-2</v>
      </c>
      <c r="U25" s="500">
        <f>F25/GDP!K23</f>
        <v>4.6785026249116013E-2</v>
      </c>
      <c r="V25" s="501">
        <f>G25/GDP!L23</f>
        <v>5.3746618349014071E-2</v>
      </c>
      <c r="W25" s="489"/>
      <c r="X25" s="499">
        <f>I25/GDP!N23</f>
        <v>5.6421027400161146E-2</v>
      </c>
      <c r="Y25" s="500">
        <f>J25/GDP!O23</f>
        <v>6.6687472064219544E-2</v>
      </c>
      <c r="Z25" s="501">
        <f>K25/GDP!P23</f>
        <v>7.0061983336561828E-2</v>
      </c>
    </row>
    <row r="26" spans="1:26" x14ac:dyDescent="0.3">
      <c r="A26" s="530" t="s">
        <v>50</v>
      </c>
      <c r="B26" s="531" t="s">
        <v>51</v>
      </c>
      <c r="C26" s="492">
        <v>1981.5362280134766</v>
      </c>
      <c r="D26" s="493">
        <v>2111.0027484623079</v>
      </c>
      <c r="E26" s="492">
        <v>2281.8778780321045</v>
      </c>
      <c r="F26" s="492">
        <v>2498.8969699495556</v>
      </c>
      <c r="G26" s="494">
        <v>3035.5472008849019</v>
      </c>
      <c r="H26" s="489"/>
      <c r="I26" s="502">
        <v>3310.1298366758047</v>
      </c>
      <c r="J26" s="493">
        <v>4188.4910064434935</v>
      </c>
      <c r="K26" s="503">
        <v>4835.8469760337812</v>
      </c>
      <c r="L26" s="489"/>
      <c r="M26" s="554">
        <f t="shared" si="0"/>
        <v>9.510548044955347E-2</v>
      </c>
      <c r="N26" s="499">
        <f t="shared" si="1"/>
        <v>1.7469987740968307E-2</v>
      </c>
      <c r="O26" s="500">
        <f t="shared" si="1"/>
        <v>6.6508004681835153E-2</v>
      </c>
      <c r="P26" s="501">
        <f t="shared" si="1"/>
        <v>9.7607616171779599E-2</v>
      </c>
      <c r="Q26" s="489"/>
      <c r="R26" s="499">
        <f>C26/GDP!H24</f>
        <v>3.8507218997258522E-2</v>
      </c>
      <c r="S26" s="500">
        <f>D26/GDP!I24</f>
        <v>3.8279284444797196E-2</v>
      </c>
      <c r="T26" s="500">
        <f>E26/GDP!J24</f>
        <v>4.0814560409855968E-2</v>
      </c>
      <c r="U26" s="500">
        <f>F26/GDP!K24</f>
        <v>4.4894683287101639E-2</v>
      </c>
      <c r="V26" s="501">
        <f>G26/GDP!L24</f>
        <v>5.2480539446004781E-2</v>
      </c>
      <c r="W26" s="489"/>
      <c r="X26" s="499">
        <f>I26/GDP!N24</f>
        <v>5.4300711885697829E-2</v>
      </c>
      <c r="Y26" s="500">
        <f>J26/GDP!O24</f>
        <v>6.5231024913570135E-2</v>
      </c>
      <c r="Z26" s="501">
        <f>K26/GDP!P24</f>
        <v>7.0810620716532782E-2</v>
      </c>
    </row>
    <row r="27" spans="1:26" x14ac:dyDescent="0.3">
      <c r="A27" s="530" t="s">
        <v>52</v>
      </c>
      <c r="B27" s="531" t="s">
        <v>53</v>
      </c>
      <c r="C27" s="492">
        <v>606.72493989557142</v>
      </c>
      <c r="D27" s="493">
        <v>628.46667160238792</v>
      </c>
      <c r="E27" s="492">
        <v>672.34593753516651</v>
      </c>
      <c r="F27" s="492">
        <v>714.8863410652948</v>
      </c>
      <c r="G27" s="494">
        <v>839.77318572122135</v>
      </c>
      <c r="H27" s="489"/>
      <c r="I27" s="502">
        <v>1059.2084085345664</v>
      </c>
      <c r="J27" s="493">
        <v>1272.0196042801801</v>
      </c>
      <c r="K27" s="503">
        <v>1481.386629488808</v>
      </c>
      <c r="L27" s="489"/>
      <c r="M27" s="498">
        <f t="shared" si="0"/>
        <v>6.3271600459255062E-2</v>
      </c>
      <c r="N27" s="499">
        <f t="shared" si="1"/>
        <v>4.7523762026403293E-2</v>
      </c>
      <c r="O27" s="500">
        <f t="shared" si="1"/>
        <v>8.6591642317234152E-2</v>
      </c>
      <c r="P27" s="501">
        <f t="shared" si="1"/>
        <v>0.12021474139160371</v>
      </c>
      <c r="Q27" s="489"/>
      <c r="R27" s="499">
        <f>C27/GDP!H25</f>
        <v>5.9978551552728944E-2</v>
      </c>
      <c r="S27" s="500">
        <f>D27/GDP!I25</f>
        <v>5.5324099796590732E-2</v>
      </c>
      <c r="T27" s="500">
        <f>E27/GDP!J25</f>
        <v>5.5358228939625075E-2</v>
      </c>
      <c r="U27" s="500">
        <f>F27/GDP!K25</f>
        <v>5.671256087719679E-2</v>
      </c>
      <c r="V27" s="501">
        <f>G27/GDP!L25</f>
        <v>6.2333743749611654E-2</v>
      </c>
      <c r="W27" s="489"/>
      <c r="X27" s="499">
        <f>I27/GDP!N25</f>
        <v>7.2355192495818954E-2</v>
      </c>
      <c r="Y27" s="500">
        <f>J27/GDP!O25</f>
        <v>8.0075311196343812E-2</v>
      </c>
      <c r="Z27" s="501">
        <f>K27/GDP!P25</f>
        <v>8.4692428018551452E-2</v>
      </c>
    </row>
    <row r="28" spans="1:26" x14ac:dyDescent="0.3">
      <c r="A28" s="532" t="s">
        <v>54</v>
      </c>
      <c r="B28" s="531" t="s">
        <v>55</v>
      </c>
      <c r="C28" s="492">
        <v>34066.083191970829</v>
      </c>
      <c r="D28" s="493">
        <v>36310.731467031466</v>
      </c>
      <c r="E28" s="492">
        <v>38444.530506693198</v>
      </c>
      <c r="F28" s="492">
        <v>40551.761588244452</v>
      </c>
      <c r="G28" s="494">
        <v>49561.776285622356</v>
      </c>
      <c r="H28" s="489"/>
      <c r="I28" s="502">
        <v>54507.935933876062</v>
      </c>
      <c r="J28" s="493">
        <v>68005.660411629608</v>
      </c>
      <c r="K28" s="503">
        <v>82259.551228928103</v>
      </c>
      <c r="L28" s="489"/>
      <c r="M28" s="498">
        <f t="shared" si="0"/>
        <v>5.4812246469868597E-2</v>
      </c>
      <c r="N28" s="499">
        <f t="shared" si="1"/>
        <v>1.9207415343461154E-2</v>
      </c>
      <c r="O28" s="500">
        <f t="shared" si="1"/>
        <v>6.5318919395572772E-2</v>
      </c>
      <c r="P28" s="501">
        <f t="shared" si="1"/>
        <v>0.1066439002737678</v>
      </c>
      <c r="Q28" s="489"/>
      <c r="R28" s="499">
        <f>C28/GDP!H26</f>
        <v>4.8595332455381668E-2</v>
      </c>
      <c r="S28" s="500">
        <f>D28/GDP!I26</f>
        <v>4.8777052403484941E-2</v>
      </c>
      <c r="T28" s="500">
        <f>E28/GDP!J26</f>
        <v>4.9501978813564107E-2</v>
      </c>
      <c r="U28" s="500">
        <f>F28/GDP!K26</f>
        <v>5.1928647343702158E-2</v>
      </c>
      <c r="V28" s="501">
        <f>G28/GDP!L26</f>
        <v>6.1800562782050539E-2</v>
      </c>
      <c r="W28" s="489"/>
      <c r="X28" s="499">
        <f>I28/GDP!N26</f>
        <v>6.5220373398193782E-2</v>
      </c>
      <c r="Y28" s="500">
        <f>J28/GDP!O26</f>
        <v>7.8107599591987986E-2</v>
      </c>
      <c r="Z28" s="501">
        <f>K28/GDP!P26</f>
        <v>8.9990049341485065E-2</v>
      </c>
    </row>
    <row r="29" spans="1:26" x14ac:dyDescent="0.3">
      <c r="A29" s="530" t="s">
        <v>56</v>
      </c>
      <c r="B29" s="531" t="s">
        <v>57</v>
      </c>
      <c r="C29" s="492">
        <v>17224.967619652314</v>
      </c>
      <c r="D29" s="493">
        <v>17697.445910479619</v>
      </c>
      <c r="E29" s="492">
        <v>19170.778313934246</v>
      </c>
      <c r="F29" s="492">
        <v>20390.968920148447</v>
      </c>
      <c r="G29" s="494">
        <v>23940.498627090274</v>
      </c>
      <c r="H29" s="489"/>
      <c r="I29" s="502">
        <v>28243.059668711929</v>
      </c>
      <c r="J29" s="493">
        <v>35664.133875673171</v>
      </c>
      <c r="K29" s="503">
        <v>41284.230155570236</v>
      </c>
      <c r="L29" s="489"/>
      <c r="M29" s="498">
        <f t="shared" si="0"/>
        <v>6.3648464670174931E-2</v>
      </c>
      <c r="N29" s="499">
        <f t="shared" si="1"/>
        <v>3.3607639081027818E-2</v>
      </c>
      <c r="O29" s="500">
        <f t="shared" si="1"/>
        <v>8.2978158760175447E-2</v>
      </c>
      <c r="P29" s="501">
        <f t="shared" si="1"/>
        <v>0.11514206851283459</v>
      </c>
      <c r="Q29" s="489"/>
      <c r="R29" s="499">
        <f>C29/GDP!H27</f>
        <v>3.5637883325609458E-2</v>
      </c>
      <c r="S29" s="500">
        <f>D29/GDP!I27</f>
        <v>3.4240824001458441E-2</v>
      </c>
      <c r="T29" s="500">
        <f>E29/GDP!J27</f>
        <v>3.5280129507225567E-2</v>
      </c>
      <c r="U29" s="500">
        <f>F29/GDP!K27</f>
        <v>3.7315197867751296E-2</v>
      </c>
      <c r="V29" s="501">
        <f>G29/GDP!L27</f>
        <v>4.1424503494100977E-2</v>
      </c>
      <c r="W29" s="489"/>
      <c r="X29" s="499">
        <f>I29/GDP!N27</f>
        <v>4.535414416807098E-2</v>
      </c>
      <c r="Y29" s="500">
        <f>J29/GDP!O27</f>
        <v>5.3210202506442379E-2</v>
      </c>
      <c r="Z29" s="501">
        <f>K29/GDP!P27</f>
        <v>5.6471208319396692E-2</v>
      </c>
    </row>
    <row r="30" spans="1:26" x14ac:dyDescent="0.3">
      <c r="A30" s="530" t="s">
        <v>58</v>
      </c>
      <c r="B30" s="531" t="s">
        <v>59</v>
      </c>
      <c r="C30" s="492">
        <v>7794.2082174763073</v>
      </c>
      <c r="D30" s="493">
        <v>8193.6630097989964</v>
      </c>
      <c r="E30" s="492">
        <v>8711.4215496393481</v>
      </c>
      <c r="F30" s="492">
        <v>9307.8404966686794</v>
      </c>
      <c r="G30" s="494">
        <v>11275.772517748057</v>
      </c>
      <c r="H30" s="489"/>
      <c r="I30" s="502">
        <v>12494.373074761585</v>
      </c>
      <c r="J30" s="493">
        <v>14809.669699914404</v>
      </c>
      <c r="K30" s="503">
        <v>17804.333214496066</v>
      </c>
      <c r="L30" s="489"/>
      <c r="M30" s="498">
        <f t="shared" si="0"/>
        <v>6.8464020898405753E-2</v>
      </c>
      <c r="N30" s="499">
        <f t="shared" si="1"/>
        <v>2.0736471849724269E-2</v>
      </c>
      <c r="O30" s="500">
        <f t="shared" si="1"/>
        <v>5.603865032385702E-2</v>
      </c>
      <c r="P30" s="501">
        <f t="shared" si="1"/>
        <v>9.5660188576413674E-2</v>
      </c>
      <c r="Q30" s="489"/>
      <c r="R30" s="499">
        <f>C30/GDP!H28</f>
        <v>4.442668660363313E-2</v>
      </c>
      <c r="S30" s="500">
        <f>D30/GDP!I28</f>
        <v>4.4267521807641437E-2</v>
      </c>
      <c r="T30" s="500">
        <f>E30/GDP!J28</f>
        <v>4.4114832898298449E-2</v>
      </c>
      <c r="U30" s="500">
        <f>F30/GDP!K28</f>
        <v>4.6083486576110395E-2</v>
      </c>
      <c r="V30" s="501">
        <f>G30/GDP!L28</f>
        <v>5.3838816423474302E-2</v>
      </c>
      <c r="W30" s="489"/>
      <c r="X30" s="499">
        <f>I30/GDP!N28</f>
        <v>5.6631776337990394E-2</v>
      </c>
      <c r="Y30" s="500">
        <f>J30/GDP!O28</f>
        <v>6.3755912756593064E-2</v>
      </c>
      <c r="Z30" s="501">
        <f>K30/GDP!P28</f>
        <v>7.2103570285510371E-2</v>
      </c>
    </row>
    <row r="31" spans="1:26" x14ac:dyDescent="0.3">
      <c r="A31" s="530" t="s">
        <v>60</v>
      </c>
      <c r="B31" s="531" t="s">
        <v>61</v>
      </c>
      <c r="C31" s="492">
        <v>4401.0055099900583</v>
      </c>
      <c r="D31" s="493">
        <v>4567.9271190446634</v>
      </c>
      <c r="E31" s="492">
        <v>5099.3704095597432</v>
      </c>
      <c r="F31" s="492">
        <v>5579.6493179047993</v>
      </c>
      <c r="G31" s="494">
        <v>6662.9466042456515</v>
      </c>
      <c r="H31" s="489"/>
      <c r="I31" s="502">
        <v>7146.8532752826168</v>
      </c>
      <c r="J31" s="493">
        <v>8460.8611318312142</v>
      </c>
      <c r="K31" s="503">
        <v>9654.7100217779771</v>
      </c>
      <c r="L31" s="489"/>
      <c r="M31" s="554">
        <f t="shared" si="0"/>
        <v>9.4183961895508039E-2</v>
      </c>
      <c r="N31" s="499">
        <f t="shared" si="1"/>
        <v>1.4120838045785566E-2</v>
      </c>
      <c r="O31" s="500">
        <f t="shared" si="1"/>
        <v>4.8937584305561277E-2</v>
      </c>
      <c r="P31" s="501">
        <f t="shared" si="1"/>
        <v>7.6997215050818246E-2</v>
      </c>
      <c r="Q31" s="489"/>
      <c r="R31" s="499">
        <f>C31/GDP!H29</f>
        <v>2.5863140245219667E-2</v>
      </c>
      <c r="S31" s="500">
        <f>D31/GDP!I29</f>
        <v>2.5354741510955237E-2</v>
      </c>
      <c r="T31" s="500">
        <f>E31/GDP!J29</f>
        <v>2.7022876229806082E-2</v>
      </c>
      <c r="U31" s="500">
        <f>F31/GDP!K29</f>
        <v>2.8935751602428113E-2</v>
      </c>
      <c r="V31" s="501">
        <f>G31/GDP!L29</f>
        <v>3.2060465404142084E-2</v>
      </c>
      <c r="W31" s="489"/>
      <c r="X31" s="499">
        <f>I31/GDP!N29</f>
        <v>3.1594919411630298E-2</v>
      </c>
      <c r="Y31" s="500">
        <f>J31/GDP!O29</f>
        <v>3.4413524801015415E-2</v>
      </c>
      <c r="Z31" s="501">
        <f>K31/GDP!P29</f>
        <v>3.5596704642484545E-2</v>
      </c>
    </row>
    <row r="32" spans="1:26" x14ac:dyDescent="0.3">
      <c r="A32" s="530" t="s">
        <v>62</v>
      </c>
      <c r="B32" s="531" t="s">
        <v>63</v>
      </c>
      <c r="C32" s="492">
        <v>1869.3354179981709</v>
      </c>
      <c r="D32" s="493">
        <v>1957.321915621714</v>
      </c>
      <c r="E32" s="492">
        <v>2089.4016450531499</v>
      </c>
      <c r="F32" s="492">
        <v>2237.2944232152904</v>
      </c>
      <c r="G32" s="494">
        <v>2729.1112032107822</v>
      </c>
      <c r="H32" s="489"/>
      <c r="I32" s="502">
        <v>3237.7104954700644</v>
      </c>
      <c r="J32" s="493">
        <v>3785.9340760068644</v>
      </c>
      <c r="K32" s="503">
        <v>4339.1608692571654</v>
      </c>
      <c r="L32" s="489"/>
      <c r="M32" s="498">
        <f t="shared" si="0"/>
        <v>7.0782359395710426E-2</v>
      </c>
      <c r="N32" s="499">
        <f t="shared" si="1"/>
        <v>3.4768872974312748E-2</v>
      </c>
      <c r="O32" s="500">
        <f t="shared" si="1"/>
        <v>6.7653585838090002E-2</v>
      </c>
      <c r="P32" s="501">
        <f t="shared" si="1"/>
        <v>9.7177527668316666E-2</v>
      </c>
      <c r="Q32" s="489"/>
      <c r="R32" s="499">
        <f>C32/GDP!H30</f>
        <v>2.2579421962090576E-2</v>
      </c>
      <c r="S32" s="500">
        <f>D32/GDP!I30</f>
        <v>2.254579562073878E-2</v>
      </c>
      <c r="T32" s="500">
        <f>E32/GDP!J30</f>
        <v>2.3672094579585971E-2</v>
      </c>
      <c r="U32" s="500">
        <f>F32/GDP!K30</f>
        <v>2.5014962287345774E-2</v>
      </c>
      <c r="V32" s="501">
        <f>G32/GDP!L30</f>
        <v>2.8959391936968323E-2</v>
      </c>
      <c r="W32" s="489"/>
      <c r="X32" s="499">
        <f>I32/GDP!N30</f>
        <v>3.2241763112948366E-2</v>
      </c>
      <c r="Y32" s="500">
        <f>J32/GDP!O30</f>
        <v>3.5408903004107817E-2</v>
      </c>
      <c r="Z32" s="501">
        <f>K32/GDP!P30</f>
        <v>3.7679085242672931E-2</v>
      </c>
    </row>
    <row r="33" spans="1:26" x14ac:dyDescent="0.3">
      <c r="A33" s="530" t="s">
        <v>64</v>
      </c>
      <c r="B33" s="531" t="s">
        <v>65</v>
      </c>
      <c r="C33" s="492">
        <v>813.6660999405899</v>
      </c>
      <c r="D33" s="493">
        <v>884.34284530053151</v>
      </c>
      <c r="E33" s="492">
        <v>963.40130166139295</v>
      </c>
      <c r="F33" s="492">
        <v>1022.8374474362313</v>
      </c>
      <c r="G33" s="494">
        <v>1218.0505021257586</v>
      </c>
      <c r="H33" s="489"/>
      <c r="I33" s="502">
        <v>1401.6579765437764</v>
      </c>
      <c r="J33" s="493">
        <v>1705.2760442764913</v>
      </c>
      <c r="K33" s="503">
        <v>2057.2985008865862</v>
      </c>
      <c r="L33" s="489"/>
      <c r="M33" s="498">
        <f t="shared" si="0"/>
        <v>6.1694068372484256E-2</v>
      </c>
      <c r="N33" s="499">
        <f t="shared" si="1"/>
        <v>2.8478817797346956E-2</v>
      </c>
      <c r="O33" s="500">
        <f t="shared" si="1"/>
        <v>6.9611045777417946E-2</v>
      </c>
      <c r="P33" s="501">
        <f t="shared" si="1"/>
        <v>0.11052004725353881</v>
      </c>
      <c r="Q33" s="489"/>
      <c r="R33" s="499">
        <f>C33/GDP!H31</f>
        <v>2.0143016817031803E-2</v>
      </c>
      <c r="S33" s="500">
        <f>D33/GDP!I31</f>
        <v>2.0228297241741647E-2</v>
      </c>
      <c r="T33" s="500">
        <f>E33/GDP!J31</f>
        <v>2.1507369613138618E-2</v>
      </c>
      <c r="U33" s="500">
        <f>F33/GDP!K31</f>
        <v>2.2379056730662216E-2</v>
      </c>
      <c r="V33" s="501">
        <f>G33/GDP!L31</f>
        <v>2.5409503642174466E-2</v>
      </c>
      <c r="W33" s="489"/>
      <c r="X33" s="499">
        <f>I33/GDP!N31</f>
        <v>2.7337365587541691E-2</v>
      </c>
      <c r="Y33" s="500">
        <f>J33/GDP!O31</f>
        <v>3.1122960437887488E-2</v>
      </c>
      <c r="Z33" s="501">
        <f>K33/GDP!P31</f>
        <v>3.4712601258439724E-2</v>
      </c>
    </row>
    <row r="34" spans="1:26" x14ac:dyDescent="0.3">
      <c r="A34" s="532" t="s">
        <v>66</v>
      </c>
      <c r="B34" s="531" t="s">
        <v>67</v>
      </c>
      <c r="C34" s="492">
        <v>36002.904238917894</v>
      </c>
      <c r="D34" s="493">
        <v>37969.464646623324</v>
      </c>
      <c r="E34" s="492">
        <v>40952.418784791662</v>
      </c>
      <c r="F34" s="492">
        <v>44851.630720609239</v>
      </c>
      <c r="G34" s="494">
        <v>55663.72230202044</v>
      </c>
      <c r="H34" s="489"/>
      <c r="I34" s="502">
        <v>61287.611714126397</v>
      </c>
      <c r="J34" s="493">
        <v>72454.14224378769</v>
      </c>
      <c r="K34" s="503">
        <v>80034.096632248154</v>
      </c>
      <c r="L34" s="489"/>
      <c r="M34" s="554">
        <f t="shared" si="0"/>
        <v>9.5213226752447921E-2</v>
      </c>
      <c r="N34" s="499">
        <f t="shared" si="1"/>
        <v>1.9436292422261747E-2</v>
      </c>
      <c r="O34" s="500">
        <f t="shared" si="1"/>
        <v>5.4139761400398001E-2</v>
      </c>
      <c r="P34" s="501">
        <f t="shared" si="1"/>
        <v>7.5327024807748222E-2</v>
      </c>
      <c r="Q34" s="489"/>
      <c r="R34" s="499">
        <f>C34/GDP!H32</f>
        <v>3.3990393795911379E-2</v>
      </c>
      <c r="S34" s="500">
        <f>D34/GDP!I32</f>
        <v>3.3690814202948935E-2</v>
      </c>
      <c r="T34" s="500">
        <f>E34/GDP!J32</f>
        <v>3.4355002161880928E-2</v>
      </c>
      <c r="U34" s="500">
        <f>F34/GDP!K32</f>
        <v>3.672518400905872E-2</v>
      </c>
      <c r="V34" s="501">
        <f>G34/GDP!L32</f>
        <v>4.3920494452331905E-2</v>
      </c>
      <c r="W34" s="489"/>
      <c r="X34" s="499">
        <f>I34/GDP!N32</f>
        <v>4.6427745023726028E-2</v>
      </c>
      <c r="Y34" s="500">
        <f>J34/GDP!O32</f>
        <v>5.2244526497286864E-2</v>
      </c>
      <c r="Z34" s="501">
        <f>K34/GDP!P32</f>
        <v>5.4716211639552412E-2</v>
      </c>
    </row>
    <row r="35" spans="1:26" x14ac:dyDescent="0.3">
      <c r="A35" s="530" t="s">
        <v>68</v>
      </c>
      <c r="B35" s="531" t="s">
        <v>69</v>
      </c>
      <c r="C35" s="492">
        <v>19900.742547812366</v>
      </c>
      <c r="D35" s="493">
        <v>21847.474043831513</v>
      </c>
      <c r="E35" s="492">
        <v>24012.796001117575</v>
      </c>
      <c r="F35" s="492">
        <v>25547.101974459936</v>
      </c>
      <c r="G35" s="494">
        <v>31522.770978681277</v>
      </c>
      <c r="H35" s="489"/>
      <c r="I35" s="502">
        <v>35436.808150762481</v>
      </c>
      <c r="J35" s="493">
        <v>42891.550295886074</v>
      </c>
      <c r="K35" s="503">
        <v>47171.903945448685</v>
      </c>
      <c r="L35" s="489"/>
      <c r="M35" s="498">
        <f t="shared" si="0"/>
        <v>6.3895348682883712E-2</v>
      </c>
      <c r="N35" s="499">
        <f t="shared" si="1"/>
        <v>2.3684298734919507E-2</v>
      </c>
      <c r="O35" s="500">
        <f t="shared" si="1"/>
        <v>6.3529330151474772E-2</v>
      </c>
      <c r="P35" s="501">
        <f t="shared" si="1"/>
        <v>8.3956374645413723E-2</v>
      </c>
      <c r="Q35" s="489"/>
      <c r="R35" s="499">
        <f>C35/GDP!H33</f>
        <v>4.5588003794291648E-2</v>
      </c>
      <c r="S35" s="500">
        <f>D35/GDP!I33</f>
        <v>4.7149251440221543E-2</v>
      </c>
      <c r="T35" s="500">
        <f>E35/GDP!J33</f>
        <v>5.0395066062405E-2</v>
      </c>
      <c r="U35" s="500">
        <f>F35/GDP!K33</f>
        <v>5.3986503524608632E-2</v>
      </c>
      <c r="V35" s="501">
        <f>G35/GDP!L33</f>
        <v>6.4679426118869829E-2</v>
      </c>
      <c r="W35" s="489"/>
      <c r="X35" s="499">
        <f>I35/GDP!N33</f>
        <v>6.8993665222194578E-2</v>
      </c>
      <c r="Y35" s="500">
        <f>J35/GDP!O33</f>
        <v>7.9282229836363696E-2</v>
      </c>
      <c r="Z35" s="501">
        <f>K35/GDP!P33</f>
        <v>8.1984629961396993E-2</v>
      </c>
    </row>
    <row r="36" spans="1:26" x14ac:dyDescent="0.3">
      <c r="A36" s="530" t="s">
        <v>70</v>
      </c>
      <c r="B36" s="531" t="s">
        <v>71</v>
      </c>
      <c r="C36" s="493">
        <v>30950.293078815608</v>
      </c>
      <c r="D36" s="493">
        <v>32203.703237480011</v>
      </c>
      <c r="E36" s="492">
        <v>35275.079468474796</v>
      </c>
      <c r="F36" s="492">
        <v>38280.627096631419</v>
      </c>
      <c r="G36" s="504">
        <v>45858.209059245462</v>
      </c>
      <c r="H36" s="489"/>
      <c r="I36" s="505">
        <v>49806.123631927272</v>
      </c>
      <c r="J36" s="493">
        <v>59557.085463574142</v>
      </c>
      <c r="K36" s="503">
        <v>65737.497648614692</v>
      </c>
      <c r="L36" s="489"/>
      <c r="M36" s="498">
        <f t="shared" si="0"/>
        <v>8.5203142656068875E-2</v>
      </c>
      <c r="N36" s="499">
        <f t="shared" si="1"/>
        <v>1.6653898815290447E-2</v>
      </c>
      <c r="O36" s="500">
        <f t="shared" si="1"/>
        <v>5.3666735158008683E-2</v>
      </c>
      <c r="P36" s="501">
        <f t="shared" si="1"/>
        <v>7.4680121351283102E-2</v>
      </c>
      <c r="Q36" s="489"/>
      <c r="R36" s="499">
        <f>C36/GDP!H34</f>
        <v>4.8560900783657303E-2</v>
      </c>
      <c r="S36" s="500">
        <f>D36/GDP!I34</f>
        <v>4.794198562149609E-2</v>
      </c>
      <c r="T36" s="500">
        <f>E36/GDP!J34</f>
        <v>5.1151195771584688E-2</v>
      </c>
      <c r="U36" s="500">
        <f>F36/GDP!K34</f>
        <v>5.5032853887275718E-2</v>
      </c>
      <c r="V36" s="501">
        <f>G36/GDP!L34</f>
        <v>6.3993528468585775E-2</v>
      </c>
      <c r="W36" s="489"/>
      <c r="X36" s="499">
        <f>I36/GDP!N34</f>
        <v>6.6788299399633849E-2</v>
      </c>
      <c r="Y36" s="500">
        <f>J36/GDP!O34</f>
        <v>7.6769111807282492E-2</v>
      </c>
      <c r="Z36" s="501">
        <f>K36/GDP!P34</f>
        <v>8.0843717922996688E-2</v>
      </c>
    </row>
    <row r="37" spans="1:26" x14ac:dyDescent="0.3">
      <c r="A37" s="530" t="s">
        <v>72</v>
      </c>
      <c r="B37" s="531" t="s">
        <v>73</v>
      </c>
      <c r="C37" s="493">
        <v>133716.71800598432</v>
      </c>
      <c r="D37" s="493">
        <v>138173.52874924912</v>
      </c>
      <c r="E37" s="492">
        <v>152612.08343099934</v>
      </c>
      <c r="F37" s="492">
        <v>165468.94564902957</v>
      </c>
      <c r="G37" s="504">
        <v>197089.67289037158</v>
      </c>
      <c r="H37" s="489"/>
      <c r="I37" s="505">
        <v>223193.06995756179</v>
      </c>
      <c r="J37" s="493">
        <v>259488.13115246658</v>
      </c>
      <c r="K37" s="503">
        <v>294512.81063091982</v>
      </c>
      <c r="L37" s="489"/>
      <c r="M37" s="498">
        <f t="shared" si="0"/>
        <v>8.4245375130097111E-2</v>
      </c>
      <c r="N37" s="499">
        <f t="shared" si="1"/>
        <v>2.5187653878353311E-2</v>
      </c>
      <c r="O37" s="500">
        <f t="shared" si="1"/>
        <v>5.6551633750781871E-2</v>
      </c>
      <c r="P37" s="501">
        <f t="shared" si="1"/>
        <v>8.3647577172305532E-2</v>
      </c>
      <c r="Q37" s="489"/>
      <c r="R37" s="499">
        <f>C37/GDP!H35</f>
        <v>6.7470670650823503E-2</v>
      </c>
      <c r="S37" s="500">
        <f>D37/GDP!I35</f>
        <v>6.4796866565655434E-2</v>
      </c>
      <c r="T37" s="500">
        <f>E37/GDP!J35</f>
        <v>6.8747831515302588E-2</v>
      </c>
      <c r="U37" s="500">
        <f>F37/GDP!K35</f>
        <v>7.418343786891915E-2</v>
      </c>
      <c r="V37" s="501">
        <f>G37/GDP!L35</f>
        <v>8.6094057333773913E-2</v>
      </c>
      <c r="W37" s="489"/>
      <c r="X37" s="499">
        <f>I37/GDP!N35</f>
        <v>9.3724334588662431E-2</v>
      </c>
      <c r="Y37" s="500">
        <f>J37/GDP!O35</f>
        <v>0.10387838165846973</v>
      </c>
      <c r="Z37" s="501">
        <f>K37/GDP!P35</f>
        <v>0.11196555100315674</v>
      </c>
    </row>
    <row r="38" spans="1:26" x14ac:dyDescent="0.3">
      <c r="A38" s="530" t="s">
        <v>74</v>
      </c>
      <c r="B38" s="531" t="s">
        <v>75</v>
      </c>
      <c r="C38" s="493">
        <v>19227.553940214188</v>
      </c>
      <c r="D38" s="493">
        <v>19937.40328569265</v>
      </c>
      <c r="E38" s="492">
        <v>20818.769894161698</v>
      </c>
      <c r="F38" s="492">
        <v>22333.364893096892</v>
      </c>
      <c r="G38" s="504">
        <v>25490.006790460731</v>
      </c>
      <c r="H38" s="549"/>
      <c r="I38" s="505">
        <v>28477.047767283166</v>
      </c>
      <c r="J38" s="493">
        <v>34217.903365453261</v>
      </c>
      <c r="K38" s="503">
        <v>40980.699295446844</v>
      </c>
      <c r="L38" s="489"/>
      <c r="M38" s="498">
        <f t="shared" si="0"/>
        <v>7.2751416468652019E-2</v>
      </c>
      <c r="N38" s="499">
        <f t="shared" si="1"/>
        <v>2.2409797363308837E-2</v>
      </c>
      <c r="O38" s="500">
        <f t="shared" si="1"/>
        <v>6.0661216188497846E-2</v>
      </c>
      <c r="P38" s="501">
        <f t="shared" si="1"/>
        <v>9.9618107404338518E-2</v>
      </c>
      <c r="Q38" s="489"/>
      <c r="R38" s="499">
        <f>C38/GDP!H36</f>
        <v>5.0828849854988201E-2</v>
      </c>
      <c r="S38" s="500">
        <f>D38/GDP!I36</f>
        <v>5.0711651585560277E-2</v>
      </c>
      <c r="T38" s="500">
        <f>E38/GDP!J36</f>
        <v>5.1164943747491767E-2</v>
      </c>
      <c r="U38" s="500">
        <f>F38/GDP!K36</f>
        <v>5.3630591785692107E-2</v>
      </c>
      <c r="V38" s="501">
        <f>G38/GDP!L36</f>
        <v>5.9534130619442349E-2</v>
      </c>
      <c r="W38" s="489"/>
      <c r="X38" s="499">
        <f>I38/GDP!N36</f>
        <v>6.4218812081941856E-2</v>
      </c>
      <c r="Y38" s="500">
        <f>J38/GDP!O36</f>
        <v>7.4521386597069125E-2</v>
      </c>
      <c r="Z38" s="501">
        <f>K38/GDP!P36</f>
        <v>8.5616052061883829E-2</v>
      </c>
    </row>
    <row r="39" spans="1:26" x14ac:dyDescent="0.3">
      <c r="A39" s="533" t="s">
        <v>76</v>
      </c>
      <c r="B39" s="534" t="s">
        <v>77</v>
      </c>
      <c r="C39" s="508">
        <f>SUM(C9:C35)</f>
        <v>434029.73148645362</v>
      </c>
      <c r="D39" s="506">
        <f>SUM(D9:D35)</f>
        <v>455672.23744539166</v>
      </c>
      <c r="E39" s="506">
        <f t="shared" ref="E39:F39" si="2">SUM(E9:E35)</f>
        <v>497806.3340908176</v>
      </c>
      <c r="F39" s="506">
        <f t="shared" si="2"/>
        <v>544100.61043692054</v>
      </c>
      <c r="G39" s="507">
        <f>SUM(G9:G35)</f>
        <v>659184.16176093603</v>
      </c>
      <c r="H39" s="549">
        <f>(G39/E39)^(1/3)-1</f>
        <v>9.8117422214557548E-2</v>
      </c>
      <c r="I39" s="508">
        <f>SUM(I9:I35)</f>
        <v>723421.1761559454</v>
      </c>
      <c r="J39" s="506">
        <f>SUM(J9:J35)</f>
        <v>851489.63072117709</v>
      </c>
      <c r="K39" s="507">
        <f t="shared" ref="K39" si="3">SUM(K9:K35)</f>
        <v>994949.02975718002</v>
      </c>
      <c r="L39" s="509"/>
      <c r="M39" s="510">
        <f t="shared" si="0"/>
        <v>9.2996559456507866E-2</v>
      </c>
      <c r="N39" s="513">
        <f t="shared" si="1"/>
        <v>1.8771742897131238E-2</v>
      </c>
      <c r="O39" s="511">
        <f t="shared" si="1"/>
        <v>5.2530088803995012E-2</v>
      </c>
      <c r="P39" s="512">
        <f t="shared" si="1"/>
        <v>8.5822442669915677E-2</v>
      </c>
      <c r="Q39" s="489"/>
      <c r="R39" s="513">
        <f>C39/GDP!H37</f>
        <v>3.6942695400338767E-2</v>
      </c>
      <c r="S39" s="511">
        <f>D39/GDP!I37</f>
        <v>3.6649500282947521E-2</v>
      </c>
      <c r="T39" s="511">
        <f>E39/GDP!J37</f>
        <v>3.8692237356954824E-2</v>
      </c>
      <c r="U39" s="511">
        <f>F39/GDP!K37</f>
        <v>4.2011816524224616E-2</v>
      </c>
      <c r="V39" s="512">
        <f>G39/GDP!L37</f>
        <v>4.9269447484391833E-2</v>
      </c>
      <c r="W39" s="489"/>
      <c r="X39" s="513">
        <f>I39/GDP!N37</f>
        <v>5.193153069228628E-2</v>
      </c>
      <c r="Y39" s="511">
        <f>J39/GDP!O37</f>
        <v>5.8437081151379723E-2</v>
      </c>
      <c r="Z39" s="512">
        <f>K39/GDP!P37</f>
        <v>6.4899982188604738E-2</v>
      </c>
    </row>
    <row r="40" spans="1:26" x14ac:dyDescent="0.3">
      <c r="A40" s="533" t="s">
        <v>78</v>
      </c>
      <c r="B40" s="534" t="s">
        <v>79</v>
      </c>
      <c r="C40" s="508">
        <f>C39+C37</f>
        <v>567746.449492438</v>
      </c>
      <c r="D40" s="506">
        <f>D39+D37</f>
        <v>593845.76619464078</v>
      </c>
      <c r="E40" s="506">
        <f t="shared" ref="E40:F40" si="4">E39+E37</f>
        <v>650418.41752181691</v>
      </c>
      <c r="F40" s="506">
        <f t="shared" si="4"/>
        <v>709569.55608595011</v>
      </c>
      <c r="G40" s="507">
        <f>G39+G37</f>
        <v>856273.83465130767</v>
      </c>
      <c r="H40" s="549">
        <f t="shared" ref="H40:H41" si="5">(G40/E40)^(1/3)-1</f>
        <v>9.599005736874755E-2</v>
      </c>
      <c r="I40" s="508">
        <f>I39+I37</f>
        <v>946614.24611350719</v>
      </c>
      <c r="J40" s="506">
        <f>J39+J37</f>
        <v>1110977.7618736436</v>
      </c>
      <c r="K40" s="507">
        <f t="shared" ref="K40" si="6">K39+K37</f>
        <v>1289461.8403880999</v>
      </c>
      <c r="L40" s="489"/>
      <c r="M40" s="510">
        <f t="shared" si="0"/>
        <v>9.0943209741057407E-2</v>
      </c>
      <c r="N40" s="513">
        <f t="shared" si="1"/>
        <v>2.0262848157131641E-2</v>
      </c>
      <c r="O40" s="510">
        <f t="shared" si="1"/>
        <v>5.3461184831053998E-2</v>
      </c>
      <c r="P40" s="512">
        <f t="shared" si="1"/>
        <v>8.5323393826716831E-2</v>
      </c>
      <c r="Q40" s="489"/>
      <c r="R40" s="513">
        <f>C40/GDP!H38</f>
        <v>4.1349053948003478E-2</v>
      </c>
      <c r="S40" s="510">
        <f>D40/GDP!I38</f>
        <v>4.0770271968455105E-2</v>
      </c>
      <c r="T40" s="510">
        <f>E40/GDP!J38</f>
        <v>4.3114967800655102E-2</v>
      </c>
      <c r="U40" s="510">
        <f>F40/GDP!K38</f>
        <v>4.6738569839946668E-2</v>
      </c>
      <c r="V40" s="512">
        <f>G40/GDP!L38</f>
        <v>5.4649717827766543E-2</v>
      </c>
      <c r="W40" s="489"/>
      <c r="X40" s="513">
        <f>I40/GDP!N38</f>
        <v>5.8032959243067277E-2</v>
      </c>
      <c r="Y40" s="510">
        <f>J40/GDP!O38</f>
        <v>6.5087266369743796E-2</v>
      </c>
      <c r="Z40" s="512">
        <f>K40/GDP!P38</f>
        <v>7.1792776792171359E-2</v>
      </c>
    </row>
    <row r="41" spans="1:26" ht="14.4" thickBot="1" x14ac:dyDescent="0.35">
      <c r="A41" s="535" t="s">
        <v>80</v>
      </c>
      <c r="B41" s="536"/>
      <c r="C41" s="516">
        <f>SUM(C9:C38)</f>
        <v>617924.29651146778</v>
      </c>
      <c r="D41" s="514">
        <f>SUM(D9:D38)</f>
        <v>645986.87271781347</v>
      </c>
      <c r="E41" s="514">
        <f t="shared" ref="E41:F41" si="7">SUM(E9:E38)</f>
        <v>706512.26688445348</v>
      </c>
      <c r="F41" s="514">
        <f t="shared" si="7"/>
        <v>770183.54807567841</v>
      </c>
      <c r="G41" s="515">
        <f>SUM(G9:G38)</f>
        <v>927622.05050101387</v>
      </c>
      <c r="H41" s="549">
        <f t="shared" si="5"/>
        <v>9.5007563551716245E-2</v>
      </c>
      <c r="I41" s="516">
        <f>SUM(I9:I38)</f>
        <v>1024897.4175127177</v>
      </c>
      <c r="J41" s="514">
        <f>SUM(J9:J38)</f>
        <v>1204752.750702671</v>
      </c>
      <c r="K41" s="515">
        <f t="shared" ref="K41" si="8">SUM(K9:K38)</f>
        <v>1396180.0373321613</v>
      </c>
      <c r="L41" s="509"/>
      <c r="M41" s="518">
        <f t="shared" si="0"/>
        <v>9.0120560074632206E-2</v>
      </c>
      <c r="N41" s="517">
        <f t="shared" si="1"/>
        <v>2.014491005377872E-2</v>
      </c>
      <c r="O41" s="518">
        <f t="shared" si="1"/>
        <v>5.3671837916154708E-2</v>
      </c>
      <c r="P41" s="519">
        <f t="shared" si="1"/>
        <v>8.5210712258061427E-2</v>
      </c>
      <c r="Q41" s="489"/>
      <c r="R41" s="517">
        <f>C41/GDP!H39</f>
        <v>4.1903941725030959E-2</v>
      </c>
      <c r="S41" s="518">
        <f>D41/GDP!I39</f>
        <v>4.132853047069121E-2</v>
      </c>
      <c r="T41" s="518">
        <f>E41/GDP!J39</f>
        <v>4.3659854972956658E-2</v>
      </c>
      <c r="U41" s="518">
        <f>F41/GDP!K39</f>
        <v>4.7268806310749215E-2</v>
      </c>
      <c r="V41" s="519">
        <f>G41/GDP!L39</f>
        <v>5.51723521984284E-2</v>
      </c>
      <c r="W41" s="489"/>
      <c r="X41" s="517">
        <f>I41/GDP!N39</f>
        <v>5.8562772354290825E-2</v>
      </c>
      <c r="Y41" s="518">
        <f>J41/GDP!O39</f>
        <v>6.5819049648370223E-2</v>
      </c>
      <c r="Z41" s="519">
        <f>K41/GDP!P39</f>
        <v>7.2518717740713154E-2</v>
      </c>
    </row>
    <row r="42" spans="1:26" x14ac:dyDescent="0.25">
      <c r="A42" s="2" t="s">
        <v>81</v>
      </c>
      <c r="B42" s="529"/>
      <c r="C42" s="529"/>
      <c r="D42" s="529"/>
      <c r="E42" s="529"/>
      <c r="F42" s="529"/>
      <c r="G42" s="529"/>
      <c r="H42" s="529"/>
      <c r="I42" s="529"/>
      <c r="J42" s="529"/>
      <c r="K42" s="529"/>
      <c r="L42" s="529"/>
      <c r="M42" s="529"/>
      <c r="N42" s="529"/>
      <c r="O42" s="529"/>
      <c r="P42" s="529"/>
      <c r="Q42" s="529"/>
      <c r="R42" s="529"/>
      <c r="S42" s="529"/>
      <c r="T42" s="529"/>
      <c r="U42" s="529"/>
      <c r="V42" s="529"/>
      <c r="W42" s="529"/>
      <c r="X42" s="529"/>
      <c r="Y42" s="529"/>
      <c r="Z42" s="529"/>
    </row>
    <row r="43" spans="1:26" x14ac:dyDescent="0.3">
      <c r="A43" s="529"/>
      <c r="B43" s="529"/>
      <c r="C43" s="529"/>
      <c r="D43" s="529"/>
      <c r="E43" s="529"/>
      <c r="F43" s="529"/>
      <c r="G43" s="529"/>
      <c r="H43" s="529"/>
      <c r="I43" s="529"/>
      <c r="J43" s="529"/>
      <c r="K43" s="529"/>
      <c r="L43" s="529"/>
      <c r="M43" s="529"/>
      <c r="N43" s="529"/>
      <c r="O43" s="529"/>
      <c r="P43" s="529"/>
      <c r="Q43" s="529"/>
      <c r="R43" s="529"/>
      <c r="S43" s="529"/>
      <c r="T43" s="529"/>
      <c r="U43" s="529"/>
      <c r="V43" s="529"/>
      <c r="W43" s="529"/>
      <c r="X43" s="529"/>
      <c r="Y43" s="529"/>
      <c r="Z43" s="529"/>
    </row>
    <row r="44" spans="1:26" s="529" customFormat="1" ht="14.4" thickBot="1" x14ac:dyDescent="0.35"/>
    <row r="45" spans="1:26" ht="30.6" customHeight="1" thickBot="1" x14ac:dyDescent="0.35">
      <c r="A45" s="673" t="s">
        <v>188</v>
      </c>
      <c r="B45" s="674"/>
      <c r="C45" s="674"/>
      <c r="D45" s="674"/>
      <c r="E45" s="674"/>
      <c r="F45" s="674"/>
      <c r="G45" s="674"/>
      <c r="H45" s="674"/>
      <c r="I45" s="674"/>
      <c r="J45" s="674"/>
      <c r="K45" s="674"/>
      <c r="L45" s="674"/>
      <c r="M45" s="674"/>
      <c r="N45" s="674"/>
      <c r="O45" s="674"/>
      <c r="P45" s="674"/>
      <c r="Q45" s="674"/>
      <c r="R45" s="674"/>
      <c r="S45" s="674"/>
      <c r="T45" s="674"/>
      <c r="U45" s="674"/>
      <c r="V45" s="674"/>
      <c r="W45" s="674"/>
      <c r="X45" s="674"/>
      <c r="Y45" s="674"/>
      <c r="Z45" s="675"/>
    </row>
    <row r="46" spans="1:26" ht="14.4" thickBot="1" x14ac:dyDescent="0.35">
      <c r="A46" s="676"/>
      <c r="B46" s="677"/>
      <c r="C46" s="680" t="s">
        <v>183</v>
      </c>
      <c r="D46" s="681"/>
      <c r="E46" s="681"/>
      <c r="F46" s="681"/>
      <c r="G46" s="682"/>
      <c r="H46" s="529"/>
      <c r="I46" s="683" t="s">
        <v>183</v>
      </c>
      <c r="J46" s="684"/>
      <c r="K46" s="685"/>
      <c r="L46" s="529"/>
      <c r="M46" s="683" t="s">
        <v>184</v>
      </c>
      <c r="N46" s="684"/>
      <c r="O46" s="684"/>
      <c r="P46" s="685"/>
      <c r="Q46" s="529"/>
      <c r="R46" s="686" t="s">
        <v>185</v>
      </c>
      <c r="S46" s="687"/>
      <c r="T46" s="687"/>
      <c r="U46" s="687"/>
      <c r="V46" s="687"/>
      <c r="W46" s="688"/>
      <c r="X46" s="687"/>
      <c r="Y46" s="687"/>
      <c r="Z46" s="689"/>
    </row>
    <row r="47" spans="1:26" ht="55.8" thickBot="1" x14ac:dyDescent="0.35">
      <c r="A47" s="678"/>
      <c r="B47" s="679"/>
      <c r="C47" s="472">
        <v>2020</v>
      </c>
      <c r="D47" s="472">
        <v>2021</v>
      </c>
      <c r="E47" s="472">
        <v>2022</v>
      </c>
      <c r="F47" s="472">
        <v>2023</v>
      </c>
      <c r="G47" s="472">
        <v>2025</v>
      </c>
      <c r="H47" s="529"/>
      <c r="I47" s="472" t="s">
        <v>5</v>
      </c>
      <c r="J47" s="472" t="s">
        <v>6</v>
      </c>
      <c r="K47" s="472" t="s">
        <v>7</v>
      </c>
      <c r="L47" s="489"/>
      <c r="M47" s="473" t="s">
        <v>83</v>
      </c>
      <c r="N47" s="474" t="s">
        <v>9</v>
      </c>
      <c r="O47" s="474" t="s">
        <v>10</v>
      </c>
      <c r="P47" s="475" t="s">
        <v>11</v>
      </c>
      <c r="Q47" s="489"/>
      <c r="R47" s="476">
        <v>2020</v>
      </c>
      <c r="S47" s="477">
        <v>2021</v>
      </c>
      <c r="T47" s="477">
        <v>2022</v>
      </c>
      <c r="U47" s="472">
        <v>2023</v>
      </c>
      <c r="V47" s="478">
        <v>2025</v>
      </c>
      <c r="W47" s="489"/>
      <c r="X47" s="479" t="s">
        <v>5</v>
      </c>
      <c r="Y47" s="480" t="s">
        <v>186</v>
      </c>
      <c r="Z47" s="481" t="s">
        <v>187</v>
      </c>
    </row>
    <row r="48" spans="1:26" ht="28.2" thickBot="1" x14ac:dyDescent="0.35">
      <c r="A48" s="472" t="s">
        <v>12</v>
      </c>
      <c r="B48" s="490" t="s">
        <v>13</v>
      </c>
      <c r="C48" s="482" t="s">
        <v>84</v>
      </c>
      <c r="D48" s="482" t="s">
        <v>84</v>
      </c>
      <c r="E48" s="482" t="s">
        <v>84</v>
      </c>
      <c r="F48" s="482" t="s">
        <v>84</v>
      </c>
      <c r="G48" s="482" t="s">
        <v>84</v>
      </c>
      <c r="H48" s="529"/>
      <c r="I48" s="472" t="s">
        <v>84</v>
      </c>
      <c r="J48" s="472" t="s">
        <v>84</v>
      </c>
      <c r="K48" s="472" t="s">
        <v>84</v>
      </c>
      <c r="L48" s="489"/>
      <c r="M48" s="473" t="s">
        <v>15</v>
      </c>
      <c r="N48" s="474" t="s">
        <v>15</v>
      </c>
      <c r="O48" s="483" t="s">
        <v>15</v>
      </c>
      <c r="P48" s="475" t="s">
        <v>15</v>
      </c>
      <c r="Q48" s="489"/>
      <c r="R48" s="491" t="s">
        <v>15</v>
      </c>
      <c r="S48" s="485" t="s">
        <v>15</v>
      </c>
      <c r="T48" s="485" t="s">
        <v>15</v>
      </c>
      <c r="U48" s="485" t="s">
        <v>15</v>
      </c>
      <c r="V48" s="486" t="s">
        <v>15</v>
      </c>
      <c r="W48" s="489"/>
      <c r="X48" s="484" t="s">
        <v>15</v>
      </c>
      <c r="Y48" s="487" t="s">
        <v>15</v>
      </c>
      <c r="Z48" s="488" t="s">
        <v>15</v>
      </c>
    </row>
    <row r="49" spans="1:26" x14ac:dyDescent="0.3">
      <c r="A49" s="530" t="s">
        <v>16</v>
      </c>
      <c r="B49" s="531" t="s">
        <v>17</v>
      </c>
      <c r="C49" s="492">
        <v>2260.663858743259</v>
      </c>
      <c r="D49" s="493">
        <v>2484.6693485180531</v>
      </c>
      <c r="E49" s="492">
        <v>2859.3277158435167</v>
      </c>
      <c r="F49" s="492">
        <v>3155.2374818774992</v>
      </c>
      <c r="G49" s="494">
        <v>3617.3456372734022</v>
      </c>
      <c r="H49" s="489"/>
      <c r="I49" s="520">
        <v>3725.4490744889154</v>
      </c>
      <c r="J49" s="521">
        <v>3977.9011880554813</v>
      </c>
      <c r="K49" s="522">
        <v>5126.0086439194647</v>
      </c>
      <c r="L49" s="489"/>
      <c r="M49" s="498">
        <f>F49/E49-1</f>
        <v>0.10348927980320277</v>
      </c>
      <c r="N49" s="499">
        <f>(I49/$G49)^(1/5)-1</f>
        <v>5.9067552803790946E-3</v>
      </c>
      <c r="O49" s="500">
        <f>(J49/$G49)^(1/5)-1</f>
        <v>1.9184468291792101E-2</v>
      </c>
      <c r="P49" s="501">
        <f>(K49/$G49)^(1/5)-1</f>
        <v>7.2205091818368095E-2</v>
      </c>
      <c r="Q49" s="489"/>
      <c r="R49" s="499">
        <f>C49/GDP!H7</f>
        <v>7.1082647821881263E-3</v>
      </c>
      <c r="S49" s="500">
        <f>D49/GDP!I7</f>
        <v>7.4721072052947339E-3</v>
      </c>
      <c r="T49" s="500">
        <f>E49/GDP!J7</f>
        <v>8.201138249961621E-3</v>
      </c>
      <c r="U49" s="500">
        <f>F49/GDP!K7</f>
        <v>9.0412789260369119E-3</v>
      </c>
      <c r="V49" s="501">
        <f>G49/GDP!L7</f>
        <v>1.0115988564467594E-2</v>
      </c>
      <c r="W49" s="489"/>
      <c r="X49" s="499">
        <f>I49/GDP!N7</f>
        <v>1.0002886187310059E-2</v>
      </c>
      <c r="Y49" s="500">
        <f>J49/GDP!O7</f>
        <v>1.0258213047287803E-2</v>
      </c>
      <c r="Z49" s="501">
        <f>K49/GDP!P7</f>
        <v>1.2599327919604575E-2</v>
      </c>
    </row>
    <row r="50" spans="1:26" x14ac:dyDescent="0.3">
      <c r="A50" s="530" t="s">
        <v>18</v>
      </c>
      <c r="B50" s="531" t="s">
        <v>19</v>
      </c>
      <c r="C50" s="492">
        <v>2600.6663766212523</v>
      </c>
      <c r="D50" s="493">
        <v>2907.3939726518147</v>
      </c>
      <c r="E50" s="492">
        <v>3172.6547260317438</v>
      </c>
      <c r="F50" s="492">
        <v>3436.9958990310624</v>
      </c>
      <c r="G50" s="494">
        <v>4140.357386267071</v>
      </c>
      <c r="H50" s="489"/>
      <c r="I50" s="520">
        <v>4908.9633962543048</v>
      </c>
      <c r="J50" s="521">
        <v>6536.6421829544997</v>
      </c>
      <c r="K50" s="522">
        <v>7431.1096922498818</v>
      </c>
      <c r="L50" s="489"/>
      <c r="M50" s="498">
        <f t="shared" ref="M50:M81" si="9">F50/E50-1</f>
        <v>8.3318607231473996E-2</v>
      </c>
      <c r="N50" s="499">
        <f t="shared" ref="N50:N81" si="10">(I50/$G50)^(1/5)-1</f>
        <v>3.4642687723101417E-2</v>
      </c>
      <c r="O50" s="500">
        <f t="shared" ref="O50:O81" si="11">(J50/$G50)^(1/5)-1</f>
        <v>9.5628640367729112E-2</v>
      </c>
      <c r="P50" s="501">
        <f t="shared" ref="P50:P81" si="12">(K50/$G50)^(1/5)-1</f>
        <v>0.12409539429749139</v>
      </c>
      <c r="Q50" s="489"/>
      <c r="R50" s="499">
        <f>C50/GDP!H8</f>
        <v>6.7412329649272507E-3</v>
      </c>
      <c r="S50" s="500">
        <f>D50/GDP!I8</f>
        <v>7.0905923175744656E-3</v>
      </c>
      <c r="T50" s="500">
        <f>E50/GDP!J8</f>
        <v>7.4941053414988535E-3</v>
      </c>
      <c r="U50" s="500">
        <f>F50/GDP!K8</f>
        <v>8.0380429510583922E-3</v>
      </c>
      <c r="V50" s="501">
        <f>G50/GDP!L8</f>
        <v>9.4851765489882018E-3</v>
      </c>
      <c r="W50" s="489"/>
      <c r="X50" s="499">
        <f>I50/GDP!N8</f>
        <v>1.0892026343146899E-2</v>
      </c>
      <c r="Y50" s="500">
        <f>J50/GDP!O8</f>
        <v>1.4049897941781422E-2</v>
      </c>
      <c r="Z50" s="501">
        <f>K50/GDP!P8</f>
        <v>1.5378945434235266E-2</v>
      </c>
    </row>
    <row r="51" spans="1:26" x14ac:dyDescent="0.3">
      <c r="A51" s="530" t="s">
        <v>20</v>
      </c>
      <c r="B51" s="531" t="s">
        <v>21</v>
      </c>
      <c r="C51" s="492">
        <v>351.19862248642312</v>
      </c>
      <c r="D51" s="493">
        <v>386.38099871719896</v>
      </c>
      <c r="E51" s="492">
        <v>443.82950231352203</v>
      </c>
      <c r="F51" s="492">
        <v>498.94554014113919</v>
      </c>
      <c r="G51" s="494">
        <v>616.19497769692907</v>
      </c>
      <c r="H51" s="489"/>
      <c r="I51" s="520">
        <v>801.42870964106157</v>
      </c>
      <c r="J51" s="521">
        <v>967.10751935407075</v>
      </c>
      <c r="K51" s="522">
        <v>1082.9776231008234</v>
      </c>
      <c r="L51" s="489"/>
      <c r="M51" s="498">
        <f t="shared" si="9"/>
        <v>0.12418290704046764</v>
      </c>
      <c r="N51" s="499">
        <f t="shared" si="10"/>
        <v>5.3972667106694239E-2</v>
      </c>
      <c r="O51" s="500">
        <f t="shared" si="11"/>
        <v>9.4337599689116702E-2</v>
      </c>
      <c r="P51" s="501">
        <f t="shared" si="12"/>
        <v>0.11938701767011595</v>
      </c>
      <c r="Q51" s="489"/>
      <c r="R51" s="499">
        <f>C51/GDP!H9</f>
        <v>7.6536365717126886E-3</v>
      </c>
      <c r="S51" s="500">
        <f>D51/GDP!I9</f>
        <v>7.8230711105728452E-3</v>
      </c>
      <c r="T51" s="500">
        <f>E51/GDP!J9</f>
        <v>8.6940269516877812E-3</v>
      </c>
      <c r="U51" s="500">
        <f>F51/GDP!K9</f>
        <v>9.6137990148200889E-3</v>
      </c>
      <c r="V51" s="501">
        <f>G51/GDP!L9</f>
        <v>1.1173964307308951E-2</v>
      </c>
      <c r="W51" s="489"/>
      <c r="X51" s="499">
        <f>I51/GDP!N9</f>
        <v>1.3539047024091637E-2</v>
      </c>
      <c r="Y51" s="500">
        <f>J51/GDP!O9</f>
        <v>1.5235680321299783E-2</v>
      </c>
      <c r="Z51" s="501">
        <f>K51/GDP!P9</f>
        <v>1.5709196025614165E-2</v>
      </c>
    </row>
    <row r="52" spans="1:26" x14ac:dyDescent="0.3">
      <c r="A52" s="530" t="s">
        <v>22</v>
      </c>
      <c r="B52" s="531" t="s">
        <v>23</v>
      </c>
      <c r="C52" s="492">
        <v>223.27293144758639</v>
      </c>
      <c r="D52" s="493">
        <v>263.9852772305</v>
      </c>
      <c r="E52" s="492">
        <v>311.77778073548649</v>
      </c>
      <c r="F52" s="492">
        <v>360.35048846027087</v>
      </c>
      <c r="G52" s="494">
        <v>467.96940510385537</v>
      </c>
      <c r="H52" s="489"/>
      <c r="I52" s="520">
        <v>484.14243466865298</v>
      </c>
      <c r="J52" s="521">
        <v>552.9062100508288</v>
      </c>
      <c r="K52" s="522">
        <v>662.97487927181919</v>
      </c>
      <c r="L52" s="489"/>
      <c r="M52" s="498">
        <f t="shared" si="9"/>
        <v>0.15579271752528667</v>
      </c>
      <c r="N52" s="499">
        <f t="shared" si="10"/>
        <v>6.8183860398347562E-3</v>
      </c>
      <c r="O52" s="500">
        <f t="shared" si="11"/>
        <v>3.3919678806442199E-2</v>
      </c>
      <c r="P52" s="501">
        <f t="shared" si="12"/>
        <v>7.2150919636436495E-2</v>
      </c>
      <c r="Q52" s="489"/>
      <c r="R52" s="499">
        <f>C52/GDP!H10</f>
        <v>4.8058871573557482E-3</v>
      </c>
      <c r="S52" s="500">
        <f>D52/GDP!I10</f>
        <v>5.0246794199553194E-3</v>
      </c>
      <c r="T52" s="500">
        <f>E52/GDP!J10</f>
        <v>5.5869090955458049E-3</v>
      </c>
      <c r="U52" s="500">
        <f>F52/GDP!K10</f>
        <v>6.2875451276607859E-3</v>
      </c>
      <c r="V52" s="501">
        <f>G52/GDP!L10</f>
        <v>7.7491783489299767E-3</v>
      </c>
      <c r="W52" s="489"/>
      <c r="X52" s="499">
        <f>I52/GDP!N10</f>
        <v>7.4588296480947404E-3</v>
      </c>
      <c r="Y52" s="500">
        <f>J52/GDP!O10</f>
        <v>7.9333069481155073E-3</v>
      </c>
      <c r="Z52" s="501">
        <f>K52/GDP!P10</f>
        <v>8.7457525609749408E-3</v>
      </c>
    </row>
    <row r="53" spans="1:26" x14ac:dyDescent="0.3">
      <c r="A53" s="530" t="s">
        <v>24</v>
      </c>
      <c r="B53" s="531" t="s">
        <v>25</v>
      </c>
      <c r="C53" s="492">
        <v>191.93570726666354</v>
      </c>
      <c r="D53" s="493">
        <v>207.4796928879276</v>
      </c>
      <c r="E53" s="492">
        <v>219.82457742446456</v>
      </c>
      <c r="F53" s="492">
        <v>248.6025500599406</v>
      </c>
      <c r="G53" s="494">
        <v>329.79183685960385</v>
      </c>
      <c r="H53" s="489"/>
      <c r="I53" s="520">
        <v>363.70340733581861</v>
      </c>
      <c r="J53" s="521">
        <v>431.88657169376813</v>
      </c>
      <c r="K53" s="522">
        <v>514.66538975657647</v>
      </c>
      <c r="L53" s="489"/>
      <c r="M53" s="498">
        <f t="shared" si="9"/>
        <v>0.13091335360517009</v>
      </c>
      <c r="N53" s="499">
        <f t="shared" si="10"/>
        <v>1.9768267226081049E-2</v>
      </c>
      <c r="O53" s="500">
        <f t="shared" si="11"/>
        <v>5.5421555766277164E-2</v>
      </c>
      <c r="P53" s="501">
        <f t="shared" si="12"/>
        <v>9.3092746486472588E-2</v>
      </c>
      <c r="Q53" s="489"/>
      <c r="R53" s="499">
        <f>C53/GDP!H11</f>
        <v>9.486673801591369E-3</v>
      </c>
      <c r="S53" s="500">
        <f>D53/GDP!I11</f>
        <v>9.6200334486960318E-3</v>
      </c>
      <c r="T53" s="500">
        <f>E53/GDP!J11</f>
        <v>9.6519111274483947E-3</v>
      </c>
      <c r="U53" s="500">
        <f>F53/GDP!K11</f>
        <v>1.0680504091821646E-2</v>
      </c>
      <c r="V53" s="501">
        <f>G53/GDP!L11</f>
        <v>1.3394250130910309E-2</v>
      </c>
      <c r="W53" s="489"/>
      <c r="X53" s="499">
        <f>I53/GDP!N11</f>
        <v>1.3733525432928426E-2</v>
      </c>
      <c r="Y53" s="500">
        <f>J53/GDP!O11</f>
        <v>1.5178017374821998E-2</v>
      </c>
      <c r="Z53" s="501">
        <f>K53/GDP!P11</f>
        <v>1.6615943103714666E-2</v>
      </c>
    </row>
    <row r="54" spans="1:26" x14ac:dyDescent="0.3">
      <c r="A54" s="530" t="s">
        <v>26</v>
      </c>
      <c r="B54" s="531" t="s">
        <v>27</v>
      </c>
      <c r="C54" s="492">
        <v>731.7627353816049</v>
      </c>
      <c r="D54" s="493">
        <v>785.89638665262771</v>
      </c>
      <c r="E54" s="492">
        <v>825.15714857538137</v>
      </c>
      <c r="F54" s="492">
        <v>873.15097310725901</v>
      </c>
      <c r="G54" s="494">
        <v>1102.3024666348176</v>
      </c>
      <c r="H54" s="489"/>
      <c r="I54" s="520">
        <v>1211.3422962021164</v>
      </c>
      <c r="J54" s="521">
        <v>1307.8120167626207</v>
      </c>
      <c r="K54" s="522">
        <v>1650.3900035469583</v>
      </c>
      <c r="L54" s="489"/>
      <c r="M54" s="498">
        <f t="shared" si="9"/>
        <v>5.8163253647790736E-2</v>
      </c>
      <c r="N54" s="499">
        <f t="shared" si="10"/>
        <v>1.9044666918172748E-2</v>
      </c>
      <c r="O54" s="500">
        <f t="shared" si="11"/>
        <v>3.478210314088015E-2</v>
      </c>
      <c r="P54" s="501">
        <f t="shared" si="12"/>
        <v>8.4069587874825435E-2</v>
      </c>
      <c r="Q54" s="489"/>
      <c r="R54" s="499">
        <f>C54/GDP!H12</f>
        <v>4.0470429450262749E-3</v>
      </c>
      <c r="S54" s="500">
        <f>D54/GDP!I12</f>
        <v>4.1973011490250975E-3</v>
      </c>
      <c r="T54" s="500">
        <f>E54/GDP!J12</f>
        <v>4.3061346400111392E-3</v>
      </c>
      <c r="U54" s="500">
        <f>F54/GDP!K12</f>
        <v>4.5482701070237918E-3</v>
      </c>
      <c r="V54" s="501">
        <f>G54/GDP!L12</f>
        <v>5.4533243825514218E-3</v>
      </c>
      <c r="W54" s="489"/>
      <c r="X54" s="499">
        <f>I54/GDP!N12</f>
        <v>5.6758947902775334E-3</v>
      </c>
      <c r="Y54" s="500">
        <f>J54/GDP!O12</f>
        <v>5.7387935517083559E-3</v>
      </c>
      <c r="Z54" s="501">
        <f>K54/GDP!P12</f>
        <v>6.7483875657324329E-3</v>
      </c>
    </row>
    <row r="55" spans="1:26" x14ac:dyDescent="0.3">
      <c r="A55" s="530" t="s">
        <v>28</v>
      </c>
      <c r="B55" s="531" t="s">
        <v>29</v>
      </c>
      <c r="C55" s="492">
        <v>2363.4011249140485</v>
      </c>
      <c r="D55" s="493">
        <v>2631.8704076021604</v>
      </c>
      <c r="E55" s="492">
        <v>3025.6163996898731</v>
      </c>
      <c r="F55" s="492">
        <v>3357.7526805591688</v>
      </c>
      <c r="G55" s="494">
        <v>4075.9431969110947</v>
      </c>
      <c r="H55" s="489"/>
      <c r="I55" s="520">
        <v>4111.6411108620259</v>
      </c>
      <c r="J55" s="521">
        <v>4858.8522660613153</v>
      </c>
      <c r="K55" s="522">
        <v>5967.7894131733174</v>
      </c>
      <c r="L55" s="489"/>
      <c r="M55" s="498">
        <f t="shared" si="9"/>
        <v>0.10977474900762041</v>
      </c>
      <c r="N55" s="499">
        <f t="shared" si="10"/>
        <v>1.7455349921204899E-3</v>
      </c>
      <c r="O55" s="500">
        <f t="shared" si="11"/>
        <v>3.5764720520013116E-2</v>
      </c>
      <c r="P55" s="501">
        <f t="shared" si="12"/>
        <v>7.9237614542010171E-2</v>
      </c>
      <c r="Q55" s="489"/>
      <c r="R55" s="499">
        <f>C55/GDP!H13</f>
        <v>8.4850785245275499E-3</v>
      </c>
      <c r="S55" s="500">
        <f>D55/GDP!I13</f>
        <v>8.8435925563231359E-3</v>
      </c>
      <c r="T55" s="500">
        <f>E55/GDP!J13</f>
        <v>9.8963848186710314E-3</v>
      </c>
      <c r="U55" s="500">
        <f>F55/GDP!K13</f>
        <v>1.0799172053317076E-2</v>
      </c>
      <c r="V55" s="501">
        <f>G55/GDP!L13</f>
        <v>1.277472063278476E-2</v>
      </c>
      <c r="W55" s="489"/>
      <c r="X55" s="499">
        <f>I55/GDP!N13</f>
        <v>1.2476941525027251E-2</v>
      </c>
      <c r="Y55" s="500">
        <f>J55/GDP!O13</f>
        <v>1.4177531924157938E-2</v>
      </c>
      <c r="Z55" s="501">
        <f>K55/GDP!P13</f>
        <v>1.6690048860642657E-2</v>
      </c>
    </row>
    <row r="56" spans="1:26" x14ac:dyDescent="0.3">
      <c r="A56" s="530" t="s">
        <v>30</v>
      </c>
      <c r="B56" s="531" t="s">
        <v>31</v>
      </c>
      <c r="C56" s="492">
        <v>426.93045742044757</v>
      </c>
      <c r="D56" s="493">
        <v>467.96651160213179</v>
      </c>
      <c r="E56" s="492">
        <v>583.24728709697388</v>
      </c>
      <c r="F56" s="492">
        <v>667.15562194407062</v>
      </c>
      <c r="G56" s="494">
        <v>966.39818139262206</v>
      </c>
      <c r="H56" s="489"/>
      <c r="I56" s="520">
        <v>1040.8139340422204</v>
      </c>
      <c r="J56" s="521">
        <v>1246.6526062700996</v>
      </c>
      <c r="K56" s="522">
        <v>1542.1470412669084</v>
      </c>
      <c r="L56" s="489"/>
      <c r="M56" s="498">
        <f t="shared" si="9"/>
        <v>0.14386408081679725</v>
      </c>
      <c r="N56" s="499">
        <f t="shared" si="10"/>
        <v>1.4947080724421857E-2</v>
      </c>
      <c r="O56" s="500">
        <f t="shared" si="11"/>
        <v>5.2247418749632457E-2</v>
      </c>
      <c r="P56" s="501">
        <f t="shared" si="12"/>
        <v>9.7978753093031612E-2</v>
      </c>
      <c r="Q56" s="489"/>
      <c r="R56" s="499">
        <f>C56/GDP!H14</f>
        <v>2.1356005596570672E-2</v>
      </c>
      <c r="S56" s="500">
        <f>D56/GDP!I14</f>
        <v>2.1826515654316692E-2</v>
      </c>
      <c r="T56" s="500">
        <f>E56/GDP!J14</f>
        <v>2.7329336615115159E-2</v>
      </c>
      <c r="U56" s="500">
        <f>F56/GDP!K14</f>
        <v>3.1986827625401913E-2</v>
      </c>
      <c r="V56" s="501">
        <f>G56/GDP!L14</f>
        <v>4.4086869711925755E-2</v>
      </c>
      <c r="W56" s="489"/>
      <c r="X56" s="499">
        <f>I56/GDP!N14</f>
        <v>4.4577406853763255E-2</v>
      </c>
      <c r="Y56" s="500">
        <f>J56/GDP!O14</f>
        <v>4.9482025657431102E-2</v>
      </c>
      <c r="Z56" s="501">
        <f>K56/GDP!P14</f>
        <v>5.6409046847924325E-2</v>
      </c>
    </row>
    <row r="57" spans="1:26" x14ac:dyDescent="0.3">
      <c r="A57" s="530" t="s">
        <v>32</v>
      </c>
      <c r="B57" s="531" t="s">
        <v>33</v>
      </c>
      <c r="C57" s="492">
        <v>1772.9072610781086</v>
      </c>
      <c r="D57" s="493">
        <v>1919.7307639603712</v>
      </c>
      <c r="E57" s="492">
        <v>2470.6440601853574</v>
      </c>
      <c r="F57" s="492">
        <v>2849.7231919226433</v>
      </c>
      <c r="G57" s="494">
        <v>3305.079742482038</v>
      </c>
      <c r="H57" s="489"/>
      <c r="I57" s="520">
        <v>3575.4192818956303</v>
      </c>
      <c r="J57" s="521">
        <v>3607.8133016458432</v>
      </c>
      <c r="K57" s="522">
        <v>4538.8000364154441</v>
      </c>
      <c r="L57" s="489"/>
      <c r="M57" s="498">
        <f t="shared" si="9"/>
        <v>0.15343332447039981</v>
      </c>
      <c r="N57" s="499">
        <f t="shared" si="10"/>
        <v>1.5848648466715742E-2</v>
      </c>
      <c r="O57" s="500">
        <f t="shared" si="11"/>
        <v>1.7682772169206107E-2</v>
      </c>
      <c r="P57" s="501">
        <f t="shared" si="12"/>
        <v>6.5495994650552225E-2</v>
      </c>
      <c r="Q57" s="489"/>
      <c r="R57" s="499">
        <f>C57/GDP!H15</f>
        <v>8.882760795121904E-3</v>
      </c>
      <c r="S57" s="500">
        <f>D57/GDP!I15</f>
        <v>9.3228531284127465E-3</v>
      </c>
      <c r="T57" s="500">
        <f>E57/GDP!J15</f>
        <v>1.1808741610129131E-2</v>
      </c>
      <c r="U57" s="500">
        <f>F57/GDP!K15</f>
        <v>1.3638189357454299E-2</v>
      </c>
      <c r="V57" s="501">
        <f>G57/GDP!L15</f>
        <v>1.5445488002936068E-2</v>
      </c>
      <c r="W57" s="489"/>
      <c r="X57" s="499">
        <f>I57/GDP!N15</f>
        <v>1.6050219170210048E-2</v>
      </c>
      <c r="Y57" s="500">
        <f>J57/GDP!O15</f>
        <v>1.5562225451462915E-2</v>
      </c>
      <c r="Z57" s="501">
        <f>K57/GDP!P15</f>
        <v>1.8670585612719875E-2</v>
      </c>
    </row>
    <row r="58" spans="1:26" x14ac:dyDescent="0.3">
      <c r="A58" s="530" t="s">
        <v>34</v>
      </c>
      <c r="B58" s="531" t="s">
        <v>35</v>
      </c>
      <c r="C58" s="492">
        <v>14587.097236988653</v>
      </c>
      <c r="D58" s="493">
        <v>15558.465385180132</v>
      </c>
      <c r="E58" s="492">
        <v>18681.177858649578</v>
      </c>
      <c r="F58" s="492">
        <v>21839.131514853652</v>
      </c>
      <c r="G58" s="494">
        <v>29591.381870305613</v>
      </c>
      <c r="H58" s="489"/>
      <c r="I58" s="520">
        <v>30716.239086501566</v>
      </c>
      <c r="J58" s="521">
        <v>31311.089996143615</v>
      </c>
      <c r="K58" s="522">
        <v>39100.858058534228</v>
      </c>
      <c r="L58" s="489"/>
      <c r="M58" s="498">
        <f t="shared" si="9"/>
        <v>0.16904467588171412</v>
      </c>
      <c r="N58" s="499">
        <f t="shared" si="10"/>
        <v>7.4895694297081317E-3</v>
      </c>
      <c r="O58" s="500">
        <f t="shared" si="11"/>
        <v>1.1361897950730171E-2</v>
      </c>
      <c r="P58" s="501">
        <f t="shared" si="12"/>
        <v>5.7314549033049333E-2</v>
      </c>
      <c r="Q58" s="489"/>
      <c r="R58" s="499">
        <f>C58/GDP!H16</f>
        <v>7.0934839100243452E-3</v>
      </c>
      <c r="S58" s="500">
        <f>D58/GDP!I16</f>
        <v>7.1127625196755733E-3</v>
      </c>
      <c r="T58" s="500">
        <f>E58/GDP!J16</f>
        <v>8.3302634453805164E-3</v>
      </c>
      <c r="U58" s="500">
        <f>F58/GDP!K16</f>
        <v>9.6467099181921506E-3</v>
      </c>
      <c r="V58" s="501">
        <f>G58/GDP!L16</f>
        <v>1.2667992181388602E-2</v>
      </c>
      <c r="W58" s="489"/>
      <c r="X58" s="499">
        <f>I58/GDP!N16</f>
        <v>1.2700736718312714E-2</v>
      </c>
      <c r="Y58" s="500">
        <f>J58/GDP!O16</f>
        <v>1.2412722268940763E-2</v>
      </c>
      <c r="Z58" s="501">
        <f>K58/GDP!P16</f>
        <v>1.4810659188155387E-2</v>
      </c>
    </row>
    <row r="59" spans="1:26" x14ac:dyDescent="0.3">
      <c r="A59" s="530" t="s">
        <v>36</v>
      </c>
      <c r="B59" s="531" t="s">
        <v>37</v>
      </c>
      <c r="C59" s="492">
        <v>23975.890404715868</v>
      </c>
      <c r="D59" s="493">
        <v>26118.394970475987</v>
      </c>
      <c r="E59" s="492">
        <v>31402.675005836405</v>
      </c>
      <c r="F59" s="492">
        <v>34496.280735117893</v>
      </c>
      <c r="G59" s="494">
        <v>42644.750632828785</v>
      </c>
      <c r="H59" s="489"/>
      <c r="I59" s="520">
        <v>42727.244564109191</v>
      </c>
      <c r="J59" s="521">
        <v>45513.140227879834</v>
      </c>
      <c r="K59" s="522">
        <v>58321.420165411313</v>
      </c>
      <c r="L59" s="489"/>
      <c r="M59" s="498">
        <f t="shared" si="9"/>
        <v>9.8514082915118539E-2</v>
      </c>
      <c r="N59" s="499">
        <f t="shared" si="10"/>
        <v>3.8659001190244346E-4</v>
      </c>
      <c r="O59" s="500">
        <f t="shared" si="11"/>
        <v>1.3104499967486749E-2</v>
      </c>
      <c r="P59" s="501">
        <f t="shared" si="12"/>
        <v>6.4614807334510971E-2</v>
      </c>
      <c r="Q59" s="489"/>
      <c r="R59" s="499">
        <f>C59/GDP!H17</f>
        <v>8.4409539172449217E-3</v>
      </c>
      <c r="S59" s="500">
        <f>D59/GDP!I17</f>
        <v>8.9127976893717629E-3</v>
      </c>
      <c r="T59" s="500">
        <f>E59/GDP!J17</f>
        <v>1.0526145426401321E-2</v>
      </c>
      <c r="U59" s="500">
        <f>F59/GDP!K17</f>
        <v>1.1625314421871428E-2</v>
      </c>
      <c r="V59" s="501">
        <f>G59/GDP!L17</f>
        <v>1.3962780882186285E-2</v>
      </c>
      <c r="W59" s="489"/>
      <c r="X59" s="499">
        <f>I59/GDP!N17</f>
        <v>1.3568630856335258E-2</v>
      </c>
      <c r="Y59" s="500">
        <f>J59/GDP!O17</f>
        <v>1.3926825701512817E-2</v>
      </c>
      <c r="Z59" s="501">
        <f>K59/GDP!P17</f>
        <v>1.7143437158824121E-2</v>
      </c>
    </row>
    <row r="60" spans="1:26" x14ac:dyDescent="0.3">
      <c r="A60" s="530" t="s">
        <v>38</v>
      </c>
      <c r="B60" s="531" t="s">
        <v>39</v>
      </c>
      <c r="C60" s="492">
        <v>447.4269964206394</v>
      </c>
      <c r="D60" s="493">
        <v>508.71959449543715</v>
      </c>
      <c r="E60" s="492">
        <v>538.68674636181845</v>
      </c>
      <c r="F60" s="492">
        <v>561.21979906550018</v>
      </c>
      <c r="G60" s="494">
        <v>627.427598253724</v>
      </c>
      <c r="H60" s="489"/>
      <c r="I60" s="520">
        <v>680.46985237549711</v>
      </c>
      <c r="J60" s="521">
        <v>793.59199621197854</v>
      </c>
      <c r="K60" s="522">
        <v>1013.0116571325465</v>
      </c>
      <c r="L60" s="489"/>
      <c r="M60" s="498">
        <f t="shared" si="9"/>
        <v>4.182960292946758E-2</v>
      </c>
      <c r="N60" s="499">
        <f t="shared" si="10"/>
        <v>1.6363486189903798E-2</v>
      </c>
      <c r="O60" s="500">
        <f t="shared" si="11"/>
        <v>4.8109680600552096E-2</v>
      </c>
      <c r="P60" s="501">
        <f t="shared" si="12"/>
        <v>0.10055098045999378</v>
      </c>
      <c r="Q60" s="489"/>
      <c r="R60" s="499">
        <f>C60/GDP!H18</f>
        <v>2.4936691934632983E-3</v>
      </c>
      <c r="S60" s="500">
        <f>D60/GDP!I18</f>
        <v>2.6147468147518591E-3</v>
      </c>
      <c r="T60" s="500">
        <f>E60/GDP!J18</f>
        <v>2.6141716296944435E-3</v>
      </c>
      <c r="U60" s="500">
        <f>F60/GDP!K18</f>
        <v>2.6580794742968525E-3</v>
      </c>
      <c r="V60" s="501">
        <f>G60/GDP!L18</f>
        <v>2.8733868422583342E-3</v>
      </c>
      <c r="W60" s="489"/>
      <c r="X60" s="499">
        <f>I60/GDP!N18</f>
        <v>3.0049487218930999E-3</v>
      </c>
      <c r="Y60" s="500">
        <f>J60/GDP!O18</f>
        <v>3.3801604640579445E-3</v>
      </c>
      <c r="Z60" s="501">
        <f>K60/GDP!P18</f>
        <v>4.1331114167784816E-3</v>
      </c>
    </row>
    <row r="61" spans="1:26" x14ac:dyDescent="0.3">
      <c r="A61" s="530" t="s">
        <v>40</v>
      </c>
      <c r="B61" s="531" t="s">
        <v>41</v>
      </c>
      <c r="C61" s="492">
        <v>598.04562785166286</v>
      </c>
      <c r="D61" s="493">
        <v>682.75743356025168</v>
      </c>
      <c r="E61" s="492">
        <v>768.7088105786919</v>
      </c>
      <c r="F61" s="492">
        <v>812.17444460891249</v>
      </c>
      <c r="G61" s="494">
        <v>1046.5675140443084</v>
      </c>
      <c r="H61" s="489"/>
      <c r="I61" s="520">
        <v>1071.0915668520172</v>
      </c>
      <c r="J61" s="521">
        <v>1444.5172863122814</v>
      </c>
      <c r="K61" s="522">
        <v>1778.2954571894213</v>
      </c>
      <c r="L61" s="489"/>
      <c r="M61" s="498">
        <f t="shared" si="9"/>
        <v>5.6543691749154412E-2</v>
      </c>
      <c r="N61" s="499">
        <f t="shared" si="10"/>
        <v>4.6432485140404101E-3</v>
      </c>
      <c r="O61" s="500">
        <f t="shared" si="11"/>
        <v>6.6574260470358304E-2</v>
      </c>
      <c r="P61" s="501">
        <f t="shared" si="12"/>
        <v>0.11185290171152684</v>
      </c>
      <c r="Q61" s="489"/>
      <c r="R61" s="499">
        <f>C61/GDP!H19</f>
        <v>4.9075067682932075E-3</v>
      </c>
      <c r="S61" s="500">
        <f>D61/GDP!I19</f>
        <v>5.2263469801262065E-3</v>
      </c>
      <c r="T61" s="500">
        <f>E61/GDP!J19</f>
        <v>5.6266944111201776E-3</v>
      </c>
      <c r="U61" s="500">
        <f>F61/GDP!K19</f>
        <v>5.9651299272218006E-3</v>
      </c>
      <c r="V61" s="501">
        <f>G61/GDP!L19</f>
        <v>7.2175080230022799E-3</v>
      </c>
      <c r="W61" s="489"/>
      <c r="X61" s="499">
        <f>I61/GDP!N19</f>
        <v>6.7911582851931385E-3</v>
      </c>
      <c r="Y61" s="500">
        <f>J61/GDP!O19</f>
        <v>8.4321963367376598E-3</v>
      </c>
      <c r="Z61" s="501">
        <f>K61/GDP!P19</f>
        <v>9.4169826865223155E-3</v>
      </c>
    </row>
    <row r="62" spans="1:26" x14ac:dyDescent="0.3">
      <c r="A62" s="530" t="s">
        <v>42</v>
      </c>
      <c r="B62" s="531" t="s">
        <v>43</v>
      </c>
      <c r="C62" s="492">
        <v>1921.459873082558</v>
      </c>
      <c r="D62" s="493">
        <v>2064.214012619037</v>
      </c>
      <c r="E62" s="492">
        <v>2543.1431047359933</v>
      </c>
      <c r="F62" s="492">
        <v>2915.6445395472583</v>
      </c>
      <c r="G62" s="494">
        <v>3584.0700995193092</v>
      </c>
      <c r="H62" s="489"/>
      <c r="I62" s="520">
        <v>3764.1042442477797</v>
      </c>
      <c r="J62" s="521">
        <v>4638.278415549602</v>
      </c>
      <c r="K62" s="522">
        <v>6064.1919165673626</v>
      </c>
      <c r="L62" s="489"/>
      <c r="M62" s="498">
        <f t="shared" si="9"/>
        <v>0.14647285641046714</v>
      </c>
      <c r="N62" s="499">
        <f t="shared" si="10"/>
        <v>9.8503711422404105E-3</v>
      </c>
      <c r="O62" s="500">
        <f t="shared" si="11"/>
        <v>5.2921669518946723E-2</v>
      </c>
      <c r="P62" s="501">
        <f t="shared" si="12"/>
        <v>0.11091105448380345</v>
      </c>
      <c r="Q62" s="489"/>
      <c r="R62" s="499">
        <f>C62/GDP!H20</f>
        <v>6.1779832171987101E-3</v>
      </c>
      <c r="S62" s="500">
        <f>D62/GDP!I20</f>
        <v>5.7650155567957606E-3</v>
      </c>
      <c r="T62" s="500">
        <f>E62/GDP!J20</f>
        <v>6.4903520657608902E-3</v>
      </c>
      <c r="U62" s="500">
        <f>F62/GDP!K20</f>
        <v>7.2947526806945396E-3</v>
      </c>
      <c r="V62" s="501">
        <f>G62/GDP!L20</f>
        <v>8.4105899455887007E-3</v>
      </c>
      <c r="W62" s="489"/>
      <c r="X62" s="499">
        <f>I62/GDP!N20</f>
        <v>8.2205699985326806E-3</v>
      </c>
      <c r="Y62" s="500">
        <f>J62/GDP!O20</f>
        <v>9.4369063153597887E-3</v>
      </c>
      <c r="Z62" s="501">
        <f>K62/GDP!P20</f>
        <v>1.1347264489182263E-2</v>
      </c>
    </row>
    <row r="63" spans="1:26" x14ac:dyDescent="0.3">
      <c r="A63" s="530" t="s">
        <v>44</v>
      </c>
      <c r="B63" s="531" t="s">
        <v>45</v>
      </c>
      <c r="C63" s="492">
        <v>8471.6947216586923</v>
      </c>
      <c r="D63" s="493">
        <v>9611.9176656780728</v>
      </c>
      <c r="E63" s="492">
        <v>10369.125288992016</v>
      </c>
      <c r="F63" s="492">
        <v>11819.349224448342</v>
      </c>
      <c r="G63" s="494">
        <v>15016.675312493244</v>
      </c>
      <c r="H63" s="489"/>
      <c r="I63" s="520">
        <v>15905.617677023673</v>
      </c>
      <c r="J63" s="521">
        <v>18428.121315938632</v>
      </c>
      <c r="K63" s="522">
        <v>21762.823438581821</v>
      </c>
      <c r="L63" s="489"/>
      <c r="M63" s="498">
        <f t="shared" si="9"/>
        <v>0.13985981411526582</v>
      </c>
      <c r="N63" s="499">
        <f t="shared" si="10"/>
        <v>1.1568622605615531E-2</v>
      </c>
      <c r="O63" s="500">
        <f t="shared" si="11"/>
        <v>4.1793046531606315E-2</v>
      </c>
      <c r="P63" s="501">
        <f t="shared" si="12"/>
        <v>7.7031213027140888E-2</v>
      </c>
      <c r="Q63" s="489"/>
      <c r="R63" s="499">
        <f>C63/GDP!H21</f>
        <v>5.753954667614909E-3</v>
      </c>
      <c r="S63" s="500">
        <f>D63/GDP!I21</f>
        <v>6.102041694055471E-3</v>
      </c>
      <c r="T63" s="500">
        <f>E63/GDP!J21</f>
        <v>6.3465304542651823E-3</v>
      </c>
      <c r="U63" s="500">
        <f>F63/GDP!K21</f>
        <v>7.1857946260423192E-3</v>
      </c>
      <c r="V63" s="501">
        <f>G63/GDP!L21</f>
        <v>8.9765435678390623E-3</v>
      </c>
      <c r="W63" s="489"/>
      <c r="X63" s="499">
        <f>I63/GDP!N21</f>
        <v>9.2632619830309033E-3</v>
      </c>
      <c r="Y63" s="500">
        <f>J63/GDP!O21</f>
        <v>1.0397674753151571E-2</v>
      </c>
      <c r="Z63" s="501">
        <f>K63/GDP!P21</f>
        <v>1.1864793053915412E-2</v>
      </c>
    </row>
    <row r="64" spans="1:26" x14ac:dyDescent="0.3">
      <c r="A64" s="530" t="s">
        <v>46</v>
      </c>
      <c r="B64" s="531" t="s">
        <v>47</v>
      </c>
      <c r="C64" s="492">
        <v>232.82553361709677</v>
      </c>
      <c r="D64" s="493">
        <v>275.33392810119602</v>
      </c>
      <c r="E64" s="492">
        <v>318.27138677254999</v>
      </c>
      <c r="F64" s="492">
        <v>353.58414077732357</v>
      </c>
      <c r="G64" s="494">
        <v>449.01296964222087</v>
      </c>
      <c r="H64" s="489"/>
      <c r="I64" s="520">
        <v>474.67380625374852</v>
      </c>
      <c r="J64" s="521">
        <v>584.42417987129136</v>
      </c>
      <c r="K64" s="522">
        <v>614.55400318465081</v>
      </c>
      <c r="L64" s="489"/>
      <c r="M64" s="498">
        <f t="shared" si="9"/>
        <v>0.11095170810943666</v>
      </c>
      <c r="N64" s="499">
        <f t="shared" si="10"/>
        <v>1.1177217811604079E-2</v>
      </c>
      <c r="O64" s="500">
        <f t="shared" si="11"/>
        <v>5.4129234863889319E-2</v>
      </c>
      <c r="P64" s="501">
        <f t="shared" si="12"/>
        <v>6.4780853622810053E-2</v>
      </c>
      <c r="Q64" s="489"/>
      <c r="R64" s="499">
        <f>C64/GDP!H22</f>
        <v>1.0011923549135581E-2</v>
      </c>
      <c r="S64" s="500">
        <f>D64/GDP!I22</f>
        <v>1.1354241315944704E-2</v>
      </c>
      <c r="T64" s="500">
        <f>E64/GDP!J22</f>
        <v>1.2772008873425887E-2</v>
      </c>
      <c r="U64" s="500">
        <f>F64/GDP!K22</f>
        <v>1.4118492610867034E-2</v>
      </c>
      <c r="V64" s="501">
        <f>G64/GDP!L22</f>
        <v>1.6925843023442629E-2</v>
      </c>
      <c r="W64" s="489"/>
      <c r="X64" s="499">
        <f>I64/GDP!N22</f>
        <v>1.6561441853131447E-2</v>
      </c>
      <c r="Y64" s="500">
        <f>J64/GDP!O22</f>
        <v>1.8895315779567479E-2</v>
      </c>
      <c r="Z64" s="501">
        <f>K64/GDP!P22</f>
        <v>1.8161326032644708E-2</v>
      </c>
    </row>
    <row r="65" spans="1:26" x14ac:dyDescent="0.3">
      <c r="A65" s="530" t="s">
        <v>48</v>
      </c>
      <c r="B65" s="531" t="s">
        <v>49</v>
      </c>
      <c r="C65" s="492">
        <v>319.08973490662447</v>
      </c>
      <c r="D65" s="493">
        <v>379.68847952628136</v>
      </c>
      <c r="E65" s="492">
        <v>443.02214238887103</v>
      </c>
      <c r="F65" s="492">
        <v>501.99345050348307</v>
      </c>
      <c r="G65" s="494">
        <v>661.08620225370476</v>
      </c>
      <c r="H65" s="489"/>
      <c r="I65" s="520">
        <v>700.05204431027187</v>
      </c>
      <c r="J65" s="521">
        <v>851.08323404207499</v>
      </c>
      <c r="K65" s="522">
        <v>1018.710512057067</v>
      </c>
      <c r="L65" s="489"/>
      <c r="M65" s="498">
        <f t="shared" si="9"/>
        <v>0.13311142372393858</v>
      </c>
      <c r="N65" s="499">
        <f t="shared" si="10"/>
        <v>1.1519936848461976E-2</v>
      </c>
      <c r="O65" s="500">
        <f t="shared" si="11"/>
        <v>5.1823303314104896E-2</v>
      </c>
      <c r="P65" s="501">
        <f t="shared" si="12"/>
        <v>9.0331449230637517E-2</v>
      </c>
      <c r="Q65" s="489"/>
      <c r="R65" s="499">
        <f>C65/GDP!H23</f>
        <v>8.3465930901583194E-3</v>
      </c>
      <c r="S65" s="500">
        <f>D65/GDP!I23</f>
        <v>9.3712131312444352E-3</v>
      </c>
      <c r="T65" s="500">
        <f>E65/GDP!J23</f>
        <v>1.0731756022091688E-2</v>
      </c>
      <c r="U65" s="500">
        <f>F65/GDP!K23</f>
        <v>1.2181959232684442E-2</v>
      </c>
      <c r="V65" s="501">
        <f>G65/GDP!L23</f>
        <v>1.5222702127076429E-2</v>
      </c>
      <c r="W65" s="489"/>
      <c r="X65" s="499">
        <f>I65/GDP!N23</f>
        <v>1.5216762743276907E-2</v>
      </c>
      <c r="Y65" s="500">
        <f>J65/GDP!O23</f>
        <v>1.7474620632848437E-2</v>
      </c>
      <c r="Z65" s="501">
        <f>K65/GDP!P23</f>
        <v>1.955000401767638E-2</v>
      </c>
    </row>
    <row r="66" spans="1:26" x14ac:dyDescent="0.3">
      <c r="A66" s="530" t="s">
        <v>50</v>
      </c>
      <c r="B66" s="531" t="s">
        <v>51</v>
      </c>
      <c r="C66" s="492">
        <v>204.98965628686796</v>
      </c>
      <c r="D66" s="493">
        <v>224.65964900836872</v>
      </c>
      <c r="E66" s="492">
        <v>261.16891825226838</v>
      </c>
      <c r="F66" s="492">
        <v>292.56805633798547</v>
      </c>
      <c r="G66" s="494">
        <v>384.48868827253557</v>
      </c>
      <c r="H66" s="489"/>
      <c r="I66" s="520">
        <v>433.89357693890344</v>
      </c>
      <c r="J66" s="521">
        <v>569.00310999929502</v>
      </c>
      <c r="K66" s="522">
        <v>733.41143710209735</v>
      </c>
      <c r="L66" s="489"/>
      <c r="M66" s="498">
        <f t="shared" si="9"/>
        <v>0.12022540161302042</v>
      </c>
      <c r="N66" s="499">
        <f t="shared" si="10"/>
        <v>2.4471617014922842E-2</v>
      </c>
      <c r="O66" s="500">
        <f t="shared" si="11"/>
        <v>8.1549036016406617E-2</v>
      </c>
      <c r="P66" s="501">
        <f t="shared" si="12"/>
        <v>0.13787045800666498</v>
      </c>
      <c r="Q66" s="489"/>
      <c r="R66" s="499">
        <f>C66/GDP!H24</f>
        <v>3.9835666263465814E-3</v>
      </c>
      <c r="S66" s="500">
        <f>D66/GDP!I24</f>
        <v>4.0738036053832244E-3</v>
      </c>
      <c r="T66" s="500">
        <f>E66/GDP!J24</f>
        <v>4.6713694425999297E-3</v>
      </c>
      <c r="U66" s="500">
        <f>F66/GDP!K24</f>
        <v>5.2562191987778964E-3</v>
      </c>
      <c r="V66" s="501">
        <f>G66/GDP!L24</f>
        <v>6.6472936956958658E-3</v>
      </c>
      <c r="W66" s="489"/>
      <c r="X66" s="499">
        <f>I66/GDP!N24</f>
        <v>7.1177661520597946E-3</v>
      </c>
      <c r="Y66" s="500">
        <f>J66/GDP!O24</f>
        <v>8.8615818888385708E-3</v>
      </c>
      <c r="Z66" s="501">
        <f>K66/GDP!P24</f>
        <v>1.0739239549800236E-2</v>
      </c>
    </row>
    <row r="67" spans="1:26" x14ac:dyDescent="0.3">
      <c r="A67" s="530" t="s">
        <v>52</v>
      </c>
      <c r="B67" s="531" t="s">
        <v>53</v>
      </c>
      <c r="C67" s="492">
        <v>79.534167306407483</v>
      </c>
      <c r="D67" s="493">
        <v>84.0030906934239</v>
      </c>
      <c r="E67" s="492">
        <v>90.53514075184529</v>
      </c>
      <c r="F67" s="492">
        <v>95.163281957123161</v>
      </c>
      <c r="G67" s="494">
        <v>108.34835626218845</v>
      </c>
      <c r="H67" s="489"/>
      <c r="I67" s="520">
        <v>184.96766432816605</v>
      </c>
      <c r="J67" s="521">
        <v>217.95820197076034</v>
      </c>
      <c r="K67" s="522">
        <v>272.12027347025258</v>
      </c>
      <c r="L67" s="489"/>
      <c r="M67" s="498">
        <f t="shared" si="9"/>
        <v>5.1119832220325234E-2</v>
      </c>
      <c r="N67" s="499">
        <f t="shared" si="10"/>
        <v>0.11289629631121501</v>
      </c>
      <c r="O67" s="500">
        <f t="shared" si="11"/>
        <v>0.15003266994328057</v>
      </c>
      <c r="P67" s="501">
        <f t="shared" si="12"/>
        <v>0.20223042448126538</v>
      </c>
      <c r="Q67" s="489"/>
      <c r="R67" s="499">
        <f>C67/GDP!H25</f>
        <v>7.8624494236412875E-3</v>
      </c>
      <c r="S67" s="500">
        <f>D67/GDP!I25</f>
        <v>7.3948159588092116E-3</v>
      </c>
      <c r="T67" s="500">
        <f>E67/GDP!J25</f>
        <v>7.4542951314548397E-3</v>
      </c>
      <c r="U67" s="500">
        <f>F67/GDP!K25</f>
        <v>7.5493866804405129E-3</v>
      </c>
      <c r="V67" s="501">
        <f>G67/GDP!L25</f>
        <v>8.0423604727728523E-3</v>
      </c>
      <c r="W67" s="489"/>
      <c r="X67" s="499">
        <f>I67/GDP!N25</f>
        <v>1.2635257471645839E-2</v>
      </c>
      <c r="Y67" s="500">
        <f>J67/GDP!O25</f>
        <v>1.3720756183219884E-2</v>
      </c>
      <c r="Z67" s="501">
        <f>K67/GDP!P25</f>
        <v>1.5557401568570065E-2</v>
      </c>
    </row>
    <row r="68" spans="1:26" x14ac:dyDescent="0.3">
      <c r="A68" s="530" t="s">
        <v>54</v>
      </c>
      <c r="B68" s="531" t="s">
        <v>55</v>
      </c>
      <c r="C68" s="492">
        <v>6314.6531441786256</v>
      </c>
      <c r="D68" s="493">
        <v>6818.8832966931732</v>
      </c>
      <c r="E68" s="492">
        <v>7324.6148749794829</v>
      </c>
      <c r="F68" s="492">
        <v>7694.008443700759</v>
      </c>
      <c r="G68" s="494">
        <v>9521.3713820900575</v>
      </c>
      <c r="H68" s="489"/>
      <c r="I68" s="520">
        <v>10666.947650461065</v>
      </c>
      <c r="J68" s="521">
        <v>13909.794022900409</v>
      </c>
      <c r="K68" s="522">
        <v>18557.223052933979</v>
      </c>
      <c r="L68" s="489"/>
      <c r="M68" s="498">
        <f t="shared" si="9"/>
        <v>5.0431807682217666E-2</v>
      </c>
      <c r="N68" s="499">
        <f t="shared" si="10"/>
        <v>2.2982328850363665E-2</v>
      </c>
      <c r="O68" s="500">
        <f t="shared" si="11"/>
        <v>7.8758519944130079E-2</v>
      </c>
      <c r="P68" s="501">
        <f t="shared" si="12"/>
        <v>0.1427801721644788</v>
      </c>
      <c r="Q68" s="489"/>
      <c r="R68" s="499">
        <f>C68/GDP!H26</f>
        <v>9.0078647184806716E-3</v>
      </c>
      <c r="S68" s="500">
        <f>D68/GDP!I26</f>
        <v>9.1599649596164623E-3</v>
      </c>
      <c r="T68" s="500">
        <f>E68/GDP!J26</f>
        <v>9.4313267864104908E-3</v>
      </c>
      <c r="U68" s="500">
        <f>F68/GDP!K26</f>
        <v>9.8525794067655468E-3</v>
      </c>
      <c r="V68" s="501">
        <f>G68/GDP!L26</f>
        <v>1.1872579111753418E-2</v>
      </c>
      <c r="W68" s="489"/>
      <c r="X68" s="499">
        <f>I68/GDP!N26</f>
        <v>1.2763321466180954E-2</v>
      </c>
      <c r="Y68" s="500">
        <f>J68/GDP!O26</f>
        <v>1.597603222101697E-2</v>
      </c>
      <c r="Z68" s="501">
        <f>K68/GDP!P26</f>
        <v>2.0301173459200669E-2</v>
      </c>
    </row>
    <row r="69" spans="1:26" x14ac:dyDescent="0.3">
      <c r="A69" s="530" t="s">
        <v>56</v>
      </c>
      <c r="B69" s="531" t="s">
        <v>57</v>
      </c>
      <c r="C69" s="492">
        <v>2713.4200168722946</v>
      </c>
      <c r="D69" s="493">
        <v>2951.3561520664875</v>
      </c>
      <c r="E69" s="492">
        <v>3428.4115644431026</v>
      </c>
      <c r="F69" s="492">
        <v>3862.4987197330843</v>
      </c>
      <c r="G69" s="494">
        <v>5033.8988294306218</v>
      </c>
      <c r="H69" s="489"/>
      <c r="I69" s="520">
        <v>6099.861173042721</v>
      </c>
      <c r="J69" s="521">
        <v>8582.151294289597</v>
      </c>
      <c r="K69" s="522">
        <v>9988.2989366954043</v>
      </c>
      <c r="L69" s="489"/>
      <c r="M69" s="498">
        <f t="shared" si="9"/>
        <v>0.12661465729260923</v>
      </c>
      <c r="N69" s="499">
        <f t="shared" si="10"/>
        <v>3.9161608810192261E-2</v>
      </c>
      <c r="O69" s="500">
        <f t="shared" si="11"/>
        <v>0.11259815827389019</v>
      </c>
      <c r="P69" s="501">
        <f t="shared" si="12"/>
        <v>0.1468784959534537</v>
      </c>
      <c r="Q69" s="489"/>
      <c r="R69" s="499">
        <f>C69/GDP!H27</f>
        <v>5.6139754866267773E-3</v>
      </c>
      <c r="S69" s="500">
        <f>D69/GDP!I27</f>
        <v>5.7102514724279478E-3</v>
      </c>
      <c r="T69" s="500">
        <f>E69/GDP!J27</f>
        <v>6.3093319434874848E-3</v>
      </c>
      <c r="U69" s="500">
        <f>F69/GDP!K27</f>
        <v>7.0683205175385471E-3</v>
      </c>
      <c r="V69" s="501">
        <f>G69/GDP!L27</f>
        <v>8.7102095447894167E-3</v>
      </c>
      <c r="W69" s="489"/>
      <c r="X69" s="499">
        <f>I69/GDP!N27</f>
        <v>9.7954678527227487E-3</v>
      </c>
      <c r="Y69" s="500">
        <f>J69/GDP!O27</f>
        <v>1.2804404837139943E-2</v>
      </c>
      <c r="Z69" s="501">
        <f>K69/GDP!P27</f>
        <v>1.3662633598471753E-2</v>
      </c>
    </row>
    <row r="70" spans="1:26" x14ac:dyDescent="0.3">
      <c r="A70" s="530" t="s">
        <v>58</v>
      </c>
      <c r="B70" s="531" t="s">
        <v>59</v>
      </c>
      <c r="C70" s="492">
        <v>1321.8428334589289</v>
      </c>
      <c r="D70" s="493">
        <v>1460.2570177732453</v>
      </c>
      <c r="E70" s="492">
        <v>1542.4563378167725</v>
      </c>
      <c r="F70" s="492">
        <v>1662.7396862392213</v>
      </c>
      <c r="G70" s="494">
        <v>2050.4713266714975</v>
      </c>
      <c r="H70" s="489"/>
      <c r="I70" s="520">
        <v>2180.518762818268</v>
      </c>
      <c r="J70" s="521">
        <v>2655.5483157821191</v>
      </c>
      <c r="K70" s="522">
        <v>3529.1018792084601</v>
      </c>
      <c r="L70" s="489"/>
      <c r="M70" s="498">
        <f t="shared" si="9"/>
        <v>7.798168769736491E-2</v>
      </c>
      <c r="N70" s="499">
        <f t="shared" si="10"/>
        <v>1.2374565282025296E-2</v>
      </c>
      <c r="O70" s="500">
        <f t="shared" si="11"/>
        <v>5.307693654695389E-2</v>
      </c>
      <c r="P70" s="501">
        <f t="shared" si="12"/>
        <v>0.11471051817594602</v>
      </c>
      <c r="Q70" s="489"/>
      <c r="R70" s="499">
        <f>C70/GDP!H28</f>
        <v>7.5344532328073862E-3</v>
      </c>
      <c r="S70" s="500">
        <f>D70/GDP!I28</f>
        <v>7.8892626291478824E-3</v>
      </c>
      <c r="T70" s="500">
        <f>E70/GDP!J28</f>
        <v>7.8110332748764022E-3</v>
      </c>
      <c r="U70" s="500">
        <f>F70/GDP!K28</f>
        <v>8.2322899750802096E-3</v>
      </c>
      <c r="V70" s="501">
        <f>G70/GDP!L28</f>
        <v>9.7904555244000355E-3</v>
      </c>
      <c r="W70" s="489"/>
      <c r="X70" s="499">
        <f>I70/GDP!N28</f>
        <v>9.8833811138676949E-3</v>
      </c>
      <c r="Y70" s="500">
        <f>J70/GDP!O28</f>
        <v>1.1432186549231478E-2</v>
      </c>
      <c r="Z70" s="501">
        <f>K70/GDP!P28</f>
        <v>1.4292073863516276E-2</v>
      </c>
    </row>
    <row r="71" spans="1:26" x14ac:dyDescent="0.3">
      <c r="A71" s="530" t="s">
        <v>60</v>
      </c>
      <c r="B71" s="531" t="s">
        <v>61</v>
      </c>
      <c r="C71" s="492">
        <v>775.29141183253842</v>
      </c>
      <c r="D71" s="493">
        <v>851.7545110968955</v>
      </c>
      <c r="E71" s="492">
        <v>1047.6681767473465</v>
      </c>
      <c r="F71" s="492">
        <v>1286.2162729330294</v>
      </c>
      <c r="G71" s="494">
        <v>1840.6785063716948</v>
      </c>
      <c r="H71" s="489"/>
      <c r="I71" s="520">
        <v>1926.8259655182039</v>
      </c>
      <c r="J71" s="521">
        <v>2068.0885902106857</v>
      </c>
      <c r="K71" s="522">
        <v>2499.9488420366474</v>
      </c>
      <c r="L71" s="489"/>
      <c r="M71" s="498">
        <f t="shared" si="9"/>
        <v>0.22769432295471037</v>
      </c>
      <c r="N71" s="499">
        <f t="shared" si="10"/>
        <v>9.1899334070320027E-3</v>
      </c>
      <c r="O71" s="500">
        <f t="shared" si="11"/>
        <v>2.3571628390355759E-2</v>
      </c>
      <c r="P71" s="501">
        <f t="shared" si="12"/>
        <v>6.3140434673178314E-2</v>
      </c>
      <c r="Q71" s="489"/>
      <c r="R71" s="499">
        <f>C71/GDP!H29</f>
        <v>4.5561112045016715E-3</v>
      </c>
      <c r="S71" s="500">
        <f>D71/GDP!I29</f>
        <v>4.7277495671096507E-3</v>
      </c>
      <c r="T71" s="500">
        <f>E71/GDP!J29</f>
        <v>5.5518633078851772E-3</v>
      </c>
      <c r="U71" s="500">
        <f>F71/GDP!K29</f>
        <v>6.6702461857524997E-3</v>
      </c>
      <c r="V71" s="501">
        <f>G71/GDP!L29</f>
        <v>8.8568936656455207E-3</v>
      </c>
      <c r="W71" s="489"/>
      <c r="X71" s="499">
        <f>I71/GDP!N29</f>
        <v>8.5181420068228576E-3</v>
      </c>
      <c r="Y71" s="500">
        <f>J71/GDP!O29</f>
        <v>8.4116991026076341E-3</v>
      </c>
      <c r="Z71" s="501">
        <f>K71/GDP!P29</f>
        <v>9.2172566913523643E-3</v>
      </c>
    </row>
    <row r="72" spans="1:26" x14ac:dyDescent="0.3">
      <c r="A72" s="530" t="s">
        <v>62</v>
      </c>
      <c r="B72" s="531" t="s">
        <v>63</v>
      </c>
      <c r="C72" s="492">
        <v>277.99635932790352</v>
      </c>
      <c r="D72" s="493">
        <v>322.1954174451464</v>
      </c>
      <c r="E72" s="492">
        <v>345.05589689492876</v>
      </c>
      <c r="F72" s="492">
        <v>398.54720875545581</v>
      </c>
      <c r="G72" s="494">
        <v>592.96730139670171</v>
      </c>
      <c r="H72" s="489"/>
      <c r="I72" s="520">
        <v>845.54030114950001</v>
      </c>
      <c r="J72" s="521">
        <v>997.14980745830849</v>
      </c>
      <c r="K72" s="522">
        <v>1211.7076595022515</v>
      </c>
      <c r="L72" s="489"/>
      <c r="M72" s="498">
        <f t="shared" si="9"/>
        <v>0.15502216406640756</v>
      </c>
      <c r="N72" s="499">
        <f t="shared" si="10"/>
        <v>7.3546136691196695E-2</v>
      </c>
      <c r="O72" s="500">
        <f t="shared" si="11"/>
        <v>0.10954758602441417</v>
      </c>
      <c r="P72" s="501">
        <f t="shared" si="12"/>
        <v>0.1536482764630831</v>
      </c>
      <c r="Q72" s="489"/>
      <c r="R72" s="499">
        <f>C72/GDP!H30</f>
        <v>3.3578763023233049E-3</v>
      </c>
      <c r="S72" s="500">
        <f>D72/GDP!I30</f>
        <v>3.7112709839298643E-3</v>
      </c>
      <c r="T72" s="500">
        <f>E72/GDP!J30</f>
        <v>3.9093468916709109E-3</v>
      </c>
      <c r="U72" s="500">
        <f>F72/GDP!K30</f>
        <v>4.4561159645751689E-3</v>
      </c>
      <c r="V72" s="501">
        <f>G72/GDP!L30</f>
        <v>6.292148325341522E-3</v>
      </c>
      <c r="W72" s="489"/>
      <c r="X72" s="499">
        <f>I72/GDP!N30</f>
        <v>8.4200579793207338E-3</v>
      </c>
      <c r="Y72" s="500">
        <f>J72/GDP!O30</f>
        <v>9.326094988451673E-3</v>
      </c>
      <c r="Z72" s="501">
        <f>K72/GDP!P30</f>
        <v>1.0521858388578493E-2</v>
      </c>
    </row>
    <row r="73" spans="1:26" x14ac:dyDescent="0.3">
      <c r="A73" s="530" t="s">
        <v>64</v>
      </c>
      <c r="B73" s="531" t="s">
        <v>65</v>
      </c>
      <c r="C73" s="492">
        <v>137.95816586286301</v>
      </c>
      <c r="D73" s="493">
        <v>172.28631128264774</v>
      </c>
      <c r="E73" s="492">
        <v>194.54214373411264</v>
      </c>
      <c r="F73" s="492">
        <v>207.66185251584773</v>
      </c>
      <c r="G73" s="494">
        <v>255.38119392342159</v>
      </c>
      <c r="H73" s="489"/>
      <c r="I73" s="520">
        <v>309.10871525332448</v>
      </c>
      <c r="J73" s="521">
        <v>404.92423611896481</v>
      </c>
      <c r="K73" s="522">
        <v>542.56262859981689</v>
      </c>
      <c r="L73" s="489"/>
      <c r="M73" s="498">
        <f t="shared" si="9"/>
        <v>6.7438903108142156E-2</v>
      </c>
      <c r="N73" s="499">
        <f t="shared" si="10"/>
        <v>3.8925646970965566E-2</v>
      </c>
      <c r="O73" s="500">
        <f t="shared" si="11"/>
        <v>9.6571543881002642E-2</v>
      </c>
      <c r="P73" s="501">
        <f t="shared" si="12"/>
        <v>0.16265855807401941</v>
      </c>
      <c r="Q73" s="489"/>
      <c r="R73" s="499">
        <f>C73/GDP!H31</f>
        <v>3.4152752034592743E-3</v>
      </c>
      <c r="S73" s="500">
        <f>D73/GDP!I31</f>
        <v>3.940845718183289E-3</v>
      </c>
      <c r="T73" s="500">
        <f>E73/GDP!J31</f>
        <v>4.3430393787162267E-3</v>
      </c>
      <c r="U73" s="500">
        <f>F73/GDP!K31</f>
        <v>4.543514113503652E-3</v>
      </c>
      <c r="V73" s="501">
        <f>G73/GDP!L31</f>
        <v>5.3274551143939934E-3</v>
      </c>
      <c r="W73" s="489"/>
      <c r="X73" s="499">
        <f>I73/GDP!N31</f>
        <v>6.0287303297856558E-3</v>
      </c>
      <c r="Y73" s="500">
        <f>J73/GDP!O31</f>
        <v>7.3902644814431056E-3</v>
      </c>
      <c r="Z73" s="501">
        <f>K73/GDP!P31</f>
        <v>9.1546074505960227E-3</v>
      </c>
    </row>
    <row r="74" spans="1:26" x14ac:dyDescent="0.3">
      <c r="A74" s="530" t="s">
        <v>66</v>
      </c>
      <c r="B74" s="531" t="s">
        <v>67</v>
      </c>
      <c r="C74" s="492">
        <v>6096.3284435382193</v>
      </c>
      <c r="D74" s="493">
        <v>6799.6122198868788</v>
      </c>
      <c r="E74" s="492">
        <v>7339.9590689587676</v>
      </c>
      <c r="F74" s="492">
        <v>8178.9844149052951</v>
      </c>
      <c r="G74" s="494">
        <v>10522.117021480328</v>
      </c>
      <c r="H74" s="489"/>
      <c r="I74" s="520">
        <v>11584.77077834101</v>
      </c>
      <c r="J74" s="521">
        <v>14829.514182695339</v>
      </c>
      <c r="K74" s="522">
        <v>15557.822659040463</v>
      </c>
      <c r="L74" s="489"/>
      <c r="M74" s="498">
        <f t="shared" si="9"/>
        <v>0.11430926767627736</v>
      </c>
      <c r="N74" s="499">
        <f t="shared" si="10"/>
        <v>1.9428717340632007E-2</v>
      </c>
      <c r="O74" s="500">
        <f t="shared" si="11"/>
        <v>7.1037702936949776E-2</v>
      </c>
      <c r="P74" s="501">
        <f t="shared" si="12"/>
        <v>8.1357104382653533E-2</v>
      </c>
      <c r="Q74" s="489"/>
      <c r="R74" s="499">
        <f>C74/GDP!H32</f>
        <v>5.7555524723776471E-3</v>
      </c>
      <c r="S74" s="500">
        <f>D74/GDP!I32</f>
        <v>6.0333869356433709E-3</v>
      </c>
      <c r="T74" s="500">
        <f>E74/GDP!J32</f>
        <v>6.1574948968787461E-3</v>
      </c>
      <c r="U74" s="500">
        <f>F74/GDP!K32</f>
        <v>6.6970743943675351E-3</v>
      </c>
      <c r="V74" s="501">
        <f>G74/GDP!L32</f>
        <v>8.302293902683177E-3</v>
      </c>
      <c r="W74" s="489"/>
      <c r="X74" s="499">
        <f>I74/GDP!N32</f>
        <v>8.7759135788147615E-3</v>
      </c>
      <c r="Y74" s="500">
        <f>J74/GDP!O32</f>
        <v>1.0693121506467727E-2</v>
      </c>
      <c r="Z74" s="501">
        <f>K74/GDP!P32</f>
        <v>1.0636280698890048E-2</v>
      </c>
    </row>
    <row r="75" spans="1:26" x14ac:dyDescent="0.3">
      <c r="A75" s="530" t="s">
        <v>68</v>
      </c>
      <c r="B75" s="531" t="s">
        <v>69</v>
      </c>
      <c r="C75" s="492">
        <v>4430.8680051647052</v>
      </c>
      <c r="D75" s="493">
        <v>4889.1677231646154</v>
      </c>
      <c r="E75" s="492">
        <v>5485.9590589986738</v>
      </c>
      <c r="F75" s="492">
        <v>5823.7194408035475</v>
      </c>
      <c r="G75" s="494">
        <v>7406.2561345471368</v>
      </c>
      <c r="H75" s="489"/>
      <c r="I75" s="520">
        <v>8384.4063350073775</v>
      </c>
      <c r="J75" s="521">
        <v>9967.3450486903275</v>
      </c>
      <c r="K75" s="522">
        <v>11722.14279312984</v>
      </c>
      <c r="L75" s="489"/>
      <c r="M75" s="498">
        <f t="shared" si="9"/>
        <v>6.1568155754068599E-2</v>
      </c>
      <c r="N75" s="499">
        <f t="shared" si="10"/>
        <v>2.5120026809658746E-2</v>
      </c>
      <c r="O75" s="500">
        <f t="shared" si="11"/>
        <v>6.1197340946555823E-2</v>
      </c>
      <c r="P75" s="501">
        <f t="shared" si="12"/>
        <v>9.6179449695640962E-2</v>
      </c>
      <c r="Q75" s="489"/>
      <c r="R75" s="499">
        <f>C75/GDP!H33</f>
        <v>1.0150095000030978E-2</v>
      </c>
      <c r="S75" s="500">
        <f>D75/GDP!I33</f>
        <v>1.0551361583056319E-2</v>
      </c>
      <c r="T75" s="500">
        <f>E75/GDP!J33</f>
        <v>1.1513247735957964E-2</v>
      </c>
      <c r="U75" s="500">
        <f>F75/GDP!K33</f>
        <v>1.2306767727767641E-2</v>
      </c>
      <c r="V75" s="501">
        <f>G75/GDP!L33</f>
        <v>1.5196392372860738E-2</v>
      </c>
      <c r="W75" s="489"/>
      <c r="X75" s="499">
        <f>I75/GDP!N33</f>
        <v>1.6324013192816286E-2</v>
      </c>
      <c r="Y75" s="500">
        <f>J75/GDP!O33</f>
        <v>1.8423986439221881E-2</v>
      </c>
      <c r="Z75" s="501">
        <f>K75/GDP!P33</f>
        <v>2.0373049609377296E-2</v>
      </c>
    </row>
    <row r="76" spans="1:26" x14ac:dyDescent="0.3">
      <c r="A76" s="530" t="s">
        <v>70</v>
      </c>
      <c r="B76" s="531" t="s">
        <v>71</v>
      </c>
      <c r="C76" s="493">
        <v>5193.2267024661569</v>
      </c>
      <c r="D76" s="493">
        <v>5579.5391124188436</v>
      </c>
      <c r="E76" s="492">
        <v>6488.4857330057694</v>
      </c>
      <c r="F76" s="492">
        <v>7122.0209776518677</v>
      </c>
      <c r="G76" s="504">
        <v>8871.683404808573</v>
      </c>
      <c r="H76" s="489"/>
      <c r="I76" s="520">
        <v>9919.3331535662219</v>
      </c>
      <c r="J76" s="521">
        <v>12505.32308707696</v>
      </c>
      <c r="K76" s="522">
        <v>13806.730284646645</v>
      </c>
      <c r="L76" s="489"/>
      <c r="M76" s="498">
        <f t="shared" si="9"/>
        <v>9.7639922582154703E-2</v>
      </c>
      <c r="N76" s="499">
        <f t="shared" si="10"/>
        <v>2.2575276621428664E-2</v>
      </c>
      <c r="O76" s="500">
        <f t="shared" si="11"/>
        <v>7.106980548118802E-2</v>
      </c>
      <c r="P76" s="501">
        <f t="shared" si="12"/>
        <v>9.248871900636968E-2</v>
      </c>
      <c r="Q76" s="489"/>
      <c r="R76" s="499">
        <f>C76/GDP!H34</f>
        <v>8.1481543972232208E-3</v>
      </c>
      <c r="S76" s="500">
        <f>D76/GDP!I34</f>
        <v>8.3063175042191531E-3</v>
      </c>
      <c r="T76" s="500">
        <f>E76/GDP!J34</f>
        <v>9.408732991990125E-3</v>
      </c>
      <c r="U76" s="500">
        <f>F76/GDP!K34</f>
        <v>1.0238733520635502E-2</v>
      </c>
      <c r="V76" s="501">
        <f>G76/GDP!L34</f>
        <v>1.2380124217158835E-2</v>
      </c>
      <c r="W76" s="489"/>
      <c r="X76" s="499">
        <f>I76/GDP!N34</f>
        <v>1.3301484721055764E-2</v>
      </c>
      <c r="Y76" s="500">
        <f>J76/GDP!O34</f>
        <v>1.6119367473835904E-2</v>
      </c>
      <c r="Z76" s="501">
        <f>K76/GDP!P34</f>
        <v>1.6979462992905557E-2</v>
      </c>
    </row>
    <row r="77" spans="1:26" x14ac:dyDescent="0.3">
      <c r="A77" s="530" t="s">
        <v>72</v>
      </c>
      <c r="B77" s="531" t="s">
        <v>73</v>
      </c>
      <c r="C77" s="493">
        <v>24766.892258773609</v>
      </c>
      <c r="D77" s="493">
        <v>27330.361210536466</v>
      </c>
      <c r="E77" s="492">
        <v>31828.674473695319</v>
      </c>
      <c r="F77" s="492">
        <v>34567.287074833192</v>
      </c>
      <c r="G77" s="504">
        <v>41634.139080654844</v>
      </c>
      <c r="H77" s="489"/>
      <c r="I77" s="520">
        <v>51096.547773731625</v>
      </c>
      <c r="J77" s="521">
        <v>57838.65190957165</v>
      </c>
      <c r="K77" s="522">
        <v>67983.788874927675</v>
      </c>
      <c r="L77" s="489"/>
      <c r="M77" s="498">
        <f t="shared" si="9"/>
        <v>8.6042307649386585E-2</v>
      </c>
      <c r="N77" s="499">
        <f t="shared" si="10"/>
        <v>4.1809693649080826E-2</v>
      </c>
      <c r="O77" s="500">
        <f t="shared" si="11"/>
        <v>6.7956872031884386E-2</v>
      </c>
      <c r="P77" s="501">
        <f t="shared" si="12"/>
        <v>0.10303972962949404</v>
      </c>
      <c r="Q77" s="489"/>
      <c r="R77" s="499">
        <f>C77/GDP!H35</f>
        <v>1.2496857951309868E-2</v>
      </c>
      <c r="S77" s="500">
        <f>D77/GDP!I35</f>
        <v>1.2816650081826331E-2</v>
      </c>
      <c r="T77" s="500">
        <f>E77/GDP!J35</f>
        <v>1.4338001951610531E-2</v>
      </c>
      <c r="U77" s="500">
        <f>F77/GDP!K35</f>
        <v>1.5497289735876305E-2</v>
      </c>
      <c r="V77" s="501">
        <f>G77/GDP!L35</f>
        <v>1.8186909057614688E-2</v>
      </c>
      <c r="W77" s="489"/>
      <c r="X77" s="499">
        <f>I77/GDP!N35</f>
        <v>2.145671431815236E-2</v>
      </c>
      <c r="Y77" s="500">
        <f>J77/GDP!O35</f>
        <v>2.3153989860690984E-2</v>
      </c>
      <c r="Z77" s="501">
        <f>K77/GDP!P35</f>
        <v>2.58455391612918E-2</v>
      </c>
    </row>
    <row r="78" spans="1:26" x14ac:dyDescent="0.3">
      <c r="A78" s="530" t="s">
        <v>74</v>
      </c>
      <c r="B78" s="531" t="s">
        <v>75</v>
      </c>
      <c r="C78" s="493">
        <v>3332.1362147153004</v>
      </c>
      <c r="D78" s="493">
        <v>3697.6031030481763</v>
      </c>
      <c r="E78" s="492">
        <v>3364.7281369630296</v>
      </c>
      <c r="F78" s="492">
        <v>3706.3822613532079</v>
      </c>
      <c r="G78" s="504">
        <v>4555.555319715545</v>
      </c>
      <c r="H78" s="489"/>
      <c r="I78" s="520">
        <v>4998.1856334422546</v>
      </c>
      <c r="J78" s="521">
        <v>6947.9677875610851</v>
      </c>
      <c r="K78" s="522">
        <v>8761.5564310800146</v>
      </c>
      <c r="L78" s="489"/>
      <c r="M78" s="498">
        <f t="shared" si="9"/>
        <v>0.10153988984636131</v>
      </c>
      <c r="N78" s="499">
        <f t="shared" si="10"/>
        <v>1.8718543075960659E-2</v>
      </c>
      <c r="O78" s="500">
        <f t="shared" si="11"/>
        <v>8.8086180059628649E-2</v>
      </c>
      <c r="P78" s="501">
        <f t="shared" si="12"/>
        <v>0.13974576601702116</v>
      </c>
      <c r="Q78" s="489"/>
      <c r="R78" s="499">
        <f>C78/GDP!H36</f>
        <v>8.8086426323787503E-3</v>
      </c>
      <c r="S78" s="500">
        <f>D78/GDP!I36</f>
        <v>9.4050141624023066E-3</v>
      </c>
      <c r="T78" s="500">
        <f>E78/GDP!J36</f>
        <v>8.269274636711111E-3</v>
      </c>
      <c r="U78" s="500">
        <f>F78/GDP!K36</f>
        <v>8.9003817835710281E-3</v>
      </c>
      <c r="V78" s="501">
        <f>G78/GDP!L36</f>
        <v>1.0639896163132351E-2</v>
      </c>
      <c r="W78" s="489"/>
      <c r="X78" s="499">
        <f>I78/GDP!N36</f>
        <v>1.1271447327256153E-2</v>
      </c>
      <c r="Y78" s="500">
        <f>J78/GDP!O36</f>
        <v>1.5131616570159897E-2</v>
      </c>
      <c r="Z78" s="501">
        <f>K78/GDP!P36</f>
        <v>1.8304467333231249E-2</v>
      </c>
    </row>
    <row r="79" spans="1:26" x14ac:dyDescent="0.3">
      <c r="A79" s="533" t="s">
        <v>76</v>
      </c>
      <c r="B79" s="534" t="s">
        <v>77</v>
      </c>
      <c r="C79" s="508">
        <f>SUM(C49:C75)</f>
        <v>83829.151408430553</v>
      </c>
      <c r="D79" s="506">
        <f>SUM(D49:D75)</f>
        <v>91829.040218570095</v>
      </c>
      <c r="E79" s="506">
        <f t="shared" ref="E79:F79" si="13">SUM(E49:E75)</f>
        <v>106037.26072378954</v>
      </c>
      <c r="F79" s="506">
        <f t="shared" si="13"/>
        <v>118249.39965390673</v>
      </c>
      <c r="G79" s="507">
        <f>SUM(G49:G75)</f>
        <v>149958.3337704085</v>
      </c>
      <c r="H79" s="489"/>
      <c r="I79" s="508">
        <f>SUM(I49:I75)</f>
        <v>158879.23740992302</v>
      </c>
      <c r="J79" s="506">
        <f>SUM(J49:J75)</f>
        <v>181253.29732491364</v>
      </c>
      <c r="K79" s="507">
        <f t="shared" ref="K79" si="14">SUM(K49:K75)</f>
        <v>222805.06809307882</v>
      </c>
      <c r="L79" s="509"/>
      <c r="M79" s="510">
        <f t="shared" si="9"/>
        <v>0.11516837427484949</v>
      </c>
      <c r="N79" s="513">
        <f t="shared" si="10"/>
        <v>1.1624428570524481E-2</v>
      </c>
      <c r="O79" s="511">
        <f t="shared" si="11"/>
        <v>3.8635259597975979E-2</v>
      </c>
      <c r="P79" s="512">
        <f t="shared" si="12"/>
        <v>8.2407746775868818E-2</v>
      </c>
      <c r="Q79" s="489"/>
      <c r="R79" s="513">
        <f>C79/GDP!H37</f>
        <v>7.1351674355220641E-3</v>
      </c>
      <c r="S79" s="511">
        <f>D79/GDP!I37</f>
        <v>7.3857658178629075E-3</v>
      </c>
      <c r="T79" s="511">
        <f>E79/GDP!J37</f>
        <v>8.2417972203978982E-3</v>
      </c>
      <c r="U79" s="511">
        <f>F79/GDP!K37</f>
        <v>9.1304291652427438E-3</v>
      </c>
      <c r="V79" s="512">
        <f>G79/GDP!L37</f>
        <v>1.1208346133212399E-2</v>
      </c>
      <c r="W79" s="489"/>
      <c r="X79" s="513">
        <f>I79/GDP!N37</f>
        <v>1.1405308920818556E-2</v>
      </c>
      <c r="Y79" s="511">
        <f>J79/GDP!O37</f>
        <v>1.2439274963055294E-2</v>
      </c>
      <c r="Z79" s="512">
        <f>K79/GDP!P37</f>
        <v>1.4533452989346291E-2</v>
      </c>
    </row>
    <row r="80" spans="1:26" x14ac:dyDescent="0.3">
      <c r="A80" s="533" t="s">
        <v>78</v>
      </c>
      <c r="B80" s="534" t="s">
        <v>79</v>
      </c>
      <c r="C80" s="508">
        <f>C79+C77</f>
        <v>108596.04366720415</v>
      </c>
      <c r="D80" s="506">
        <f>D79+D77</f>
        <v>119159.40142910657</v>
      </c>
      <c r="E80" s="506">
        <f t="shared" ref="E80" si="15">E79+E77</f>
        <v>137865.93519748485</v>
      </c>
      <c r="F80" s="506">
        <f t="shared" ref="F80" si="16">F79+F77</f>
        <v>152816.68672873994</v>
      </c>
      <c r="G80" s="507">
        <f>G79+G77</f>
        <v>191592.47285106336</v>
      </c>
      <c r="H80" s="489"/>
      <c r="I80" s="508">
        <f>I79+I77</f>
        <v>209975.78518365463</v>
      </c>
      <c r="J80" s="506">
        <f>J79+J77</f>
        <v>239091.94923448528</v>
      </c>
      <c r="K80" s="507">
        <f t="shared" ref="K80" si="17">K79+K77</f>
        <v>290788.85696800647</v>
      </c>
      <c r="L80" s="489"/>
      <c r="M80" s="510">
        <f t="shared" si="9"/>
        <v>0.10844413095837635</v>
      </c>
      <c r="N80" s="513">
        <f t="shared" si="10"/>
        <v>1.8493247973794924E-2</v>
      </c>
      <c r="O80" s="510">
        <f t="shared" si="11"/>
        <v>4.5291218674939904E-2</v>
      </c>
      <c r="P80" s="512">
        <f t="shared" si="12"/>
        <v>8.7025828876672762E-2</v>
      </c>
      <c r="Q80" s="489"/>
      <c r="R80" s="513">
        <f>C80/GDP!H38</f>
        <v>7.9090651683498981E-3</v>
      </c>
      <c r="S80" s="510">
        <f>D80/GDP!I38</f>
        <v>8.1808467457704613E-3</v>
      </c>
      <c r="T80" s="510">
        <f>E80/GDP!J38</f>
        <v>9.1388638401331563E-3</v>
      </c>
      <c r="U80" s="510">
        <f>F80/GDP!K38</f>
        <v>1.006586785484255E-2</v>
      </c>
      <c r="V80" s="512">
        <f>G80/GDP!L38</f>
        <v>1.2227951101061528E-2</v>
      </c>
      <c r="W80" s="489"/>
      <c r="X80" s="513">
        <f>I80/GDP!N38</f>
        <v>1.2872736950266573E-2</v>
      </c>
      <c r="Y80" s="510">
        <f>J80/GDP!O38</f>
        <v>1.4007338329114207E-2</v>
      </c>
      <c r="Z80" s="512">
        <f>K80/GDP!P38</f>
        <v>1.6190118115997406E-2</v>
      </c>
    </row>
    <row r="81" spans="1:26" ht="14.4" thickBot="1" x14ac:dyDescent="0.35">
      <c r="A81" s="535" t="s">
        <v>80</v>
      </c>
      <c r="B81" s="536"/>
      <c r="C81" s="516">
        <f>SUM(C49:C78)</f>
        <v>117121.40658438562</v>
      </c>
      <c r="D81" s="514">
        <f>SUM(D49:D78)</f>
        <v>128436.54364457358</v>
      </c>
      <c r="E81" s="514">
        <f t="shared" ref="E81:F81" si="18">SUM(E49:E78)</f>
        <v>147719.14906745366</v>
      </c>
      <c r="F81" s="514">
        <f t="shared" si="18"/>
        <v>163645.08996774501</v>
      </c>
      <c r="G81" s="515">
        <f>SUM(G49:G78)</f>
        <v>205019.71157558748</v>
      </c>
      <c r="H81" s="489"/>
      <c r="I81" s="516">
        <f>SUM(I49:I78)</f>
        <v>224893.30397066311</v>
      </c>
      <c r="J81" s="514">
        <f>SUM(J49:J78)</f>
        <v>258545.24010912332</v>
      </c>
      <c r="K81" s="515">
        <f t="shared" ref="K81" si="19">SUM(K49:K78)</f>
        <v>313357.14368373319</v>
      </c>
      <c r="L81" s="509"/>
      <c r="M81" s="518">
        <f t="shared" si="9"/>
        <v>0.1078122978695133</v>
      </c>
      <c r="N81" s="517">
        <f t="shared" si="10"/>
        <v>1.8676251027590629E-2</v>
      </c>
      <c r="O81" s="518">
        <f t="shared" si="11"/>
        <v>4.7485899931072106E-2</v>
      </c>
      <c r="P81" s="519">
        <f t="shared" si="12"/>
        <v>8.855103817132437E-2</v>
      </c>
      <c r="Q81" s="489"/>
      <c r="R81" s="517">
        <f>C81/GDP!H39</f>
        <v>7.9424755167798611E-3</v>
      </c>
      <c r="S81" s="518">
        <f>D81/GDP!I39</f>
        <v>8.2170301468088135E-3</v>
      </c>
      <c r="T81" s="518">
        <f>E81/GDP!J39</f>
        <v>9.1284991461703224E-3</v>
      </c>
      <c r="U81" s="518">
        <f>F81/GDP!K39</f>
        <v>1.0043460524075483E-2</v>
      </c>
      <c r="V81" s="519">
        <f>G81/GDP!L39</f>
        <v>1.2193996173936529E-2</v>
      </c>
      <c r="W81" s="489"/>
      <c r="X81" s="517">
        <v>6.0795949356796608E-2</v>
      </c>
      <c r="Y81" s="518">
        <v>6.4912696512106766E-2</v>
      </c>
      <c r="Z81" s="519">
        <v>7.4354934273627868E-2</v>
      </c>
    </row>
    <row r="82" spans="1:26" x14ac:dyDescent="0.25">
      <c r="A82" s="2" t="s">
        <v>81</v>
      </c>
      <c r="B82" s="529"/>
      <c r="C82" s="529"/>
      <c r="D82" s="529"/>
      <c r="E82" s="529"/>
      <c r="F82" s="529"/>
      <c r="G82" s="529"/>
      <c r="H82" s="529"/>
      <c r="I82" s="529"/>
      <c r="J82" s="529"/>
      <c r="K82" s="529"/>
      <c r="L82" s="529"/>
      <c r="M82" s="529"/>
      <c r="N82" s="529"/>
      <c r="O82" s="529"/>
      <c r="P82" s="529"/>
      <c r="Q82" s="529"/>
      <c r="R82" s="529"/>
      <c r="S82" s="529"/>
      <c r="T82" s="529"/>
      <c r="U82" s="529"/>
      <c r="V82" s="529"/>
      <c r="W82" s="529"/>
      <c r="X82" s="529"/>
      <c r="Y82" s="529"/>
      <c r="Z82" s="529"/>
    </row>
    <row r="83" spans="1:26" x14ac:dyDescent="0.3">
      <c r="A83" s="529"/>
      <c r="B83" s="529"/>
      <c r="C83" s="529"/>
      <c r="D83" s="529"/>
      <c r="E83" s="529"/>
      <c r="F83" s="529"/>
      <c r="G83" s="529"/>
      <c r="H83" s="529"/>
      <c r="I83" s="529"/>
      <c r="J83" s="529"/>
      <c r="K83" s="529"/>
      <c r="L83" s="529"/>
      <c r="M83" s="529"/>
      <c r="N83" s="529"/>
      <c r="O83" s="529"/>
      <c r="P83" s="529"/>
      <c r="Q83" s="529"/>
      <c r="R83" s="529"/>
      <c r="S83" s="529"/>
      <c r="T83" s="529"/>
      <c r="U83" s="529"/>
      <c r="V83" s="529"/>
      <c r="W83" s="529"/>
      <c r="X83" s="529"/>
      <c r="Y83" s="529"/>
      <c r="Z83" s="529"/>
    </row>
    <row r="84" spans="1:26" ht="14.4" thickBot="1" x14ac:dyDescent="0.35">
      <c r="A84" s="529"/>
      <c r="B84" s="529"/>
      <c r="C84" s="529"/>
      <c r="D84" s="529"/>
      <c r="E84" s="529"/>
      <c r="F84" s="529"/>
      <c r="G84" s="529"/>
      <c r="H84" s="529"/>
      <c r="I84" s="529"/>
      <c r="J84" s="529"/>
      <c r="K84" s="529"/>
      <c r="L84" s="529"/>
      <c r="M84" s="529"/>
      <c r="N84" s="529"/>
      <c r="O84" s="529"/>
      <c r="P84" s="529"/>
      <c r="Q84" s="529"/>
      <c r="R84" s="529"/>
      <c r="S84" s="529"/>
      <c r="T84" s="529"/>
      <c r="U84" s="529"/>
      <c r="V84" s="529"/>
      <c r="W84" s="529"/>
      <c r="X84" s="529"/>
      <c r="Y84" s="529"/>
      <c r="Z84" s="529"/>
    </row>
    <row r="85" spans="1:26" ht="31.95" customHeight="1" thickBot="1" x14ac:dyDescent="0.35">
      <c r="A85" s="673" t="s">
        <v>189</v>
      </c>
      <c r="B85" s="674"/>
      <c r="C85" s="674"/>
      <c r="D85" s="674"/>
      <c r="E85" s="674"/>
      <c r="F85" s="674"/>
      <c r="G85" s="674"/>
      <c r="H85" s="674"/>
      <c r="I85" s="674"/>
      <c r="J85" s="674"/>
      <c r="K85" s="674"/>
      <c r="L85" s="674"/>
      <c r="M85" s="674"/>
      <c r="N85" s="674"/>
      <c r="O85" s="674"/>
      <c r="P85" s="674"/>
      <c r="Q85" s="674"/>
      <c r="R85" s="674"/>
      <c r="S85" s="674"/>
      <c r="T85" s="674"/>
      <c r="U85" s="674"/>
      <c r="V85" s="674"/>
      <c r="W85" s="674"/>
      <c r="X85" s="674"/>
      <c r="Y85" s="674"/>
      <c r="Z85" s="675"/>
    </row>
    <row r="86" spans="1:26" ht="14.4" thickBot="1" x14ac:dyDescent="0.35">
      <c r="A86" s="676"/>
      <c r="B86" s="677"/>
      <c r="C86" s="680" t="s">
        <v>183</v>
      </c>
      <c r="D86" s="681"/>
      <c r="E86" s="681"/>
      <c r="F86" s="681"/>
      <c r="G86" s="682"/>
      <c r="H86" s="529"/>
      <c r="I86" s="683" t="s">
        <v>183</v>
      </c>
      <c r="J86" s="684"/>
      <c r="K86" s="685"/>
      <c r="M86" s="683" t="s">
        <v>184</v>
      </c>
      <c r="N86" s="684"/>
      <c r="O86" s="684"/>
      <c r="P86" s="685"/>
      <c r="R86" s="686" t="s">
        <v>185</v>
      </c>
      <c r="S86" s="687"/>
      <c r="T86" s="687"/>
      <c r="U86" s="687"/>
      <c r="V86" s="687"/>
      <c r="W86" s="688"/>
      <c r="X86" s="687"/>
      <c r="Y86" s="687"/>
      <c r="Z86" s="689"/>
    </row>
    <row r="87" spans="1:26" ht="55.8" thickBot="1" x14ac:dyDescent="0.35">
      <c r="A87" s="678"/>
      <c r="B87" s="679"/>
      <c r="C87" s="472">
        <v>2020</v>
      </c>
      <c r="D87" s="472">
        <v>2021</v>
      </c>
      <c r="E87" s="472">
        <v>2022</v>
      </c>
      <c r="F87" s="472">
        <v>2023</v>
      </c>
      <c r="G87" s="472">
        <v>2025</v>
      </c>
      <c r="H87" s="529"/>
      <c r="I87" s="472" t="s">
        <v>5</v>
      </c>
      <c r="J87" s="472" t="s">
        <v>6</v>
      </c>
      <c r="K87" s="472" t="s">
        <v>7</v>
      </c>
      <c r="L87" s="489"/>
      <c r="M87" s="473" t="s">
        <v>83</v>
      </c>
      <c r="N87" s="474" t="s">
        <v>9</v>
      </c>
      <c r="O87" s="474" t="s">
        <v>10</v>
      </c>
      <c r="P87" s="475" t="s">
        <v>11</v>
      </c>
      <c r="Q87" s="489"/>
      <c r="R87" s="476">
        <v>2020</v>
      </c>
      <c r="S87" s="477">
        <v>2021</v>
      </c>
      <c r="T87" s="477">
        <v>2022</v>
      </c>
      <c r="U87" s="472">
        <v>2023</v>
      </c>
      <c r="V87" s="478">
        <v>2025</v>
      </c>
      <c r="W87" s="489"/>
      <c r="X87" s="479" t="s">
        <v>5</v>
      </c>
      <c r="Y87" s="480" t="s">
        <v>186</v>
      </c>
      <c r="Z87" s="481" t="s">
        <v>187</v>
      </c>
    </row>
    <row r="88" spans="1:26" ht="28.2" thickBot="1" x14ac:dyDescent="0.35">
      <c r="A88" s="472" t="s">
        <v>12</v>
      </c>
      <c r="B88" s="490" t="s">
        <v>13</v>
      </c>
      <c r="C88" s="482" t="s">
        <v>84</v>
      </c>
      <c r="D88" s="482" t="s">
        <v>84</v>
      </c>
      <c r="E88" s="482" t="s">
        <v>84</v>
      </c>
      <c r="F88" s="482" t="s">
        <v>84</v>
      </c>
      <c r="G88" s="482" t="s">
        <v>84</v>
      </c>
      <c r="H88" s="529"/>
      <c r="I88" s="472" t="s">
        <v>84</v>
      </c>
      <c r="J88" s="472" t="s">
        <v>84</v>
      </c>
      <c r="K88" s="472" t="s">
        <v>84</v>
      </c>
      <c r="L88" s="489"/>
      <c r="M88" s="473" t="s">
        <v>15</v>
      </c>
      <c r="N88" s="474" t="s">
        <v>15</v>
      </c>
      <c r="O88" s="483" t="s">
        <v>15</v>
      </c>
      <c r="P88" s="475" t="s">
        <v>15</v>
      </c>
      <c r="Q88" s="489"/>
      <c r="R88" s="491" t="s">
        <v>15</v>
      </c>
      <c r="S88" s="485" t="s">
        <v>15</v>
      </c>
      <c r="T88" s="485" t="s">
        <v>15</v>
      </c>
      <c r="U88" s="485" t="s">
        <v>15</v>
      </c>
      <c r="V88" s="486" t="s">
        <v>15</v>
      </c>
      <c r="W88" s="489"/>
      <c r="X88" s="484" t="s">
        <v>15</v>
      </c>
      <c r="Y88" s="487" t="s">
        <v>15</v>
      </c>
      <c r="Z88" s="488" t="s">
        <v>15</v>
      </c>
    </row>
    <row r="89" spans="1:26" x14ac:dyDescent="0.3">
      <c r="A89" s="530" t="s">
        <v>16</v>
      </c>
      <c r="B89" s="531" t="s">
        <v>17</v>
      </c>
      <c r="C89" s="492">
        <v>3251.2822745100893</v>
      </c>
      <c r="D89" s="493">
        <v>3253.1287697315202</v>
      </c>
      <c r="E89" s="492">
        <v>3291.7455604577381</v>
      </c>
      <c r="F89" s="492">
        <v>3433.2231826019133</v>
      </c>
      <c r="G89" s="494">
        <v>3950.8795855017247</v>
      </c>
      <c r="H89" s="489"/>
      <c r="I89" s="520">
        <v>4548.2822366805503</v>
      </c>
      <c r="J89" s="521">
        <v>5053.6469296450568</v>
      </c>
      <c r="K89" s="522">
        <v>5572.3128213283881</v>
      </c>
      <c r="L89" s="489"/>
      <c r="M89" s="498">
        <f>F89/E89-1</f>
        <v>4.2979513314662654E-2</v>
      </c>
      <c r="N89" s="499">
        <f>(I89/$G89)^(1/5)-1</f>
        <v>2.8562585456208378E-2</v>
      </c>
      <c r="O89" s="500">
        <f>(J89/$G89)^(1/5)-1</f>
        <v>5.0466532953270971E-2</v>
      </c>
      <c r="P89" s="501">
        <f>(K89/$G89)^(1/5)-1</f>
        <v>7.1194512262871656E-2</v>
      </c>
      <c r="Q89" s="489"/>
      <c r="R89" s="499">
        <f>C89/GDP!H7</f>
        <v>1.0223092300728138E-2</v>
      </c>
      <c r="S89" s="500">
        <f>D89/GDP!I7</f>
        <v>9.7830831835070912E-3</v>
      </c>
      <c r="T89" s="500">
        <f>E89/GDP!J7</f>
        <v>9.4414013040290228E-3</v>
      </c>
      <c r="U89" s="500">
        <f>F89/GDP!K7</f>
        <v>9.8378421870069562E-3</v>
      </c>
      <c r="V89" s="501">
        <f>G89/GDP!L7</f>
        <v>1.1048723764381372E-2</v>
      </c>
      <c r="W89" s="489"/>
      <c r="X89" s="499">
        <f>I89/GDP!N7</f>
        <v>1.2212205468818828E-2</v>
      </c>
      <c r="Y89" s="500">
        <f>J89/GDP!O7</f>
        <v>1.3032346561482213E-2</v>
      </c>
      <c r="Z89" s="501">
        <f>K89/GDP!P7</f>
        <v>1.3696308645482717E-2</v>
      </c>
    </row>
    <row r="90" spans="1:26" x14ac:dyDescent="0.3">
      <c r="A90" s="530" t="s">
        <v>18</v>
      </c>
      <c r="B90" s="531" t="s">
        <v>19</v>
      </c>
      <c r="C90" s="492">
        <v>4135.8920559180551</v>
      </c>
      <c r="D90" s="493">
        <v>4151.3692701411346</v>
      </c>
      <c r="E90" s="492">
        <v>4296.7025814839508</v>
      </c>
      <c r="F90" s="492">
        <v>4650.0132983442718</v>
      </c>
      <c r="G90" s="494">
        <v>5242.7153071372013</v>
      </c>
      <c r="H90" s="489"/>
      <c r="I90" s="520">
        <v>6152.2454369965953</v>
      </c>
      <c r="J90" s="521">
        <v>6835.8282633295521</v>
      </c>
      <c r="K90" s="522">
        <v>7289.7086939050696</v>
      </c>
      <c r="L90" s="489"/>
      <c r="M90" s="498">
        <f t="shared" ref="M90:M121" si="20">F90/E90-1</f>
        <v>8.2228339094929437E-2</v>
      </c>
      <c r="N90" s="499">
        <f t="shared" ref="N90:N121" si="21">(I90/$G90)^(1/5)-1</f>
        <v>3.2512874347173648E-2</v>
      </c>
      <c r="O90" s="500">
        <f t="shared" ref="O90:O121" si="22">(J90/$G90)^(1/5)-1</f>
        <v>5.4500945962388636E-2</v>
      </c>
      <c r="P90" s="501">
        <f t="shared" ref="P90:P121" si="23">(K90/$G90)^(1/5)-1</f>
        <v>6.8146396594179981E-2</v>
      </c>
      <c r="Q90" s="489"/>
      <c r="R90" s="499">
        <f>C90/GDP!H8</f>
        <v>1.0720718396397363E-2</v>
      </c>
      <c r="S90" s="500">
        <f>D90/GDP!I8</f>
        <v>1.0124416343695371E-2</v>
      </c>
      <c r="T90" s="500">
        <f>E90/GDP!J8</f>
        <v>1.0149210849365086E-2</v>
      </c>
      <c r="U90" s="500">
        <f>F90/GDP!K8</f>
        <v>1.0874905793638295E-2</v>
      </c>
      <c r="V90" s="501">
        <f>G90/GDP!L8</f>
        <v>1.2010576779970653E-2</v>
      </c>
      <c r="W90" s="489"/>
      <c r="X90" s="499">
        <f>I90/GDP!N8</f>
        <v>1.3650625185024459E-2</v>
      </c>
      <c r="Y90" s="500">
        <f>J90/GDP!O8</f>
        <v>1.4692970298691609E-2</v>
      </c>
      <c r="Z90" s="501">
        <f>K90/GDP!P8</f>
        <v>1.5086311046108926E-2</v>
      </c>
    </row>
    <row r="91" spans="1:26" x14ac:dyDescent="0.3">
      <c r="A91" s="530" t="s">
        <v>20</v>
      </c>
      <c r="B91" s="531" t="s">
        <v>21</v>
      </c>
      <c r="C91" s="492">
        <v>533.38947655439279</v>
      </c>
      <c r="D91" s="493">
        <v>534.06927461687997</v>
      </c>
      <c r="E91" s="492">
        <v>586.37564245562248</v>
      </c>
      <c r="F91" s="492">
        <v>669.2927807752518</v>
      </c>
      <c r="G91" s="494">
        <v>770.49419743993735</v>
      </c>
      <c r="H91" s="489"/>
      <c r="I91" s="520">
        <v>903.60527886853129</v>
      </c>
      <c r="J91" s="521">
        <v>1004.0058654094789</v>
      </c>
      <c r="K91" s="522">
        <v>1104.4064519504273</v>
      </c>
      <c r="L91" s="489"/>
      <c r="M91" s="498">
        <f t="shared" si="20"/>
        <v>0.14140617774024355</v>
      </c>
      <c r="N91" s="499">
        <f t="shared" si="21"/>
        <v>3.23854553367382E-2</v>
      </c>
      <c r="O91" s="500">
        <f t="shared" si="22"/>
        <v>5.4370813476512625E-2</v>
      </c>
      <c r="P91" s="501">
        <f t="shared" si="23"/>
        <v>7.4662049558064769E-2</v>
      </c>
      <c r="Q91" s="489"/>
      <c r="R91" s="499">
        <f>C91/GDP!H9</f>
        <v>1.1624103693291699E-2</v>
      </c>
      <c r="S91" s="500">
        <f>D91/GDP!I9</f>
        <v>1.081332137752956E-2</v>
      </c>
      <c r="T91" s="500">
        <f>E91/GDP!J9</f>
        <v>1.1486315381804446E-2</v>
      </c>
      <c r="U91" s="500">
        <f>F91/GDP!K9</f>
        <v>1.2896089370040605E-2</v>
      </c>
      <c r="V91" s="501">
        <f>G91/GDP!L9</f>
        <v>1.3971997456650844E-2</v>
      </c>
      <c r="W91" s="489"/>
      <c r="X91" s="499">
        <f>I91/GDP!N9</f>
        <v>1.5265181063076392E-2</v>
      </c>
      <c r="Y91" s="500">
        <f>J91/GDP!O9</f>
        <v>1.5816971846424482E-2</v>
      </c>
      <c r="Z91" s="501">
        <f>K91/GDP!P9</f>
        <v>1.6020033171107451E-2</v>
      </c>
    </row>
    <row r="92" spans="1:26" x14ac:dyDescent="0.3">
      <c r="A92" s="530" t="s">
        <v>22</v>
      </c>
      <c r="B92" s="531" t="s">
        <v>23</v>
      </c>
      <c r="C92" s="492">
        <v>277.80572127007713</v>
      </c>
      <c r="D92" s="493">
        <v>276.60241698990069</v>
      </c>
      <c r="E92" s="492">
        <v>308.82401782807614</v>
      </c>
      <c r="F92" s="492">
        <v>335.76552530511748</v>
      </c>
      <c r="G92" s="494">
        <v>404.17219424388043</v>
      </c>
      <c r="H92" s="489"/>
      <c r="I92" s="520">
        <v>468.94913143538542</v>
      </c>
      <c r="J92" s="521">
        <v>521.05459048376133</v>
      </c>
      <c r="K92" s="522">
        <v>574.53146521429096</v>
      </c>
      <c r="L92" s="489"/>
      <c r="M92" s="498">
        <f t="shared" si="20"/>
        <v>8.7239029096628729E-2</v>
      </c>
      <c r="N92" s="499">
        <f t="shared" si="21"/>
        <v>3.0177026699148346E-2</v>
      </c>
      <c r="O92" s="500">
        <f t="shared" si="22"/>
        <v>5.2115354832569238E-2</v>
      </c>
      <c r="P92" s="501">
        <f t="shared" si="23"/>
        <v>7.2875868968103941E-2</v>
      </c>
      <c r="Q92" s="489"/>
      <c r="R92" s="499">
        <f>C92/GDP!H10</f>
        <v>5.9796901462066902E-3</v>
      </c>
      <c r="S92" s="500">
        <f>D92/GDP!I10</f>
        <v>5.2648332768403198E-3</v>
      </c>
      <c r="T92" s="500">
        <f>E92/GDP!J10</f>
        <v>5.5339790733531799E-3</v>
      </c>
      <c r="U92" s="500">
        <f>F92/GDP!K10</f>
        <v>5.8585764700619016E-3</v>
      </c>
      <c r="V92" s="501">
        <f>G92/GDP!L10</f>
        <v>6.6927503864897351E-3</v>
      </c>
      <c r="W92" s="489"/>
      <c r="X92" s="499">
        <f>I92/GDP!N10</f>
        <v>7.2247574980541249E-3</v>
      </c>
      <c r="Y92" s="500">
        <f>J92/GDP!O10</f>
        <v>7.4762878909468092E-3</v>
      </c>
      <c r="Z92" s="501">
        <f>K92/GDP!P10</f>
        <v>7.5790353305354172E-3</v>
      </c>
    </row>
    <row r="93" spans="1:26" x14ac:dyDescent="0.3">
      <c r="A93" s="530" t="s">
        <v>24</v>
      </c>
      <c r="B93" s="531" t="s">
        <v>25</v>
      </c>
      <c r="C93" s="492">
        <v>315.58969630957461</v>
      </c>
      <c r="D93" s="493">
        <v>329.8210865145906</v>
      </c>
      <c r="E93" s="492">
        <v>372.46333544139168</v>
      </c>
      <c r="F93" s="492">
        <v>405.73442811039428</v>
      </c>
      <c r="G93" s="494">
        <v>491.18573190435126</v>
      </c>
      <c r="H93" s="489"/>
      <c r="I93" s="520">
        <v>541.19961530854721</v>
      </c>
      <c r="J93" s="521">
        <v>601.332905898386</v>
      </c>
      <c r="K93" s="522">
        <v>641.25977762986622</v>
      </c>
      <c r="L93" s="489"/>
      <c r="M93" s="498">
        <f t="shared" si="20"/>
        <v>8.9327161905947916E-2</v>
      </c>
      <c r="N93" s="499">
        <f t="shared" si="21"/>
        <v>1.9582440375739862E-2</v>
      </c>
      <c r="O93" s="500">
        <f t="shared" si="22"/>
        <v>4.1295149508564943E-2</v>
      </c>
      <c r="P93" s="501">
        <f t="shared" si="23"/>
        <v>5.4769714524507407E-2</v>
      </c>
      <c r="Q93" s="489"/>
      <c r="R93" s="499">
        <f>C93/GDP!H11</f>
        <v>1.5598434218770373E-2</v>
      </c>
      <c r="S93" s="500">
        <f>D93/GDP!I11</f>
        <v>1.5292532200100663E-2</v>
      </c>
      <c r="T93" s="500">
        <f>E93/GDP!J11</f>
        <v>1.6353872046671439E-2</v>
      </c>
      <c r="U93" s="500">
        <f>F93/GDP!K11</f>
        <v>1.7431229963574966E-2</v>
      </c>
      <c r="V93" s="501">
        <f>G93/GDP!L11</f>
        <v>1.9949143121641047E-2</v>
      </c>
      <c r="W93" s="489"/>
      <c r="X93" s="499">
        <f>I93/GDP!N11</f>
        <v>2.0435823616764423E-2</v>
      </c>
      <c r="Y93" s="500">
        <f>J93/GDP!O11</f>
        <v>2.1132959188760077E-2</v>
      </c>
      <c r="Z93" s="501">
        <f>K93/GDP!P11</f>
        <v>2.0703035781827455E-2</v>
      </c>
    </row>
    <row r="94" spans="1:26" x14ac:dyDescent="0.3">
      <c r="A94" s="530" t="s">
        <v>26</v>
      </c>
      <c r="B94" s="531" t="s">
        <v>27</v>
      </c>
      <c r="C94" s="492">
        <v>964.42327720047024</v>
      </c>
      <c r="D94" s="493">
        <v>1015.0314903651939</v>
      </c>
      <c r="E94" s="492">
        <v>1115.405428930211</v>
      </c>
      <c r="F94" s="492">
        <v>1182.2103881256435</v>
      </c>
      <c r="G94" s="494">
        <v>1393.0703441363889</v>
      </c>
      <c r="H94" s="489"/>
      <c r="I94" s="520">
        <v>1564.1882132744013</v>
      </c>
      <c r="J94" s="521">
        <v>1737.9869036382236</v>
      </c>
      <c r="K94" s="522">
        <v>1914.4559761197481</v>
      </c>
      <c r="L94" s="489"/>
      <c r="M94" s="498">
        <f t="shared" si="20"/>
        <v>5.989298371938645E-2</v>
      </c>
      <c r="N94" s="499">
        <f t="shared" si="21"/>
        <v>2.3441898256146843E-2</v>
      </c>
      <c r="O94" s="500">
        <f t="shared" si="22"/>
        <v>4.5236797198298984E-2</v>
      </c>
      <c r="P94" s="501">
        <f t="shared" si="23"/>
        <v>6.5649700924102383E-2</v>
      </c>
      <c r="Q94" s="489"/>
      <c r="R94" s="499">
        <f>C94/GDP!H12</f>
        <v>5.3337813355279502E-3</v>
      </c>
      <c r="S94" s="500">
        <f>D94/GDP!I12</f>
        <v>5.4210617495682829E-3</v>
      </c>
      <c r="T94" s="500">
        <f>E94/GDP!J12</f>
        <v>5.8208136031606883E-3</v>
      </c>
      <c r="U94" s="500">
        <f>F94/GDP!K12</f>
        <v>6.1581700463435663E-3</v>
      </c>
      <c r="V94" s="501">
        <f>G94/GDP!L12</f>
        <v>6.8918148187407068E-3</v>
      </c>
      <c r="W94" s="489"/>
      <c r="X94" s="499">
        <f>I94/GDP!N12</f>
        <v>7.3291981618846631E-3</v>
      </c>
      <c r="Y94" s="500">
        <f>J94/GDP!O12</f>
        <v>7.6264385918721582E-3</v>
      </c>
      <c r="Z94" s="501">
        <f>K94/GDP!P12</f>
        <v>7.8281441820554874E-3</v>
      </c>
    </row>
    <row r="95" spans="1:26" x14ac:dyDescent="0.3">
      <c r="A95" s="530" t="s">
        <v>28</v>
      </c>
      <c r="B95" s="531" t="s">
        <v>29</v>
      </c>
      <c r="C95" s="492">
        <v>2782.5375310207774</v>
      </c>
      <c r="D95" s="493">
        <v>2799.3217619925754</v>
      </c>
      <c r="E95" s="492">
        <v>3097.6575329429784</v>
      </c>
      <c r="F95" s="492">
        <v>3498.7544128346985</v>
      </c>
      <c r="G95" s="494">
        <v>4137.3297438233976</v>
      </c>
      <c r="H95" s="489"/>
      <c r="I95" s="520">
        <v>4551.14820472467</v>
      </c>
      <c r="J95" s="521">
        <v>5056.8313385829697</v>
      </c>
      <c r="K95" s="522">
        <v>5575.8240525244146</v>
      </c>
      <c r="L95" s="489"/>
      <c r="M95" s="498">
        <f t="shared" si="20"/>
        <v>0.12948393281895543</v>
      </c>
      <c r="N95" s="499">
        <f t="shared" si="21"/>
        <v>1.9248705533030597E-2</v>
      </c>
      <c r="O95" s="500">
        <f t="shared" si="22"/>
        <v>4.095430755290419E-2</v>
      </c>
      <c r="P95" s="501">
        <f t="shared" si="23"/>
        <v>6.1494590058178478E-2</v>
      </c>
      <c r="Q95" s="489"/>
      <c r="R95" s="499">
        <f>C95/GDP!H13</f>
        <v>9.9898613059240856E-3</v>
      </c>
      <c r="S95" s="500">
        <f>D95/GDP!I13</f>
        <v>9.4062614274635255E-3</v>
      </c>
      <c r="T95" s="500">
        <f>E95/GDP!J13</f>
        <v>1.0132021688407381E-2</v>
      </c>
      <c r="U95" s="500">
        <f>F95/GDP!K13</f>
        <v>1.125266047593837E-2</v>
      </c>
      <c r="V95" s="501">
        <f>G95/GDP!L13</f>
        <v>1.2967116833990483E-2</v>
      </c>
      <c r="W95" s="489"/>
      <c r="X95" s="499">
        <f>I95/GDP!N13</f>
        <v>1.3810643607018835E-2</v>
      </c>
      <c r="Y95" s="500">
        <f>J95/GDP!O13</f>
        <v>1.4755210451368279E-2</v>
      </c>
      <c r="Z95" s="501">
        <f>K95/GDP!P13</f>
        <v>1.5593843789051331E-2</v>
      </c>
    </row>
    <row r="96" spans="1:26" x14ac:dyDescent="0.3">
      <c r="A96" s="530" t="s">
        <v>30</v>
      </c>
      <c r="B96" s="531" t="s">
        <v>31</v>
      </c>
      <c r="C96" s="492">
        <v>391.69059278288591</v>
      </c>
      <c r="D96" s="493">
        <v>441.99719363868985</v>
      </c>
      <c r="E96" s="492">
        <v>460.21489822471455</v>
      </c>
      <c r="F96" s="492">
        <v>482.40188233878564</v>
      </c>
      <c r="G96" s="494">
        <v>549.53475731511037</v>
      </c>
      <c r="H96" s="489"/>
      <c r="I96" s="520">
        <v>618.089373225504</v>
      </c>
      <c r="J96" s="521">
        <v>686.76597025055992</v>
      </c>
      <c r="K96" s="522">
        <v>732.36536541882197</v>
      </c>
      <c r="L96" s="489"/>
      <c r="M96" s="498">
        <f t="shared" si="20"/>
        <v>4.8210051868502468E-2</v>
      </c>
      <c r="N96" s="499">
        <f t="shared" si="21"/>
        <v>2.3790798987064488E-2</v>
      </c>
      <c r="O96" s="500">
        <f t="shared" si="22"/>
        <v>4.5593128010185557E-2</v>
      </c>
      <c r="P96" s="501">
        <f t="shared" si="23"/>
        <v>5.9123309717307837E-2</v>
      </c>
      <c r="Q96" s="489"/>
      <c r="R96" s="499">
        <f>C96/GDP!H14</f>
        <v>1.9593229637766205E-2</v>
      </c>
      <c r="S96" s="500">
        <f>D96/GDP!I14</f>
        <v>2.0615275723663475E-2</v>
      </c>
      <c r="T96" s="500">
        <f>E96/GDP!J14</f>
        <v>2.1564382976346372E-2</v>
      </c>
      <c r="U96" s="500">
        <f>F96/GDP!K14</f>
        <v>2.3128795364979672E-2</v>
      </c>
      <c r="V96" s="501">
        <f>G96/GDP!L14</f>
        <v>2.5069653186860778E-2</v>
      </c>
      <c r="W96" s="489"/>
      <c r="X96" s="499">
        <f>I96/GDP!N14</f>
        <v>2.6472379510959876E-2</v>
      </c>
      <c r="Y96" s="500">
        <f>J96/GDP!O14</f>
        <v>2.7259054519014989E-2</v>
      </c>
      <c r="Z96" s="501">
        <f>K96/GDP!P14</f>
        <v>2.6788646673905223E-2</v>
      </c>
    </row>
    <row r="97" spans="1:26" x14ac:dyDescent="0.3">
      <c r="A97" s="530" t="s">
        <v>32</v>
      </c>
      <c r="B97" s="531" t="s">
        <v>33</v>
      </c>
      <c r="C97" s="492">
        <v>2421.3276158933081</v>
      </c>
      <c r="D97" s="493">
        <v>2338.4944499550043</v>
      </c>
      <c r="E97" s="492">
        <v>2591.5828989307074</v>
      </c>
      <c r="F97" s="492">
        <v>2792.8455424772146</v>
      </c>
      <c r="G97" s="494">
        <v>3170.9288470888337</v>
      </c>
      <c r="H97" s="489"/>
      <c r="I97" s="520">
        <v>3684.1457757243024</v>
      </c>
      <c r="J97" s="521">
        <v>4093.495306360338</v>
      </c>
      <c r="K97" s="522">
        <v>4502.8448369963698</v>
      </c>
      <c r="L97" s="489"/>
      <c r="M97" s="498">
        <f t="shared" si="20"/>
        <v>7.7660121784855374E-2</v>
      </c>
      <c r="N97" s="499">
        <f t="shared" si="21"/>
        <v>3.0457446207283745E-2</v>
      </c>
      <c r="O97" s="500">
        <f t="shared" si="22"/>
        <v>5.240174606694703E-2</v>
      </c>
      <c r="P97" s="501">
        <f t="shared" si="23"/>
        <v>7.2655087689398767E-2</v>
      </c>
      <c r="Q97" s="489"/>
      <c r="R97" s="499">
        <f>C97/GDP!H15</f>
        <v>1.2131527965836161E-2</v>
      </c>
      <c r="S97" s="500">
        <f>D97/GDP!I15</f>
        <v>1.1356509312567802E-2</v>
      </c>
      <c r="T97" s="500">
        <f>E97/GDP!J15</f>
        <v>1.2386783392993541E-2</v>
      </c>
      <c r="U97" s="500">
        <f>F97/GDP!K15</f>
        <v>1.3365984619975811E-2</v>
      </c>
      <c r="V97" s="501">
        <f>G97/GDP!L15</f>
        <v>1.4818566352984341E-2</v>
      </c>
      <c r="W97" s="489"/>
      <c r="X97" s="499">
        <f>I97/GDP!N15</f>
        <v>1.6538297327755101E-2</v>
      </c>
      <c r="Y97" s="500">
        <f>J97/GDP!O15</f>
        <v>1.765720438278329E-2</v>
      </c>
      <c r="Z97" s="501">
        <f>K97/GDP!P15</f>
        <v>1.8522682064735767E-2</v>
      </c>
    </row>
    <row r="98" spans="1:26" x14ac:dyDescent="0.3">
      <c r="A98" s="530" t="s">
        <v>34</v>
      </c>
      <c r="B98" s="531" t="s">
        <v>35</v>
      </c>
      <c r="C98" s="492">
        <v>17506.367041119454</v>
      </c>
      <c r="D98" s="493">
        <v>18389.437392615237</v>
      </c>
      <c r="E98" s="492">
        <v>19773.551780583311</v>
      </c>
      <c r="F98" s="492">
        <v>21755.185290599999</v>
      </c>
      <c r="G98" s="494">
        <v>26268.9824694333</v>
      </c>
      <c r="H98" s="489"/>
      <c r="I98" s="520">
        <v>29382.150755810711</v>
      </c>
      <c r="J98" s="521">
        <v>32646.834173123021</v>
      </c>
      <c r="K98" s="522">
        <v>35997.444057978973</v>
      </c>
      <c r="L98" s="489"/>
      <c r="M98" s="498">
        <f t="shared" si="20"/>
        <v>0.10021636638707254</v>
      </c>
      <c r="N98" s="499">
        <f t="shared" si="21"/>
        <v>2.2652457681564098E-2</v>
      </c>
      <c r="O98" s="500">
        <f t="shared" si="22"/>
        <v>4.4430544943861117E-2</v>
      </c>
      <c r="P98" s="501">
        <f t="shared" si="23"/>
        <v>6.5039421140085762E-2</v>
      </c>
      <c r="Q98" s="489"/>
      <c r="R98" s="499">
        <f>C98/GDP!H16</f>
        <v>8.5130804924144869E-3</v>
      </c>
      <c r="S98" s="500">
        <f>D98/GDP!I16</f>
        <v>8.4069795963748768E-3</v>
      </c>
      <c r="T98" s="500">
        <f>E98/GDP!J16</f>
        <v>8.8173720538111261E-3</v>
      </c>
      <c r="U98" s="500">
        <f>F98/GDP!K16</f>
        <v>9.6096294659062283E-3</v>
      </c>
      <c r="V98" s="501">
        <f>G98/GDP!L16</f>
        <v>1.1245681800002348E-2</v>
      </c>
      <c r="W98" s="489"/>
      <c r="X98" s="499">
        <f>I98/GDP!N16</f>
        <v>1.2149109789007949E-2</v>
      </c>
      <c r="Y98" s="500">
        <f>J98/GDP!O16</f>
        <v>1.2942254185371723E-2</v>
      </c>
      <c r="Z98" s="501">
        <f>K98/GDP!P16</f>
        <v>1.3635145162013917E-2</v>
      </c>
    </row>
    <row r="99" spans="1:26" x14ac:dyDescent="0.3">
      <c r="A99" s="530" t="s">
        <v>36</v>
      </c>
      <c r="B99" s="531" t="s">
        <v>37</v>
      </c>
      <c r="C99" s="492">
        <v>28614.098870540103</v>
      </c>
      <c r="D99" s="493">
        <v>29498.361086148558</v>
      </c>
      <c r="E99" s="492">
        <v>32228.348524076264</v>
      </c>
      <c r="F99" s="492">
        <v>35870.696517320866</v>
      </c>
      <c r="G99" s="494">
        <v>41844.589241717789</v>
      </c>
      <c r="H99" s="489"/>
      <c r="I99" s="520">
        <v>45084.11514828357</v>
      </c>
      <c r="J99" s="521">
        <v>50093.461275870643</v>
      </c>
      <c r="K99" s="522">
        <v>53419.531050747617</v>
      </c>
      <c r="L99" s="489"/>
      <c r="M99" s="498">
        <f t="shared" si="20"/>
        <v>0.11301689847754925</v>
      </c>
      <c r="N99" s="499">
        <f t="shared" si="21"/>
        <v>1.5025255288372286E-2</v>
      </c>
      <c r="O99" s="500">
        <f t="shared" si="22"/>
        <v>3.6640916031240867E-2</v>
      </c>
      <c r="P99" s="501">
        <f t="shared" si="23"/>
        <v>5.0055254346214717E-2</v>
      </c>
      <c r="Q99" s="489"/>
      <c r="R99" s="499">
        <f>C99/GDP!H17</f>
        <v>1.0073881965285088E-2</v>
      </c>
      <c r="S99" s="500">
        <f>D99/GDP!I17</f>
        <v>1.0066197590857836E-2</v>
      </c>
      <c r="T99" s="500">
        <f>E99/GDP!J17</f>
        <v>1.0802910368435904E-2</v>
      </c>
      <c r="U99" s="500">
        <f>F99/GDP!K17</f>
        <v>1.2088495242354084E-2</v>
      </c>
      <c r="V99" s="501">
        <f>G99/GDP!L17</f>
        <v>1.3700791352204899E-2</v>
      </c>
      <c r="W99" s="489"/>
      <c r="X99" s="499">
        <f>I99/GDP!N17</f>
        <v>1.4317087894907788E-2</v>
      </c>
      <c r="Y99" s="500">
        <f>J99/GDP!O17</f>
        <v>1.5328384296963529E-2</v>
      </c>
      <c r="Z99" s="501">
        <f>K99/GDP!P17</f>
        <v>1.5702538981817796E-2</v>
      </c>
    </row>
    <row r="100" spans="1:26" x14ac:dyDescent="0.3">
      <c r="A100" s="530" t="s">
        <v>38</v>
      </c>
      <c r="B100" s="531" t="s">
        <v>39</v>
      </c>
      <c r="C100" s="492">
        <v>595.3749588030322</v>
      </c>
      <c r="D100" s="493">
        <v>635.32187864101593</v>
      </c>
      <c r="E100" s="492">
        <v>673.73104433598417</v>
      </c>
      <c r="F100" s="492">
        <v>706.86848726883159</v>
      </c>
      <c r="G100" s="494">
        <v>778.99024128186682</v>
      </c>
      <c r="H100" s="489"/>
      <c r="I100" s="520">
        <v>819.23795492277634</v>
      </c>
      <c r="J100" s="521">
        <v>910.26439435864006</v>
      </c>
      <c r="K100" s="522">
        <v>1002.6894368311487</v>
      </c>
      <c r="L100" s="489"/>
      <c r="M100" s="498">
        <f t="shared" si="20"/>
        <v>4.9184972566474139E-2</v>
      </c>
      <c r="N100" s="499">
        <f t="shared" si="21"/>
        <v>1.0126139117151434E-2</v>
      </c>
      <c r="O100" s="500">
        <f t="shared" si="22"/>
        <v>3.1637469812520802E-2</v>
      </c>
      <c r="P100" s="501">
        <f t="shared" si="23"/>
        <v>5.1784786102629488E-2</v>
      </c>
      <c r="Q100" s="489"/>
      <c r="R100" s="499">
        <f>C100/GDP!H18</f>
        <v>3.3182356120747378E-3</v>
      </c>
      <c r="S100" s="500">
        <f>D100/GDP!I18</f>
        <v>3.2654646616598203E-3</v>
      </c>
      <c r="T100" s="500">
        <f>E100/GDP!J18</f>
        <v>3.2695227681814273E-3</v>
      </c>
      <c r="U100" s="500">
        <f>F100/GDP!K18</f>
        <v>3.3479086449999937E-3</v>
      </c>
      <c r="V100" s="501">
        <f>G100/GDP!L18</f>
        <v>3.5674878117838288E-3</v>
      </c>
      <c r="W100" s="489"/>
      <c r="X100" s="499">
        <f>I100/GDP!N18</f>
        <v>3.6177474093489451E-3</v>
      </c>
      <c r="Y100" s="500">
        <f>J100/GDP!O18</f>
        <v>3.8771052787040221E-3</v>
      </c>
      <c r="Z100" s="501">
        <f>K100/GDP!P18</f>
        <v>4.0909965148681008E-3</v>
      </c>
    </row>
    <row r="101" spans="1:26" x14ac:dyDescent="0.3">
      <c r="A101" s="530" t="s">
        <v>40</v>
      </c>
      <c r="B101" s="531" t="s">
        <v>41</v>
      </c>
      <c r="C101" s="492">
        <v>933.27221608702393</v>
      </c>
      <c r="D101" s="493">
        <v>969.10289531505691</v>
      </c>
      <c r="E101" s="492">
        <v>1052.5283282284142</v>
      </c>
      <c r="F101" s="492">
        <v>1142.5025824155928</v>
      </c>
      <c r="G101" s="494">
        <v>1333.2759206810931</v>
      </c>
      <c r="H101" s="489"/>
      <c r="I101" s="520">
        <v>1469.5411381318797</v>
      </c>
      <c r="J101" s="521">
        <v>1632.8234868131988</v>
      </c>
      <c r="K101" s="522">
        <v>1800.4034269118122</v>
      </c>
      <c r="L101" s="489"/>
      <c r="M101" s="498">
        <f t="shared" si="20"/>
        <v>8.5483926440840463E-2</v>
      </c>
      <c r="N101" s="499">
        <f t="shared" si="21"/>
        <v>1.965286181776027E-2</v>
      </c>
      <c r="O101" s="500">
        <f t="shared" si="22"/>
        <v>4.1367070623614888E-2</v>
      </c>
      <c r="P101" s="501">
        <f t="shared" si="23"/>
        <v>6.1915497838045619E-2</v>
      </c>
      <c r="Q101" s="489"/>
      <c r="R101" s="499">
        <f>C101/GDP!H19</f>
        <v>7.6583449553168335E-3</v>
      </c>
      <c r="S101" s="500">
        <f>D101/GDP!I19</f>
        <v>7.4182538942865256E-3</v>
      </c>
      <c r="T101" s="500">
        <f>E101/GDP!J19</f>
        <v>7.7041594690844609E-3</v>
      </c>
      <c r="U101" s="500">
        <f>F101/GDP!K19</f>
        <v>8.3912715938472618E-3</v>
      </c>
      <c r="V101" s="501">
        <f>G101/GDP!L19</f>
        <v>9.1947528709400931E-3</v>
      </c>
      <c r="W101" s="489"/>
      <c r="X101" s="499">
        <f>I101/GDP!N19</f>
        <v>9.3174914120440436E-3</v>
      </c>
      <c r="Y101" s="500">
        <f>J101/GDP!O19</f>
        <v>9.5314111880202054E-3</v>
      </c>
      <c r="Z101" s="501">
        <f>K101/GDP!P19</f>
        <v>9.5340556775532648E-3</v>
      </c>
    </row>
    <row r="102" spans="1:26" x14ac:dyDescent="0.3">
      <c r="A102" s="530" t="s">
        <v>42</v>
      </c>
      <c r="B102" s="531" t="s">
        <v>43</v>
      </c>
      <c r="C102" s="492">
        <v>2743.9299326881319</v>
      </c>
      <c r="D102" s="493">
        <v>2760.7050409570852</v>
      </c>
      <c r="E102" s="492">
        <v>3140.6650053818316</v>
      </c>
      <c r="F102" s="492">
        <v>3442.3170777534224</v>
      </c>
      <c r="G102" s="494">
        <v>3957.1609771524436</v>
      </c>
      <c r="H102" s="489"/>
      <c r="I102" s="520">
        <v>4485.0061123655141</v>
      </c>
      <c r="J102" s="521">
        <v>4983.3401248505706</v>
      </c>
      <c r="K102" s="522">
        <v>5314.2203743888695</v>
      </c>
      <c r="L102" s="489"/>
      <c r="M102" s="498">
        <f t="shared" si="20"/>
        <v>9.6047197601361711E-2</v>
      </c>
      <c r="N102" s="499">
        <f t="shared" si="21"/>
        <v>2.5358802988800999E-2</v>
      </c>
      <c r="O102" s="500">
        <f t="shared" si="22"/>
        <v>4.7194523735298866E-2</v>
      </c>
      <c r="P102" s="501">
        <f t="shared" si="23"/>
        <v>6.0745427819572706E-2</v>
      </c>
      <c r="Q102" s="489"/>
      <c r="R102" s="499">
        <f>C102/GDP!H20</f>
        <v>8.8224340829563107E-3</v>
      </c>
      <c r="S102" s="500">
        <f>D102/GDP!I20</f>
        <v>7.7102022423773632E-3</v>
      </c>
      <c r="T102" s="500">
        <f>E102/GDP!J20</f>
        <v>8.015286897376149E-3</v>
      </c>
      <c r="U102" s="500">
        <f>F102/GDP!K20</f>
        <v>8.6124530580266104E-3</v>
      </c>
      <c r="V102" s="501">
        <f>G102/GDP!L20</f>
        <v>9.2861069687163889E-3</v>
      </c>
      <c r="W102" s="489"/>
      <c r="X102" s="499">
        <f>I102/GDP!N20</f>
        <v>9.7949749258114966E-3</v>
      </c>
      <c r="Y102" s="500">
        <f>J102/GDP!O20</f>
        <v>1.0138958829666502E-2</v>
      </c>
      <c r="Z102" s="501">
        <f>K102/GDP!P20</f>
        <v>9.943924099309439E-3</v>
      </c>
    </row>
    <row r="103" spans="1:26" x14ac:dyDescent="0.3">
      <c r="A103" s="530" t="s">
        <v>44</v>
      </c>
      <c r="B103" s="531" t="s">
        <v>45</v>
      </c>
      <c r="C103" s="492">
        <v>11583.87477210659</v>
      </c>
      <c r="D103" s="493">
        <v>11749.5705949571</v>
      </c>
      <c r="E103" s="492">
        <v>12930.65166871813</v>
      </c>
      <c r="F103" s="492">
        <v>14104.501705879562</v>
      </c>
      <c r="G103" s="494">
        <v>16932.174976196424</v>
      </c>
      <c r="H103" s="489"/>
      <c r="I103" s="520">
        <v>19331.174383542428</v>
      </c>
      <c r="J103" s="521">
        <v>21479.082648380474</v>
      </c>
      <c r="K103" s="522">
        <v>23626.990913218524</v>
      </c>
      <c r="L103" s="489"/>
      <c r="M103" s="498">
        <f t="shared" si="20"/>
        <v>9.078042369675865E-2</v>
      </c>
      <c r="N103" s="499">
        <f t="shared" si="21"/>
        <v>2.6854943298037837E-2</v>
      </c>
      <c r="O103" s="500">
        <f t="shared" si="22"/>
        <v>4.872252538116717E-2</v>
      </c>
      <c r="P103" s="501">
        <f t="shared" si="23"/>
        <v>6.8905060855936284E-2</v>
      </c>
      <c r="Q103" s="489"/>
      <c r="R103" s="499">
        <f>C103/GDP!H21</f>
        <v>7.8677398683435033E-3</v>
      </c>
      <c r="S103" s="500">
        <f>D103/GDP!I21</f>
        <v>7.4591119224509655E-3</v>
      </c>
      <c r="T103" s="500">
        <f>E103/GDP!J21</f>
        <v>7.9143391869452503E-3</v>
      </c>
      <c r="U103" s="500">
        <f>F103/GDP!K21</f>
        <v>8.5750958565017441E-3</v>
      </c>
      <c r="V103" s="501">
        <f>G103/GDP!L21</f>
        <v>1.0121575063000146E-2</v>
      </c>
      <c r="W103" s="489"/>
      <c r="X103" s="499">
        <f>I103/GDP!N21</f>
        <v>1.1258269649790658E-2</v>
      </c>
      <c r="Y103" s="500">
        <f>J103/GDP!O21</f>
        <v>1.2119114669641313E-2</v>
      </c>
      <c r="Z103" s="501">
        <f>K103/GDP!P21</f>
        <v>1.288111161050459E-2</v>
      </c>
    </row>
    <row r="104" spans="1:26" x14ac:dyDescent="0.3">
      <c r="A104" s="530" t="s">
        <v>46</v>
      </c>
      <c r="B104" s="531" t="s">
        <v>47</v>
      </c>
      <c r="C104" s="492">
        <v>330.00623628946221</v>
      </c>
      <c r="D104" s="493">
        <v>354.18503990038647</v>
      </c>
      <c r="E104" s="492">
        <v>392.76964528284873</v>
      </c>
      <c r="F104" s="492">
        <v>449.5307331454643</v>
      </c>
      <c r="G104" s="494">
        <v>538.43958238798723</v>
      </c>
      <c r="H104" s="489"/>
      <c r="I104" s="520">
        <v>577.44399399809083</v>
      </c>
      <c r="J104" s="521">
        <v>641.60443777565649</v>
      </c>
      <c r="K104" s="522">
        <v>707.45358443344776</v>
      </c>
      <c r="L104" s="489"/>
      <c r="M104" s="498">
        <f t="shared" si="20"/>
        <v>0.14451495563446537</v>
      </c>
      <c r="N104" s="499">
        <f t="shared" si="21"/>
        <v>1.4085511706431131E-2</v>
      </c>
      <c r="O104" s="500">
        <f t="shared" si="22"/>
        <v>3.5681159963554476E-2</v>
      </c>
      <c r="P104" s="501">
        <f t="shared" si="23"/>
        <v>5.6117391848747422E-2</v>
      </c>
      <c r="Q104" s="489"/>
      <c r="R104" s="499">
        <f>C104/GDP!H22</f>
        <v>1.4190871409756105E-2</v>
      </c>
      <c r="S104" s="500">
        <f>D104/GDP!I22</f>
        <v>1.4605909417921179E-2</v>
      </c>
      <c r="T104" s="500">
        <f>E104/GDP!J22</f>
        <v>1.5761572052186555E-2</v>
      </c>
      <c r="U104" s="500">
        <f>F104/GDP!K22</f>
        <v>1.7949606903520123E-2</v>
      </c>
      <c r="V104" s="501">
        <f>G104/GDP!L22</f>
        <v>2.0296838766971168E-2</v>
      </c>
      <c r="W104" s="489"/>
      <c r="X104" s="499">
        <f>I104/GDP!N22</f>
        <v>2.0147109455049782E-2</v>
      </c>
      <c r="Y104" s="500">
        <f>J104/GDP!O22</f>
        <v>2.0744039817128752E-2</v>
      </c>
      <c r="Z104" s="501">
        <f>K104/GDP!P22</f>
        <v>2.090669840775335E-2</v>
      </c>
    </row>
    <row r="105" spans="1:26" x14ac:dyDescent="0.3">
      <c r="A105" s="530" t="s">
        <v>48</v>
      </c>
      <c r="B105" s="531" t="s">
        <v>49</v>
      </c>
      <c r="C105" s="492">
        <v>400.25093388859102</v>
      </c>
      <c r="D105" s="493">
        <v>423.27356666753769</v>
      </c>
      <c r="E105" s="492">
        <v>473.26396577124518</v>
      </c>
      <c r="F105" s="492">
        <v>509.58177279535704</v>
      </c>
      <c r="G105" s="494">
        <v>622.61221102520324</v>
      </c>
      <c r="H105" s="489"/>
      <c r="I105" s="520">
        <v>696.26329560441775</v>
      </c>
      <c r="J105" s="521">
        <v>773.62588400490847</v>
      </c>
      <c r="K105" s="522">
        <v>824.99254153493359</v>
      </c>
      <c r="L105" s="489"/>
      <c r="M105" s="498">
        <f t="shared" si="20"/>
        <v>7.673900751122531E-2</v>
      </c>
      <c r="N105" s="499">
        <f t="shared" si="21"/>
        <v>2.2612679907899835E-2</v>
      </c>
      <c r="O105" s="500">
        <f t="shared" si="22"/>
        <v>4.4389920075155409E-2</v>
      </c>
      <c r="P105" s="501">
        <f t="shared" si="23"/>
        <v>5.7904532033819622E-2</v>
      </c>
      <c r="Q105" s="489"/>
      <c r="R105" s="499">
        <f>C105/GDP!H23</f>
        <v>1.0469568004440913E-2</v>
      </c>
      <c r="S105" s="500">
        <f>D105/GDP!I23</f>
        <v>1.0446950644940325E-2</v>
      </c>
      <c r="T105" s="500">
        <f>E105/GDP!J23</f>
        <v>1.1464333108313145E-2</v>
      </c>
      <c r="U105" s="500">
        <f>F105/GDP!K23</f>
        <v>1.2366106322076473E-2</v>
      </c>
      <c r="V105" s="501">
        <f>G105/GDP!L23</f>
        <v>1.4336769088216144E-2</v>
      </c>
      <c r="W105" s="489"/>
      <c r="X105" s="499">
        <f>I105/GDP!N23</f>
        <v>1.5134408166043037E-2</v>
      </c>
      <c r="Y105" s="500">
        <f>J105/GDP!O23</f>
        <v>1.5884249969926507E-2</v>
      </c>
      <c r="Z105" s="501">
        <f>K105/GDP!P23</f>
        <v>1.5832375646141851E-2</v>
      </c>
    </row>
    <row r="106" spans="1:26" x14ac:dyDescent="0.3">
      <c r="A106" s="530" t="s">
        <v>50</v>
      </c>
      <c r="B106" s="531" t="s">
        <v>51</v>
      </c>
      <c r="C106" s="492">
        <v>614.30441282841309</v>
      </c>
      <c r="D106" s="493">
        <v>642.9235259908512</v>
      </c>
      <c r="E106" s="492">
        <v>686.29270224428274</v>
      </c>
      <c r="F106" s="492">
        <v>781.19630979217754</v>
      </c>
      <c r="G106" s="494">
        <v>955.31952704416096</v>
      </c>
      <c r="H106" s="489"/>
      <c r="I106" s="520">
        <v>1074.1949630637623</v>
      </c>
      <c r="J106" s="521">
        <v>1193.5499589597355</v>
      </c>
      <c r="K106" s="522">
        <v>1314.7388204966521</v>
      </c>
      <c r="L106" s="489"/>
      <c r="M106" s="498">
        <f t="shared" si="20"/>
        <v>0.13828444807520968</v>
      </c>
      <c r="N106" s="499">
        <f t="shared" si="21"/>
        <v>2.3733443989605529E-2</v>
      </c>
      <c r="O106" s="500">
        <f t="shared" si="22"/>
        <v>4.5534551598618522E-2</v>
      </c>
      <c r="P106" s="501">
        <f t="shared" si="23"/>
        <v>6.5953270305222356E-2</v>
      </c>
      <c r="Q106" s="489"/>
      <c r="R106" s="499">
        <f>C106/GDP!H24</f>
        <v>1.1937785553121428E-2</v>
      </c>
      <c r="S106" s="500">
        <f>D106/GDP!I24</f>
        <v>1.1658275928623302E-2</v>
      </c>
      <c r="T106" s="500">
        <f>E106/GDP!J24</f>
        <v>1.2275299753880378E-2</v>
      </c>
      <c r="U106" s="500">
        <f>F106/GDP!K24</f>
        <v>1.4034816695095806E-2</v>
      </c>
      <c r="V106" s="501">
        <f>G106/GDP!L24</f>
        <v>1.6516193228016521E-2</v>
      </c>
      <c r="W106" s="489"/>
      <c r="X106" s="499">
        <f>I106/GDP!N24</f>
        <v>1.7621529691104379E-2</v>
      </c>
      <c r="Y106" s="500">
        <f>J106/GDP!O24</f>
        <v>1.8588194886588083E-2</v>
      </c>
      <c r="Z106" s="501">
        <f>K106/GDP!P24</f>
        <v>1.9251533892796151E-2</v>
      </c>
    </row>
    <row r="107" spans="1:26" x14ac:dyDescent="0.3">
      <c r="A107" s="530" t="s">
        <v>52</v>
      </c>
      <c r="B107" s="531" t="s">
        <v>53</v>
      </c>
      <c r="C107" s="492">
        <v>180.71473591291911</v>
      </c>
      <c r="D107" s="493">
        <v>181.66747794614827</v>
      </c>
      <c r="E107" s="492">
        <v>196.18599924419328</v>
      </c>
      <c r="F107" s="492">
        <v>208.23649643966417</v>
      </c>
      <c r="G107" s="494">
        <v>246.10740713196739</v>
      </c>
      <c r="H107" s="489"/>
      <c r="I107" s="520">
        <v>285.46645070934733</v>
      </c>
      <c r="J107" s="521">
        <v>317.18494523260802</v>
      </c>
      <c r="K107" s="522">
        <v>349.73827053172118</v>
      </c>
      <c r="L107" s="489"/>
      <c r="M107" s="498">
        <f t="shared" si="20"/>
        <v>6.1423838815692466E-2</v>
      </c>
      <c r="N107" s="499">
        <f t="shared" si="21"/>
        <v>3.0115870255237986E-2</v>
      </c>
      <c r="O107" s="500">
        <f t="shared" si="22"/>
        <v>5.2052896020134742E-2</v>
      </c>
      <c r="P107" s="501">
        <f t="shared" si="23"/>
        <v>7.2812177708055703E-2</v>
      </c>
      <c r="Q107" s="489"/>
      <c r="R107" s="499">
        <f>C107/GDP!H25</f>
        <v>1.7864780877734167E-2</v>
      </c>
      <c r="S107" s="500">
        <f>D107/GDP!I25</f>
        <v>1.599223973812626E-2</v>
      </c>
      <c r="T107" s="500">
        <f>E107/GDP!J25</f>
        <v>1.6153156960721747E-2</v>
      </c>
      <c r="U107" s="500">
        <f>F107/GDP!K25</f>
        <v>1.651958402728803E-2</v>
      </c>
      <c r="V107" s="501">
        <f>G107/GDP!L25</f>
        <v>1.8267785054211137E-2</v>
      </c>
      <c r="W107" s="489"/>
      <c r="X107" s="499">
        <f>I107/GDP!N25</f>
        <v>1.9500392770436525E-2</v>
      </c>
      <c r="Y107" s="500">
        <f>J107/GDP!O25</f>
        <v>1.9967210498040362E-2</v>
      </c>
      <c r="Z107" s="501">
        <f>K107/GDP!P25</f>
        <v>1.9994903904702922E-2</v>
      </c>
    </row>
    <row r="108" spans="1:26" x14ac:dyDescent="0.3">
      <c r="A108" s="530" t="s">
        <v>54</v>
      </c>
      <c r="B108" s="531" t="s">
        <v>55</v>
      </c>
      <c r="C108" s="492">
        <v>8358.7065184265593</v>
      </c>
      <c r="D108" s="493">
        <v>8556.7178675328687</v>
      </c>
      <c r="E108" s="492">
        <v>9275.9593336499183</v>
      </c>
      <c r="F108" s="492">
        <v>9805.2269211520143</v>
      </c>
      <c r="G108" s="494">
        <v>11642.52185013389</v>
      </c>
      <c r="H108" s="489"/>
      <c r="I108" s="520">
        <v>13177.537836823374</v>
      </c>
      <c r="J108" s="521">
        <v>14641.708707581529</v>
      </c>
      <c r="K108" s="522">
        <v>15613.878398884091</v>
      </c>
      <c r="L108" s="489"/>
      <c r="M108" s="498">
        <f t="shared" si="20"/>
        <v>5.7057989202486059E-2</v>
      </c>
      <c r="N108" s="499">
        <f t="shared" si="21"/>
        <v>2.5079248987413427E-2</v>
      </c>
      <c r="O108" s="500">
        <f t="shared" si="22"/>
        <v>4.6909016439230511E-2</v>
      </c>
      <c r="P108" s="501">
        <f t="shared" si="23"/>
        <v>6.0456226002671087E-2</v>
      </c>
      <c r="Q108" s="489"/>
      <c r="R108" s="499">
        <f>C108/GDP!H26</f>
        <v>1.192371074393554E-2</v>
      </c>
      <c r="S108" s="500">
        <f>D108/GDP!I26</f>
        <v>1.1494438667682624E-2</v>
      </c>
      <c r="T108" s="500">
        <f>E108/GDP!J26</f>
        <v>1.1943918584982524E-2</v>
      </c>
      <c r="U108" s="500">
        <f>F108/GDP!K26</f>
        <v>1.2556104863791696E-2</v>
      </c>
      <c r="V108" s="501">
        <f>G108/GDP!L26</f>
        <v>1.451752653888078E-2</v>
      </c>
      <c r="W108" s="489"/>
      <c r="X108" s="499">
        <f>I108/GDP!N26</f>
        <v>1.5767317610944659E-2</v>
      </c>
      <c r="Y108" s="500">
        <f>J108/GDP!O26</f>
        <v>1.6816669585326616E-2</v>
      </c>
      <c r="Z108" s="501">
        <f>K108/GDP!P26</f>
        <v>1.7081222381303239E-2</v>
      </c>
    </row>
    <row r="109" spans="1:26" x14ac:dyDescent="0.3">
      <c r="A109" s="530" t="s">
        <v>56</v>
      </c>
      <c r="B109" s="531" t="s">
        <v>57</v>
      </c>
      <c r="C109" s="492">
        <v>4216.0216188251125</v>
      </c>
      <c r="D109" s="493">
        <v>4186.3258194001319</v>
      </c>
      <c r="E109" s="492">
        <v>4710.473056781836</v>
      </c>
      <c r="F109" s="492">
        <v>5040.2095954900769</v>
      </c>
      <c r="G109" s="494">
        <v>6070.4284646243013</v>
      </c>
      <c r="H109" s="489"/>
      <c r="I109" s="520">
        <v>6992.8792249776207</v>
      </c>
      <c r="J109" s="521">
        <v>7769.8658055306878</v>
      </c>
      <c r="K109" s="522">
        <v>8546.8523860837595</v>
      </c>
      <c r="L109" s="489"/>
      <c r="M109" s="498">
        <f t="shared" si="20"/>
        <v>7.0000727046619637E-2</v>
      </c>
      <c r="N109" s="499">
        <f t="shared" si="21"/>
        <v>2.8696675683112849E-2</v>
      </c>
      <c r="O109" s="500">
        <f t="shared" si="22"/>
        <v>5.0603478723757922E-2</v>
      </c>
      <c r="P109" s="501">
        <f t="shared" si="23"/>
        <v>7.0822212913291382E-2</v>
      </c>
      <c r="Q109" s="489"/>
      <c r="R109" s="499">
        <f>C109/GDP!H27</f>
        <v>8.7228080695207297E-3</v>
      </c>
      <c r="S109" s="500">
        <f>D109/GDP!I27</f>
        <v>8.0996572228515685E-3</v>
      </c>
      <c r="T109" s="500">
        <f>E109/GDP!J27</f>
        <v>8.6687194834842874E-3</v>
      </c>
      <c r="U109" s="500">
        <f>F109/GDP!K27</f>
        <v>9.2235155223453578E-3</v>
      </c>
      <c r="V109" s="501">
        <f>G109/GDP!L27</f>
        <v>1.0503727974110387E-2</v>
      </c>
      <c r="W109" s="489"/>
      <c r="X109" s="499">
        <f>I109/GDP!N27</f>
        <v>1.1229521738782909E-2</v>
      </c>
      <c r="Y109" s="500">
        <f>J109/GDP!O27</f>
        <v>1.1592490494832358E-2</v>
      </c>
      <c r="Z109" s="501">
        <f>K109/GDP!P27</f>
        <v>1.1690930889371263E-2</v>
      </c>
    </row>
    <row r="110" spans="1:26" x14ac:dyDescent="0.3">
      <c r="A110" s="530" t="s">
        <v>58</v>
      </c>
      <c r="B110" s="531" t="s">
        <v>59</v>
      </c>
      <c r="C110" s="492">
        <v>1825.0272406727192</v>
      </c>
      <c r="D110" s="493">
        <v>1909.0000019238948</v>
      </c>
      <c r="E110" s="492">
        <v>2101.2625185887919</v>
      </c>
      <c r="F110" s="492">
        <v>2267.9556140989953</v>
      </c>
      <c r="G110" s="494">
        <v>2716.4884721673193</v>
      </c>
      <c r="H110" s="489"/>
      <c r="I110" s="520">
        <v>2955.7445599294406</v>
      </c>
      <c r="J110" s="521">
        <v>3284.1606221438215</v>
      </c>
      <c r="K110" s="522">
        <v>3621.220595115688</v>
      </c>
      <c r="L110" s="489"/>
      <c r="M110" s="498">
        <f t="shared" si="20"/>
        <v>7.9329971403170774E-2</v>
      </c>
      <c r="N110" s="499">
        <f t="shared" si="21"/>
        <v>1.7025416481265321E-2</v>
      </c>
      <c r="O110" s="500">
        <f t="shared" si="22"/>
        <v>3.8683672032047589E-2</v>
      </c>
      <c r="P110" s="501">
        <f t="shared" si="23"/>
        <v>5.9179149981803514E-2</v>
      </c>
      <c r="Q110" s="489"/>
      <c r="R110" s="499">
        <f>C110/GDP!H28</f>
        <v>1.0402584971063701E-2</v>
      </c>
      <c r="S110" s="500">
        <f>D110/GDP!I28</f>
        <v>1.0313665464992884E-2</v>
      </c>
      <c r="T110" s="500">
        <f>E110/GDP!J28</f>
        <v>1.0640840229668363E-2</v>
      </c>
      <c r="U110" s="500">
        <f>F110/GDP!K28</f>
        <v>1.1228737980088055E-2</v>
      </c>
      <c r="V110" s="501">
        <f>G110/GDP!L28</f>
        <v>1.2970510352111053E-2</v>
      </c>
      <c r="W110" s="489"/>
      <c r="X110" s="499">
        <f>I110/GDP!N28</f>
        <v>1.3397155970016528E-2</v>
      </c>
      <c r="Y110" s="500">
        <f>J110/GDP!O28</f>
        <v>1.4138374612450004E-2</v>
      </c>
      <c r="Z110" s="501">
        <f>K110/GDP!P28</f>
        <v>1.4665134074590053E-2</v>
      </c>
    </row>
    <row r="111" spans="1:26" x14ac:dyDescent="0.3">
      <c r="A111" s="530" t="s">
        <v>60</v>
      </c>
      <c r="B111" s="531" t="s">
        <v>61</v>
      </c>
      <c r="C111" s="492">
        <v>1079.2514548593363</v>
      </c>
      <c r="D111" s="493">
        <v>1091.4381063135781</v>
      </c>
      <c r="E111" s="492">
        <v>1244.9716982793736</v>
      </c>
      <c r="F111" s="492">
        <v>1326.4033283359092</v>
      </c>
      <c r="G111" s="494">
        <v>1518.9850342592551</v>
      </c>
      <c r="H111" s="489"/>
      <c r="I111" s="520">
        <v>1667.7568559186145</v>
      </c>
      <c r="J111" s="521">
        <v>1853.0631732429044</v>
      </c>
      <c r="K111" s="522">
        <v>1976.1015350266553</v>
      </c>
      <c r="L111" s="489"/>
      <c r="M111" s="498">
        <f t="shared" si="20"/>
        <v>6.540841865648761E-2</v>
      </c>
      <c r="N111" s="499">
        <f t="shared" si="21"/>
        <v>1.886313325531308E-2</v>
      </c>
      <c r="O111" s="500">
        <f t="shared" si="22"/>
        <v>4.0560524248413055E-2</v>
      </c>
      <c r="P111" s="501">
        <f t="shared" si="23"/>
        <v>5.4025583068312066E-2</v>
      </c>
      <c r="Q111" s="489"/>
      <c r="R111" s="499">
        <f>C111/GDP!H29</f>
        <v>6.3423760032846289E-3</v>
      </c>
      <c r="S111" s="500">
        <f>D111/GDP!I29</f>
        <v>6.0581376058764297E-3</v>
      </c>
      <c r="T111" s="500">
        <f>E111/GDP!J29</f>
        <v>6.5974254486681934E-3</v>
      </c>
      <c r="U111" s="500">
        <f>F111/GDP!K29</f>
        <v>6.8786540240442801E-3</v>
      </c>
      <c r="V111" s="501">
        <f>G111/GDP!L29</f>
        <v>7.3089835522990726E-3</v>
      </c>
      <c r="W111" s="489"/>
      <c r="X111" s="499">
        <f>I111/GDP!N29</f>
        <v>7.3728452832773255E-3</v>
      </c>
      <c r="Y111" s="500">
        <f>J111/GDP!O29</f>
        <v>7.5371093410725861E-3</v>
      </c>
      <c r="Z111" s="501">
        <f>K111/GDP!P29</f>
        <v>7.2858431301647845E-3</v>
      </c>
    </row>
    <row r="112" spans="1:26" x14ac:dyDescent="0.3">
      <c r="A112" s="530" t="s">
        <v>62</v>
      </c>
      <c r="B112" s="531" t="s">
        <v>63</v>
      </c>
      <c r="C112" s="492">
        <v>479.56174785053008</v>
      </c>
      <c r="D112" s="493">
        <v>484.5250692850484</v>
      </c>
      <c r="E112" s="492">
        <v>538.1759559239141</v>
      </c>
      <c r="F112" s="492">
        <v>577.78819533328647</v>
      </c>
      <c r="G112" s="494">
        <v>677.53701136453321</v>
      </c>
      <c r="H112" s="489"/>
      <c r="I112" s="520">
        <v>751.95270266444822</v>
      </c>
      <c r="J112" s="521">
        <v>835.50300296049863</v>
      </c>
      <c r="K112" s="522">
        <v>920.33703691053654</v>
      </c>
      <c r="L112" s="489"/>
      <c r="M112" s="498">
        <f t="shared" si="20"/>
        <v>7.3604624980631028E-2</v>
      </c>
      <c r="N112" s="499">
        <f t="shared" si="21"/>
        <v>2.1060557322984508E-2</v>
      </c>
      <c r="O112" s="500">
        <f t="shared" si="22"/>
        <v>4.2804743972554515E-2</v>
      </c>
      <c r="P112" s="501">
        <f t="shared" si="23"/>
        <v>6.317015102728174E-2</v>
      </c>
      <c r="Q112" s="489"/>
      <c r="R112" s="499">
        <f>C112/GDP!H30</f>
        <v>5.7925543791335779E-3</v>
      </c>
      <c r="S112" s="500">
        <f>D112/GDP!I30</f>
        <v>5.5810968538382473E-3</v>
      </c>
      <c r="T112" s="500">
        <f>E112/GDP!J30</f>
        <v>6.0973208091668341E-3</v>
      </c>
      <c r="U112" s="500">
        <f>F112/GDP!K30</f>
        <v>6.460191276731626E-3</v>
      </c>
      <c r="V112" s="501">
        <f>G112/GDP!L30</f>
        <v>7.1895420900488132E-3</v>
      </c>
      <c r="W112" s="489"/>
      <c r="X112" s="499">
        <f>I112/GDP!N30</f>
        <v>7.4880941163112079E-3</v>
      </c>
      <c r="Y112" s="500">
        <f>J112/GDP!O30</f>
        <v>7.8142524929204465E-3</v>
      </c>
      <c r="Z112" s="501">
        <f>K112/GDP!P30</f>
        <v>7.9917428071012431E-3</v>
      </c>
    </row>
    <row r="113" spans="1:26" x14ac:dyDescent="0.3">
      <c r="A113" s="530" t="s">
        <v>64</v>
      </c>
      <c r="B113" s="531" t="s">
        <v>65</v>
      </c>
      <c r="C113" s="492">
        <v>193.33855254261584</v>
      </c>
      <c r="D113" s="493">
        <v>206.02610952344753</v>
      </c>
      <c r="E113" s="492">
        <v>232.04347594258252</v>
      </c>
      <c r="F113" s="492">
        <v>249.51062901913664</v>
      </c>
      <c r="G113" s="494">
        <v>303.62355196839758</v>
      </c>
      <c r="H113" s="489"/>
      <c r="I113" s="520">
        <v>354.08129371179575</v>
      </c>
      <c r="J113" s="521">
        <v>393.42365967977298</v>
      </c>
      <c r="K113" s="522">
        <v>428.75434853922155</v>
      </c>
      <c r="L113" s="489"/>
      <c r="M113" s="498">
        <f t="shared" si="20"/>
        <v>7.5275346594429804E-2</v>
      </c>
      <c r="N113" s="499">
        <f t="shared" si="21"/>
        <v>3.122517161937477E-2</v>
      </c>
      <c r="O113" s="500">
        <f t="shared" si="22"/>
        <v>5.318582071957656E-2</v>
      </c>
      <c r="P113" s="501">
        <f t="shared" si="23"/>
        <v>7.1456678624388426E-2</v>
      </c>
      <c r="Q113" s="489"/>
      <c r="R113" s="499">
        <f>C113/GDP!H31</f>
        <v>4.7862651713409844E-3</v>
      </c>
      <c r="S113" s="500">
        <f>D113/GDP!I31</f>
        <v>4.7126037205441861E-3</v>
      </c>
      <c r="T113" s="500">
        <f>E113/GDP!J31</f>
        <v>5.1802346486434633E-3</v>
      </c>
      <c r="U113" s="500">
        <f>F113/GDP!K31</f>
        <v>5.4591397056477E-3</v>
      </c>
      <c r="V113" s="501">
        <f>G113/GDP!L31</f>
        <v>6.3338291278783225E-3</v>
      </c>
      <c r="W113" s="489"/>
      <c r="X113" s="499">
        <f>I113/GDP!N31</f>
        <v>6.9058571605159153E-3</v>
      </c>
      <c r="Y113" s="500">
        <f>J113/GDP!O31</f>
        <v>7.1803676810211353E-3</v>
      </c>
      <c r="Z113" s="501">
        <f>K113/GDP!P31</f>
        <v>7.234331202910141E-3</v>
      </c>
    </row>
    <row r="114" spans="1:26" x14ac:dyDescent="0.3">
      <c r="A114" s="530" t="s">
        <v>66</v>
      </c>
      <c r="B114" s="531" t="s">
        <v>67</v>
      </c>
      <c r="C114" s="492">
        <v>8462.8985624118741</v>
      </c>
      <c r="D114" s="493">
        <v>8697.6575023739279</v>
      </c>
      <c r="E114" s="492">
        <v>9724.0839757111589</v>
      </c>
      <c r="F114" s="492">
        <v>11045.176267073433</v>
      </c>
      <c r="G114" s="494">
        <v>13724.358124968217</v>
      </c>
      <c r="H114" s="489"/>
      <c r="I114" s="520">
        <v>15153.383570596929</v>
      </c>
      <c r="J114" s="521">
        <v>16837.092856218806</v>
      </c>
      <c r="K114" s="522">
        <v>18565.117370238258</v>
      </c>
      <c r="L114" s="489"/>
      <c r="M114" s="498">
        <f t="shared" si="20"/>
        <v>0.13585776250617565</v>
      </c>
      <c r="N114" s="499">
        <f t="shared" si="21"/>
        <v>2.0007851802663179E-2</v>
      </c>
      <c r="O114" s="500">
        <f t="shared" si="22"/>
        <v>4.1729620364337583E-2</v>
      </c>
      <c r="P114" s="501">
        <f t="shared" si="23"/>
        <v>6.2285201470195117E-2</v>
      </c>
      <c r="Q114" s="489"/>
      <c r="R114" s="499">
        <f>C114/GDP!H32</f>
        <v>7.9898347333958782E-3</v>
      </c>
      <c r="S114" s="500">
        <f>D114/GDP!I32</f>
        <v>7.7175479201660162E-3</v>
      </c>
      <c r="T114" s="500">
        <f>E114/GDP!J32</f>
        <v>8.157538331580335E-3</v>
      </c>
      <c r="U114" s="500">
        <f>F114/GDP!K32</f>
        <v>9.0439550202211748E-3</v>
      </c>
      <c r="V114" s="501">
        <f>G114/GDP!L32</f>
        <v>1.0828966694302505E-2</v>
      </c>
      <c r="W114" s="489"/>
      <c r="X114" s="499">
        <f>I114/GDP!N32</f>
        <v>1.1479276300470239E-2</v>
      </c>
      <c r="Y114" s="500">
        <f>J114/GDP!O32</f>
        <v>1.2140726763478105E-2</v>
      </c>
      <c r="Z114" s="501">
        <f>K114/GDP!P32</f>
        <v>1.2692251601347938E-2</v>
      </c>
    </row>
    <row r="115" spans="1:26" x14ac:dyDescent="0.3">
      <c r="A115" s="530" t="s">
        <v>68</v>
      </c>
      <c r="B115" s="531" t="s">
        <v>69</v>
      </c>
      <c r="C115" s="492">
        <v>5007.4949975720774</v>
      </c>
      <c r="D115" s="493">
        <v>5584.888623272288</v>
      </c>
      <c r="E115" s="492">
        <v>6190.4037942098357</v>
      </c>
      <c r="F115" s="492">
        <v>6550.6729372731652</v>
      </c>
      <c r="G115" s="494">
        <v>8008.6151492556264</v>
      </c>
      <c r="H115" s="489"/>
      <c r="I115" s="520">
        <v>9268.583766671798</v>
      </c>
      <c r="J115" s="521">
        <v>10298.426407413106</v>
      </c>
      <c r="K115" s="522">
        <v>10982.213950339215</v>
      </c>
      <c r="L115" s="489"/>
      <c r="M115" s="498">
        <f t="shared" si="20"/>
        <v>5.8198003723166636E-2</v>
      </c>
      <c r="N115" s="499">
        <f t="shared" si="21"/>
        <v>2.9653715535414182E-2</v>
      </c>
      <c r="O115" s="500">
        <f t="shared" si="22"/>
        <v>5.158089939777466E-2</v>
      </c>
      <c r="P115" s="501">
        <f t="shared" si="23"/>
        <v>6.5188564049958764E-2</v>
      </c>
      <c r="Q115" s="489"/>
      <c r="R115" s="499">
        <f>C115/GDP!H33</f>
        <v>1.1471014229783437E-2</v>
      </c>
      <c r="S115" s="500">
        <f>D115/GDP!I33</f>
        <v>1.2052803790314853E-2</v>
      </c>
      <c r="T115" s="500">
        <f>E115/GDP!J33</f>
        <v>1.299164862549318E-2</v>
      </c>
      <c r="U115" s="500">
        <f>F115/GDP!K33</f>
        <v>1.3842976317635034E-2</v>
      </c>
      <c r="V115" s="501">
        <f>G115/GDP!L33</f>
        <v>1.6432331796308684E-2</v>
      </c>
      <c r="W115" s="489"/>
      <c r="X115" s="499">
        <f>I115/GDP!N33</f>
        <v>1.8045461734619062E-2</v>
      </c>
      <c r="Y115" s="500">
        <f>J115/GDP!O33</f>
        <v>1.9035968710688356E-2</v>
      </c>
      <c r="Z115" s="501">
        <f>K115/GDP!P33</f>
        <v>1.9087055462435363E-2</v>
      </c>
    </row>
    <row r="116" spans="1:26" x14ac:dyDescent="0.3">
      <c r="A116" s="530" t="s">
        <v>70</v>
      </c>
      <c r="B116" s="531" t="s">
        <v>71</v>
      </c>
      <c r="C116" s="493">
        <v>7622.4630172748539</v>
      </c>
      <c r="D116" s="493">
        <v>7780.4602012829164</v>
      </c>
      <c r="E116" s="492">
        <v>8873.1417093115506</v>
      </c>
      <c r="F116" s="492">
        <v>10028.4373685556</v>
      </c>
      <c r="G116" s="504">
        <v>11998.60706795901</v>
      </c>
      <c r="H116" s="489"/>
      <c r="I116" s="520">
        <v>13854.568814335995</v>
      </c>
      <c r="J116" s="521">
        <v>15393.965349262209</v>
      </c>
      <c r="K116" s="522">
        <v>16933.361884188438</v>
      </c>
      <c r="L116" s="489"/>
      <c r="M116" s="498">
        <f t="shared" si="20"/>
        <v>0.13020142099518961</v>
      </c>
      <c r="N116" s="499">
        <f t="shared" si="21"/>
        <v>2.9182603377547967E-2</v>
      </c>
      <c r="O116" s="500">
        <f t="shared" si="22"/>
        <v>5.1099754582569989E-2</v>
      </c>
      <c r="P116" s="501">
        <f t="shared" si="23"/>
        <v>7.1328039539712007E-2</v>
      </c>
      <c r="Q116" s="489"/>
      <c r="R116" s="499">
        <f>C116/GDP!H34</f>
        <v>1.1959617615457687E-2</v>
      </c>
      <c r="S116" s="500">
        <f>D116/GDP!I34</f>
        <v>1.1582851461145087E-2</v>
      </c>
      <c r="T116" s="500">
        <f>E116/GDP!J34</f>
        <v>1.2866641706296714E-2</v>
      </c>
      <c r="U116" s="500">
        <f>F116/GDP!K34</f>
        <v>1.441704512907473E-2</v>
      </c>
      <c r="V116" s="501">
        <f>G116/GDP!L34</f>
        <v>1.6743636935206627E-2</v>
      </c>
      <c r="W116" s="489"/>
      <c r="X116" s="499">
        <f>I116/GDP!N34</f>
        <v>1.8578500444301628E-2</v>
      </c>
      <c r="Y116" s="500">
        <f>J116/GDP!O34</f>
        <v>1.9842828739121816E-2</v>
      </c>
      <c r="Z116" s="501">
        <f>K116/GDP!P34</f>
        <v>2.082458232546067E-2</v>
      </c>
    </row>
    <row r="117" spans="1:26" x14ac:dyDescent="0.3">
      <c r="A117" s="530" t="s">
        <v>72</v>
      </c>
      <c r="B117" s="531" t="s">
        <v>73</v>
      </c>
      <c r="C117" s="493">
        <v>28376.872829209562</v>
      </c>
      <c r="D117" s="493">
        <v>29011.150582138558</v>
      </c>
      <c r="E117" s="492">
        <v>32975.621401374003</v>
      </c>
      <c r="F117" s="492">
        <v>36091.626516919074</v>
      </c>
      <c r="G117" s="504">
        <v>42269.225186656855</v>
      </c>
      <c r="H117" s="489"/>
      <c r="I117" s="520">
        <v>47986.346390851715</v>
      </c>
      <c r="J117" s="521">
        <v>53318.162656501889</v>
      </c>
      <c r="K117" s="522">
        <v>58102.058307563129</v>
      </c>
      <c r="L117" s="489"/>
      <c r="M117" s="498">
        <f t="shared" si="20"/>
        <v>9.4494204600955145E-2</v>
      </c>
      <c r="N117" s="499">
        <f t="shared" si="21"/>
        <v>2.5696041685116855E-2</v>
      </c>
      <c r="O117" s="500">
        <f t="shared" si="22"/>
        <v>4.7538944161538144E-2</v>
      </c>
      <c r="P117" s="501">
        <f t="shared" si="23"/>
        <v>6.5696271053292676E-2</v>
      </c>
      <c r="Q117" s="489"/>
      <c r="R117" s="499">
        <f>C117/GDP!H35</f>
        <v>1.4318378952990866E-2</v>
      </c>
      <c r="S117" s="500">
        <f>D117/GDP!I35</f>
        <v>1.3604861004877424E-2</v>
      </c>
      <c r="T117" s="500">
        <f>E117/GDP!J35</f>
        <v>1.4854672141600427E-2</v>
      </c>
      <c r="U117" s="500">
        <f>F117/GDP!K35</f>
        <v>1.6180685280880697E-2</v>
      </c>
      <c r="V117" s="501">
        <f>G117/GDP!L35</f>
        <v>1.8464331709041149E-2</v>
      </c>
      <c r="W117" s="489"/>
      <c r="X117" s="499">
        <f>I117/GDP!N35</f>
        <v>2.0150663215837295E-2</v>
      </c>
      <c r="Y117" s="500">
        <f>J117/GDP!O35</f>
        <v>2.1344345982846406E-2</v>
      </c>
      <c r="Z117" s="501">
        <f>K117/GDP!P35</f>
        <v>2.208878099016337E-2</v>
      </c>
    </row>
    <row r="118" spans="1:26" x14ac:dyDescent="0.3">
      <c r="A118" s="530" t="s">
        <v>74</v>
      </c>
      <c r="B118" s="531" t="s">
        <v>75</v>
      </c>
      <c r="C118" s="493">
        <v>4018.2396141298832</v>
      </c>
      <c r="D118" s="493">
        <v>4082.1680896986522</v>
      </c>
      <c r="E118" s="492">
        <v>4408.7415368745451</v>
      </c>
      <c r="F118" s="492">
        <v>4618.597634029773</v>
      </c>
      <c r="G118" s="504">
        <v>5326.2656779140225</v>
      </c>
      <c r="H118" s="489"/>
      <c r="I118" s="520">
        <v>5819.1831042616986</v>
      </c>
      <c r="J118" s="521">
        <v>6465.7590047352214</v>
      </c>
      <c r="K118" s="522">
        <v>7045.6405101954415</v>
      </c>
      <c r="L118" s="489"/>
      <c r="M118" s="498">
        <f t="shared" si="20"/>
        <v>4.7599999999999865E-2</v>
      </c>
      <c r="N118" s="499">
        <f t="shared" si="21"/>
        <v>1.7859511811770368E-2</v>
      </c>
      <c r="O118" s="500">
        <f t="shared" si="22"/>
        <v>3.9535529996139962E-2</v>
      </c>
      <c r="P118" s="501">
        <f t="shared" si="23"/>
        <v>5.7546642948208326E-2</v>
      </c>
      <c r="Q118" s="489"/>
      <c r="R118" s="499">
        <f>C118/GDP!H36</f>
        <v>1.062238590842296E-2</v>
      </c>
      <c r="S118" s="500">
        <f>D118/GDP!I36</f>
        <v>1.0383171916226718E-2</v>
      </c>
      <c r="T118" s="500">
        <f>E118/GDP!J36</f>
        <v>1.0835078819650864E-2</v>
      </c>
      <c r="U118" s="500">
        <f>F118/GDP!K36</f>
        <v>1.1090945118152623E-2</v>
      </c>
      <c r="V118" s="501">
        <f>G118/GDP!L36</f>
        <v>1.2439957320900133E-2</v>
      </c>
      <c r="W118" s="489"/>
      <c r="X118" s="499">
        <f>I118/GDP!N36</f>
        <v>1.3122885114247423E-2</v>
      </c>
      <c r="Y118" s="500">
        <f>J118/GDP!O36</f>
        <v>1.4081439218798605E-2</v>
      </c>
      <c r="Z118" s="501">
        <f>K118/GDP!P36</f>
        <v>1.4719610331228081E-2</v>
      </c>
    </row>
    <row r="119" spans="1:26" x14ac:dyDescent="0.3">
      <c r="A119" s="533" t="s">
        <v>76</v>
      </c>
      <c r="B119" s="534" t="s">
        <v>77</v>
      </c>
      <c r="C119" s="508">
        <f>SUM(C89:C115)</f>
        <v>108198.43304488418</v>
      </c>
      <c r="D119" s="506">
        <f>SUM(D89:D115)</f>
        <v>111460.96331270966</v>
      </c>
      <c r="E119" s="506">
        <f t="shared" ref="E119:F119" si="24">SUM(E89:E115)</f>
        <v>121686.33436964931</v>
      </c>
      <c r="F119" s="506">
        <f t="shared" si="24"/>
        <v>133283.80190210024</v>
      </c>
      <c r="G119" s="507">
        <f>SUM(G89:G115)</f>
        <v>158250.52092138462</v>
      </c>
      <c r="H119" s="489"/>
      <c r="I119" s="508">
        <f>SUM(I89:I115)</f>
        <v>176558.36727396501</v>
      </c>
      <c r="J119" s="506">
        <f>SUM(J89:J115)</f>
        <v>196175.9636377389</v>
      </c>
      <c r="K119" s="507">
        <f t="shared" ref="K119" si="25">SUM(K89:K115)</f>
        <v>212920.38753929848</v>
      </c>
      <c r="L119" s="509"/>
      <c r="M119" s="510">
        <f t="shared" si="20"/>
        <v>9.5306244472949997E-2</v>
      </c>
      <c r="N119" s="513">
        <f t="shared" si="21"/>
        <v>2.2135874281299817E-2</v>
      </c>
      <c r="O119" s="511">
        <f t="shared" si="22"/>
        <v>4.3902960544885294E-2</v>
      </c>
      <c r="P119" s="512">
        <f t="shared" si="23"/>
        <v>6.1144237364403109E-2</v>
      </c>
      <c r="Q119" s="489"/>
      <c r="R119" s="513">
        <f>C119/GDP!H37</f>
        <v>9.2093731484287934E-3</v>
      </c>
      <c r="S119" s="511">
        <f>D119/GDP!I37</f>
        <v>8.9647520098397621E-3</v>
      </c>
      <c r="T119" s="511">
        <f>E119/GDP!J37</f>
        <v>9.4581290154280677E-3</v>
      </c>
      <c r="U119" s="511">
        <f>F119/GDP!K37</f>
        <v>1.0291285331706687E-2</v>
      </c>
      <c r="V119" s="512">
        <f>G119/GDP!L37</f>
        <v>1.1828129652091809E-2</v>
      </c>
      <c r="W119" s="489"/>
      <c r="X119" s="513">
        <f>I119/GDP!N37</f>
        <v>1.2674423380566549E-2</v>
      </c>
      <c r="Y119" s="511">
        <f>J119/GDP!O37</f>
        <v>1.3463406121973753E-2</v>
      </c>
      <c r="Z119" s="512">
        <f>K119/GDP!P37</f>
        <v>1.3888680671675953E-2</v>
      </c>
    </row>
    <row r="120" spans="1:26" x14ac:dyDescent="0.3">
      <c r="A120" s="533" t="s">
        <v>78</v>
      </c>
      <c r="B120" s="534" t="s">
        <v>79</v>
      </c>
      <c r="C120" s="508">
        <f>C119+C117</f>
        <v>136575.30587409373</v>
      </c>
      <c r="D120" s="506">
        <f>D119+D117</f>
        <v>140472.11389484821</v>
      </c>
      <c r="E120" s="506">
        <f t="shared" ref="E120" si="26">E119+E117</f>
        <v>154661.95577102332</v>
      </c>
      <c r="F120" s="506">
        <f t="shared" ref="F120" si="27">F119+F117</f>
        <v>169375.42841901933</v>
      </c>
      <c r="G120" s="507">
        <f>G119+G117</f>
        <v>200519.74610804149</v>
      </c>
      <c r="H120" s="489"/>
      <c r="I120" s="508">
        <f>I119+I117</f>
        <v>224544.71366481672</v>
      </c>
      <c r="J120" s="506">
        <f>J119+J117</f>
        <v>249494.12629424079</v>
      </c>
      <c r="K120" s="507">
        <f t="shared" ref="K120" si="28">K119+K117</f>
        <v>271022.44584686158</v>
      </c>
      <c r="L120" s="489"/>
      <c r="M120" s="510">
        <f t="shared" si="20"/>
        <v>9.5133108686271006E-2</v>
      </c>
      <c r="N120" s="513">
        <f t="shared" si="21"/>
        <v>2.289048272059091E-2</v>
      </c>
      <c r="O120" s="510">
        <f t="shared" si="22"/>
        <v>4.467363888976017E-2</v>
      </c>
      <c r="P120" s="512">
        <f t="shared" si="23"/>
        <v>6.2110305712395286E-2</v>
      </c>
      <c r="Q120" s="489"/>
      <c r="R120" s="513">
        <f>C120/GDP!H38</f>
        <v>9.9467987789295647E-3</v>
      </c>
      <c r="S120" s="510">
        <f>D120/GDP!I38</f>
        <v>9.6440635153061532E-3</v>
      </c>
      <c r="T120" s="510">
        <f>E120/GDP!J38</f>
        <v>1.0252239271546061E-2</v>
      </c>
      <c r="U120" s="510">
        <f>F120/GDP!K38</f>
        <v>1.1156574041874923E-2</v>
      </c>
      <c r="V120" s="512">
        <f>G120/GDP!L38</f>
        <v>1.2797713885724794E-2</v>
      </c>
      <c r="W120" s="489"/>
      <c r="X120" s="513">
        <f>I120/GDP!N38</f>
        <v>1.3765897005942579E-2</v>
      </c>
      <c r="Y120" s="510">
        <f>J120/GDP!O38</f>
        <v>1.4616755810137152E-2</v>
      </c>
      <c r="Z120" s="512">
        <f>K120/GDP!P38</f>
        <v>1.5089592689688135E-2</v>
      </c>
    </row>
    <row r="121" spans="1:26" ht="14.4" thickBot="1" x14ac:dyDescent="0.35">
      <c r="A121" s="535" t="s">
        <v>80</v>
      </c>
      <c r="B121" s="536"/>
      <c r="C121" s="516">
        <f>SUM(C89:C118)</f>
        <v>148216.00850549847</v>
      </c>
      <c r="D121" s="514">
        <f>SUM(D89:D118)</f>
        <v>152334.74218582979</v>
      </c>
      <c r="E121" s="514">
        <f t="shared" ref="E121:F121" si="29">SUM(E89:E118)</f>
        <v>167943.83901720942</v>
      </c>
      <c r="F121" s="514">
        <f t="shared" si="29"/>
        <v>184022.46342160468</v>
      </c>
      <c r="G121" s="515">
        <f>SUM(G89:G118)</f>
        <v>217844.61885391449</v>
      </c>
      <c r="H121" s="489"/>
      <c r="I121" s="516">
        <f>SUM(I89:I118)</f>
        <v>244218.46558341442</v>
      </c>
      <c r="J121" s="514">
        <f>SUM(J89:J118)</f>
        <v>271353.85064823821</v>
      </c>
      <c r="K121" s="515">
        <f t="shared" ref="K121" si="30">SUM(K89:K118)</f>
        <v>295001.44824124553</v>
      </c>
      <c r="L121" s="509"/>
      <c r="M121" s="518">
        <f t="shared" si="20"/>
        <v>9.5738102085112242E-2</v>
      </c>
      <c r="N121" s="517">
        <f t="shared" si="21"/>
        <v>2.311942984342874E-2</v>
      </c>
      <c r="O121" s="518">
        <f t="shared" si="22"/>
        <v>4.4907461599002607E-2</v>
      </c>
      <c r="P121" s="519">
        <f t="shared" si="23"/>
        <v>6.2515960024198236E-2</v>
      </c>
      <c r="Q121" s="489"/>
      <c r="R121" s="517">
        <f>C121/GDP!H39</f>
        <v>1.0051126033067121E-2</v>
      </c>
      <c r="S121" s="518">
        <f>D121/GDP!I39</f>
        <v>9.7459736413593318E-3</v>
      </c>
      <c r="T121" s="518">
        <f>E121/GDP!J39</f>
        <v>1.0378310467880554E-2</v>
      </c>
      <c r="U121" s="518">
        <f>F121/GDP!K39</f>
        <v>1.1294089833567887E-2</v>
      </c>
      <c r="V121" s="519">
        <f>G121/GDP!L39</f>
        <v>1.2956785610528595E-2</v>
      </c>
      <c r="W121" s="489"/>
      <c r="X121" s="517">
        <f>I121/GDP!N39</f>
        <v>1.3954675034097483E-2</v>
      </c>
      <c r="Y121" s="518">
        <f>J121/GDP!O39</f>
        <v>1.4824828212822799E-2</v>
      </c>
      <c r="Z121" s="519">
        <f>K121/GDP!P39</f>
        <v>1.5322613263391694E-2</v>
      </c>
    </row>
    <row r="122" spans="1:26" x14ac:dyDescent="0.25">
      <c r="A122" s="2" t="s">
        <v>81</v>
      </c>
      <c r="B122" s="529"/>
      <c r="C122" s="529"/>
      <c r="D122" s="529"/>
      <c r="E122" s="529"/>
      <c r="F122" s="529"/>
      <c r="G122" s="529"/>
      <c r="H122" s="529"/>
      <c r="I122" s="529"/>
      <c r="J122" s="529"/>
      <c r="K122" s="529"/>
      <c r="L122" s="529"/>
      <c r="M122" s="529"/>
      <c r="N122" s="529"/>
      <c r="O122" s="529"/>
      <c r="P122" s="529"/>
      <c r="Q122" s="529"/>
      <c r="R122" s="529"/>
      <c r="S122" s="529"/>
      <c r="T122" s="529"/>
      <c r="U122" s="529"/>
      <c r="V122" s="529"/>
      <c r="W122" s="529"/>
      <c r="X122" s="529"/>
      <c r="Y122" s="529"/>
      <c r="Z122" s="529"/>
    </row>
    <row r="123" spans="1:26" x14ac:dyDescent="0.3">
      <c r="A123" s="529"/>
      <c r="B123" s="529"/>
      <c r="C123" s="529"/>
      <c r="D123" s="529"/>
      <c r="E123" s="529"/>
      <c r="F123" s="529"/>
      <c r="G123" s="529"/>
      <c r="H123" s="529"/>
      <c r="I123" s="529"/>
      <c r="J123" s="529"/>
      <c r="K123" s="529"/>
      <c r="L123" s="529"/>
      <c r="M123" s="529"/>
      <c r="N123" s="529"/>
      <c r="O123" s="529"/>
      <c r="P123" s="529"/>
      <c r="Q123" s="529"/>
      <c r="R123" s="529"/>
      <c r="S123" s="529"/>
      <c r="T123" s="529"/>
      <c r="U123" s="529"/>
      <c r="V123" s="529"/>
      <c r="W123" s="529"/>
      <c r="X123" s="529"/>
      <c r="Y123" s="529"/>
      <c r="Z123" s="529"/>
    </row>
    <row r="124" spans="1:26" ht="14.4" thickBot="1" x14ac:dyDescent="0.35"/>
    <row r="125" spans="1:26" ht="40.950000000000003" customHeight="1" thickBot="1" x14ac:dyDescent="0.35">
      <c r="A125" s="673" t="s">
        <v>190</v>
      </c>
      <c r="B125" s="674"/>
      <c r="C125" s="674"/>
      <c r="D125" s="674"/>
      <c r="E125" s="674"/>
      <c r="F125" s="674"/>
      <c r="G125" s="674"/>
      <c r="H125" s="674"/>
      <c r="I125" s="674"/>
      <c r="J125" s="674"/>
      <c r="K125" s="674"/>
      <c r="L125" s="674"/>
      <c r="M125" s="674"/>
      <c r="N125" s="674"/>
      <c r="O125" s="674"/>
      <c r="P125" s="674"/>
      <c r="Q125" s="674"/>
      <c r="R125" s="674"/>
      <c r="S125" s="674"/>
      <c r="T125" s="674"/>
      <c r="U125" s="674"/>
      <c r="V125" s="674"/>
      <c r="W125" s="674"/>
      <c r="X125" s="674"/>
      <c r="Y125" s="674"/>
      <c r="Z125" s="675"/>
    </row>
    <row r="126" spans="1:26" ht="14.4" thickBot="1" x14ac:dyDescent="0.35">
      <c r="A126" s="676"/>
      <c r="B126" s="677"/>
      <c r="C126" s="680" t="s">
        <v>183</v>
      </c>
      <c r="D126" s="681"/>
      <c r="E126" s="681"/>
      <c r="F126" s="681"/>
      <c r="G126" s="682"/>
      <c r="I126" s="683" t="s">
        <v>183</v>
      </c>
      <c r="J126" s="684"/>
      <c r="K126" s="685"/>
      <c r="M126" s="683" t="s">
        <v>184</v>
      </c>
      <c r="N126" s="684"/>
      <c r="O126" s="684"/>
      <c r="P126" s="685"/>
      <c r="R126" s="686" t="s">
        <v>185</v>
      </c>
      <c r="S126" s="687"/>
      <c r="T126" s="687"/>
      <c r="U126" s="687"/>
      <c r="V126" s="687"/>
      <c r="W126" s="688"/>
      <c r="X126" s="687"/>
      <c r="Y126" s="687"/>
      <c r="Z126" s="689"/>
    </row>
    <row r="127" spans="1:26" ht="55.8" thickBot="1" x14ac:dyDescent="0.35">
      <c r="A127" s="678"/>
      <c r="B127" s="679"/>
      <c r="C127" s="472">
        <v>2020</v>
      </c>
      <c r="D127" s="472">
        <v>2021</v>
      </c>
      <c r="E127" s="472">
        <v>2022</v>
      </c>
      <c r="F127" s="472">
        <v>2023</v>
      </c>
      <c r="G127" s="472">
        <v>2025</v>
      </c>
      <c r="H127" s="529"/>
      <c r="I127" s="472" t="s">
        <v>5</v>
      </c>
      <c r="J127" s="472" t="s">
        <v>6</v>
      </c>
      <c r="K127" s="472" t="s">
        <v>7</v>
      </c>
      <c r="L127" s="489"/>
      <c r="M127" s="473" t="s">
        <v>83</v>
      </c>
      <c r="N127" s="474" t="s">
        <v>9</v>
      </c>
      <c r="O127" s="474" t="s">
        <v>10</v>
      </c>
      <c r="P127" s="475" t="s">
        <v>11</v>
      </c>
      <c r="Q127" s="489"/>
      <c r="R127" s="476">
        <v>2020</v>
      </c>
      <c r="S127" s="477">
        <v>2021</v>
      </c>
      <c r="T127" s="477">
        <v>2022</v>
      </c>
      <c r="U127" s="472">
        <v>2023</v>
      </c>
      <c r="V127" s="478">
        <v>2025</v>
      </c>
      <c r="W127" s="489"/>
      <c r="X127" s="479" t="s">
        <v>5</v>
      </c>
      <c r="Y127" s="480" t="s">
        <v>186</v>
      </c>
      <c r="Z127" s="481" t="s">
        <v>187</v>
      </c>
    </row>
    <row r="128" spans="1:26" ht="28.2" thickBot="1" x14ac:dyDescent="0.35">
      <c r="A128" s="472" t="s">
        <v>12</v>
      </c>
      <c r="B128" s="490" t="s">
        <v>13</v>
      </c>
      <c r="C128" s="482" t="s">
        <v>84</v>
      </c>
      <c r="D128" s="482" t="s">
        <v>84</v>
      </c>
      <c r="E128" s="482" t="s">
        <v>84</v>
      </c>
      <c r="F128" s="482" t="s">
        <v>84</v>
      </c>
      <c r="G128" s="482" t="s">
        <v>84</v>
      </c>
      <c r="H128" s="529"/>
      <c r="I128" s="472" t="s">
        <v>84</v>
      </c>
      <c r="J128" s="472" t="s">
        <v>84</v>
      </c>
      <c r="K128" s="472" t="s">
        <v>84</v>
      </c>
      <c r="L128" s="489"/>
      <c r="M128" s="473" t="s">
        <v>15</v>
      </c>
      <c r="N128" s="474" t="s">
        <v>15</v>
      </c>
      <c r="O128" s="483" t="s">
        <v>15</v>
      </c>
      <c r="P128" s="475" t="s">
        <v>15</v>
      </c>
      <c r="Q128" s="489"/>
      <c r="R128" s="491" t="s">
        <v>15</v>
      </c>
      <c r="S128" s="485" t="s">
        <v>15</v>
      </c>
      <c r="T128" s="485" t="s">
        <v>15</v>
      </c>
      <c r="U128" s="485" t="s">
        <v>15</v>
      </c>
      <c r="V128" s="486" t="s">
        <v>15</v>
      </c>
      <c r="W128" s="489"/>
      <c r="X128" s="484" t="s">
        <v>15</v>
      </c>
      <c r="Y128" s="487" t="s">
        <v>15</v>
      </c>
      <c r="Z128" s="488" t="s">
        <v>15</v>
      </c>
    </row>
    <row r="129" spans="1:26" x14ac:dyDescent="0.3">
      <c r="A129" s="530" t="s">
        <v>16</v>
      </c>
      <c r="B129" s="531" t="s">
        <v>17</v>
      </c>
      <c r="C129" s="492">
        <v>2858.8787104087123</v>
      </c>
      <c r="D129" s="493">
        <v>2946.9920587903121</v>
      </c>
      <c r="E129" s="492">
        <v>3094.3378713536595</v>
      </c>
      <c r="F129" s="492">
        <v>3276.8570032103435</v>
      </c>
      <c r="G129" s="494">
        <v>3927.7950337851748</v>
      </c>
      <c r="H129" s="489"/>
      <c r="I129" s="520">
        <v>4367.9638934790728</v>
      </c>
      <c r="J129" s="521">
        <v>4904.5116911400619</v>
      </c>
      <c r="K129" s="522">
        <v>5533.8694231999916</v>
      </c>
      <c r="L129" s="489"/>
      <c r="M129" s="498">
        <f>F129/E129-1</f>
        <v>5.8984874776082163E-2</v>
      </c>
      <c r="N129" s="499">
        <f>(I129/$G129)^(1/5)-1</f>
        <v>2.1471007700629263E-2</v>
      </c>
      <c r="O129" s="500">
        <f>(J129/$G129)^(1/5)-1</f>
        <v>4.5416598986969481E-2</v>
      </c>
      <c r="P129" s="501">
        <f>(K129/$G129)^(1/5)-1</f>
        <v>7.096682523103981E-2</v>
      </c>
      <c r="Q129" s="489"/>
      <c r="R129" s="499">
        <f>C129/GDP!H7</f>
        <v>8.9892474616030758E-3</v>
      </c>
      <c r="S129" s="500">
        <f>D129/GDP!I7</f>
        <v>8.8624430488375133E-3</v>
      </c>
      <c r="T129" s="500">
        <f>E129/GDP!J7</f>
        <v>8.8751955693812251E-3</v>
      </c>
      <c r="U129" s="500">
        <f>F129/GDP!K7</f>
        <v>9.3897775799534587E-3</v>
      </c>
      <c r="V129" s="501">
        <f>G129/GDP!L7</f>
        <v>1.0984167295468299E-2</v>
      </c>
      <c r="W129" s="489"/>
      <c r="X129" s="499">
        <f>I129/GDP!N7</f>
        <v>1.1728048034784881E-2</v>
      </c>
      <c r="Y129" s="500">
        <f>J129/GDP!O7</f>
        <v>1.264775655355641E-2</v>
      </c>
      <c r="Z129" s="501">
        <f>K129/GDP!P7</f>
        <v>1.3601817782706249E-2</v>
      </c>
    </row>
    <row r="130" spans="1:26" x14ac:dyDescent="0.3">
      <c r="A130" s="530" t="s">
        <v>18</v>
      </c>
      <c r="B130" s="531" t="s">
        <v>19</v>
      </c>
      <c r="C130" s="492">
        <v>3490.2580510580237</v>
      </c>
      <c r="D130" s="493">
        <v>3557.9346241030671</v>
      </c>
      <c r="E130" s="492">
        <v>3672.1450236808137</v>
      </c>
      <c r="F130" s="492">
        <v>3808.5119344815557</v>
      </c>
      <c r="G130" s="494">
        <v>4651.7032860566715</v>
      </c>
      <c r="H130" s="489"/>
      <c r="I130" s="520">
        <v>5046.8175491526272</v>
      </c>
      <c r="J130" s="521">
        <v>5798.2919316561511</v>
      </c>
      <c r="K130" s="522">
        <v>6450.0041966134168</v>
      </c>
      <c r="L130" s="489"/>
      <c r="M130" s="498">
        <f t="shared" ref="M130:M161" si="31">F130/E130-1</f>
        <v>3.7135491632640738E-2</v>
      </c>
      <c r="N130" s="499">
        <f t="shared" ref="N130:N161" si="32">(I130/$G130)^(1/5)-1</f>
        <v>1.6438531117556554E-2</v>
      </c>
      <c r="O130" s="500">
        <f t="shared" ref="O130:O161" si="33">(J130/$G130)^(1/5)-1</f>
        <v>4.5051311167075836E-2</v>
      </c>
      <c r="P130" s="501">
        <f t="shared" ref="P130:P161" si="34">(K130/$G130)^(1/5)-1</f>
        <v>6.7553376384954289E-2</v>
      </c>
      <c r="Q130" s="489"/>
      <c r="R130" s="499">
        <f>C130/GDP!H8</f>
        <v>9.0471591594394191E-3</v>
      </c>
      <c r="S130" s="500">
        <f>D130/GDP!I8</f>
        <v>8.6771397854578467E-3</v>
      </c>
      <c r="T130" s="500">
        <f>E130/GDP!J8</f>
        <v>8.6739478490763054E-3</v>
      </c>
      <c r="U130" s="500">
        <f>F130/GDP!K8</f>
        <v>8.9069010869671002E-3</v>
      </c>
      <c r="V130" s="501">
        <f>G130/GDP!L8</f>
        <v>1.0656622799786014E-2</v>
      </c>
      <c r="W130" s="489"/>
      <c r="X130" s="499">
        <f>I130/GDP!N8</f>
        <v>1.1197897653172643E-2</v>
      </c>
      <c r="Y130" s="500">
        <f>J130/GDP!O8</f>
        <v>1.2462883479970752E-2</v>
      </c>
      <c r="Z130" s="501">
        <f>K130/GDP!P8</f>
        <v>1.3348512765698877E-2</v>
      </c>
    </row>
    <row r="131" spans="1:26" x14ac:dyDescent="0.3">
      <c r="A131" s="530" t="s">
        <v>20</v>
      </c>
      <c r="B131" s="531" t="s">
        <v>21</v>
      </c>
      <c r="C131" s="492">
        <v>512.42586303860185</v>
      </c>
      <c r="D131" s="493">
        <v>535.593939101866</v>
      </c>
      <c r="E131" s="492">
        <v>547.04266783324886</v>
      </c>
      <c r="F131" s="492">
        <v>564.51066244908054</v>
      </c>
      <c r="G131" s="494">
        <v>666.60467746732058</v>
      </c>
      <c r="H131" s="489"/>
      <c r="I131" s="520">
        <v>730.91642717225204</v>
      </c>
      <c r="J131" s="521">
        <v>808.53587076576548</v>
      </c>
      <c r="K131" s="522">
        <v>926.58210789756731</v>
      </c>
      <c r="L131" s="489"/>
      <c r="M131" s="498">
        <f t="shared" si="31"/>
        <v>3.1931685850063118E-2</v>
      </c>
      <c r="N131" s="499">
        <f t="shared" si="32"/>
        <v>1.8591090631338458E-2</v>
      </c>
      <c r="O131" s="500">
        <f t="shared" si="33"/>
        <v>3.9360450413648884E-2</v>
      </c>
      <c r="P131" s="501">
        <f t="shared" si="34"/>
        <v>6.8078346641752274E-2</v>
      </c>
      <c r="Q131" s="489"/>
      <c r="R131" s="499">
        <f>C131/GDP!H9</f>
        <v>1.1167245753634175E-2</v>
      </c>
      <c r="S131" s="500">
        <f>D131/GDP!I9</f>
        <v>1.0844191318663857E-2</v>
      </c>
      <c r="T131" s="500">
        <f>E131/GDP!J9</f>
        <v>1.0715834961565493E-2</v>
      </c>
      <c r="U131" s="500">
        <f>F131/GDP!K9</f>
        <v>1.0877123080353053E-2</v>
      </c>
      <c r="V131" s="501">
        <f>G131/GDP!L9</f>
        <v>1.2088084360805327E-2</v>
      </c>
      <c r="W131" s="489"/>
      <c r="X131" s="499">
        <f>I131/GDP!N9</f>
        <v>1.2347838003705014E-2</v>
      </c>
      <c r="Y131" s="500">
        <f>J131/GDP!O9</f>
        <v>1.2737564137148395E-2</v>
      </c>
      <c r="Z131" s="501">
        <f>K131/GDP!P9</f>
        <v>1.3440591621009452E-2</v>
      </c>
    </row>
    <row r="132" spans="1:26" x14ac:dyDescent="0.3">
      <c r="A132" s="530" t="s">
        <v>22</v>
      </c>
      <c r="B132" s="531" t="s">
        <v>23</v>
      </c>
      <c r="C132" s="492">
        <v>224.51973035927227</v>
      </c>
      <c r="D132" s="493">
        <v>234.65461919476263</v>
      </c>
      <c r="E132" s="492">
        <v>242.13792695774524</v>
      </c>
      <c r="F132" s="492">
        <v>251.79477867852617</v>
      </c>
      <c r="G132" s="494">
        <v>287.43165436038043</v>
      </c>
      <c r="H132" s="489"/>
      <c r="I132" s="520">
        <v>307.73963857782178</v>
      </c>
      <c r="J132" s="521">
        <v>339.43169729043512</v>
      </c>
      <c r="K132" s="522">
        <v>389.88210932210711</v>
      </c>
      <c r="L132" s="489"/>
      <c r="M132" s="498">
        <f t="shared" si="31"/>
        <v>3.9881615582122887E-2</v>
      </c>
      <c r="N132" s="499">
        <f t="shared" si="32"/>
        <v>1.3747436419748515E-2</v>
      </c>
      <c r="O132" s="500">
        <f t="shared" si="33"/>
        <v>3.3816740182312177E-2</v>
      </c>
      <c r="P132" s="501">
        <f t="shared" si="34"/>
        <v>6.286900497792236E-2</v>
      </c>
      <c r="Q132" s="489"/>
      <c r="R132" s="499">
        <f>C132/GDP!H10</f>
        <v>4.8327241538453245E-3</v>
      </c>
      <c r="S132" s="500">
        <f>D132/GDP!I10</f>
        <v>4.4664014911553977E-3</v>
      </c>
      <c r="T132" s="500">
        <f>E132/GDP!J10</f>
        <v>4.338996137908095E-3</v>
      </c>
      <c r="U132" s="500">
        <f>F132/GDP!K10</f>
        <v>4.3934199745788325E-3</v>
      </c>
      <c r="V132" s="501">
        <f>G132/GDP!L10</f>
        <v>4.7596255833696477E-3</v>
      </c>
      <c r="W132" s="489"/>
      <c r="X132" s="499">
        <f>I132/GDP!N10</f>
        <v>4.7411203310223637E-3</v>
      </c>
      <c r="Y132" s="500">
        <f>J132/GDP!O10</f>
        <v>4.8702940816622358E-3</v>
      </c>
      <c r="Z132" s="501">
        <f>K132/GDP!P10</f>
        <v>5.1432000859931671E-3</v>
      </c>
    </row>
    <row r="133" spans="1:26" x14ac:dyDescent="0.3">
      <c r="A133" s="530" t="s">
        <v>24</v>
      </c>
      <c r="B133" s="531" t="s">
        <v>25</v>
      </c>
      <c r="C133" s="492">
        <v>372.95872723326511</v>
      </c>
      <c r="D133" s="493">
        <v>404.46945912193303</v>
      </c>
      <c r="E133" s="492">
        <v>420.68495586842903</v>
      </c>
      <c r="F133" s="492">
        <v>431.14082062887155</v>
      </c>
      <c r="G133" s="494">
        <v>496.28358126049642</v>
      </c>
      <c r="H133" s="489"/>
      <c r="I133" s="520">
        <v>510.82957572740997</v>
      </c>
      <c r="J133" s="521">
        <v>586.89242845501576</v>
      </c>
      <c r="K133" s="522">
        <v>652.8575434135239</v>
      </c>
      <c r="L133" s="489"/>
      <c r="M133" s="498">
        <f t="shared" si="31"/>
        <v>2.4854382393727947E-2</v>
      </c>
      <c r="N133" s="499">
        <f t="shared" si="32"/>
        <v>5.7944278317221265E-3</v>
      </c>
      <c r="O133" s="500">
        <f t="shared" si="33"/>
        <v>3.410757600305292E-2</v>
      </c>
      <c r="P133" s="501">
        <f t="shared" si="34"/>
        <v>5.6374000501900223E-2</v>
      </c>
      <c r="Q133" s="489"/>
      <c r="R133" s="499">
        <f>C133/GDP!H11</f>
        <v>1.8433973735814613E-2</v>
      </c>
      <c r="S133" s="500">
        <f>D133/GDP!I11</f>
        <v>1.8753689440974636E-2</v>
      </c>
      <c r="T133" s="500">
        <f>E133/GDP!J11</f>
        <v>1.8471154837506075E-2</v>
      </c>
      <c r="U133" s="500">
        <f>F133/GDP!K11</f>
        <v>1.8522743623376917E-2</v>
      </c>
      <c r="V133" s="501">
        <f>G133/GDP!L11</f>
        <v>2.0156188481089944E-2</v>
      </c>
      <c r="W133" s="489"/>
      <c r="X133" s="499">
        <f>I133/GDP!N11</f>
        <v>1.9289043843537055E-2</v>
      </c>
      <c r="Y133" s="500">
        <f>J133/GDP!O11</f>
        <v>2.0625469880452503E-2</v>
      </c>
      <c r="Z133" s="501">
        <f>K133/GDP!P11</f>
        <v>2.1077468996547041E-2</v>
      </c>
    </row>
    <row r="134" spans="1:26" x14ac:dyDescent="0.3">
      <c r="A134" s="530" t="s">
        <v>26</v>
      </c>
      <c r="B134" s="531" t="s">
        <v>27</v>
      </c>
      <c r="C134" s="492">
        <v>729.47727919834279</v>
      </c>
      <c r="D134" s="493">
        <v>754.68975013575857</v>
      </c>
      <c r="E134" s="492">
        <v>789.03358948704056</v>
      </c>
      <c r="F134" s="492">
        <v>816.56731717528805</v>
      </c>
      <c r="G134" s="494">
        <v>948.2658078239923</v>
      </c>
      <c r="H134" s="489"/>
      <c r="I134" s="520">
        <v>1035.6309770085154</v>
      </c>
      <c r="J134" s="521">
        <v>1143.6656610548869</v>
      </c>
      <c r="K134" s="522">
        <v>1312.3980669837981</v>
      </c>
      <c r="L134" s="489"/>
      <c r="M134" s="498">
        <f t="shared" si="31"/>
        <v>3.4895507688268879E-2</v>
      </c>
      <c r="N134" s="499">
        <f t="shared" si="32"/>
        <v>1.7782521012649211E-2</v>
      </c>
      <c r="O134" s="500">
        <f t="shared" si="33"/>
        <v>3.8182724888969677E-2</v>
      </c>
      <c r="P134" s="501">
        <f t="shared" si="34"/>
        <v>6.7154003892106573E-2</v>
      </c>
      <c r="Q134" s="489"/>
      <c r="R134" s="499">
        <f>C134/GDP!H12</f>
        <v>4.0344031386034809E-3</v>
      </c>
      <c r="S134" s="500">
        <f>D134/GDP!I12</f>
        <v>4.0306333114652855E-3</v>
      </c>
      <c r="T134" s="500">
        <f>E134/GDP!J12</f>
        <v>4.117621567829249E-3</v>
      </c>
      <c r="U134" s="500">
        <f>F134/GDP!K12</f>
        <v>4.2535241137786018E-3</v>
      </c>
      <c r="V134" s="501">
        <f>G134/GDP!L12</f>
        <v>4.6912723208661451E-3</v>
      </c>
      <c r="W134" s="489"/>
      <c r="X134" s="499">
        <f>I134/GDP!N12</f>
        <v>4.8525775790065201E-3</v>
      </c>
      <c r="Y134" s="500">
        <f>J134/GDP!O12</f>
        <v>5.0185049814872196E-3</v>
      </c>
      <c r="Z134" s="501">
        <f>K134/GDP!P12</f>
        <v>5.3663502429671314E-3</v>
      </c>
    </row>
    <row r="135" spans="1:26" x14ac:dyDescent="0.3">
      <c r="A135" s="530" t="s">
        <v>28</v>
      </c>
      <c r="B135" s="531" t="s">
        <v>29</v>
      </c>
      <c r="C135" s="492">
        <v>2693.5893244462286</v>
      </c>
      <c r="D135" s="493">
        <v>2719.0306952847654</v>
      </c>
      <c r="E135" s="492">
        <v>2961.3238960474132</v>
      </c>
      <c r="F135" s="492">
        <v>3205.4024371059518</v>
      </c>
      <c r="G135" s="494">
        <v>3949.1332698155993</v>
      </c>
      <c r="H135" s="489"/>
      <c r="I135" s="520">
        <v>4440.7163658935224</v>
      </c>
      <c r="J135" s="521">
        <v>4898.0362108259169</v>
      </c>
      <c r="K135" s="522">
        <v>5626.0411289133954</v>
      </c>
      <c r="L135" s="489"/>
      <c r="M135" s="498">
        <f t="shared" si="31"/>
        <v>8.2422102284832599E-2</v>
      </c>
      <c r="N135" s="499">
        <f t="shared" si="32"/>
        <v>2.3741358911002264E-2</v>
      </c>
      <c r="O135" s="500">
        <f t="shared" si="33"/>
        <v>4.4008513794122184E-2</v>
      </c>
      <c r="P135" s="501">
        <f t="shared" si="34"/>
        <v>7.3347187286940008E-2</v>
      </c>
      <c r="Q135" s="489"/>
      <c r="R135" s="499">
        <f>C135/GDP!H13</f>
        <v>9.6705196125294064E-3</v>
      </c>
      <c r="S135" s="500">
        <f>D135/GDP!I13</f>
        <v>9.1364679460575176E-3</v>
      </c>
      <c r="T135" s="500">
        <f>E135/GDP!J13</f>
        <v>9.6860926755339138E-3</v>
      </c>
      <c r="U135" s="500">
        <f>F135/GDP!K13</f>
        <v>1.030918465759797E-2</v>
      </c>
      <c r="V135" s="501">
        <f>G135/GDP!L13</f>
        <v>1.2377276087106003E-2</v>
      </c>
      <c r="W135" s="489"/>
      <c r="X135" s="499">
        <f>I135/GDP!N13</f>
        <v>1.3475533718182116E-2</v>
      </c>
      <c r="Y135" s="500">
        <f>J135/GDP!O13</f>
        <v>1.4291865844473837E-2</v>
      </c>
      <c r="Z135" s="501">
        <f>K135/GDP!P13</f>
        <v>1.573428531614688E-2</v>
      </c>
    </row>
    <row r="136" spans="1:26" x14ac:dyDescent="0.3">
      <c r="A136" s="530" t="s">
        <v>30</v>
      </c>
      <c r="B136" s="531" t="s">
        <v>31</v>
      </c>
      <c r="C136" s="492">
        <v>529.94762925688951</v>
      </c>
      <c r="D136" s="493">
        <v>565.11611197797879</v>
      </c>
      <c r="E136" s="492">
        <v>602.98398238064772</v>
      </c>
      <c r="F136" s="492">
        <v>658.59964897199336</v>
      </c>
      <c r="G136" s="494">
        <v>846.4848331919701</v>
      </c>
      <c r="H136" s="489"/>
      <c r="I136" s="520">
        <v>930.66885255777618</v>
      </c>
      <c r="J136" s="521">
        <v>1069.2460439223707</v>
      </c>
      <c r="K136" s="522">
        <v>1189.42639518699</v>
      </c>
      <c r="L136" s="489"/>
      <c r="M136" s="498">
        <f t="shared" si="31"/>
        <v>9.223406958799929E-2</v>
      </c>
      <c r="N136" s="499">
        <f t="shared" si="32"/>
        <v>1.9143173119675172E-2</v>
      </c>
      <c r="O136" s="500">
        <f t="shared" si="33"/>
        <v>4.7832088935745976E-2</v>
      </c>
      <c r="P136" s="501">
        <f t="shared" si="34"/>
        <v>7.0394029914784273E-2</v>
      </c>
      <c r="Q136" s="489"/>
      <c r="R136" s="499">
        <f>C136/GDP!H14</f>
        <v>2.6509152344579116E-2</v>
      </c>
      <c r="S136" s="500">
        <f>D136/GDP!I14</f>
        <v>2.6357688763594317E-2</v>
      </c>
      <c r="T136" s="500">
        <f>E136/GDP!J14</f>
        <v>2.8254142955427886E-2</v>
      </c>
      <c r="U136" s="500">
        <f>F136/GDP!K14</f>
        <v>3.1576610842954746E-2</v>
      </c>
      <c r="V136" s="501">
        <f>G136/GDP!L14</f>
        <v>3.8616449484908458E-2</v>
      </c>
      <c r="W136" s="489"/>
      <c r="X136" s="499">
        <f>I136/GDP!N14</f>
        <v>3.9859962217713832E-2</v>
      </c>
      <c r="Y136" s="500">
        <f>J136/GDP!O14</f>
        <v>4.2440419980167524E-2</v>
      </c>
      <c r="Z136" s="501">
        <f>K136/GDP!P14</f>
        <v>4.3507141311986117E-2</v>
      </c>
    </row>
    <row r="137" spans="1:26" x14ac:dyDescent="0.3">
      <c r="A137" s="530" t="s">
        <v>32</v>
      </c>
      <c r="B137" s="531" t="s">
        <v>33</v>
      </c>
      <c r="C137" s="492">
        <v>2313.7372260359853</v>
      </c>
      <c r="D137" s="493">
        <v>2403.6377163410079</v>
      </c>
      <c r="E137" s="492">
        <v>2585.8339603811719</v>
      </c>
      <c r="F137" s="492">
        <v>2785.8144381134816</v>
      </c>
      <c r="G137" s="494">
        <v>3741.0980523268445</v>
      </c>
      <c r="H137" s="489"/>
      <c r="I137" s="520">
        <v>4370.5710665518254</v>
      </c>
      <c r="J137" s="521">
        <v>4834.7025072475944</v>
      </c>
      <c r="K137" s="522">
        <v>5540.5690733057436</v>
      </c>
      <c r="L137" s="489"/>
      <c r="M137" s="498">
        <f t="shared" si="31"/>
        <v>7.7336936863042549E-2</v>
      </c>
      <c r="N137" s="499">
        <f t="shared" si="32"/>
        <v>3.1591652135763981E-2</v>
      </c>
      <c r="O137" s="500">
        <f t="shared" si="33"/>
        <v>5.2626097035881836E-2</v>
      </c>
      <c r="P137" s="501">
        <f t="shared" si="34"/>
        <v>8.1710527764065954E-2</v>
      </c>
      <c r="Q137" s="489"/>
      <c r="R137" s="499">
        <f>C137/GDP!H15</f>
        <v>1.15924700478403E-2</v>
      </c>
      <c r="S137" s="500">
        <f>D137/GDP!I15</f>
        <v>1.1672866749883068E-2</v>
      </c>
      <c r="T137" s="500">
        <f>E137/GDP!J15</f>
        <v>1.2359305647025195E-2</v>
      </c>
      <c r="U137" s="500">
        <f>F137/GDP!K15</f>
        <v>1.3332335199928134E-2</v>
      </c>
      <c r="V137" s="501">
        <f>G137/GDP!L15</f>
        <v>1.7483113748301884E-2</v>
      </c>
      <c r="W137" s="489"/>
      <c r="X137" s="499">
        <f>I137/GDP!N15</f>
        <v>1.9619691562423918E-2</v>
      </c>
      <c r="Y137" s="500">
        <f>J137/GDP!O15</f>
        <v>2.0854385778282105E-2</v>
      </c>
      <c r="Z137" s="501">
        <f>K137/GDP!P15</f>
        <v>2.2791413676827237E-2</v>
      </c>
    </row>
    <row r="138" spans="1:26" x14ac:dyDescent="0.3">
      <c r="A138" s="530" t="s">
        <v>34</v>
      </c>
      <c r="B138" s="531" t="s">
        <v>35</v>
      </c>
      <c r="C138" s="492">
        <v>15669.353445231784</v>
      </c>
      <c r="D138" s="493">
        <v>15808.939035401159</v>
      </c>
      <c r="E138" s="492">
        <v>16715.270266365314</v>
      </c>
      <c r="F138" s="492">
        <v>17791.540192469634</v>
      </c>
      <c r="G138" s="494">
        <v>21667.754186636546</v>
      </c>
      <c r="H138" s="489"/>
      <c r="I138" s="520">
        <v>24492.645688578941</v>
      </c>
      <c r="J138" s="521">
        <v>27014.98037635881</v>
      </c>
      <c r="K138" s="522">
        <v>31030.270939657774</v>
      </c>
      <c r="L138" s="489"/>
      <c r="M138" s="498">
        <f t="shared" si="31"/>
        <v>6.4388425012188E-2</v>
      </c>
      <c r="N138" s="499">
        <f t="shared" si="32"/>
        <v>2.4812372549297024E-2</v>
      </c>
      <c r="O138" s="500">
        <f t="shared" si="33"/>
        <v>4.5100730443411896E-2</v>
      </c>
      <c r="P138" s="501">
        <f t="shared" si="34"/>
        <v>7.4470097352263842E-2</v>
      </c>
      <c r="Q138" s="489"/>
      <c r="R138" s="499">
        <f>C138/GDP!H16</f>
        <v>7.6197686721653718E-3</v>
      </c>
      <c r="S138" s="500">
        <f>D138/GDP!I16</f>
        <v>7.2272699307442401E-3</v>
      </c>
      <c r="T138" s="500">
        <f>E138/GDP!J16</f>
        <v>7.4536309184106428E-3</v>
      </c>
      <c r="U138" s="500">
        <f>F138/GDP!K16</f>
        <v>7.8588210853475973E-3</v>
      </c>
      <c r="V138" s="501">
        <f>G138/GDP!L16</f>
        <v>9.2759081623019542E-3</v>
      </c>
      <c r="W138" s="489"/>
      <c r="X138" s="499">
        <f>I138/GDP!N16</f>
        <v>1.0127367596974518E-2</v>
      </c>
      <c r="Y138" s="500">
        <f>J138/GDP!O16</f>
        <v>1.0709606358447664E-2</v>
      </c>
      <c r="Z138" s="501">
        <f>K138/GDP!P16</f>
        <v>1.1753674733055762E-2</v>
      </c>
    </row>
    <row r="139" spans="1:26" x14ac:dyDescent="0.3">
      <c r="A139" s="530" t="s">
        <v>36</v>
      </c>
      <c r="B139" s="531" t="s">
        <v>37</v>
      </c>
      <c r="C139" s="492">
        <v>30705.031894304746</v>
      </c>
      <c r="D139" s="493">
        <v>32079.834525777114</v>
      </c>
      <c r="E139" s="492">
        <v>34101.96155788684</v>
      </c>
      <c r="F139" s="492">
        <v>36827.931159138774</v>
      </c>
      <c r="G139" s="494">
        <v>43554.734477088234</v>
      </c>
      <c r="H139" s="489"/>
      <c r="I139" s="520">
        <v>46948.446640687594</v>
      </c>
      <c r="J139" s="521">
        <v>53939.100573626791</v>
      </c>
      <c r="K139" s="522">
        <v>60001.708979505289</v>
      </c>
      <c r="L139" s="489"/>
      <c r="M139" s="498">
        <f t="shared" si="31"/>
        <v>7.9935859308993162E-2</v>
      </c>
      <c r="N139" s="499">
        <f t="shared" si="32"/>
        <v>1.511950222460956E-2</v>
      </c>
      <c r="O139" s="500">
        <f t="shared" si="33"/>
        <v>4.3695151564855816E-2</v>
      </c>
      <c r="P139" s="501">
        <f t="shared" si="34"/>
        <v>6.6168015927724699E-2</v>
      </c>
      <c r="Q139" s="489"/>
      <c r="R139" s="499">
        <f>C139/GDP!H17</f>
        <v>1.0810016014937376E-2</v>
      </c>
      <c r="S139" s="500">
        <f>D139/GDP!I17</f>
        <v>1.0947115064305351E-2</v>
      </c>
      <c r="T139" s="500">
        <f>E139/GDP!J17</f>
        <v>1.1430943593727242E-2</v>
      </c>
      <c r="U139" s="500">
        <f>F139/GDP!K17</f>
        <v>1.2411085198415984E-2</v>
      </c>
      <c r="V139" s="501">
        <f>G139/GDP!L17</f>
        <v>1.4260728574110246E-2</v>
      </c>
      <c r="W139" s="489"/>
      <c r="X139" s="499">
        <f>I139/GDP!N17</f>
        <v>1.4909132293565774E-2</v>
      </c>
      <c r="Y139" s="500">
        <f>J139/GDP!O17</f>
        <v>1.6505133427930554E-2</v>
      </c>
      <c r="Z139" s="501">
        <f>K139/GDP!P17</f>
        <v>1.7637353898358171E-2</v>
      </c>
    </row>
    <row r="140" spans="1:26" x14ac:dyDescent="0.3">
      <c r="A140" s="530" t="s">
        <v>38</v>
      </c>
      <c r="B140" s="531" t="s">
        <v>39</v>
      </c>
      <c r="C140" s="492">
        <v>738.02425192665828</v>
      </c>
      <c r="D140" s="493">
        <v>744.85118566563835</v>
      </c>
      <c r="E140" s="492">
        <v>766.29672638576233</v>
      </c>
      <c r="F140" s="492">
        <v>809.45630923756516</v>
      </c>
      <c r="G140" s="494">
        <v>961.67730516866436</v>
      </c>
      <c r="H140" s="489"/>
      <c r="I140" s="520">
        <v>1091.3081794486156</v>
      </c>
      <c r="J140" s="521">
        <v>1205.1509834795565</v>
      </c>
      <c r="K140" s="522">
        <v>1382.9547174506686</v>
      </c>
      <c r="L140" s="489"/>
      <c r="M140" s="498">
        <f t="shared" si="31"/>
        <v>5.6322285305021369E-2</v>
      </c>
      <c r="N140" s="499">
        <f t="shared" si="32"/>
        <v>2.5613216280953477E-2</v>
      </c>
      <c r="O140" s="500">
        <f t="shared" si="33"/>
        <v>4.617037685152714E-2</v>
      </c>
      <c r="P140" s="501">
        <f t="shared" si="34"/>
        <v>7.5364557361344398E-2</v>
      </c>
      <c r="Q140" s="489"/>
      <c r="R140" s="499">
        <f>C140/GDP!H18</f>
        <v>4.1132706693632328E-3</v>
      </c>
      <c r="S140" s="500">
        <f>D140/GDP!I18</f>
        <v>3.828429819211224E-3</v>
      </c>
      <c r="T140" s="500">
        <f>E140/GDP!J18</f>
        <v>3.7187311096380303E-3</v>
      </c>
      <c r="U140" s="500">
        <f>F140/GDP!K18</f>
        <v>3.8337906191248678E-3</v>
      </c>
      <c r="V140" s="501">
        <f>G140/GDP!L18</f>
        <v>4.4041271420972141E-3</v>
      </c>
      <c r="W140" s="489"/>
      <c r="X140" s="499">
        <f>I140/GDP!N18</f>
        <v>4.8192070634394618E-3</v>
      </c>
      <c r="Y140" s="500">
        <f>J140/GDP!O18</f>
        <v>5.1331209576489156E-3</v>
      </c>
      <c r="Z140" s="501">
        <f>K140/GDP!P18</f>
        <v>5.6424878147627528E-3</v>
      </c>
    </row>
    <row r="141" spans="1:26" x14ac:dyDescent="0.3">
      <c r="A141" s="530" t="s">
        <v>40</v>
      </c>
      <c r="B141" s="531" t="s">
        <v>41</v>
      </c>
      <c r="C141" s="492">
        <v>974.34901025356476</v>
      </c>
      <c r="D141" s="493">
        <v>1024.2535633002865</v>
      </c>
      <c r="E141" s="492">
        <v>1086.2129257016977</v>
      </c>
      <c r="F141" s="492">
        <v>1145.9484677422709</v>
      </c>
      <c r="G141" s="494">
        <v>1287.2379414058503</v>
      </c>
      <c r="H141" s="489"/>
      <c r="I141" s="520">
        <v>1427.8196361234232</v>
      </c>
      <c r="J141" s="521">
        <v>1574.8612845381842</v>
      </c>
      <c r="K141" s="522">
        <v>1808.9360669816638</v>
      </c>
      <c r="L141" s="489"/>
      <c r="M141" s="498">
        <f t="shared" si="31"/>
        <v>5.4994320751600156E-2</v>
      </c>
      <c r="N141" s="499">
        <f t="shared" si="32"/>
        <v>2.0946309596487689E-2</v>
      </c>
      <c r="O141" s="500">
        <f t="shared" si="33"/>
        <v>4.1158130486436129E-2</v>
      </c>
      <c r="P141" s="501">
        <f t="shared" si="34"/>
        <v>7.0416702654323426E-2</v>
      </c>
      <c r="Q141" s="489"/>
      <c r="R141" s="499">
        <f>C141/GDP!H19</f>
        <v>7.9954173056594503E-3</v>
      </c>
      <c r="S141" s="500">
        <f>D141/GDP!I19</f>
        <v>7.8404192386805557E-3</v>
      </c>
      <c r="T141" s="500">
        <f>E141/GDP!J19</f>
        <v>7.9507195887753932E-3</v>
      </c>
      <c r="U141" s="500">
        <f>F141/GDP!K19</f>
        <v>8.4165803853567516E-3</v>
      </c>
      <c r="V141" s="501">
        <f>G141/GDP!L19</f>
        <v>8.8772583182018458E-3</v>
      </c>
      <c r="W141" s="489"/>
      <c r="X141" s="499">
        <f>I141/GDP!N19</f>
        <v>9.0529600378794865E-3</v>
      </c>
      <c r="Y141" s="500">
        <f>J141/GDP!O19</f>
        <v>9.1930637869030093E-3</v>
      </c>
      <c r="Z141" s="501">
        <f>K141/GDP!P19</f>
        <v>9.5792403646553261E-3</v>
      </c>
    </row>
    <row r="142" spans="1:26" x14ac:dyDescent="0.3">
      <c r="A142" s="530" t="s">
        <v>42</v>
      </c>
      <c r="B142" s="531" t="s">
        <v>43</v>
      </c>
      <c r="C142" s="492">
        <v>2173.7939111996511</v>
      </c>
      <c r="D142" s="493">
        <v>2195.5618552064543</v>
      </c>
      <c r="E142" s="492">
        <v>2346.099868210365</v>
      </c>
      <c r="F142" s="492">
        <v>2573.9498087049583</v>
      </c>
      <c r="G142" s="494">
        <v>3206.5392455011743</v>
      </c>
      <c r="H142" s="489"/>
      <c r="I142" s="520">
        <v>3472.9317943859774</v>
      </c>
      <c r="J142" s="521">
        <v>3990.0535746455498</v>
      </c>
      <c r="K142" s="522">
        <v>4438.5247594502007</v>
      </c>
      <c r="L142" s="489"/>
      <c r="M142" s="498">
        <f t="shared" si="31"/>
        <v>9.7118602486602645E-2</v>
      </c>
      <c r="N142" s="499">
        <f t="shared" si="32"/>
        <v>1.6089442433027346E-2</v>
      </c>
      <c r="O142" s="500">
        <f t="shared" si="33"/>
        <v>4.4692395623919801E-2</v>
      </c>
      <c r="P142" s="501">
        <f t="shared" si="34"/>
        <v>6.7186732665321713E-2</v>
      </c>
      <c r="Q142" s="489"/>
      <c r="R142" s="499">
        <f>C142/GDP!H20</f>
        <v>6.9893014624839711E-3</v>
      </c>
      <c r="S142" s="500">
        <f>D142/GDP!I20</f>
        <v>6.1318488169320355E-3</v>
      </c>
      <c r="T142" s="500">
        <f>E142/GDP!J20</f>
        <v>5.9874782892727655E-3</v>
      </c>
      <c r="U142" s="500">
        <f>F142/GDP!K20</f>
        <v>6.4398547258916836E-3</v>
      </c>
      <c r="V142" s="501">
        <f>G142/GDP!L20</f>
        <v>7.5246538124253727E-3</v>
      </c>
      <c r="W142" s="489"/>
      <c r="X142" s="499">
        <f>I142/GDP!N20</f>
        <v>7.5846674436576269E-3</v>
      </c>
      <c r="Y142" s="500">
        <f>J142/GDP!O20</f>
        <v>8.1180469139075593E-3</v>
      </c>
      <c r="Z142" s="501">
        <f>K142/GDP!P20</f>
        <v>8.3053298906434845E-3</v>
      </c>
    </row>
    <row r="143" spans="1:26" x14ac:dyDescent="0.3">
      <c r="A143" s="530" t="s">
        <v>44</v>
      </c>
      <c r="B143" s="531" t="s">
        <v>45</v>
      </c>
      <c r="C143" s="492">
        <v>11675.192713479797</v>
      </c>
      <c r="D143" s="493">
        <v>12018.268409150314</v>
      </c>
      <c r="E143" s="492">
        <v>12493.031435113842</v>
      </c>
      <c r="F143" s="492">
        <v>13215.558446527251</v>
      </c>
      <c r="G143" s="494">
        <v>15570.820962950422</v>
      </c>
      <c r="H143" s="489"/>
      <c r="I143" s="520">
        <v>17413.658347579036</v>
      </c>
      <c r="J143" s="521">
        <v>19262.896402189199</v>
      </c>
      <c r="K143" s="522">
        <v>22075.279276908823</v>
      </c>
      <c r="L143" s="489"/>
      <c r="M143" s="498">
        <f t="shared" si="31"/>
        <v>5.783440273612217E-2</v>
      </c>
      <c r="N143" s="499">
        <f t="shared" si="32"/>
        <v>2.2623342297567239E-2</v>
      </c>
      <c r="O143" s="500">
        <f t="shared" si="33"/>
        <v>4.3474920829245312E-2</v>
      </c>
      <c r="P143" s="501">
        <f t="shared" si="34"/>
        <v>7.2306501327691786E-2</v>
      </c>
      <c r="Q143" s="489"/>
      <c r="R143" s="499">
        <f>C143/GDP!H21</f>
        <v>7.929762794365379E-3</v>
      </c>
      <c r="S143" s="500">
        <f>D143/GDP!I21</f>
        <v>7.629692375003448E-3</v>
      </c>
      <c r="T143" s="500">
        <f>E143/GDP!J21</f>
        <v>7.6464891935691705E-3</v>
      </c>
      <c r="U143" s="500">
        <f>F143/GDP!K21</f>
        <v>8.0346461604476442E-3</v>
      </c>
      <c r="V143" s="501">
        <f>G143/GDP!L21</f>
        <v>9.3077961567605907E-3</v>
      </c>
      <c r="W143" s="489"/>
      <c r="X143" s="499">
        <f>I143/GDP!N21</f>
        <v>1.0141528775058683E-2</v>
      </c>
      <c r="Y143" s="500">
        <f>J143/GDP!O21</f>
        <v>1.0868678806687961E-2</v>
      </c>
      <c r="Z143" s="501">
        <f>K143/GDP!P21</f>
        <v>1.203513969440073E-2</v>
      </c>
    </row>
    <row r="144" spans="1:26" x14ac:dyDescent="0.3">
      <c r="A144" s="530" t="s">
        <v>46</v>
      </c>
      <c r="B144" s="531" t="s">
        <v>47</v>
      </c>
      <c r="C144" s="492">
        <v>298.37328292775788</v>
      </c>
      <c r="D144" s="493">
        <v>328.14169413984916</v>
      </c>
      <c r="E144" s="492">
        <v>331.33878300368173</v>
      </c>
      <c r="F144" s="492">
        <v>339.59036503148309</v>
      </c>
      <c r="G144" s="494">
        <v>390.77430723240053</v>
      </c>
      <c r="H144" s="489"/>
      <c r="I144" s="520">
        <v>408.75776694637983</v>
      </c>
      <c r="J144" s="521">
        <v>450.85301086480496</v>
      </c>
      <c r="K144" s="522">
        <v>517.86419557566273</v>
      </c>
      <c r="L144" s="489"/>
      <c r="M144" s="498">
        <f t="shared" si="31"/>
        <v>2.4903761500535415E-2</v>
      </c>
      <c r="N144" s="499">
        <f t="shared" si="32"/>
        <v>9.0391182558153815E-3</v>
      </c>
      <c r="O144" s="500">
        <f t="shared" si="33"/>
        <v>2.9015210766692556E-2</v>
      </c>
      <c r="P144" s="501">
        <f t="shared" si="34"/>
        <v>5.7932543229922473E-2</v>
      </c>
      <c r="Q144" s="489"/>
      <c r="R144" s="499">
        <f>C144/GDP!H22</f>
        <v>1.2830596590364481E-2</v>
      </c>
      <c r="S144" s="500">
        <f>D144/GDP!I22</f>
        <v>1.3531931959062408E-2</v>
      </c>
      <c r="T144" s="500">
        <f>E144/GDP!J22</f>
        <v>1.3296394374456986E-2</v>
      </c>
      <c r="U144" s="500">
        <f>F144/GDP!K22</f>
        <v>1.3559725978881118E-2</v>
      </c>
      <c r="V144" s="501">
        <f>G144/GDP!L22</f>
        <v>1.473049784526362E-2</v>
      </c>
      <c r="W144" s="489"/>
      <c r="X144" s="499">
        <f>I144/GDP!N22</f>
        <v>1.4261621138789907E-2</v>
      </c>
      <c r="Y144" s="500">
        <f>J144/GDP!O22</f>
        <v>1.4576758292812957E-2</v>
      </c>
      <c r="Z144" s="501">
        <f>K144/GDP!P22</f>
        <v>1.5303944726981152E-2</v>
      </c>
    </row>
    <row r="145" spans="1:26" x14ac:dyDescent="0.3">
      <c r="A145" s="530" t="s">
        <v>48</v>
      </c>
      <c r="B145" s="531" t="s">
        <v>49</v>
      </c>
      <c r="C145" s="492">
        <v>397.3116165541328</v>
      </c>
      <c r="D145" s="493">
        <v>406.41747975760694</v>
      </c>
      <c r="E145" s="492">
        <v>427.91935645773492</v>
      </c>
      <c r="F145" s="492">
        <v>453.57709005808596</v>
      </c>
      <c r="G145" s="494">
        <v>535.53465734396582</v>
      </c>
      <c r="H145" s="489"/>
      <c r="I145" s="520">
        <v>565.13627363261469</v>
      </c>
      <c r="J145" s="521">
        <v>649.28542864411645</v>
      </c>
      <c r="K145" s="522">
        <v>722.26334736449098</v>
      </c>
      <c r="L145" s="489"/>
      <c r="M145" s="498">
        <f t="shared" si="31"/>
        <v>5.9959273197507823E-2</v>
      </c>
      <c r="N145" s="499">
        <f t="shared" si="32"/>
        <v>1.0818357160887304E-2</v>
      </c>
      <c r="O145" s="500">
        <f t="shared" si="33"/>
        <v>3.9272929117797784E-2</v>
      </c>
      <c r="P145" s="501">
        <f t="shared" si="34"/>
        <v>6.1650574100672317E-2</v>
      </c>
      <c r="Q145" s="489"/>
      <c r="R145" s="499">
        <f>C145/GDP!H23</f>
        <v>1.0392682780412159E-2</v>
      </c>
      <c r="S145" s="500">
        <f>D145/GDP!I23</f>
        <v>1.0030920158082199E-2</v>
      </c>
      <c r="T145" s="500">
        <f>E145/GDP!J23</f>
        <v>1.0365906556886937E-2</v>
      </c>
      <c r="U145" s="500">
        <f>F145/GDP!K23</f>
        <v>1.1007031295777641E-2</v>
      </c>
      <c r="V145" s="501">
        <f>G145/GDP!L23</f>
        <v>1.2331651363591063E-2</v>
      </c>
      <c r="W145" s="489"/>
      <c r="X145" s="499">
        <f>I145/GDP!N23</f>
        <v>1.2284150390503951E-2</v>
      </c>
      <c r="Y145" s="500">
        <f>J145/GDP!O23</f>
        <v>1.3331265491045269E-2</v>
      </c>
      <c r="Z145" s="501">
        <f>K145/GDP!P23</f>
        <v>1.3860906681215429E-2</v>
      </c>
    </row>
    <row r="146" spans="1:26" x14ac:dyDescent="0.3">
      <c r="A146" s="530" t="s">
        <v>50</v>
      </c>
      <c r="B146" s="531" t="s">
        <v>51</v>
      </c>
      <c r="C146" s="492">
        <v>370.70236333989999</v>
      </c>
      <c r="D146" s="493">
        <v>400.84642137409946</v>
      </c>
      <c r="E146" s="492">
        <v>417.07965851023965</v>
      </c>
      <c r="F146" s="492">
        <v>444.2190146736404</v>
      </c>
      <c r="G146" s="494">
        <v>566.23975299904157</v>
      </c>
      <c r="H146" s="489"/>
      <c r="I146" s="520">
        <v>624.39006013768198</v>
      </c>
      <c r="J146" s="521">
        <v>682.62977051604287</v>
      </c>
      <c r="K146" s="522">
        <v>791.25511515271478</v>
      </c>
      <c r="L146" s="489"/>
      <c r="M146" s="498">
        <f t="shared" si="31"/>
        <v>6.506995872284782E-2</v>
      </c>
      <c r="N146" s="499">
        <f t="shared" si="32"/>
        <v>1.9743920878498633E-2</v>
      </c>
      <c r="O146" s="500">
        <f t="shared" si="33"/>
        <v>3.8094699986747527E-2</v>
      </c>
      <c r="P146" s="501">
        <f t="shared" si="34"/>
        <v>6.9210549054615544E-2</v>
      </c>
      <c r="Q146" s="489"/>
      <c r="R146" s="499">
        <f>C146/GDP!H24</f>
        <v>7.2038637932153636E-3</v>
      </c>
      <c r="S146" s="500">
        <f>D146/GDP!I24</f>
        <v>7.2686377095601195E-3</v>
      </c>
      <c r="T146" s="500">
        <f>E146/GDP!J24</f>
        <v>7.4600499360065985E-3</v>
      </c>
      <c r="U146" s="500">
        <f>F146/GDP!K24</f>
        <v>7.980749992379247E-3</v>
      </c>
      <c r="V146" s="501">
        <f>G146/GDP!L24</f>
        <v>9.7895258174537474E-3</v>
      </c>
      <c r="W146" s="489"/>
      <c r="X146" s="499">
        <f>I146/GDP!N24</f>
        <v>1.0242747696531053E-2</v>
      </c>
      <c r="Y146" s="500">
        <f>J146/GDP!O24</f>
        <v>1.063118901264791E-2</v>
      </c>
      <c r="Z146" s="501">
        <f>K146/GDP!P24</f>
        <v>1.1586236315328759E-2</v>
      </c>
    </row>
    <row r="147" spans="1:26" x14ac:dyDescent="0.3">
      <c r="A147" s="530" t="s">
        <v>52</v>
      </c>
      <c r="B147" s="531" t="s">
        <v>53</v>
      </c>
      <c r="C147" s="492">
        <v>131.68576531842564</v>
      </c>
      <c r="D147" s="493">
        <v>139.7662538936309</v>
      </c>
      <c r="E147" s="492">
        <v>148.11864968052231</v>
      </c>
      <c r="F147" s="492">
        <v>161.83914038007413</v>
      </c>
      <c r="G147" s="494">
        <v>201.08082083793931</v>
      </c>
      <c r="H147" s="489"/>
      <c r="I147" s="520">
        <v>224.84689689588075</v>
      </c>
      <c r="J147" s="521">
        <v>248.00238343217617</v>
      </c>
      <c r="K147" s="522">
        <v>284.86347368646739</v>
      </c>
      <c r="L147" s="489"/>
      <c r="M147" s="498">
        <f t="shared" si="31"/>
        <v>9.2631756562361334E-2</v>
      </c>
      <c r="N147" s="499">
        <f t="shared" si="32"/>
        <v>2.2594022524958568E-2</v>
      </c>
      <c r="O147" s="500">
        <f t="shared" si="33"/>
        <v>4.283846342467168E-2</v>
      </c>
      <c r="P147" s="501">
        <f t="shared" si="34"/>
        <v>7.2144256222259617E-2</v>
      </c>
      <c r="Q147" s="489"/>
      <c r="R147" s="499">
        <f>C147/GDP!H25</f>
        <v>1.3017960766984797E-2</v>
      </c>
      <c r="S147" s="500">
        <f>D147/GDP!I25</f>
        <v>1.2303663070774514E-2</v>
      </c>
      <c r="T147" s="500">
        <f>E147/GDP!J25</f>
        <v>1.2195486968066355E-2</v>
      </c>
      <c r="U147" s="500">
        <f>F147/GDP!K25</f>
        <v>1.2838841049111389E-2</v>
      </c>
      <c r="V147" s="501">
        <f>G147/GDP!L25</f>
        <v>1.492560202229965E-2</v>
      </c>
      <c r="W147" s="489"/>
      <c r="X147" s="499">
        <f>I147/GDP!N25</f>
        <v>1.5359432927366237E-2</v>
      </c>
      <c r="Y147" s="500">
        <f>J147/GDP!O25</f>
        <v>1.5612077018266061E-2</v>
      </c>
      <c r="Z147" s="501">
        <f>K147/GDP!P25</f>
        <v>1.6285943696299533E-2</v>
      </c>
    </row>
    <row r="148" spans="1:26" x14ac:dyDescent="0.3">
      <c r="A148" s="530" t="s">
        <v>54</v>
      </c>
      <c r="B148" s="531" t="s">
        <v>55</v>
      </c>
      <c r="C148" s="492">
        <v>8272.541551386701</v>
      </c>
      <c r="D148" s="493">
        <v>8806.2983754273573</v>
      </c>
      <c r="E148" s="492">
        <v>9392.0687547475609</v>
      </c>
      <c r="F148" s="492">
        <v>10168.86536332803</v>
      </c>
      <c r="G148" s="494">
        <v>12535.224500432281</v>
      </c>
      <c r="H148" s="489"/>
      <c r="I148" s="520">
        <v>13436.271530152435</v>
      </c>
      <c r="J148" s="521">
        <v>15807.427596334383</v>
      </c>
      <c r="K148" s="522">
        <v>17172.011255067398</v>
      </c>
      <c r="L148" s="489"/>
      <c r="M148" s="498">
        <f t="shared" si="31"/>
        <v>8.2707721681424928E-2</v>
      </c>
      <c r="N148" s="499">
        <f t="shared" si="32"/>
        <v>1.3979864900773409E-2</v>
      </c>
      <c r="O148" s="500">
        <f t="shared" si="33"/>
        <v>4.7480186766011956E-2</v>
      </c>
      <c r="P148" s="501">
        <f t="shared" si="34"/>
        <v>6.4971068315380798E-2</v>
      </c>
      <c r="Q148" s="489"/>
      <c r="R148" s="499">
        <f>C148/GDP!H26</f>
        <v>1.1800796254596894E-2</v>
      </c>
      <c r="S148" s="500">
        <f>D148/GDP!I26</f>
        <v>1.1829705984550397E-2</v>
      </c>
      <c r="T148" s="500">
        <f>E148/GDP!J26</f>
        <v>1.2093423495758584E-2</v>
      </c>
      <c r="U148" s="500">
        <f>F148/GDP!K26</f>
        <v>1.3021762869382399E-2</v>
      </c>
      <c r="V148" s="501">
        <f>G148/GDP!L26</f>
        <v>1.5630673207949482E-2</v>
      </c>
      <c r="W148" s="489"/>
      <c r="X148" s="499">
        <f>I148/GDP!N26</f>
        <v>1.6076900202919631E-2</v>
      </c>
      <c r="Y148" s="500">
        <f>J148/GDP!O26</f>
        <v>1.8155550843863066E-2</v>
      </c>
      <c r="Z148" s="501">
        <f>K148/GDP!P26</f>
        <v>1.8785783742430812E-2</v>
      </c>
    </row>
    <row r="149" spans="1:26" x14ac:dyDescent="0.3">
      <c r="A149" s="530" t="s">
        <v>56</v>
      </c>
      <c r="B149" s="531" t="s">
        <v>57</v>
      </c>
      <c r="C149" s="492">
        <v>4237.4149451075755</v>
      </c>
      <c r="D149" s="493">
        <v>4322.4502774744906</v>
      </c>
      <c r="E149" s="492">
        <v>4464.2525392742818</v>
      </c>
      <c r="F149" s="492">
        <v>4607.0038727381107</v>
      </c>
      <c r="G149" s="494">
        <v>5218.0473157060278</v>
      </c>
      <c r="H149" s="489"/>
      <c r="I149" s="520">
        <v>5568.4494210036028</v>
      </c>
      <c r="J149" s="521">
        <v>6159.7891825261095</v>
      </c>
      <c r="K149" s="522">
        <v>7059.1184031749226</v>
      </c>
      <c r="L149" s="489"/>
      <c r="M149" s="498">
        <f t="shared" si="31"/>
        <v>3.197653632001618E-2</v>
      </c>
      <c r="N149" s="499">
        <f t="shared" si="32"/>
        <v>1.3083526096056675E-2</v>
      </c>
      <c r="O149" s="500">
        <f t="shared" si="33"/>
        <v>3.374058508326927E-2</v>
      </c>
      <c r="P149" s="501">
        <f t="shared" si="34"/>
        <v>6.2303202448001027E-2</v>
      </c>
      <c r="Q149" s="489"/>
      <c r="R149" s="499">
        <f>C149/GDP!H27</f>
        <v>8.7670701478500517E-3</v>
      </c>
      <c r="S149" s="500">
        <f>D149/GDP!I27</f>
        <v>8.363029329470523E-3</v>
      </c>
      <c r="T149" s="500">
        <f>E149/GDP!J27</f>
        <v>8.2155979876977186E-3</v>
      </c>
      <c r="U149" s="500">
        <f>F149/GDP!K27</f>
        <v>8.4307548975199754E-3</v>
      </c>
      <c r="V149" s="501">
        <f>G149/GDP!L27</f>
        <v>9.0288436606435051E-3</v>
      </c>
      <c r="W149" s="489"/>
      <c r="X149" s="499">
        <f>I149/GDP!N27</f>
        <v>8.9420997864685953E-3</v>
      </c>
      <c r="Y149" s="500">
        <f>J149/GDP!O27</f>
        <v>9.1902871086623518E-3</v>
      </c>
      <c r="Z149" s="501">
        <f>K149/GDP!P27</f>
        <v>9.6559132723271161E-3</v>
      </c>
    </row>
    <row r="150" spans="1:26" x14ac:dyDescent="0.3">
      <c r="A150" s="530" t="s">
        <v>58</v>
      </c>
      <c r="B150" s="531" t="s">
        <v>59</v>
      </c>
      <c r="C150" s="492">
        <v>1922.5503960882954</v>
      </c>
      <c r="D150" s="493">
        <v>1946.1128795483655</v>
      </c>
      <c r="E150" s="492">
        <v>2040.6109086755337</v>
      </c>
      <c r="F150" s="492">
        <v>2145.6767488085306</v>
      </c>
      <c r="G150" s="494">
        <v>2601.9406901582952</v>
      </c>
      <c r="H150" s="489"/>
      <c r="I150" s="520">
        <v>2995.7185132772647</v>
      </c>
      <c r="J150" s="521">
        <v>3304.2276395243766</v>
      </c>
      <c r="K150" s="522">
        <v>3795.3416020421641</v>
      </c>
      <c r="L150" s="489"/>
      <c r="M150" s="498">
        <f t="shared" si="31"/>
        <v>5.1487444120932535E-2</v>
      </c>
      <c r="N150" s="499">
        <f t="shared" si="32"/>
        <v>2.858626815432852E-2</v>
      </c>
      <c r="O150" s="500">
        <f t="shared" si="33"/>
        <v>4.8949338402373588E-2</v>
      </c>
      <c r="P150" s="501">
        <f t="shared" si="34"/>
        <v>7.8426858693901869E-2</v>
      </c>
      <c r="Q150" s="489"/>
      <c r="R150" s="499">
        <f>C150/GDP!H28</f>
        <v>1.0958463200301985E-2</v>
      </c>
      <c r="S150" s="500">
        <f>D150/GDP!I28</f>
        <v>1.0514173481690765E-2</v>
      </c>
      <c r="T150" s="500">
        <f>E150/GDP!J28</f>
        <v>1.0333699125189619E-2</v>
      </c>
      <c r="U150" s="500">
        <f>F150/GDP!K28</f>
        <v>1.062333047990883E-2</v>
      </c>
      <c r="V150" s="501">
        <f>G150/GDP!L28</f>
        <v>1.2423575142342236E-2</v>
      </c>
      <c r="W150" s="489"/>
      <c r="X150" s="499">
        <f>I150/GDP!N28</f>
        <v>1.3578341210107691E-2</v>
      </c>
      <c r="Y150" s="500">
        <f>J150/GDP!O28</f>
        <v>1.4224763508038075E-2</v>
      </c>
      <c r="Z150" s="501">
        <f>K150/GDP!P28</f>
        <v>1.537028523694221E-2</v>
      </c>
    </row>
    <row r="151" spans="1:26" x14ac:dyDescent="0.3">
      <c r="A151" s="530" t="s">
        <v>60</v>
      </c>
      <c r="B151" s="531" t="s">
        <v>61</v>
      </c>
      <c r="C151" s="492">
        <v>1203.8651607912814</v>
      </c>
      <c r="D151" s="493">
        <v>1216.196002106065</v>
      </c>
      <c r="E151" s="492">
        <v>1261.9621480434171</v>
      </c>
      <c r="F151" s="492">
        <v>1301.1821545512955</v>
      </c>
      <c r="G151" s="494">
        <v>1432.7903608732122</v>
      </c>
      <c r="H151" s="489"/>
      <c r="I151" s="520">
        <v>1440.6635137288793</v>
      </c>
      <c r="J151" s="521">
        <v>1655.1792385060789</v>
      </c>
      <c r="K151" s="522">
        <v>1841.2168894473505</v>
      </c>
      <c r="L151" s="489"/>
      <c r="M151" s="498">
        <f t="shared" si="31"/>
        <v>3.1078591833111791E-2</v>
      </c>
      <c r="N151" s="499">
        <f t="shared" si="32"/>
        <v>1.0965881377731357E-3</v>
      </c>
      <c r="O151" s="500">
        <f t="shared" si="33"/>
        <v>2.9277491958111801E-2</v>
      </c>
      <c r="P151" s="501">
        <f t="shared" si="34"/>
        <v>5.1439914993082869E-2</v>
      </c>
      <c r="Q151" s="489"/>
      <c r="R151" s="499">
        <f>C151/GDP!H29</f>
        <v>7.0746863232055276E-3</v>
      </c>
      <c r="S151" s="500">
        <f>D151/GDP!I29</f>
        <v>6.7506189254844242E-3</v>
      </c>
      <c r="T151" s="500">
        <f>E151/GDP!J29</f>
        <v>6.6874622148151977E-3</v>
      </c>
      <c r="U151" s="500">
        <f>F151/GDP!K29</f>
        <v>6.7478584169778314E-3</v>
      </c>
      <c r="V151" s="501">
        <f>G151/GDP!L29</f>
        <v>6.8942359176183922E-3</v>
      </c>
      <c r="W151" s="489"/>
      <c r="X151" s="499">
        <f>I151/GDP!N29</f>
        <v>6.3689075264722174E-3</v>
      </c>
      <c r="Y151" s="500">
        <f>J151/GDP!O29</f>
        <v>6.7322404761093841E-3</v>
      </c>
      <c r="Z151" s="501">
        <f>K151/GDP!P29</f>
        <v>6.7885263926695961E-3</v>
      </c>
    </row>
    <row r="152" spans="1:26" x14ac:dyDescent="0.3">
      <c r="A152" s="530" t="s">
        <v>62</v>
      </c>
      <c r="B152" s="531" t="s">
        <v>63</v>
      </c>
      <c r="C152" s="492">
        <v>465.05537749301715</v>
      </c>
      <c r="D152" s="493">
        <v>470.13491839875746</v>
      </c>
      <c r="E152" s="492">
        <v>477.33801370634154</v>
      </c>
      <c r="F152" s="492">
        <v>484.52599468775935</v>
      </c>
      <c r="G152" s="494">
        <v>546.61152637440341</v>
      </c>
      <c r="H152" s="489"/>
      <c r="I152" s="520">
        <v>565.17254074155539</v>
      </c>
      <c r="J152" s="521">
        <v>624.13006347525106</v>
      </c>
      <c r="K152" s="522">
        <v>716.21201610256617</v>
      </c>
      <c r="L152" s="489"/>
      <c r="M152" s="498">
        <f t="shared" si="31"/>
        <v>1.5058471722388056E-2</v>
      </c>
      <c r="N152" s="499">
        <f t="shared" si="32"/>
        <v>6.7008923251137276E-3</v>
      </c>
      <c r="O152" s="500">
        <f t="shared" si="33"/>
        <v>2.6878978529102371E-2</v>
      </c>
      <c r="P152" s="501">
        <f t="shared" si="34"/>
        <v>5.5534817887828547E-2</v>
      </c>
      <c r="Q152" s="489"/>
      <c r="R152" s="499">
        <f>C152/GDP!H30</f>
        <v>5.6173341087171489E-3</v>
      </c>
      <c r="S152" s="500">
        <f>D152/GDP!I30</f>
        <v>5.4153410840568333E-3</v>
      </c>
      <c r="T152" s="500">
        <f>E152/GDP!J30</f>
        <v>5.4080509765276766E-3</v>
      </c>
      <c r="U152" s="500">
        <f>F152/GDP!K30</f>
        <v>5.4174360596377698E-3</v>
      </c>
      <c r="V152" s="501">
        <f>G152/GDP!L30</f>
        <v>5.8002537276302607E-3</v>
      </c>
      <c r="W152" s="489"/>
      <c r="X152" s="499">
        <f>I152/GDP!N30</f>
        <v>5.6281002276229817E-3</v>
      </c>
      <c r="Y152" s="500">
        <f>J152/GDP!O30</f>
        <v>5.8373337823283194E-3</v>
      </c>
      <c r="Z152" s="501">
        <f>K152/GDP!P30</f>
        <v>6.2192240434669772E-3</v>
      </c>
    </row>
    <row r="153" spans="1:26" x14ac:dyDescent="0.3">
      <c r="A153" s="530" t="s">
        <v>64</v>
      </c>
      <c r="B153" s="531" t="s">
        <v>65</v>
      </c>
      <c r="C153" s="492">
        <v>214.86492751651963</v>
      </c>
      <c r="D153" s="493">
        <v>225.64141498675542</v>
      </c>
      <c r="E153" s="492">
        <v>230.17218630194381</v>
      </c>
      <c r="F153" s="492">
        <v>240.52392386891401</v>
      </c>
      <c r="G153" s="494">
        <v>294.07621450164447</v>
      </c>
      <c r="H153" s="489"/>
      <c r="I153" s="520">
        <v>316.20460354691357</v>
      </c>
      <c r="J153" s="521">
        <v>353.77431720693261</v>
      </c>
      <c r="K153" s="522">
        <v>401.81798831099132</v>
      </c>
      <c r="L153" s="489"/>
      <c r="M153" s="498">
        <f t="shared" si="31"/>
        <v>4.4973885564916216E-2</v>
      </c>
      <c r="N153" s="499">
        <f t="shared" si="32"/>
        <v>1.4615885949236684E-2</v>
      </c>
      <c r="O153" s="500">
        <f t="shared" si="33"/>
        <v>3.7655710441455659E-2</v>
      </c>
      <c r="P153" s="501">
        <f t="shared" si="34"/>
        <v>6.4422129818105578E-2</v>
      </c>
      <c r="Q153" s="489"/>
      <c r="R153" s="499">
        <f>C153/GDP!H31</f>
        <v>5.3191694340855378E-3</v>
      </c>
      <c r="S153" s="500">
        <f>D153/GDP!I31</f>
        <v>5.1612806465892083E-3</v>
      </c>
      <c r="T153" s="500">
        <f>E153/GDP!J31</f>
        <v>5.1384592037846608E-3</v>
      </c>
      <c r="U153" s="500">
        <f>F153/GDP!K31</f>
        <v>5.2625161024713952E-3</v>
      </c>
      <c r="V153" s="501">
        <f>G153/GDP!L31</f>
        <v>6.1346640639411915E-3</v>
      </c>
      <c r="W153" s="489"/>
      <c r="X153" s="499">
        <f>I153/GDP!N31</f>
        <v>6.167125641406917E-3</v>
      </c>
      <c r="Y153" s="500">
        <f>J153/GDP!O31</f>
        <v>6.4567282906055961E-3</v>
      </c>
      <c r="Z153" s="501">
        <f>K153/GDP!P31</f>
        <v>6.7798365675651477E-3</v>
      </c>
    </row>
    <row r="154" spans="1:26" x14ac:dyDescent="0.3">
      <c r="A154" s="530" t="s">
        <v>66</v>
      </c>
      <c r="B154" s="531" t="s">
        <v>67</v>
      </c>
      <c r="C154" s="492">
        <v>8729.7853012305623</v>
      </c>
      <c r="D154" s="493">
        <v>8975.8740114671527</v>
      </c>
      <c r="E154" s="492">
        <v>9430.557097365303</v>
      </c>
      <c r="F154" s="492">
        <v>10000.303173744347</v>
      </c>
      <c r="G154" s="494">
        <v>12929.792727143429</v>
      </c>
      <c r="H154" s="489"/>
      <c r="I154" s="520">
        <v>14468.738691599414</v>
      </c>
      <c r="J154" s="521">
        <v>15958.777863123532</v>
      </c>
      <c r="K154" s="522">
        <v>18330.762934475311</v>
      </c>
      <c r="L154" s="489"/>
      <c r="M154" s="498">
        <f t="shared" si="31"/>
        <v>6.041489071077466E-2</v>
      </c>
      <c r="N154" s="499">
        <f t="shared" si="32"/>
        <v>2.274607639146331E-2</v>
      </c>
      <c r="O154" s="500">
        <f t="shared" si="33"/>
        <v>4.2993527523434993E-2</v>
      </c>
      <c r="P154" s="501">
        <f t="shared" si="34"/>
        <v>7.2303677924341336E-2</v>
      </c>
      <c r="Q154" s="489"/>
      <c r="R154" s="499">
        <f>C154/GDP!H32</f>
        <v>8.2418028882745523E-3</v>
      </c>
      <c r="S154" s="500">
        <f>D154/GDP!I32</f>
        <v>7.9644131526176529E-3</v>
      </c>
      <c r="T154" s="500">
        <f>E154/GDP!J32</f>
        <v>7.911298504010322E-3</v>
      </c>
      <c r="U154" s="500">
        <f>F154/GDP!K32</f>
        <v>8.1883973514786483E-3</v>
      </c>
      <c r="V154" s="501">
        <f>G154/GDP!L32</f>
        <v>1.0202028650924264E-2</v>
      </c>
      <c r="W154" s="489"/>
      <c r="X154" s="499">
        <f>I154/GDP!N32</f>
        <v>1.0960631227104297E-2</v>
      </c>
      <c r="Y154" s="500">
        <f>J154/GDP!O32</f>
        <v>1.150739995139146E-2</v>
      </c>
      <c r="Z154" s="501">
        <f>K154/GDP!P32</f>
        <v>1.253203255164973E-2</v>
      </c>
    </row>
    <row r="155" spans="1:26" x14ac:dyDescent="0.3">
      <c r="A155" s="530" t="s">
        <v>68</v>
      </c>
      <c r="B155" s="531" t="s">
        <v>69</v>
      </c>
      <c r="C155" s="492">
        <v>5269.9366773357178</v>
      </c>
      <c r="D155" s="493">
        <v>5688.3570479484224</v>
      </c>
      <c r="E155" s="492">
        <v>6057.9142013905857</v>
      </c>
      <c r="F155" s="492">
        <v>6336.7344385138913</v>
      </c>
      <c r="G155" s="494">
        <v>7848.9967222936812</v>
      </c>
      <c r="H155" s="489"/>
      <c r="I155" s="520">
        <v>8311.1332422159285</v>
      </c>
      <c r="J155" s="521">
        <v>10121.586313163272</v>
      </c>
      <c r="K155" s="522">
        <v>10621.910494843771</v>
      </c>
      <c r="L155" s="489"/>
      <c r="M155" s="498">
        <f t="shared" si="31"/>
        <v>4.6025781787946585E-2</v>
      </c>
      <c r="N155" s="499">
        <f t="shared" si="32"/>
        <v>1.1507761228134461E-2</v>
      </c>
      <c r="O155" s="500">
        <f t="shared" si="33"/>
        <v>5.2172355442398288E-2</v>
      </c>
      <c r="P155" s="501">
        <f t="shared" si="34"/>
        <v>6.2374647044733056E-2</v>
      </c>
      <c r="Q155" s="489"/>
      <c r="R155" s="499">
        <f>C155/GDP!H33</f>
        <v>1.2072207489989715E-2</v>
      </c>
      <c r="S155" s="500">
        <f>D155/GDP!I33</f>
        <v>1.2276100028653036E-2</v>
      </c>
      <c r="T155" s="500">
        <f>E155/GDP!J33</f>
        <v>1.2713595966302784E-2</v>
      </c>
      <c r="U155" s="500">
        <f>F155/GDP!K33</f>
        <v>1.3390878403403368E-2</v>
      </c>
      <c r="V155" s="501">
        <f>G155/GDP!L33</f>
        <v>1.6104821620858769E-2</v>
      </c>
      <c r="W155" s="489"/>
      <c r="X155" s="499">
        <f>I155/GDP!N33</f>
        <v>1.6181354203543313E-2</v>
      </c>
      <c r="Y155" s="500">
        <f>J155/GDP!O33</f>
        <v>1.8709091344403361E-2</v>
      </c>
      <c r="Z155" s="501">
        <f>K155/GDP!P33</f>
        <v>1.8460849119211076E-2</v>
      </c>
    </row>
    <row r="156" spans="1:26" x14ac:dyDescent="0.3">
      <c r="A156" s="530" t="s">
        <v>70</v>
      </c>
      <c r="B156" s="531" t="s">
        <v>71</v>
      </c>
      <c r="C156" s="493">
        <v>7093.1950284625327</v>
      </c>
      <c r="D156" s="493">
        <v>7256.2533028002254</v>
      </c>
      <c r="E156" s="492">
        <v>7440.0924946354171</v>
      </c>
      <c r="F156" s="492">
        <v>7725.6392633710675</v>
      </c>
      <c r="G156" s="504">
        <v>9058.2183072502266</v>
      </c>
      <c r="H156" s="489"/>
      <c r="I156" s="520">
        <v>9958.5507614534672</v>
      </c>
      <c r="J156" s="521">
        <v>11016.095975059145</v>
      </c>
      <c r="K156" s="522">
        <v>12624.445987417781</v>
      </c>
      <c r="L156" s="489"/>
      <c r="M156" s="498">
        <f t="shared" si="31"/>
        <v>3.8379464897988935E-2</v>
      </c>
      <c r="N156" s="499">
        <f t="shared" si="32"/>
        <v>1.9132547512739073E-2</v>
      </c>
      <c r="O156" s="500">
        <f t="shared" si="33"/>
        <v>3.9912947753659278E-2</v>
      </c>
      <c r="P156" s="501">
        <f t="shared" si="34"/>
        <v>6.8646109678346168E-2</v>
      </c>
      <c r="Q156" s="489"/>
      <c r="R156" s="499">
        <f>C156/GDP!H34</f>
        <v>1.1129198005949274E-2</v>
      </c>
      <c r="S156" s="500">
        <f>D156/GDP!I34</f>
        <v>1.0802459237169519E-2</v>
      </c>
      <c r="T156" s="500">
        <f>E156/GDP!J34</f>
        <v>1.0788625666794251E-2</v>
      </c>
      <c r="U156" s="500">
        <f>F156/GDP!K34</f>
        <v>1.1106505013454011E-2</v>
      </c>
      <c r="V156" s="501">
        <f>G156/GDP!L34</f>
        <v>1.2640427156036431E-2</v>
      </c>
      <c r="W156" s="489"/>
      <c r="X156" s="499">
        <f>I156/GDP!N34</f>
        <v>1.335407418488691E-2</v>
      </c>
      <c r="Y156" s="500">
        <f>J156/GDP!O34</f>
        <v>1.4199753010182278E-2</v>
      </c>
      <c r="Z156" s="501">
        <f>K156/GDP!P34</f>
        <v>1.5525494380640121E-2</v>
      </c>
    </row>
    <row r="157" spans="1:26" x14ac:dyDescent="0.3">
      <c r="A157" s="530" t="s">
        <v>72</v>
      </c>
      <c r="B157" s="531" t="s">
        <v>73</v>
      </c>
      <c r="C157" s="493">
        <v>31921.75915308905</v>
      </c>
      <c r="D157" s="493">
        <v>32463.968875791852</v>
      </c>
      <c r="E157" s="492">
        <v>33786.059501618627</v>
      </c>
      <c r="F157" s="492">
        <v>35537.919840792492</v>
      </c>
      <c r="G157" s="504">
        <v>42942.037134756596</v>
      </c>
      <c r="H157" s="489"/>
      <c r="I157" s="520">
        <v>49145.780390364751</v>
      </c>
      <c r="J157" s="521">
        <v>54989.912201231833</v>
      </c>
      <c r="K157" s="522">
        <v>62453.339143062862</v>
      </c>
      <c r="L157" s="489"/>
      <c r="M157" s="498">
        <f t="shared" si="31"/>
        <v>5.1851573252865935E-2</v>
      </c>
      <c r="N157" s="499">
        <f t="shared" si="32"/>
        <v>2.735542479989439E-2</v>
      </c>
      <c r="O157" s="500">
        <f t="shared" si="33"/>
        <v>5.0703252462516391E-2</v>
      </c>
      <c r="P157" s="501">
        <f t="shared" si="34"/>
        <v>7.7791127343460609E-2</v>
      </c>
      <c r="Q157" s="489"/>
      <c r="R157" s="499">
        <f>C157/GDP!H35</f>
        <v>1.6107054753741353E-2</v>
      </c>
      <c r="S157" s="500">
        <f>D157/GDP!I35</f>
        <v>1.5224069895860622E-2</v>
      </c>
      <c r="T157" s="500">
        <f>E157/GDP!J35</f>
        <v>1.5219753730925496E-2</v>
      </c>
      <c r="U157" s="500">
        <f>F157/GDP!K35</f>
        <v>1.59324461648041E-2</v>
      </c>
      <c r="V157" s="501">
        <f>G157/GDP!L35</f>
        <v>1.8758234020537536E-2</v>
      </c>
      <c r="W157" s="489"/>
      <c r="X157" s="499">
        <f>I157/GDP!N35</f>
        <v>2.063753845853409E-2</v>
      </c>
      <c r="Y157" s="500">
        <f>J157/GDP!O35</f>
        <v>2.2013581359715317E-2</v>
      </c>
      <c r="Z157" s="501">
        <f>K157/GDP!P35</f>
        <v>2.3743016523322398E-2</v>
      </c>
    </row>
    <row r="158" spans="1:26" x14ac:dyDescent="0.3">
      <c r="A158" s="530" t="s">
        <v>74</v>
      </c>
      <c r="B158" s="531" t="s">
        <v>75</v>
      </c>
      <c r="C158" s="493">
        <v>4707.6262043978877</v>
      </c>
      <c r="D158" s="493">
        <v>4580.4552699048054</v>
      </c>
      <c r="E158" s="492">
        <v>4875.5943172682728</v>
      </c>
      <c r="F158" s="492">
        <v>5228.8517379081804</v>
      </c>
      <c r="G158" s="504">
        <v>5931.7400664152738</v>
      </c>
      <c r="H158" s="489"/>
      <c r="I158" s="520">
        <v>6664.0853125556396</v>
      </c>
      <c r="J158" s="521">
        <v>7377.1736660867409</v>
      </c>
      <c r="K158" s="522">
        <v>8390.3798349577937</v>
      </c>
      <c r="L158" s="489"/>
      <c r="M158" s="498">
        <f t="shared" si="31"/>
        <v>7.245422765974352E-2</v>
      </c>
      <c r="N158" s="499">
        <f t="shared" si="32"/>
        <v>2.3556185910004412E-2</v>
      </c>
      <c r="O158" s="500">
        <f t="shared" si="33"/>
        <v>4.4579693935306919E-2</v>
      </c>
      <c r="P158" s="501">
        <f t="shared" si="34"/>
        <v>7.1815176145235693E-2</v>
      </c>
      <c r="Q158" s="489"/>
      <c r="R158" s="499">
        <f>C158/GDP!H36</f>
        <v>1.2444808437972464E-2</v>
      </c>
      <c r="S158" s="500">
        <f>D158/GDP!I36</f>
        <v>1.1650587010864397E-2</v>
      </c>
      <c r="T158" s="500">
        <f>E158/GDP!J36</f>
        <v>1.1982432691596191E-2</v>
      </c>
      <c r="U158" s="500">
        <f>F158/GDP!K36</f>
        <v>1.2556388811358135E-2</v>
      </c>
      <c r="V158" s="501">
        <f>G158/GDP!L36</f>
        <v>1.3854095482104952E-2</v>
      </c>
      <c r="W158" s="489"/>
      <c r="X158" s="499">
        <f>I158/GDP!N36</f>
        <v>1.5028230660789055E-2</v>
      </c>
      <c r="Y158" s="500">
        <f>J158/GDP!O36</f>
        <v>1.6066361661398815E-2</v>
      </c>
      <c r="Z158" s="501">
        <f>K158/GDP!P36</f>
        <v>1.7529012660077743E-2</v>
      </c>
    </row>
    <row r="159" spans="1:26" x14ac:dyDescent="0.3">
      <c r="A159" s="533" t="s">
        <v>76</v>
      </c>
      <c r="B159" s="534" t="s">
        <v>77</v>
      </c>
      <c r="C159" s="508">
        <f>SUM(C129:C155)</f>
        <v>107175.6251325214</v>
      </c>
      <c r="D159" s="506">
        <f>SUM(D129:D155)</f>
        <v>110920.06432507497</v>
      </c>
      <c r="E159" s="506">
        <f t="shared" ref="E159:F159" si="35">SUM(E129:E155)</f>
        <v>117103.7289508111</v>
      </c>
      <c r="F159" s="506">
        <f t="shared" si="35"/>
        <v>124847.62470501971</v>
      </c>
      <c r="G159" s="507">
        <f>SUM(G129:G155)</f>
        <v>150864.67391073564</v>
      </c>
      <c r="H159" s="489"/>
      <c r="I159" s="508">
        <f>SUM(I129:I155)</f>
        <v>165514.14768680299</v>
      </c>
      <c r="J159" s="506">
        <f>SUM(J129:J155)</f>
        <v>187386.0200445134</v>
      </c>
      <c r="K159" s="507">
        <f t="shared" ref="K159" si="36">SUM(K129:K155)</f>
        <v>210613.94250003481</v>
      </c>
      <c r="L159" s="509"/>
      <c r="M159" s="510">
        <f t="shared" si="31"/>
        <v>6.6128515492972939E-2</v>
      </c>
      <c r="N159" s="513">
        <f t="shared" si="32"/>
        <v>1.8707521473895872E-2</v>
      </c>
      <c r="O159" s="511">
        <f t="shared" si="33"/>
        <v>4.4311175998450913E-2</v>
      </c>
      <c r="P159" s="512">
        <f t="shared" si="34"/>
        <v>6.9005431661855132E-2</v>
      </c>
      <c r="Q159" s="489"/>
      <c r="R159" s="513">
        <f>C159/GDP!H37</f>
        <v>9.1223162525104675E-3</v>
      </c>
      <c r="S159" s="511">
        <f>D159/GDP!I37</f>
        <v>8.9212477627706403E-3</v>
      </c>
      <c r="T159" s="511">
        <f>E159/GDP!J37</f>
        <v>9.1019437995392572E-3</v>
      </c>
      <c r="U159" s="511">
        <f>F159/GDP!K37</f>
        <v>9.6399000515376559E-3</v>
      </c>
      <c r="V159" s="512">
        <f>G159/GDP!L37</f>
        <v>1.1276088777130835E-2</v>
      </c>
      <c r="W159" s="489"/>
      <c r="X159" s="513">
        <f>I159/GDP!N37</f>
        <v>1.1881602756333929E-2</v>
      </c>
      <c r="Y159" s="511">
        <f>J159/GDP!O37</f>
        <v>1.2860159025895412E-2</v>
      </c>
      <c r="Z159" s="512">
        <f>K159/GDP!P37</f>
        <v>1.3738232520574444E-2</v>
      </c>
    </row>
    <row r="160" spans="1:26" x14ac:dyDescent="0.3">
      <c r="A160" s="533" t="s">
        <v>78</v>
      </c>
      <c r="B160" s="534" t="s">
        <v>79</v>
      </c>
      <c r="C160" s="508">
        <f>C159+C157</f>
        <v>139097.38428561046</v>
      </c>
      <c r="D160" s="506">
        <f>D159+D157</f>
        <v>143384.03320086683</v>
      </c>
      <c r="E160" s="506">
        <f t="shared" ref="E160" si="37">E159+E157</f>
        <v>150889.78845242973</v>
      </c>
      <c r="F160" s="506">
        <f t="shared" ref="F160" si="38">F159+F157</f>
        <v>160385.54454581221</v>
      </c>
      <c r="G160" s="507">
        <f>G159+G157</f>
        <v>193806.71104549224</v>
      </c>
      <c r="H160" s="489"/>
      <c r="I160" s="508">
        <f>I159+I157</f>
        <v>214659.92807716774</v>
      </c>
      <c r="J160" s="506">
        <f>J159+J157</f>
        <v>242375.93224574524</v>
      </c>
      <c r="K160" s="507">
        <f t="shared" ref="K160" si="39">K159+K157</f>
        <v>273067.2816430977</v>
      </c>
      <c r="L160" s="489"/>
      <c r="M160" s="510">
        <f t="shared" si="31"/>
        <v>6.2931734418702368E-2</v>
      </c>
      <c r="N160" s="513">
        <f t="shared" si="32"/>
        <v>2.0649045128597887E-2</v>
      </c>
      <c r="O160" s="510">
        <f t="shared" si="33"/>
        <v>4.5741001480169796E-2</v>
      </c>
      <c r="P160" s="512">
        <f t="shared" si="34"/>
        <v>7.0977066456161308E-2</v>
      </c>
      <c r="Q160" s="489"/>
      <c r="R160" s="513">
        <f>C160/GDP!H38</f>
        <v>1.0130482105161074E-2</v>
      </c>
      <c r="S160" s="510">
        <f>D160/GDP!I38</f>
        <v>9.843980309892952E-3</v>
      </c>
      <c r="T160" s="510">
        <f>E160/GDP!J38</f>
        <v>1.0002189660251973E-2</v>
      </c>
      <c r="U160" s="510">
        <f>F160/GDP!K38</f>
        <v>1.0564420233052261E-2</v>
      </c>
      <c r="V160" s="512">
        <f>G160/GDP!L38</f>
        <v>1.2369269786313985E-2</v>
      </c>
      <c r="W160" s="489"/>
      <c r="X160" s="513">
        <f>I160/GDP!N38</f>
        <v>1.3159902154830115E-2</v>
      </c>
      <c r="Y160" s="510">
        <f>J160/GDP!O38</f>
        <v>1.4199732348457235E-2</v>
      </c>
      <c r="Z160" s="512">
        <f>K160/GDP!P38</f>
        <v>1.5203442076539038E-2</v>
      </c>
    </row>
    <row r="161" spans="1:26" ht="14.4" thickBot="1" x14ac:dyDescent="0.35">
      <c r="A161" s="535" t="s">
        <v>80</v>
      </c>
      <c r="B161" s="536"/>
      <c r="C161" s="516">
        <f>SUM(C129:C158)</f>
        <v>150898.20551847084</v>
      </c>
      <c r="D161" s="514">
        <f>SUM(D129:D158)</f>
        <v>155220.74177357185</v>
      </c>
      <c r="E161" s="514">
        <f t="shared" ref="E161:F161" si="40">SUM(E129:E158)</f>
        <v>163205.47526433339</v>
      </c>
      <c r="F161" s="514">
        <f t="shared" si="40"/>
        <v>173340.03554709145</v>
      </c>
      <c r="G161" s="515">
        <f>SUM(G129:G158)</f>
        <v>208796.66941915776</v>
      </c>
      <c r="H161" s="489"/>
      <c r="I161" s="516">
        <f>SUM(I129:I158)</f>
        <v>231282.56415117683</v>
      </c>
      <c r="J161" s="514">
        <f>SUM(J129:J158)</f>
        <v>260769.20188689113</v>
      </c>
      <c r="K161" s="515">
        <f t="shared" ref="K161" si="41">SUM(K129:K158)</f>
        <v>294082.10746547324</v>
      </c>
      <c r="L161" s="509"/>
      <c r="M161" s="518">
        <f t="shared" si="31"/>
        <v>6.2096938024559289E-2</v>
      </c>
      <c r="N161" s="517">
        <f t="shared" si="32"/>
        <v>2.0666510865821053E-2</v>
      </c>
      <c r="O161" s="518">
        <f t="shared" si="33"/>
        <v>4.5457893941453831E-2</v>
      </c>
      <c r="P161" s="519">
        <f t="shared" si="34"/>
        <v>7.0900218141171534E-2</v>
      </c>
      <c r="Q161" s="489"/>
      <c r="R161" s="517">
        <f>C161/GDP!H39</f>
        <v>1.0233016643229528E-2</v>
      </c>
      <c r="S161" s="518">
        <f>D161/GDP!I39</f>
        <v>9.9306122569995953E-3</v>
      </c>
      <c r="T161" s="518">
        <f>E161/GDP!J39</f>
        <v>1.0085497046293471E-2</v>
      </c>
      <c r="U161" s="518">
        <f>F161/GDP!K39</f>
        <v>1.0638472590911208E-2</v>
      </c>
      <c r="V161" s="519">
        <f>G161/GDP!L39</f>
        <v>1.2418639010177352E-2</v>
      </c>
      <c r="W161" s="489"/>
      <c r="X161" s="517">
        <f>I161/GDP!N39</f>
        <v>1.3215515935997528E-2</v>
      </c>
      <c r="Y161" s="518">
        <f>J161/GDP!O39</f>
        <v>1.4246558919038385E-2</v>
      </c>
      <c r="Z161" s="519">
        <f>K161/GDP!P39</f>
        <v>1.5274861961666202E-2</v>
      </c>
    </row>
    <row r="162" spans="1:26" x14ac:dyDescent="0.25">
      <c r="A162" s="2" t="s">
        <v>81</v>
      </c>
      <c r="B162" s="529"/>
      <c r="C162" s="529"/>
      <c r="D162" s="529"/>
      <c r="E162" s="529"/>
      <c r="F162" s="529"/>
      <c r="G162" s="529"/>
      <c r="H162" s="529"/>
      <c r="I162" s="529"/>
      <c r="J162" s="529"/>
      <c r="K162" s="529"/>
      <c r="L162" s="529"/>
      <c r="M162" s="529"/>
      <c r="N162" s="529"/>
      <c r="O162" s="529"/>
      <c r="P162" s="529"/>
      <c r="Q162" s="529"/>
      <c r="R162" s="529"/>
      <c r="S162" s="529"/>
      <c r="T162" s="529"/>
      <c r="U162" s="529"/>
      <c r="V162" s="529"/>
      <c r="W162" s="529"/>
      <c r="X162" s="529"/>
      <c r="Y162" s="529"/>
      <c r="Z162" s="529"/>
    </row>
    <row r="163" spans="1:26" x14ac:dyDescent="0.3">
      <c r="A163" s="529"/>
      <c r="B163" s="529"/>
      <c r="C163" s="529"/>
      <c r="D163" s="529"/>
      <c r="E163" s="529"/>
      <c r="F163" s="529"/>
      <c r="G163" s="529"/>
      <c r="H163" s="529"/>
      <c r="I163" s="529"/>
      <c r="J163" s="529"/>
      <c r="K163" s="529"/>
      <c r="L163" s="529"/>
      <c r="M163" s="529"/>
      <c r="N163" s="529"/>
      <c r="O163" s="529"/>
      <c r="P163" s="529"/>
      <c r="Q163" s="529"/>
      <c r="R163" s="529"/>
      <c r="S163" s="529"/>
      <c r="T163" s="529"/>
      <c r="U163" s="529"/>
      <c r="V163" s="529"/>
      <c r="W163" s="529"/>
      <c r="X163" s="529"/>
      <c r="Y163" s="529"/>
      <c r="Z163" s="529"/>
    </row>
    <row r="164" spans="1:26" ht="14.4" thickBot="1" x14ac:dyDescent="0.35">
      <c r="A164" s="529"/>
      <c r="B164" s="529"/>
      <c r="C164" s="529"/>
      <c r="D164" s="529"/>
      <c r="E164" s="529"/>
      <c r="F164" s="529"/>
      <c r="G164" s="529"/>
      <c r="H164" s="529"/>
      <c r="I164" s="529"/>
      <c r="J164" s="529"/>
      <c r="K164" s="529"/>
      <c r="L164" s="529"/>
      <c r="M164" s="529"/>
      <c r="N164" s="529"/>
      <c r="O164" s="529"/>
      <c r="P164" s="529"/>
      <c r="Q164" s="529"/>
      <c r="R164" s="529"/>
      <c r="S164" s="529"/>
      <c r="T164" s="529"/>
      <c r="U164" s="529"/>
      <c r="V164" s="529"/>
      <c r="W164" s="529"/>
      <c r="X164" s="529"/>
      <c r="Y164" s="529"/>
      <c r="Z164" s="529"/>
    </row>
    <row r="165" spans="1:26" ht="37.200000000000003" customHeight="1" thickBot="1" x14ac:dyDescent="0.35">
      <c r="A165" s="673" t="s">
        <v>191</v>
      </c>
      <c r="B165" s="674"/>
      <c r="C165" s="674"/>
      <c r="D165" s="674"/>
      <c r="E165" s="674"/>
      <c r="F165" s="674"/>
      <c r="G165" s="674"/>
      <c r="H165" s="674"/>
      <c r="I165" s="674"/>
      <c r="J165" s="674"/>
      <c r="K165" s="674"/>
      <c r="L165" s="674"/>
      <c r="M165" s="674"/>
      <c r="N165" s="674"/>
      <c r="O165" s="674"/>
      <c r="P165" s="674"/>
      <c r="Q165" s="674"/>
      <c r="R165" s="674"/>
      <c r="S165" s="674"/>
      <c r="T165" s="674"/>
      <c r="U165" s="674"/>
      <c r="V165" s="674"/>
      <c r="W165" s="674"/>
      <c r="X165" s="674"/>
      <c r="Y165" s="674"/>
      <c r="Z165" s="675"/>
    </row>
    <row r="166" spans="1:26" ht="14.4" thickBot="1" x14ac:dyDescent="0.35">
      <c r="A166" s="676"/>
      <c r="B166" s="677"/>
      <c r="C166" s="680" t="s">
        <v>183</v>
      </c>
      <c r="D166" s="681"/>
      <c r="E166" s="681"/>
      <c r="F166" s="681"/>
      <c r="G166" s="682"/>
      <c r="H166" s="529"/>
      <c r="I166" s="683" t="s">
        <v>183</v>
      </c>
      <c r="J166" s="684"/>
      <c r="K166" s="685"/>
      <c r="L166" s="529"/>
      <c r="M166" s="683" t="s">
        <v>184</v>
      </c>
      <c r="N166" s="684"/>
      <c r="O166" s="684"/>
      <c r="P166" s="685"/>
      <c r="Q166" s="529"/>
      <c r="R166" s="686" t="s">
        <v>185</v>
      </c>
      <c r="S166" s="687"/>
      <c r="T166" s="687"/>
      <c r="U166" s="687"/>
      <c r="V166" s="687"/>
      <c r="W166" s="688"/>
      <c r="X166" s="687"/>
      <c r="Y166" s="687"/>
      <c r="Z166" s="689"/>
    </row>
    <row r="167" spans="1:26" ht="55.8" thickBot="1" x14ac:dyDescent="0.35">
      <c r="A167" s="678"/>
      <c r="B167" s="679"/>
      <c r="C167" s="472">
        <v>2020</v>
      </c>
      <c r="D167" s="472">
        <v>2021</v>
      </c>
      <c r="E167" s="472">
        <v>2022</v>
      </c>
      <c r="F167" s="472">
        <v>2023</v>
      </c>
      <c r="G167" s="472">
        <v>2025</v>
      </c>
      <c r="H167" s="529"/>
      <c r="I167" s="472" t="s">
        <v>5</v>
      </c>
      <c r="J167" s="472" t="s">
        <v>6</v>
      </c>
      <c r="K167" s="472" t="s">
        <v>7</v>
      </c>
      <c r="L167" s="489"/>
      <c r="M167" s="473" t="s">
        <v>83</v>
      </c>
      <c r="N167" s="474" t="s">
        <v>9</v>
      </c>
      <c r="O167" s="474" t="s">
        <v>10</v>
      </c>
      <c r="P167" s="475" t="s">
        <v>11</v>
      </c>
      <c r="Q167" s="489"/>
      <c r="R167" s="476">
        <v>2020</v>
      </c>
      <c r="S167" s="477">
        <v>2021</v>
      </c>
      <c r="T167" s="477">
        <v>2022</v>
      </c>
      <c r="U167" s="472">
        <v>2023</v>
      </c>
      <c r="V167" s="478">
        <v>2025</v>
      </c>
      <c r="W167" s="489"/>
      <c r="X167" s="479" t="s">
        <v>5</v>
      </c>
      <c r="Y167" s="480" t="s">
        <v>186</v>
      </c>
      <c r="Z167" s="481" t="s">
        <v>187</v>
      </c>
    </row>
    <row r="168" spans="1:26" ht="28.2" thickBot="1" x14ac:dyDescent="0.35">
      <c r="A168" s="472" t="s">
        <v>12</v>
      </c>
      <c r="B168" s="490" t="s">
        <v>13</v>
      </c>
      <c r="C168" s="482" t="s">
        <v>84</v>
      </c>
      <c r="D168" s="482" t="s">
        <v>84</v>
      </c>
      <c r="E168" s="482" t="s">
        <v>84</v>
      </c>
      <c r="F168" s="482" t="s">
        <v>84</v>
      </c>
      <c r="G168" s="482" t="s">
        <v>84</v>
      </c>
      <c r="H168" s="529"/>
      <c r="I168" s="472" t="s">
        <v>84</v>
      </c>
      <c r="J168" s="472" t="s">
        <v>84</v>
      </c>
      <c r="K168" s="472" t="s">
        <v>84</v>
      </c>
      <c r="L168" s="489"/>
      <c r="M168" s="473" t="s">
        <v>15</v>
      </c>
      <c r="N168" s="474" t="s">
        <v>15</v>
      </c>
      <c r="O168" s="483" t="s">
        <v>15</v>
      </c>
      <c r="P168" s="475" t="s">
        <v>15</v>
      </c>
      <c r="Q168" s="489"/>
      <c r="R168" s="491" t="s">
        <v>15</v>
      </c>
      <c r="S168" s="485" t="s">
        <v>15</v>
      </c>
      <c r="T168" s="485" t="s">
        <v>15</v>
      </c>
      <c r="U168" s="485" t="s">
        <v>15</v>
      </c>
      <c r="V168" s="486" t="s">
        <v>15</v>
      </c>
      <c r="W168" s="489"/>
      <c r="X168" s="484" t="s">
        <v>15</v>
      </c>
      <c r="Y168" s="487" t="s">
        <v>15</v>
      </c>
      <c r="Z168" s="488" t="s">
        <v>15</v>
      </c>
    </row>
    <row r="169" spans="1:26" x14ac:dyDescent="0.3">
      <c r="A169" s="530" t="s">
        <v>16</v>
      </c>
      <c r="B169" s="537" t="s">
        <v>17</v>
      </c>
      <c r="C169" s="502">
        <v>3066.755794237039</v>
      </c>
      <c r="D169" s="493">
        <v>3278.6805232668071</v>
      </c>
      <c r="E169" s="492">
        <v>3548.3941889287125</v>
      </c>
      <c r="F169" s="492">
        <v>3915.6149479988148</v>
      </c>
      <c r="G169" s="503">
        <v>4489.0860769560131</v>
      </c>
      <c r="H169" s="489"/>
      <c r="I169" s="520">
        <v>4912.1938295780283</v>
      </c>
      <c r="J169" s="521">
        <v>5862.1312068112366</v>
      </c>
      <c r="K169" s="522">
        <v>6778.7818855553269</v>
      </c>
      <c r="L169" s="489"/>
      <c r="M169" s="554">
        <f>F169/E169-1</f>
        <v>0.10348927980320277</v>
      </c>
      <c r="N169" s="499">
        <f>(I169/$G169)^(1/5)-1</f>
        <v>1.817753943873246E-2</v>
      </c>
      <c r="O169" s="500">
        <f>(J169/$G169)^(1/5)-1</f>
        <v>5.4822828746355912E-2</v>
      </c>
      <c r="P169" s="501">
        <f>(K169/$G169)^(1/5)-1</f>
        <v>8.5922284418895156E-2</v>
      </c>
      <c r="Q169" s="489"/>
      <c r="R169" s="499">
        <f>C169/GDP!H7</f>
        <v>9.6428808393765903E-3</v>
      </c>
      <c r="S169" s="500">
        <f>D169/GDP!I7</f>
        <v>9.8599245716027781E-3</v>
      </c>
      <c r="T169" s="500">
        <f>E169/GDP!J7</f>
        <v>1.0177522201291256E-2</v>
      </c>
      <c r="U169" s="500">
        <f>F169/GDP!K7</f>
        <v>1.1220127522937204E-2</v>
      </c>
      <c r="V169" s="501">
        <f>G169/GDP!L7</f>
        <v>1.2553830342191732E-2</v>
      </c>
      <c r="W169" s="489"/>
      <c r="X169" s="499">
        <f>I169/GDP!N7</f>
        <v>1.3189313509544245E-2</v>
      </c>
      <c r="Y169" s="500">
        <f>J169/GDP!O7</f>
        <v>1.5117266112892016E-2</v>
      </c>
      <c r="Z169" s="501">
        <f>K169/GDP!P7</f>
        <v>1.6661715148080979E-2</v>
      </c>
    </row>
    <row r="170" spans="1:26" x14ac:dyDescent="0.3">
      <c r="A170" s="530" t="s">
        <v>18</v>
      </c>
      <c r="B170" s="537" t="s">
        <v>19</v>
      </c>
      <c r="C170" s="502">
        <v>4506.6440160418651</v>
      </c>
      <c r="D170" s="493">
        <v>4854.7405009968716</v>
      </c>
      <c r="E170" s="492">
        <v>5003.0964314299008</v>
      </c>
      <c r="F170" s="492">
        <v>5899.477151542731</v>
      </c>
      <c r="G170" s="503">
        <v>7068.7671713646096</v>
      </c>
      <c r="H170" s="489"/>
      <c r="I170" s="520">
        <v>7660.0502417416865</v>
      </c>
      <c r="J170" s="521">
        <v>10079.91562833989</v>
      </c>
      <c r="K170" s="522">
        <v>11629.76551552787</v>
      </c>
      <c r="L170" s="489"/>
      <c r="M170" s="554">
        <f t="shared" ref="M170:M201" si="42">F170/E170-1</f>
        <v>0.17916518947779747</v>
      </c>
      <c r="N170" s="499">
        <f t="shared" ref="N170:N201" si="43">(I170/$G170)^(1/5)-1</f>
        <v>1.6196250583439209E-2</v>
      </c>
      <c r="O170" s="500">
        <f t="shared" ref="O170:O201" si="44">(J170/$G170)^(1/5)-1</f>
        <v>7.3550908863014852E-2</v>
      </c>
      <c r="P170" s="501">
        <f t="shared" ref="P170:P201" si="45">(K170/$G170)^(1/5)-1</f>
        <v>0.10470280367430296</v>
      </c>
      <c r="Q170" s="489"/>
      <c r="R170" s="499">
        <f>C170/GDP!H8</f>
        <v>1.1681751060127615E-2</v>
      </c>
      <c r="S170" s="500">
        <f>D170/GDP!I8</f>
        <v>1.1839807753604529E-2</v>
      </c>
      <c r="T170" s="500">
        <f>E170/GDP!J8</f>
        <v>1.1817778777871818E-2</v>
      </c>
      <c r="U170" s="500">
        <f>F170/GDP!K8</f>
        <v>1.3797005328477852E-2</v>
      </c>
      <c r="V170" s="501">
        <f>G170/GDP!L8</f>
        <v>1.6193893026354402E-2</v>
      </c>
      <c r="W170" s="489"/>
      <c r="X170" s="499">
        <f>I170/GDP!N8</f>
        <v>1.6996148124987367E-2</v>
      </c>
      <c r="Y170" s="500">
        <f>J170/GDP!O8</f>
        <v>2.1665831152460499E-2</v>
      </c>
      <c r="Z170" s="501">
        <f>K170/GDP!P8</f>
        <v>2.4068212781569565E-2</v>
      </c>
    </row>
    <row r="171" spans="1:26" x14ac:dyDescent="0.3">
      <c r="A171" s="530" t="s">
        <v>20</v>
      </c>
      <c r="B171" s="537" t="s">
        <v>21</v>
      </c>
      <c r="C171" s="502">
        <v>813.89221519804664</v>
      </c>
      <c r="D171" s="493">
        <v>896.79257655102231</v>
      </c>
      <c r="E171" s="492">
        <v>929.62637614972596</v>
      </c>
      <c r="F171" s="492">
        <v>992.81657790141946</v>
      </c>
      <c r="G171" s="503">
        <v>1135.7770697897395</v>
      </c>
      <c r="H171" s="489"/>
      <c r="I171" s="520">
        <v>1292.5516052129274</v>
      </c>
      <c r="J171" s="521">
        <v>1620.5297825004629</v>
      </c>
      <c r="K171" s="522">
        <v>1860.0542269781131</v>
      </c>
      <c r="L171" s="489"/>
      <c r="M171" s="554">
        <f t="shared" si="42"/>
        <v>6.7973761688444156E-2</v>
      </c>
      <c r="N171" s="499">
        <f t="shared" si="43"/>
        <v>2.6197515773882074E-2</v>
      </c>
      <c r="O171" s="500">
        <f t="shared" si="44"/>
        <v>7.3674859623676925E-2</v>
      </c>
      <c r="P171" s="501">
        <f t="shared" si="45"/>
        <v>0.10368846042366964</v>
      </c>
      <c r="Q171" s="489"/>
      <c r="R171" s="499">
        <f>C171/GDP!H9</f>
        <v>1.7737071915516517E-2</v>
      </c>
      <c r="S171" s="500">
        <f>D171/GDP!I9</f>
        <v>1.815739418109279E-2</v>
      </c>
      <c r="T171" s="500">
        <f>E171/GDP!J9</f>
        <v>1.8210138639085514E-2</v>
      </c>
      <c r="U171" s="500">
        <f>F171/GDP!K9</f>
        <v>1.912982133446017E-2</v>
      </c>
      <c r="V171" s="501">
        <f>G171/GDP!L9</f>
        <v>2.0595968643438923E-2</v>
      </c>
      <c r="W171" s="489"/>
      <c r="X171" s="499">
        <f>I171/GDP!N9</f>
        <v>2.1835899754428182E-2</v>
      </c>
      <c r="Y171" s="500">
        <f>J171/GDP!O9</f>
        <v>2.5529605781384929E-2</v>
      </c>
      <c r="Z171" s="501">
        <f>K171/GDP!P9</f>
        <v>2.6981126707131486E-2</v>
      </c>
    </row>
    <row r="172" spans="1:26" x14ac:dyDescent="0.3">
      <c r="A172" s="530" t="s">
        <v>22</v>
      </c>
      <c r="B172" s="537" t="s">
        <v>23</v>
      </c>
      <c r="C172" s="502">
        <v>363.61920903184108</v>
      </c>
      <c r="D172" s="493">
        <v>373.14347741570128</v>
      </c>
      <c r="E172" s="492">
        <v>399.4997747561651</v>
      </c>
      <c r="F172" s="492">
        <v>434.17242701371015</v>
      </c>
      <c r="G172" s="503">
        <v>492.23979919530484</v>
      </c>
      <c r="H172" s="489"/>
      <c r="I172" s="520">
        <v>546.28809495277221</v>
      </c>
      <c r="J172" s="521">
        <v>740.19488993263894</v>
      </c>
      <c r="K172" s="522">
        <v>824.151406734548</v>
      </c>
      <c r="L172" s="489"/>
      <c r="M172" s="554">
        <f t="shared" si="42"/>
        <v>8.6790167225269554E-2</v>
      </c>
      <c r="N172" s="499">
        <f t="shared" si="43"/>
        <v>2.1054684716990124E-2</v>
      </c>
      <c r="O172" s="500">
        <f t="shared" si="44"/>
        <v>8.5010326394288072E-2</v>
      </c>
      <c r="P172" s="501">
        <f t="shared" si="45"/>
        <v>0.10857749000752315</v>
      </c>
      <c r="Q172" s="489"/>
      <c r="R172" s="499">
        <f>C172/GDP!H10</f>
        <v>7.826801374998792E-3</v>
      </c>
      <c r="S172" s="500">
        <f>D172/GDP!I10</f>
        <v>7.1023898428401212E-3</v>
      </c>
      <c r="T172" s="500">
        <f>E172/GDP!J10</f>
        <v>7.1588453801566141E-3</v>
      </c>
      <c r="U172" s="500">
        <f>F172/GDP!K10</f>
        <v>7.5756210008181635E-3</v>
      </c>
      <c r="V172" s="501">
        <f>G172/GDP!L10</f>
        <v>8.1510755891389154E-3</v>
      </c>
      <c r="W172" s="489"/>
      <c r="X172" s="499">
        <f>I172/GDP!N10</f>
        <v>8.4162625443556412E-3</v>
      </c>
      <c r="Y172" s="500">
        <f>J172/GDP!O10</f>
        <v>1.06205956028643E-2</v>
      </c>
      <c r="Z172" s="501">
        <f>K172/GDP!P10</f>
        <v>1.0871941760442738E-2</v>
      </c>
    </row>
    <row r="173" spans="1:26" x14ac:dyDescent="0.3">
      <c r="A173" s="530" t="s">
        <v>24</v>
      </c>
      <c r="B173" s="537" t="s">
        <v>25</v>
      </c>
      <c r="C173" s="502">
        <v>489.26016340755803</v>
      </c>
      <c r="D173" s="493">
        <v>531.88350414972194</v>
      </c>
      <c r="E173" s="492">
        <v>558.72886419082158</v>
      </c>
      <c r="F173" s="492">
        <v>588.29642089887398</v>
      </c>
      <c r="G173" s="503">
        <v>664.80549509663899</v>
      </c>
      <c r="H173" s="489"/>
      <c r="I173" s="520">
        <v>677.38124360095605</v>
      </c>
      <c r="J173" s="521">
        <v>851.68516406498406</v>
      </c>
      <c r="K173" s="522">
        <v>1014.9259218557077</v>
      </c>
      <c r="L173" s="489"/>
      <c r="M173" s="554">
        <f t="shared" si="42"/>
        <v>5.2919329218606981E-2</v>
      </c>
      <c r="N173" s="499">
        <f t="shared" si="43"/>
        <v>3.7549807204666497E-3</v>
      </c>
      <c r="O173" s="500">
        <f t="shared" si="44"/>
        <v>5.0792335356159013E-2</v>
      </c>
      <c r="P173" s="501">
        <f t="shared" si="45"/>
        <v>8.8298295184487063E-2</v>
      </c>
      <c r="Q173" s="489"/>
      <c r="R173" s="499">
        <f>C173/GDP!H11</f>
        <v>2.4182324594309326E-2</v>
      </c>
      <c r="S173" s="500">
        <f>D173/GDP!I11</f>
        <v>2.4661387480912848E-2</v>
      </c>
      <c r="T173" s="500">
        <f>E173/GDP!J11</f>
        <v>2.4532294817503068E-2</v>
      </c>
      <c r="U173" s="500">
        <f>F173/GDP!K11</f>
        <v>2.5274488653070876E-2</v>
      </c>
      <c r="V173" s="501">
        <f>G173/GDP!L11</f>
        <v>2.7000580652694648E-2</v>
      </c>
      <c r="W173" s="489"/>
      <c r="X173" s="499">
        <f>I173/GDP!N11</f>
        <v>2.5578073642276388E-2</v>
      </c>
      <c r="Y173" s="500">
        <f>J173/GDP!O11</f>
        <v>2.9931220522462425E-2</v>
      </c>
      <c r="Z173" s="501">
        <f>K173/GDP!P11</f>
        <v>3.276682618976149E-2</v>
      </c>
    </row>
    <row r="174" spans="1:26" x14ac:dyDescent="0.3">
      <c r="A174" s="530" t="s">
        <v>26</v>
      </c>
      <c r="B174" s="537" t="s">
        <v>27</v>
      </c>
      <c r="C174" s="502">
        <v>1276.1823107000737</v>
      </c>
      <c r="D174" s="493">
        <v>1378.5462800201171</v>
      </c>
      <c r="E174" s="492">
        <v>1474.8001429848</v>
      </c>
      <c r="F174" s="492">
        <v>1648.8263625364975</v>
      </c>
      <c r="G174" s="503">
        <v>1958.4138564612883</v>
      </c>
      <c r="H174" s="489"/>
      <c r="I174" s="520">
        <v>2061.930805978976</v>
      </c>
      <c r="J174" s="521">
        <v>2727.0218504319782</v>
      </c>
      <c r="K174" s="522">
        <v>3441.3581950011803</v>
      </c>
      <c r="L174" s="489"/>
      <c r="M174" s="554">
        <f t="shared" si="42"/>
        <v>0.11799986620525504</v>
      </c>
      <c r="N174" s="499">
        <f t="shared" si="43"/>
        <v>1.035483194655118E-2</v>
      </c>
      <c r="O174" s="500">
        <f t="shared" si="44"/>
        <v>6.8456459269083281E-2</v>
      </c>
      <c r="P174" s="501">
        <f t="shared" si="45"/>
        <v>0.11934788004768637</v>
      </c>
      <c r="Q174" s="489"/>
      <c r="R174" s="499">
        <f>C174/GDP!H12</f>
        <v>7.0579770837779872E-3</v>
      </c>
      <c r="S174" s="500">
        <f>D174/GDP!I12</f>
        <v>7.362514936298142E-3</v>
      </c>
      <c r="T174" s="500">
        <f>E174/GDP!J12</f>
        <v>7.6963375931052343E-3</v>
      </c>
      <c r="U174" s="500">
        <f>F174/GDP!K12</f>
        <v>8.5887869192998092E-3</v>
      </c>
      <c r="V174" s="501">
        <f>G174/GDP!L12</f>
        <v>9.6886892280764903E-3</v>
      </c>
      <c r="W174" s="489"/>
      <c r="X174" s="499">
        <f>I174/GDP!N12</f>
        <v>9.6614329048542464E-3</v>
      </c>
      <c r="Y174" s="500">
        <f>J174/GDP!O12</f>
        <v>1.1966410470341627E-2</v>
      </c>
      <c r="Z174" s="501">
        <f>K174/GDP!P12</f>
        <v>1.4071594473103943E-2</v>
      </c>
    </row>
    <row r="175" spans="1:26" x14ac:dyDescent="0.3">
      <c r="A175" s="530" t="s">
        <v>28</v>
      </c>
      <c r="B175" s="537" t="s">
        <v>29</v>
      </c>
      <c r="C175" s="502">
        <v>3085.6914812547543</v>
      </c>
      <c r="D175" s="493">
        <v>3259.6962422455131</v>
      </c>
      <c r="E175" s="492">
        <v>3449.9565731771595</v>
      </c>
      <c r="F175" s="492">
        <v>3722.3226153602918</v>
      </c>
      <c r="G175" s="503">
        <v>4518.4910814394761</v>
      </c>
      <c r="H175" s="489"/>
      <c r="I175" s="520">
        <v>5209.217047995704</v>
      </c>
      <c r="J175" s="521">
        <v>6386.737303229962</v>
      </c>
      <c r="K175" s="522">
        <v>7560.8521054584635</v>
      </c>
      <c r="L175" s="489"/>
      <c r="M175" s="554">
        <f t="shared" si="42"/>
        <v>7.8947672646297429E-2</v>
      </c>
      <c r="N175" s="499">
        <f t="shared" si="43"/>
        <v>2.8858866883586298E-2</v>
      </c>
      <c r="O175" s="500">
        <f t="shared" si="44"/>
        <v>7.1660256434666225E-2</v>
      </c>
      <c r="P175" s="501">
        <f t="shared" si="45"/>
        <v>0.10844835380730822</v>
      </c>
      <c r="Q175" s="489"/>
      <c r="R175" s="499">
        <f>C175/GDP!H13</f>
        <v>1.1078244080071051E-2</v>
      </c>
      <c r="S175" s="500">
        <f>D175/GDP!I13</f>
        <v>1.0953208539648788E-2</v>
      </c>
      <c r="T175" s="500">
        <f>E175/GDP!J13</f>
        <v>1.1284344525421118E-2</v>
      </c>
      <c r="U175" s="500">
        <f>F175/GDP!K13</f>
        <v>1.1971698390405214E-2</v>
      </c>
      <c r="V175" s="501">
        <f>G175/GDP!L13</f>
        <v>1.41617432968308E-2</v>
      </c>
      <c r="W175" s="489"/>
      <c r="X175" s="499">
        <f>I175/GDP!N13</f>
        <v>1.5807580172139814E-2</v>
      </c>
      <c r="Y175" s="500">
        <f>J175/GDP!O13</f>
        <v>1.8635712108438594E-2</v>
      </c>
      <c r="Z175" s="501">
        <f>K175/GDP!P13</f>
        <v>2.1145349195740765E-2</v>
      </c>
    </row>
    <row r="176" spans="1:26" x14ac:dyDescent="0.3">
      <c r="A176" s="530" t="s">
        <v>30</v>
      </c>
      <c r="B176" s="537" t="s">
        <v>31</v>
      </c>
      <c r="C176" s="502">
        <v>583.65465097196693</v>
      </c>
      <c r="D176" s="493">
        <v>627.65750469720729</v>
      </c>
      <c r="E176" s="492">
        <v>699.11548461821667</v>
      </c>
      <c r="F176" s="492">
        <v>788.26890418049743</v>
      </c>
      <c r="G176" s="503">
        <v>943.25499488104026</v>
      </c>
      <c r="H176" s="489"/>
      <c r="I176" s="520">
        <v>908.95300093700507</v>
      </c>
      <c r="J176" s="521">
        <v>1387.576576306385</v>
      </c>
      <c r="K176" s="522">
        <v>1848.5107431431677</v>
      </c>
      <c r="L176" s="489"/>
      <c r="M176" s="554">
        <f t="shared" si="42"/>
        <v>0.12752316537655717</v>
      </c>
      <c r="N176" s="499">
        <f t="shared" si="43"/>
        <v>-7.381276683579685E-3</v>
      </c>
      <c r="O176" s="500">
        <f t="shared" si="44"/>
        <v>8.0253219334256887E-2</v>
      </c>
      <c r="P176" s="501">
        <f t="shared" si="45"/>
        <v>0.14403305547973488</v>
      </c>
      <c r="Q176" s="489"/>
      <c r="R176" s="499">
        <f>C176/GDP!H14</f>
        <v>2.919569633877531E-2</v>
      </c>
      <c r="S176" s="500">
        <f>D176/GDP!I14</f>
        <v>2.9274693834225506E-2</v>
      </c>
      <c r="T176" s="500">
        <f>E176/GDP!J14</f>
        <v>3.2758596284381651E-2</v>
      </c>
      <c r="U176" s="500">
        <f>F176/GDP!K14</f>
        <v>3.7793613260745033E-2</v>
      </c>
      <c r="V176" s="501">
        <f>G176/GDP!L14</f>
        <v>4.3031082699801423E-2</v>
      </c>
      <c r="W176" s="489"/>
      <c r="X176" s="499">
        <f>I176/GDP!N14</f>
        <v>3.892988593682134E-2</v>
      </c>
      <c r="Y176" s="500">
        <f>J176/GDP!O14</f>
        <v>5.5075567487777796E-2</v>
      </c>
      <c r="Z176" s="501">
        <f>K176/GDP!P14</f>
        <v>6.7615296284063778E-2</v>
      </c>
    </row>
    <row r="177" spans="1:26" x14ac:dyDescent="0.3">
      <c r="A177" s="530" t="s">
        <v>32</v>
      </c>
      <c r="B177" s="537" t="s">
        <v>33</v>
      </c>
      <c r="C177" s="502">
        <v>2246.7496925814557</v>
      </c>
      <c r="D177" s="493">
        <v>2422.6442072596292</v>
      </c>
      <c r="E177" s="492">
        <v>2732.8533105639549</v>
      </c>
      <c r="F177" s="492">
        <v>3140.9063504390997</v>
      </c>
      <c r="G177" s="503">
        <v>3655.847583015362</v>
      </c>
      <c r="H177" s="489"/>
      <c r="I177" s="520">
        <v>4237.3695379872524</v>
      </c>
      <c r="J177" s="521">
        <v>5130.913152664114</v>
      </c>
      <c r="K177" s="522">
        <v>5773.5778865132961</v>
      </c>
      <c r="L177" s="489"/>
      <c r="M177" s="554">
        <f t="shared" si="42"/>
        <v>0.14931391974014829</v>
      </c>
      <c r="N177" s="499">
        <f t="shared" si="43"/>
        <v>2.9963066995019938E-2</v>
      </c>
      <c r="O177" s="500">
        <f t="shared" si="44"/>
        <v>7.0141771608245751E-2</v>
      </c>
      <c r="P177" s="501">
        <f t="shared" si="45"/>
        <v>9.5699313509802097E-2</v>
      </c>
      <c r="Q177" s="489"/>
      <c r="R177" s="499">
        <f>C177/GDP!H15</f>
        <v>1.1256843786391087E-2</v>
      </c>
      <c r="S177" s="500">
        <f>D177/GDP!I15</f>
        <v>1.1765168611502072E-2</v>
      </c>
      <c r="T177" s="500">
        <f>E177/GDP!J15</f>
        <v>1.3062002383465379E-2</v>
      </c>
      <c r="U177" s="500">
        <f>F177/GDP!K15</f>
        <v>1.5031732093396234E-2</v>
      </c>
      <c r="V177" s="501">
        <f>G177/GDP!L15</f>
        <v>1.7084716371055447E-2</v>
      </c>
      <c r="W177" s="489"/>
      <c r="X177" s="499">
        <f>I177/GDP!N15</f>
        <v>1.9021743864906633E-2</v>
      </c>
      <c r="Y177" s="500">
        <f>J177/GDP!O15</f>
        <v>2.2132084056902101E-2</v>
      </c>
      <c r="Z177" s="501">
        <f>K177/GDP!P15</f>
        <v>2.3749907322858321E-2</v>
      </c>
    </row>
    <row r="178" spans="1:26" x14ac:dyDescent="0.3">
      <c r="A178" s="530" t="s">
        <v>34</v>
      </c>
      <c r="B178" s="537" t="s">
        <v>35</v>
      </c>
      <c r="C178" s="502">
        <v>15760.877393542845</v>
      </c>
      <c r="D178" s="493">
        <v>15984.458661418263</v>
      </c>
      <c r="E178" s="492">
        <v>17449.791365172347</v>
      </c>
      <c r="F178" s="492">
        <v>19428.176848287087</v>
      </c>
      <c r="G178" s="503">
        <v>23253.404702956625</v>
      </c>
      <c r="H178" s="489"/>
      <c r="I178" s="520">
        <v>25959.022154653594</v>
      </c>
      <c r="J178" s="521">
        <v>33425.361810416507</v>
      </c>
      <c r="K178" s="522">
        <v>38842.44189473083</v>
      </c>
      <c r="L178" s="489"/>
      <c r="M178" s="554">
        <f t="shared" si="42"/>
        <v>0.11337588179210867</v>
      </c>
      <c r="N178" s="499">
        <f t="shared" si="43"/>
        <v>2.2257618301138482E-2</v>
      </c>
      <c r="O178" s="500">
        <f t="shared" si="44"/>
        <v>7.5270951217419002E-2</v>
      </c>
      <c r="P178" s="501">
        <f t="shared" si="45"/>
        <v>0.10806183040503381</v>
      </c>
      <c r="Q178" s="489"/>
      <c r="R178" s="499">
        <f>C178/GDP!H16</f>
        <v>7.6642753786182616E-3</v>
      </c>
      <c r="S178" s="500">
        <f>D178/GDP!I16</f>
        <v>7.3075110976263602E-3</v>
      </c>
      <c r="T178" s="500">
        <f>E178/GDP!J16</f>
        <v>7.7811667036566416E-3</v>
      </c>
      <c r="U178" s="500">
        <f>F178/GDP!K16</f>
        <v>8.5817508890997703E-3</v>
      </c>
      <c r="V178" s="501">
        <f>G178/GDP!L16</f>
        <v>9.9547209474295881E-3</v>
      </c>
      <c r="W178" s="489"/>
      <c r="X178" s="499">
        <f>I178/GDP!N16</f>
        <v>1.0733693826337945E-2</v>
      </c>
      <c r="Y178" s="500">
        <f>J178/GDP!O16</f>
        <v>1.3250887559093587E-2</v>
      </c>
      <c r="Z178" s="501">
        <f>K178/GDP!P16</f>
        <v>1.4712776074565575E-2</v>
      </c>
    </row>
    <row r="179" spans="1:26" x14ac:dyDescent="0.3">
      <c r="A179" s="530" t="s">
        <v>36</v>
      </c>
      <c r="B179" s="537" t="s">
        <v>37</v>
      </c>
      <c r="C179" s="502">
        <v>41294.308843842009</v>
      </c>
      <c r="D179" s="493">
        <v>42275.014085597679</v>
      </c>
      <c r="E179" s="492">
        <v>46666.952391843588</v>
      </c>
      <c r="F179" s="492">
        <v>52456.497534964197</v>
      </c>
      <c r="G179" s="503">
        <v>63373.599452097267</v>
      </c>
      <c r="H179" s="489"/>
      <c r="I179" s="520">
        <v>69402.814735217456</v>
      </c>
      <c r="J179" s="521">
        <v>86511.49766349222</v>
      </c>
      <c r="K179" s="522">
        <v>110857.51014123257</v>
      </c>
      <c r="L179" s="489"/>
      <c r="M179" s="554">
        <f t="shared" si="42"/>
        <v>0.12406092205267938</v>
      </c>
      <c r="N179" s="499">
        <f t="shared" si="43"/>
        <v>1.8342201581842188E-2</v>
      </c>
      <c r="O179" s="500">
        <f t="shared" si="44"/>
        <v>6.4224103951161071E-2</v>
      </c>
      <c r="P179" s="501">
        <f t="shared" si="45"/>
        <v>0.11833353758182752</v>
      </c>
      <c r="Q179" s="489"/>
      <c r="R179" s="499">
        <f>C179/GDP!H17</f>
        <v>1.4538077715219708E-2</v>
      </c>
      <c r="S179" s="500">
        <f>D179/GDP!I17</f>
        <v>1.4426179261252173E-2</v>
      </c>
      <c r="T179" s="500">
        <f>E179/GDP!J17</f>
        <v>1.5642716023147561E-2</v>
      </c>
      <c r="U179" s="500">
        <f>F179/GDP!K17</f>
        <v>1.7677942790315659E-2</v>
      </c>
      <c r="V179" s="501">
        <f>G179/GDP!L17</f>
        <v>2.0749838367770473E-2</v>
      </c>
      <c r="W179" s="489"/>
      <c r="X179" s="499">
        <f>I179/GDP!N17</f>
        <v>2.2039829226989709E-2</v>
      </c>
      <c r="Y179" s="500">
        <f>J179/GDP!O17</f>
        <v>2.6472147232729296E-2</v>
      </c>
      <c r="Z179" s="501">
        <f>K179/GDP!P17</f>
        <v>3.2586290822476327E-2</v>
      </c>
    </row>
    <row r="180" spans="1:26" x14ac:dyDescent="0.3">
      <c r="A180" s="530" t="s">
        <v>38</v>
      </c>
      <c r="B180" s="537" t="s">
        <v>39</v>
      </c>
      <c r="C180" s="502">
        <v>1250.8107645722075</v>
      </c>
      <c r="D180" s="493">
        <v>1341.6757581925735</v>
      </c>
      <c r="E180" s="492">
        <v>1390.4061910676303</v>
      </c>
      <c r="F180" s="492">
        <v>1448.5663299506627</v>
      </c>
      <c r="G180" s="503">
        <v>1619.4555053573247</v>
      </c>
      <c r="H180" s="489"/>
      <c r="I180" s="520">
        <v>1683.1812540140372</v>
      </c>
      <c r="J180" s="521">
        <v>2048.3429974230812</v>
      </c>
      <c r="K180" s="522">
        <v>2396.7971771702655</v>
      </c>
      <c r="L180" s="489"/>
      <c r="M180" s="554">
        <f t="shared" si="42"/>
        <v>4.182960292946758E-2</v>
      </c>
      <c r="N180" s="499">
        <f t="shared" si="43"/>
        <v>7.7489935341399363E-3</v>
      </c>
      <c r="O180" s="500">
        <f t="shared" si="44"/>
        <v>4.8109680600552096E-2</v>
      </c>
      <c r="P180" s="501">
        <f t="shared" si="45"/>
        <v>8.1564571715434075E-2</v>
      </c>
      <c r="Q180" s="489"/>
      <c r="R180" s="499">
        <f>C180/GDP!H18</f>
        <v>6.9712116064038791E-3</v>
      </c>
      <c r="S180" s="500">
        <f>D180/GDP!I18</f>
        <v>6.8960237685424617E-3</v>
      </c>
      <c r="T180" s="500">
        <f>E180/GDP!J18</f>
        <v>6.7474472742998573E-3</v>
      </c>
      <c r="U180" s="500">
        <f>F180/GDP!K18</f>
        <v>6.8607779611673976E-3</v>
      </c>
      <c r="V180" s="501">
        <f>G180/GDP!L18</f>
        <v>7.4165085400575755E-3</v>
      </c>
      <c r="W180" s="489"/>
      <c r="X180" s="499">
        <f>I180/GDP!N18</f>
        <v>7.4329132147545442E-3</v>
      </c>
      <c r="Y180" s="500">
        <f>J180/GDP!O18</f>
        <v>8.7245436569020375E-3</v>
      </c>
      <c r="Z180" s="501">
        <f>K180/GDP!P18</f>
        <v>9.7789889256611889E-3</v>
      </c>
    </row>
    <row r="181" spans="1:26" x14ac:dyDescent="0.3">
      <c r="A181" s="530" t="s">
        <v>40</v>
      </c>
      <c r="B181" s="537" t="s">
        <v>41</v>
      </c>
      <c r="C181" s="502">
        <v>976.06608462106897</v>
      </c>
      <c r="D181" s="493">
        <v>1052.4843591791498</v>
      </c>
      <c r="E181" s="492">
        <v>1106.6535962341275</v>
      </c>
      <c r="F181" s="492">
        <v>1169.2278760526831</v>
      </c>
      <c r="G181" s="503">
        <v>1374.8330506325694</v>
      </c>
      <c r="H181" s="489"/>
      <c r="I181" s="520">
        <v>1792.5422568629551</v>
      </c>
      <c r="J181" s="521">
        <v>2417.4947844039148</v>
      </c>
      <c r="K181" s="522">
        <v>2880.0914797073615</v>
      </c>
      <c r="L181" s="489"/>
      <c r="M181" s="554">
        <f t="shared" si="42"/>
        <v>5.6543691749154412E-2</v>
      </c>
      <c r="N181" s="499">
        <f t="shared" si="43"/>
        <v>5.4493453002343539E-2</v>
      </c>
      <c r="O181" s="500">
        <f t="shared" si="44"/>
        <v>0.11949746984348653</v>
      </c>
      <c r="P181" s="501">
        <f t="shared" si="45"/>
        <v>0.15939457443533311</v>
      </c>
      <c r="Q181" s="489"/>
      <c r="R181" s="499">
        <f>C181/GDP!H19</f>
        <v>8.0095074581290216E-3</v>
      </c>
      <c r="S181" s="500">
        <f>D181/GDP!I19</f>
        <v>8.0565193168864943E-3</v>
      </c>
      <c r="T181" s="500">
        <f>E181/GDP!J19</f>
        <v>8.1003385407915525E-3</v>
      </c>
      <c r="U181" s="500">
        <f>F181/GDP!K19</f>
        <v>8.5875592878846725E-3</v>
      </c>
      <c r="V181" s="501">
        <f>G181/GDP!L19</f>
        <v>9.4813458664351081E-3</v>
      </c>
      <c r="W181" s="489"/>
      <c r="X181" s="499">
        <f>I181/GDP!N19</f>
        <v>1.1365450514218787E-2</v>
      </c>
      <c r="Y181" s="500">
        <f>J181/GDP!O19</f>
        <v>1.4111835737994917E-2</v>
      </c>
      <c r="Z181" s="501">
        <f>K181/GDP!P19</f>
        <v>1.5251555353389002E-2</v>
      </c>
    </row>
    <row r="182" spans="1:26" x14ac:dyDescent="0.3">
      <c r="A182" s="530" t="s">
        <v>42</v>
      </c>
      <c r="B182" s="537" t="s">
        <v>43</v>
      </c>
      <c r="C182" s="502">
        <v>3030.6861775489042</v>
      </c>
      <c r="D182" s="493">
        <v>3259.6263886059814</v>
      </c>
      <c r="E182" s="492">
        <v>3750.4419953795255</v>
      </c>
      <c r="F182" s="492">
        <v>4245.0056804006572</v>
      </c>
      <c r="G182" s="503">
        <v>5251.8594532790585</v>
      </c>
      <c r="H182" s="489"/>
      <c r="I182" s="520">
        <v>6010.6655794340686</v>
      </c>
      <c r="J182" s="521">
        <v>8016.5339940736685</v>
      </c>
      <c r="K182" s="522">
        <v>9113.913900687925</v>
      </c>
      <c r="L182" s="489"/>
      <c r="M182" s="554">
        <f t="shared" si="42"/>
        <v>0.13186810664727644</v>
      </c>
      <c r="N182" s="499">
        <f t="shared" si="43"/>
        <v>2.7358205605225505E-2</v>
      </c>
      <c r="O182" s="500">
        <f t="shared" si="44"/>
        <v>8.8265117078586419E-2</v>
      </c>
      <c r="P182" s="501">
        <f t="shared" si="45"/>
        <v>0.11655048679382896</v>
      </c>
      <c r="Q182" s="489"/>
      <c r="R182" s="499">
        <f>C182/GDP!H20</f>
        <v>9.7444284961597846E-3</v>
      </c>
      <c r="S182" s="500">
        <f>D182/GDP!I20</f>
        <v>9.1036087948132751E-3</v>
      </c>
      <c r="T182" s="500">
        <f>E182/GDP!J20</f>
        <v>9.5714979258923142E-3</v>
      </c>
      <c r="U182" s="500">
        <f>F182/GDP!K20</f>
        <v>1.0620727645858603E-2</v>
      </c>
      <c r="V182" s="501">
        <f>G182/GDP!L20</f>
        <v>1.2324322651869451E-2</v>
      </c>
      <c r="W182" s="489"/>
      <c r="X182" s="499">
        <f>I182/GDP!N20</f>
        <v>1.3126920490849235E-2</v>
      </c>
      <c r="Y182" s="500">
        <f>J182/GDP!O20</f>
        <v>1.6310206826384767E-2</v>
      </c>
      <c r="Z182" s="501">
        <f>K182/GDP!P20</f>
        <v>1.7053878403848484E-2</v>
      </c>
    </row>
    <row r="183" spans="1:26" x14ac:dyDescent="0.3">
      <c r="A183" s="530" t="s">
        <v>44</v>
      </c>
      <c r="B183" s="537" t="s">
        <v>45</v>
      </c>
      <c r="C183" s="502">
        <v>14361.650170845833</v>
      </c>
      <c r="D183" s="493">
        <v>15357.884750076042</v>
      </c>
      <c r="E183" s="492">
        <v>16521.650204152153</v>
      </c>
      <c r="F183" s="492">
        <v>17537.640027854781</v>
      </c>
      <c r="G183" s="503">
        <v>20636.887440008006</v>
      </c>
      <c r="H183" s="489"/>
      <c r="I183" s="520">
        <v>23125.69072586234</v>
      </c>
      <c r="J183" s="521">
        <v>31197.608397970849</v>
      </c>
      <c r="K183" s="522">
        <v>39010.27951458632</v>
      </c>
      <c r="L183" s="489"/>
      <c r="M183" s="554">
        <f t="shared" si="42"/>
        <v>6.1494451894841262E-2</v>
      </c>
      <c r="N183" s="499">
        <f t="shared" si="43"/>
        <v>2.3034084966747193E-2</v>
      </c>
      <c r="O183" s="500">
        <f t="shared" si="44"/>
        <v>8.6164042586510892E-2</v>
      </c>
      <c r="P183" s="501">
        <f t="shared" si="45"/>
        <v>0.13581336151030721</v>
      </c>
      <c r="Q183" s="489"/>
      <c r="R183" s="499">
        <f>C183/GDP!H21</f>
        <v>9.7543982343843583E-3</v>
      </c>
      <c r="S183" s="500">
        <f>D183/GDP!I21</f>
        <v>9.7498185416314224E-3</v>
      </c>
      <c r="T183" s="500">
        <f>E183/GDP!J21</f>
        <v>1.0112247007631749E-2</v>
      </c>
      <c r="U183" s="500">
        <f>F183/GDP!K21</f>
        <v>1.0662336569677381E-2</v>
      </c>
      <c r="V183" s="501">
        <f>G183/GDP!L21</f>
        <v>1.233614733986451E-2</v>
      </c>
      <c r="W183" s="489"/>
      <c r="X183" s="499">
        <f>I183/GDP!N21</f>
        <v>1.3468155470734071E-2</v>
      </c>
      <c r="Y183" s="500">
        <f>J183/GDP!O21</f>
        <v>1.7602585724119896E-2</v>
      </c>
      <c r="Z183" s="501">
        <f>K183/GDP!P21</f>
        <v>2.1267869710113501E-2</v>
      </c>
    </row>
    <row r="184" spans="1:26" x14ac:dyDescent="0.3">
      <c r="A184" s="530" t="s">
        <v>46</v>
      </c>
      <c r="B184" s="537" t="s">
        <v>47</v>
      </c>
      <c r="C184" s="502">
        <v>282.91556293338385</v>
      </c>
      <c r="D184" s="493">
        <v>312.43523849727865</v>
      </c>
      <c r="E184" s="492">
        <v>356.51632415980225</v>
      </c>
      <c r="F184" s="492">
        <v>383.69515619128526</v>
      </c>
      <c r="G184" s="503">
        <v>463.84864501954451</v>
      </c>
      <c r="H184" s="489"/>
      <c r="I184" s="520">
        <v>480.01847265557973</v>
      </c>
      <c r="J184" s="521">
        <v>600.0969767702062</v>
      </c>
      <c r="K184" s="522">
        <v>717.08500760828974</v>
      </c>
      <c r="L184" s="489"/>
      <c r="M184" s="554">
        <f t="shared" si="42"/>
        <v>7.62344672310169E-2</v>
      </c>
      <c r="N184" s="499">
        <f t="shared" si="43"/>
        <v>6.8767942892695721E-3</v>
      </c>
      <c r="O184" s="500">
        <f t="shared" si="44"/>
        <v>5.2856128207046105E-2</v>
      </c>
      <c r="P184" s="501">
        <f t="shared" si="45"/>
        <v>9.1035470406248375E-2</v>
      </c>
      <c r="Q184" s="489"/>
      <c r="R184" s="499">
        <f>C184/GDP!H22</f>
        <v>1.2165886373992178E-2</v>
      </c>
      <c r="S184" s="500">
        <f>D184/GDP!I22</f>
        <v>1.2884227955368458E-2</v>
      </c>
      <c r="T184" s="500">
        <f>E184/GDP!J22</f>
        <v>1.4306751548935955E-2</v>
      </c>
      <c r="U184" s="500">
        <f>F184/GDP!K22</f>
        <v>1.5320815055796629E-2</v>
      </c>
      <c r="V184" s="501">
        <f>G184/GDP!L22</f>
        <v>1.7485083690328973E-2</v>
      </c>
      <c r="W184" s="489"/>
      <c r="X184" s="499">
        <f>I184/GDP!N22</f>
        <v>1.6747918083064795E-2</v>
      </c>
      <c r="Y184" s="500">
        <f>J184/GDP!O22</f>
        <v>1.9402040957535376E-2</v>
      </c>
      <c r="Z184" s="501">
        <f>K184/GDP!P22</f>
        <v>2.1191326634939625E-2</v>
      </c>
    </row>
    <row r="185" spans="1:26" x14ac:dyDescent="0.3">
      <c r="A185" s="530" t="s">
        <v>48</v>
      </c>
      <c r="B185" s="537" t="s">
        <v>49</v>
      </c>
      <c r="C185" s="502">
        <v>364.1878689586178</v>
      </c>
      <c r="D185" s="493">
        <v>393.98824836909461</v>
      </c>
      <c r="E185" s="492">
        <v>422.48235359031128</v>
      </c>
      <c r="F185" s="492">
        <v>462.76226180245936</v>
      </c>
      <c r="G185" s="503">
        <v>514.8563381904396</v>
      </c>
      <c r="H185" s="489"/>
      <c r="I185" s="520">
        <v>634.21582504896276</v>
      </c>
      <c r="J185" s="521">
        <v>973.94946233743497</v>
      </c>
      <c r="K185" s="522">
        <v>1084.8194943297658</v>
      </c>
      <c r="L185" s="489"/>
      <c r="M185" s="554">
        <f t="shared" si="42"/>
        <v>9.5341042933140496E-2</v>
      </c>
      <c r="N185" s="499">
        <f t="shared" si="43"/>
        <v>4.2581950879507557E-2</v>
      </c>
      <c r="O185" s="500">
        <f t="shared" si="44"/>
        <v>0.13597839514532972</v>
      </c>
      <c r="P185" s="501">
        <f t="shared" si="45"/>
        <v>0.16073821637964181</v>
      </c>
      <c r="Q185" s="489"/>
      <c r="R185" s="499">
        <f>C185/GDP!H23</f>
        <v>9.5262480049977203E-3</v>
      </c>
      <c r="S185" s="500">
        <f>D185/GDP!I23</f>
        <v>9.7241503120636293E-3</v>
      </c>
      <c r="T185" s="500">
        <f>E185/GDP!J23</f>
        <v>1.0234200751055257E-2</v>
      </c>
      <c r="U185" s="500">
        <f>F185/GDP!K23</f>
        <v>1.1229929398577462E-2</v>
      </c>
      <c r="V185" s="501">
        <f>G185/GDP!L23</f>
        <v>1.1855495770130429E-2</v>
      </c>
      <c r="W185" s="489"/>
      <c r="X185" s="499">
        <f>I185/GDP!N23</f>
        <v>1.3785706100337256E-2</v>
      </c>
      <c r="Y185" s="500">
        <f>J185/GDP!O23</f>
        <v>1.9997335970399335E-2</v>
      </c>
      <c r="Z185" s="501">
        <f>K185/GDP!P23</f>
        <v>2.081869699152817E-2</v>
      </c>
    </row>
    <row r="186" spans="1:26" x14ac:dyDescent="0.3">
      <c r="A186" s="530" t="s">
        <v>50</v>
      </c>
      <c r="B186" s="537" t="s">
        <v>51</v>
      </c>
      <c r="C186" s="502">
        <v>791.53979555829551</v>
      </c>
      <c r="D186" s="493">
        <v>842.57315208898865</v>
      </c>
      <c r="E186" s="492">
        <v>917.33659902531394</v>
      </c>
      <c r="F186" s="492">
        <v>980.91358914575221</v>
      </c>
      <c r="G186" s="503">
        <v>1129.4992325691637</v>
      </c>
      <c r="H186" s="489"/>
      <c r="I186" s="520">
        <v>1177.6512365354572</v>
      </c>
      <c r="J186" s="521">
        <v>1743.3081669684202</v>
      </c>
      <c r="K186" s="522">
        <v>1996.4416032823169</v>
      </c>
      <c r="L186" s="489"/>
      <c r="M186" s="554">
        <f t="shared" si="42"/>
        <v>6.9306065176065079E-2</v>
      </c>
      <c r="N186" s="499">
        <f t="shared" si="43"/>
        <v>8.3844744283483319E-3</v>
      </c>
      <c r="O186" s="500">
        <f t="shared" si="44"/>
        <v>9.0680741960565525E-2</v>
      </c>
      <c r="P186" s="501">
        <f t="shared" si="45"/>
        <v>0.12066067973919181</v>
      </c>
      <c r="Q186" s="489"/>
      <c r="R186" s="499">
        <f>C186/GDP!H24</f>
        <v>1.5382003024575144E-2</v>
      </c>
      <c r="S186" s="500">
        <f>D186/GDP!I24</f>
        <v>1.5278567201230551E-2</v>
      </c>
      <c r="T186" s="500">
        <f>E186/GDP!J24</f>
        <v>1.6407841277369065E-2</v>
      </c>
      <c r="U186" s="500">
        <f>F186/GDP!K24</f>
        <v>1.7622897400848686E-2</v>
      </c>
      <c r="V186" s="501">
        <f>G186/GDP!L24</f>
        <v>1.9527526704838646E-2</v>
      </c>
      <c r="W186" s="489"/>
      <c r="X186" s="499">
        <f>I186/GDP!N24</f>
        <v>1.9318668346002606E-2</v>
      </c>
      <c r="Y186" s="500">
        <f>J186/GDP!O24</f>
        <v>2.7150059125495569E-2</v>
      </c>
      <c r="Z186" s="501">
        <f>K186/GDP!P24</f>
        <v>2.9233610958607641E-2</v>
      </c>
    </row>
    <row r="187" spans="1:26" x14ac:dyDescent="0.3">
      <c r="A187" s="530" t="s">
        <v>52</v>
      </c>
      <c r="B187" s="537" t="s">
        <v>53</v>
      </c>
      <c r="C187" s="502">
        <v>214.79027135781917</v>
      </c>
      <c r="D187" s="493">
        <v>223.02984906918479</v>
      </c>
      <c r="E187" s="492">
        <v>237.50614785860557</v>
      </c>
      <c r="F187" s="492">
        <v>249.64742228843329</v>
      </c>
      <c r="G187" s="503">
        <v>284.23660148912626</v>
      </c>
      <c r="H187" s="489"/>
      <c r="I187" s="520">
        <v>363.92739660117218</v>
      </c>
      <c r="J187" s="521">
        <v>488.87407364463553</v>
      </c>
      <c r="K187" s="522">
        <v>574.66461180036686</v>
      </c>
      <c r="L187" s="489"/>
      <c r="M187" s="554">
        <f t="shared" si="42"/>
        <v>5.1119832220325456E-2</v>
      </c>
      <c r="N187" s="499">
        <f t="shared" si="43"/>
        <v>5.067149471376875E-2</v>
      </c>
      <c r="O187" s="500">
        <f t="shared" si="44"/>
        <v>0.11455986671356366</v>
      </c>
      <c r="P187" s="501">
        <f t="shared" si="45"/>
        <v>0.15118968729332671</v>
      </c>
      <c r="Q187" s="489"/>
      <c r="R187" s="499">
        <f>C187/GDP!H25</f>
        <v>2.1233360484368694E-2</v>
      </c>
      <c r="S187" s="500">
        <f>D187/GDP!I25</f>
        <v>1.9633381028880747E-2</v>
      </c>
      <c r="T187" s="500">
        <f>E187/GDP!J25</f>
        <v>1.955528987938213E-2</v>
      </c>
      <c r="U187" s="500">
        <f>F187/GDP!K25</f>
        <v>1.9804749120356853E-2</v>
      </c>
      <c r="V187" s="501">
        <f>G187/GDP!L25</f>
        <v>2.1097996200328015E-2</v>
      </c>
      <c r="W187" s="489"/>
      <c r="X187" s="499">
        <f>I187/GDP!N25</f>
        <v>2.4860109326370339E-2</v>
      </c>
      <c r="Y187" s="500">
        <f>J187/GDP!O25</f>
        <v>3.0775267496817506E-2</v>
      </c>
      <c r="Z187" s="501">
        <f>K187/GDP!P25</f>
        <v>3.2854178848978927E-2</v>
      </c>
    </row>
    <row r="188" spans="1:26" x14ac:dyDescent="0.3">
      <c r="A188" s="530" t="s">
        <v>54</v>
      </c>
      <c r="B188" s="537" t="s">
        <v>55</v>
      </c>
      <c r="C188" s="502">
        <v>11120.181977978942</v>
      </c>
      <c r="D188" s="493">
        <v>12128.831927378065</v>
      </c>
      <c r="E188" s="492">
        <v>12451.887543316239</v>
      </c>
      <c r="F188" s="492">
        <v>12883.660860063645</v>
      </c>
      <c r="G188" s="503">
        <v>15862.658552966126</v>
      </c>
      <c r="H188" s="489"/>
      <c r="I188" s="520">
        <v>17227.178916439188</v>
      </c>
      <c r="J188" s="521">
        <v>23646.730084813291</v>
      </c>
      <c r="K188" s="522">
        <v>30916.438522042634</v>
      </c>
      <c r="L188" s="489"/>
      <c r="M188" s="498">
        <f t="shared" si="42"/>
        <v>3.4675330566984242E-2</v>
      </c>
      <c r="N188" s="499">
        <f t="shared" si="43"/>
        <v>1.664104048705628E-2</v>
      </c>
      <c r="O188" s="500">
        <f t="shared" si="44"/>
        <v>8.3126106237739084E-2</v>
      </c>
      <c r="P188" s="501">
        <f t="shared" si="45"/>
        <v>0.1427801721644788</v>
      </c>
      <c r="Q188" s="489"/>
      <c r="R188" s="499">
        <f>C188/GDP!H26</f>
        <v>1.586296073836856E-2</v>
      </c>
      <c r="S188" s="500">
        <f>D188/GDP!I26</f>
        <v>1.629294279163546E-2</v>
      </c>
      <c r="T188" s="500">
        <f>E188/GDP!J26</f>
        <v>1.603330994641251E-2</v>
      </c>
      <c r="U188" s="500">
        <f>F188/GDP!K26</f>
        <v>1.6498200203762515E-2</v>
      </c>
      <c r="V188" s="501">
        <f>G188/GDP!L26</f>
        <v>1.9779783923466857E-2</v>
      </c>
      <c r="W188" s="489"/>
      <c r="X188" s="499">
        <f>I188/GDP!N26</f>
        <v>2.061283411814854E-2</v>
      </c>
      <c r="Y188" s="500">
        <f>J188/GDP!O26</f>
        <v>2.7159346941781334E-2</v>
      </c>
      <c r="Z188" s="501">
        <f>K188/GDP!P26</f>
        <v>3.3821869758550345E-2</v>
      </c>
    </row>
    <row r="189" spans="1:26" x14ac:dyDescent="0.3">
      <c r="A189" s="530" t="s">
        <v>56</v>
      </c>
      <c r="B189" s="537" t="s">
        <v>57</v>
      </c>
      <c r="C189" s="502">
        <v>6058.1110388473317</v>
      </c>
      <c r="D189" s="493">
        <v>6237.3136615385074</v>
      </c>
      <c r="E189" s="492">
        <v>6567.6411534350264</v>
      </c>
      <c r="F189" s="492">
        <v>6881.2567321871766</v>
      </c>
      <c r="G189" s="503">
        <v>7618.1240173293227</v>
      </c>
      <c r="H189" s="489"/>
      <c r="I189" s="520">
        <v>9581.8698496879842</v>
      </c>
      <c r="J189" s="521">
        <v>13152.327593326772</v>
      </c>
      <c r="K189" s="522">
        <v>15689.960429616151</v>
      </c>
      <c r="L189" s="489"/>
      <c r="M189" s="498">
        <f t="shared" si="42"/>
        <v>4.7751631282126672E-2</v>
      </c>
      <c r="N189" s="499">
        <f t="shared" si="43"/>
        <v>4.6936752367777501E-2</v>
      </c>
      <c r="O189" s="500">
        <f t="shared" si="44"/>
        <v>0.11540070804542779</v>
      </c>
      <c r="P189" s="501">
        <f t="shared" si="45"/>
        <v>0.15545959139957533</v>
      </c>
      <c r="Q189" s="489"/>
      <c r="R189" s="499">
        <f>C189/GDP!H27</f>
        <v>1.2534029621611899E-2</v>
      </c>
      <c r="S189" s="500">
        <f>D189/GDP!I27</f>
        <v>1.2067885976708397E-2</v>
      </c>
      <c r="T189" s="500">
        <f>E189/GDP!J27</f>
        <v>1.2086480092556078E-2</v>
      </c>
      <c r="U189" s="500">
        <f>F189/GDP!K27</f>
        <v>1.259260693034742E-2</v>
      </c>
      <c r="V189" s="501">
        <f>G189/GDP!L27</f>
        <v>1.318172231455767E-2</v>
      </c>
      <c r="W189" s="489"/>
      <c r="X189" s="499">
        <f>I189/GDP!N27</f>
        <v>1.5387054790096721E-2</v>
      </c>
      <c r="Y189" s="500">
        <f>J189/GDP!O27</f>
        <v>1.9623020065807722E-2</v>
      </c>
      <c r="Z189" s="501">
        <f>K189/GDP!P27</f>
        <v>2.1461730559226563E-2</v>
      </c>
    </row>
    <row r="190" spans="1:26" x14ac:dyDescent="0.3">
      <c r="A190" s="530" t="s">
        <v>58</v>
      </c>
      <c r="B190" s="537" t="s">
        <v>59</v>
      </c>
      <c r="C190" s="502">
        <v>2724.7877472563637</v>
      </c>
      <c r="D190" s="493">
        <v>2878.2931105534904</v>
      </c>
      <c r="E190" s="492">
        <v>3027.0917845582508</v>
      </c>
      <c r="F190" s="492">
        <v>3231.4684475219324</v>
      </c>
      <c r="G190" s="503">
        <v>3906.8720287509464</v>
      </c>
      <c r="H190" s="489"/>
      <c r="I190" s="520">
        <v>4362.3912387366108</v>
      </c>
      <c r="J190" s="521">
        <v>5565.7331224640866</v>
      </c>
      <c r="K190" s="522">
        <v>6858.6691381297533</v>
      </c>
      <c r="L190" s="489"/>
      <c r="M190" s="498">
        <f t="shared" si="42"/>
        <v>6.751584606923533E-2</v>
      </c>
      <c r="N190" s="499">
        <f t="shared" si="43"/>
        <v>2.2301705438963593E-2</v>
      </c>
      <c r="O190" s="500">
        <f t="shared" si="44"/>
        <v>7.3343272126801695E-2</v>
      </c>
      <c r="P190" s="501">
        <f t="shared" si="45"/>
        <v>0.11913411165787857</v>
      </c>
      <c r="Q190" s="489"/>
      <c r="R190" s="499">
        <f>C190/GDP!H28</f>
        <v>1.5531185199460059E-2</v>
      </c>
      <c r="S190" s="500">
        <f>D190/GDP!I28</f>
        <v>1.5550420231809903E-2</v>
      </c>
      <c r="T190" s="500">
        <f>E190/GDP!J28</f>
        <v>1.5329260268564068E-2</v>
      </c>
      <c r="U190" s="500">
        <f>F190/GDP!K28</f>
        <v>1.5999128141033304E-2</v>
      </c>
      <c r="V190" s="501">
        <f>G190/GDP!L28</f>
        <v>1.8654275404620984E-2</v>
      </c>
      <c r="W190" s="489"/>
      <c r="X190" s="499">
        <f>I190/GDP!N28</f>
        <v>1.9772898043998479E-2</v>
      </c>
      <c r="Y190" s="500">
        <f>J190/GDP!O28</f>
        <v>2.3960588086873506E-2</v>
      </c>
      <c r="Z190" s="501">
        <f>K190/GDP!P28</f>
        <v>2.7776077110461834E-2</v>
      </c>
    </row>
    <row r="191" spans="1:26" x14ac:dyDescent="0.3">
      <c r="A191" s="530" t="s">
        <v>60</v>
      </c>
      <c r="B191" s="537" t="s">
        <v>61</v>
      </c>
      <c r="C191" s="502">
        <v>1342.5974825069025</v>
      </c>
      <c r="D191" s="493">
        <v>1408.5384995281256</v>
      </c>
      <c r="E191" s="492">
        <v>1544.7683864896062</v>
      </c>
      <c r="F191" s="492">
        <v>1665.8475620845657</v>
      </c>
      <c r="G191" s="503">
        <v>1870.4927027414885</v>
      </c>
      <c r="H191" s="489"/>
      <c r="I191" s="520">
        <v>2111.6069401169188</v>
      </c>
      <c r="J191" s="521">
        <v>2884.5301298715444</v>
      </c>
      <c r="K191" s="522">
        <v>3337.4427552673237</v>
      </c>
      <c r="L191" s="489"/>
      <c r="M191" s="498">
        <f t="shared" si="42"/>
        <v>7.8380148541299821E-2</v>
      </c>
      <c r="N191" s="499">
        <f t="shared" si="43"/>
        <v>2.4545882968190158E-2</v>
      </c>
      <c r="O191" s="500">
        <f t="shared" si="44"/>
        <v>9.0495335557224443E-2</v>
      </c>
      <c r="P191" s="501">
        <f t="shared" si="45"/>
        <v>0.12277196863901363</v>
      </c>
      <c r="Q191" s="489"/>
      <c r="R191" s="499">
        <f>C191/GDP!H29</f>
        <v>7.8899667142278383E-3</v>
      </c>
      <c r="S191" s="500">
        <f>D191/GDP!I29</f>
        <v>7.8182354124847371E-3</v>
      </c>
      <c r="T191" s="500">
        <f>E191/GDP!J29</f>
        <v>8.1861252584375169E-3</v>
      </c>
      <c r="U191" s="500">
        <f>F191/GDP!K29</f>
        <v>8.6389929756535058E-3</v>
      </c>
      <c r="V191" s="501">
        <f>G191/GDP!L29</f>
        <v>9.0003522685790927E-3</v>
      </c>
      <c r="W191" s="489"/>
      <c r="X191" s="499">
        <f>I191/GDP!N29</f>
        <v>9.3350245950578944E-3</v>
      </c>
      <c r="Y191" s="500">
        <f>J191/GDP!O29</f>
        <v>1.1732475881225808E-2</v>
      </c>
      <c r="Z191" s="501">
        <f>K191/GDP!P29</f>
        <v>1.2305078428297797E-2</v>
      </c>
    </row>
    <row r="192" spans="1:26" x14ac:dyDescent="0.3">
      <c r="A192" s="530" t="s">
        <v>62</v>
      </c>
      <c r="B192" s="537" t="s">
        <v>63</v>
      </c>
      <c r="C192" s="502">
        <v>646.72193332672009</v>
      </c>
      <c r="D192" s="493">
        <v>680.4665104927617</v>
      </c>
      <c r="E192" s="492">
        <v>728.83177852796564</v>
      </c>
      <c r="F192" s="492">
        <v>776.43302443878883</v>
      </c>
      <c r="G192" s="503">
        <v>911.99536407514358</v>
      </c>
      <c r="H192" s="489"/>
      <c r="I192" s="520">
        <v>1075.0449509145612</v>
      </c>
      <c r="J192" s="521">
        <v>1329.1512021128062</v>
      </c>
      <c r="K192" s="522">
        <v>1490.904156741811</v>
      </c>
      <c r="L192" s="489"/>
      <c r="M192" s="498">
        <f t="shared" si="42"/>
        <v>6.5311704721443764E-2</v>
      </c>
      <c r="N192" s="499">
        <f t="shared" si="43"/>
        <v>3.3443644157936214E-2</v>
      </c>
      <c r="O192" s="500">
        <f t="shared" si="44"/>
        <v>7.8242265534262501E-2</v>
      </c>
      <c r="P192" s="501">
        <f t="shared" si="45"/>
        <v>0.10329441307393727</v>
      </c>
      <c r="Q192" s="489"/>
      <c r="R192" s="499">
        <f>C192/GDP!H30</f>
        <v>7.8116571719165431E-3</v>
      </c>
      <c r="S192" s="500">
        <f>D192/GDP!I30</f>
        <v>7.8380866989138358E-3</v>
      </c>
      <c r="T192" s="500">
        <f>E192/GDP!J30</f>
        <v>8.2573759022205508E-3</v>
      </c>
      <c r="U192" s="500">
        <f>F192/GDP!K30</f>
        <v>8.6812189864012099E-3</v>
      </c>
      <c r="V192" s="501">
        <f>G192/GDP!L30</f>
        <v>9.677447793947724E-3</v>
      </c>
      <c r="W192" s="489"/>
      <c r="X192" s="499">
        <f>I192/GDP!N30</f>
        <v>1.0705510789693446E-2</v>
      </c>
      <c r="Y192" s="500">
        <f>J192/GDP!O30</f>
        <v>1.2431221740407382E-2</v>
      </c>
      <c r="Z192" s="501">
        <f>K192/GDP!P30</f>
        <v>1.294626000352622E-2</v>
      </c>
    </row>
    <row r="193" spans="1:26" x14ac:dyDescent="0.3">
      <c r="A193" s="530" t="s">
        <v>64</v>
      </c>
      <c r="B193" s="537" t="s">
        <v>65</v>
      </c>
      <c r="C193" s="502">
        <v>267.50445401859145</v>
      </c>
      <c r="D193" s="493">
        <v>280.3890095076809</v>
      </c>
      <c r="E193" s="492">
        <v>306.64349568275395</v>
      </c>
      <c r="F193" s="492">
        <v>325.1410420323329</v>
      </c>
      <c r="G193" s="503">
        <v>364.96954173229506</v>
      </c>
      <c r="H193" s="489"/>
      <c r="I193" s="520">
        <v>422.26336403174241</v>
      </c>
      <c r="J193" s="521">
        <v>553.153831270821</v>
      </c>
      <c r="K193" s="522">
        <v>684.16353543655657</v>
      </c>
      <c r="L193" s="489"/>
      <c r="M193" s="498">
        <f t="shared" si="42"/>
        <v>6.0322643754087801E-2</v>
      </c>
      <c r="N193" s="499">
        <f t="shared" si="43"/>
        <v>2.9592466540793394E-2</v>
      </c>
      <c r="O193" s="500">
        <f t="shared" si="44"/>
        <v>8.6720501986452314E-2</v>
      </c>
      <c r="P193" s="501">
        <f t="shared" si="45"/>
        <v>0.13391541732840095</v>
      </c>
      <c r="Q193" s="489"/>
      <c r="R193" s="499">
        <f>C193/GDP!H31</f>
        <v>6.6223070081460073E-3</v>
      </c>
      <c r="S193" s="500">
        <f>D193/GDP!I31</f>
        <v>6.413567156424967E-3</v>
      </c>
      <c r="T193" s="500">
        <f>E193/GDP!J31</f>
        <v>6.8456363819942674E-3</v>
      </c>
      <c r="U193" s="500">
        <f>F193/GDP!K31</f>
        <v>7.1138868090394681E-3</v>
      </c>
      <c r="V193" s="501">
        <f>G193/GDP!L31</f>
        <v>7.6135553359609615E-3</v>
      </c>
      <c r="W193" s="489"/>
      <c r="X193" s="499">
        <f>I193/GDP!N31</f>
        <v>8.2356524558331989E-3</v>
      </c>
      <c r="Y193" s="500">
        <f>J193/GDP!O31</f>
        <v>1.0095599984817653E-2</v>
      </c>
      <c r="Z193" s="501">
        <f>K193/GDP!P31</f>
        <v>1.1543826037368417E-2</v>
      </c>
    </row>
    <row r="194" spans="1:26" x14ac:dyDescent="0.3">
      <c r="A194" s="530" t="s">
        <v>66</v>
      </c>
      <c r="B194" s="537" t="s">
        <v>67</v>
      </c>
      <c r="C194" s="502">
        <v>12713.891931737237</v>
      </c>
      <c r="D194" s="493">
        <v>13496.320912895364</v>
      </c>
      <c r="E194" s="492">
        <v>14457.818642756436</v>
      </c>
      <c r="F194" s="492">
        <v>15627.166864886163</v>
      </c>
      <c r="G194" s="503">
        <v>18487.45442842846</v>
      </c>
      <c r="H194" s="489"/>
      <c r="I194" s="520">
        <v>20080.718673589046</v>
      </c>
      <c r="J194" s="521">
        <v>24828.757341750013</v>
      </c>
      <c r="K194" s="522">
        <v>27580.393668494111</v>
      </c>
      <c r="L194" s="489"/>
      <c r="M194" s="498">
        <f t="shared" si="42"/>
        <v>8.0879989645989081E-2</v>
      </c>
      <c r="N194" s="499">
        <f t="shared" si="43"/>
        <v>1.6670979763011129E-2</v>
      </c>
      <c r="O194" s="500">
        <f t="shared" si="44"/>
        <v>6.0756186965223558E-2</v>
      </c>
      <c r="P194" s="501">
        <f t="shared" si="45"/>
        <v>8.3289837192369598E-2</v>
      </c>
      <c r="Q194" s="489"/>
      <c r="R194" s="499">
        <f>C194/GDP!H32</f>
        <v>1.2003203701863299E-2</v>
      </c>
      <c r="S194" s="500">
        <f>D194/GDP!I32</f>
        <v>1.1975466194521896E-2</v>
      </c>
      <c r="T194" s="500">
        <f>E194/GDP!J32</f>
        <v>1.2128670429411525E-2</v>
      </c>
      <c r="U194" s="500">
        <f>F194/GDP!K32</f>
        <v>1.2795757242991364E-2</v>
      </c>
      <c r="V194" s="501">
        <f>G194/GDP!L32</f>
        <v>1.4587205204421957E-2</v>
      </c>
      <c r="W194" s="489"/>
      <c r="X194" s="499">
        <f>I194/GDP!N32</f>
        <v>1.5211923917336731E-2</v>
      </c>
      <c r="Y194" s="500">
        <f>J194/GDP!O32</f>
        <v>1.7903278275949574E-2</v>
      </c>
      <c r="Z194" s="501">
        <f>K194/GDP!P32</f>
        <v>1.8855646787664687E-2</v>
      </c>
    </row>
    <row r="195" spans="1:26" x14ac:dyDescent="0.3">
      <c r="A195" s="530" t="s">
        <v>68</v>
      </c>
      <c r="B195" s="537" t="s">
        <v>69</v>
      </c>
      <c r="C195" s="502">
        <v>5192.4428677398637</v>
      </c>
      <c r="D195" s="493">
        <v>5685.0606494461863</v>
      </c>
      <c r="E195" s="492">
        <v>6278.5189465184794</v>
      </c>
      <c r="F195" s="492">
        <v>6835.9751578693322</v>
      </c>
      <c r="G195" s="503">
        <v>8258.9029725848322</v>
      </c>
      <c r="H195" s="489"/>
      <c r="I195" s="520">
        <v>9472.6848068673808</v>
      </c>
      <c r="J195" s="521">
        <v>12504.19252661937</v>
      </c>
      <c r="K195" s="522">
        <v>13845.63670713586</v>
      </c>
      <c r="L195" s="489"/>
      <c r="M195" s="498">
        <f t="shared" si="42"/>
        <v>8.8787852055454808E-2</v>
      </c>
      <c r="N195" s="499">
        <f t="shared" si="43"/>
        <v>2.7803623822349133E-2</v>
      </c>
      <c r="O195" s="500">
        <f t="shared" si="44"/>
        <v>8.6492311943312306E-2</v>
      </c>
      <c r="P195" s="501">
        <f t="shared" si="45"/>
        <v>0.10886356485919513</v>
      </c>
      <c r="Q195" s="489"/>
      <c r="R195" s="499">
        <f>C195/GDP!H33</f>
        <v>1.1894687074487516E-2</v>
      </c>
      <c r="S195" s="500">
        <f>D195/GDP!I33</f>
        <v>1.2268986038197332E-2</v>
      </c>
      <c r="T195" s="500">
        <f>E195/GDP!J33</f>
        <v>1.3176573734651077E-2</v>
      </c>
      <c r="U195" s="500">
        <f>F195/GDP!K33</f>
        <v>1.4445881075802591E-2</v>
      </c>
      <c r="V195" s="501">
        <f>G195/GDP!L33</f>
        <v>1.6945880328841634E-2</v>
      </c>
      <c r="W195" s="489"/>
      <c r="X195" s="499">
        <f>I195/GDP!N33</f>
        <v>1.8442836091215928E-2</v>
      </c>
      <c r="Y195" s="500">
        <f>J195/GDP!O33</f>
        <v>2.3113183342050102E-2</v>
      </c>
      <c r="Z195" s="501">
        <f>K195/GDP!P33</f>
        <v>2.4063675770373268E-2</v>
      </c>
    </row>
    <row r="196" spans="1:26" x14ac:dyDescent="0.3">
      <c r="A196" s="530" t="s">
        <v>70</v>
      </c>
      <c r="B196" s="537" t="s">
        <v>71</v>
      </c>
      <c r="C196" s="505">
        <v>11041.408330612066</v>
      </c>
      <c r="D196" s="493">
        <v>11587.450620978025</v>
      </c>
      <c r="E196" s="492">
        <v>12473.359531522057</v>
      </c>
      <c r="F196" s="492">
        <v>13404.52948705288</v>
      </c>
      <c r="G196" s="523">
        <v>15929.700279227653</v>
      </c>
      <c r="H196" s="489"/>
      <c r="I196" s="520">
        <v>16073.67090257159</v>
      </c>
      <c r="J196" s="521">
        <v>20641.701052175831</v>
      </c>
      <c r="K196" s="522">
        <v>22372.959492361824</v>
      </c>
      <c r="L196" s="489"/>
      <c r="M196" s="498">
        <f t="shared" si="42"/>
        <v>7.4652699072580653E-2</v>
      </c>
      <c r="N196" s="499">
        <f t="shared" si="43"/>
        <v>1.8010753517072597E-3</v>
      </c>
      <c r="O196" s="500">
        <f t="shared" si="44"/>
        <v>5.3192058997622471E-2</v>
      </c>
      <c r="P196" s="501">
        <f t="shared" si="45"/>
        <v>7.0294186190629881E-2</v>
      </c>
      <c r="Q196" s="489"/>
      <c r="R196" s="499">
        <f>C196/GDP!H34</f>
        <v>1.7323930765027123E-2</v>
      </c>
      <c r="S196" s="500">
        <f>D196/GDP!I34</f>
        <v>1.7250357418962324E-2</v>
      </c>
      <c r="T196" s="500">
        <f>E196/GDP!J34</f>
        <v>1.8087195406503595E-2</v>
      </c>
      <c r="U196" s="500">
        <f>F196/GDP!K34</f>
        <v>1.9270570224111466E-2</v>
      </c>
      <c r="V196" s="501">
        <f>G196/GDP!L34</f>
        <v>2.2229340160183884E-2</v>
      </c>
      <c r="W196" s="489"/>
      <c r="X196" s="499">
        <f>I196/GDP!N34</f>
        <v>2.1554240049389554E-2</v>
      </c>
      <c r="Y196" s="500">
        <f>J196/GDP!O34</f>
        <v>2.6607162584142498E-2</v>
      </c>
      <c r="Z196" s="501">
        <f>K196/GDP!P34</f>
        <v>2.751417822399034E-2</v>
      </c>
    </row>
    <row r="197" spans="1:26" x14ac:dyDescent="0.3">
      <c r="A197" s="530" t="s">
        <v>72</v>
      </c>
      <c r="B197" s="537" t="s">
        <v>73</v>
      </c>
      <c r="C197" s="505">
        <v>48651.193764912096</v>
      </c>
      <c r="D197" s="493">
        <v>49368.048080782231</v>
      </c>
      <c r="E197" s="492">
        <v>54021.728054311388</v>
      </c>
      <c r="F197" s="492">
        <v>59272.112216484791</v>
      </c>
      <c r="G197" s="523">
        <v>70244.27148830329</v>
      </c>
      <c r="H197" s="489"/>
      <c r="I197" s="520">
        <v>74964.395402613663</v>
      </c>
      <c r="J197" s="521">
        <v>93341.404385161193</v>
      </c>
      <c r="K197" s="522">
        <v>105973.62430536616</v>
      </c>
      <c r="L197" s="489"/>
      <c r="M197" s="553">
        <f t="shared" si="42"/>
        <v>9.7190229770044878E-2</v>
      </c>
      <c r="N197" s="499">
        <f t="shared" si="43"/>
        <v>1.3091860225286078E-2</v>
      </c>
      <c r="O197" s="500">
        <f t="shared" si="44"/>
        <v>5.8504438959318117E-2</v>
      </c>
      <c r="P197" s="501">
        <f t="shared" si="45"/>
        <v>8.5718842340385404E-2</v>
      </c>
      <c r="Q197" s="489"/>
      <c r="R197" s="499">
        <f>C197/GDP!H35</f>
        <v>2.4548378992781415E-2</v>
      </c>
      <c r="S197" s="500">
        <f>D197/GDP!I35</f>
        <v>2.3151285583091052E-2</v>
      </c>
      <c r="T197" s="500">
        <f>E197/GDP!J35</f>
        <v>2.4335403691166126E-2</v>
      </c>
      <c r="U197" s="500">
        <f>F197/GDP!K35</f>
        <v>2.657301668735804E-2</v>
      </c>
      <c r="V197" s="501">
        <f>G197/GDP!L35</f>
        <v>3.068458254658054E-2</v>
      </c>
      <c r="W197" s="489"/>
      <c r="X197" s="499">
        <f>I197/GDP!N35</f>
        <v>3.1479418596138675E-2</v>
      </c>
      <c r="Y197" s="500">
        <f>J197/GDP!O35</f>
        <v>3.7366464455217019E-2</v>
      </c>
      <c r="Z197" s="501">
        <f>K197/GDP!P35</f>
        <v>4.0288214328379167E-2</v>
      </c>
    </row>
    <row r="198" spans="1:26" x14ac:dyDescent="0.3">
      <c r="A198" s="530" t="s">
        <v>74</v>
      </c>
      <c r="B198" s="537" t="s">
        <v>75</v>
      </c>
      <c r="C198" s="505">
        <v>7169.5519069711145</v>
      </c>
      <c r="D198" s="493">
        <v>7577.1768230410134</v>
      </c>
      <c r="E198" s="492">
        <v>8169.705903055853</v>
      </c>
      <c r="F198" s="492">
        <v>8779.5332598057339</v>
      </c>
      <c r="G198" s="523">
        <v>9676.4457264158882</v>
      </c>
      <c r="H198" s="489"/>
      <c r="I198" s="520">
        <v>10198.061673333752</v>
      </c>
      <c r="J198" s="521">
        <v>13427.002907070213</v>
      </c>
      <c r="K198" s="522">
        <v>16783.122519213593</v>
      </c>
      <c r="L198" s="489"/>
      <c r="M198" s="498">
        <f t="shared" si="42"/>
        <v>7.4644958335865708E-2</v>
      </c>
      <c r="N198" s="499">
        <f t="shared" si="43"/>
        <v>1.0555927479899196E-2</v>
      </c>
      <c r="O198" s="500">
        <f t="shared" si="44"/>
        <v>6.7708360924488176E-2</v>
      </c>
      <c r="P198" s="501">
        <f t="shared" si="45"/>
        <v>0.11642969646913759</v>
      </c>
      <c r="Q198" s="489"/>
      <c r="R198" s="499">
        <f>C198/GDP!H36</f>
        <v>1.895301287621402E-2</v>
      </c>
      <c r="S198" s="500">
        <f>D198/GDP!I36</f>
        <v>1.9272878496066848E-2</v>
      </c>
      <c r="T198" s="500">
        <f>E198/GDP!J36</f>
        <v>2.0078157599533606E-2</v>
      </c>
      <c r="U198" s="500">
        <f>F198/GDP!K36</f>
        <v>2.1082876072610331E-2</v>
      </c>
      <c r="V198" s="501">
        <f>G198/GDP!L36</f>
        <v>2.2600181653304911E-2</v>
      </c>
      <c r="W198" s="489"/>
      <c r="X198" s="499">
        <f>I198/GDP!N36</f>
        <v>2.2997728260030052E-2</v>
      </c>
      <c r="Y198" s="500">
        <f>J198/GDP!O36</f>
        <v>2.9241969146711809E-2</v>
      </c>
      <c r="Z198" s="501">
        <f>K198/GDP!P36</f>
        <v>3.5062961737346757E-2</v>
      </c>
    </row>
    <row r="199" spans="1:26" x14ac:dyDescent="0.3">
      <c r="A199" s="533" t="s">
        <v>76</v>
      </c>
      <c r="B199" s="534" t="s">
        <v>77</v>
      </c>
      <c r="C199" s="508">
        <f>SUM(C169:C195)</f>
        <v>134826.52190061752</v>
      </c>
      <c r="D199" s="506">
        <f>SUM(D169:D195)</f>
        <v>141462.16958903696</v>
      </c>
      <c r="E199" s="506">
        <f t="shared" ref="E199:F199" si="46">SUM(E169:E195)</f>
        <v>152979.01004656759</v>
      </c>
      <c r="F199" s="506">
        <f t="shared" si="46"/>
        <v>167719.78417589387</v>
      </c>
      <c r="G199" s="507">
        <f>SUM(G169:G195)</f>
        <v>200110.63315840726</v>
      </c>
      <c r="H199" s="489"/>
      <c r="I199" s="508">
        <f>SUM(I169:I195)</f>
        <v>222469.42378525439</v>
      </c>
      <c r="J199" s="506">
        <f>SUM(J169:J195)</f>
        <v>286674.3497140113</v>
      </c>
      <c r="K199" s="507">
        <f t="shared" ref="K199" si="47">SUM(K169:K195)</f>
        <v>348609.63162476791</v>
      </c>
      <c r="L199" s="509"/>
      <c r="M199" s="510">
        <f t="shared" si="42"/>
        <v>9.6358148250790254E-2</v>
      </c>
      <c r="N199" s="513">
        <f t="shared" si="43"/>
        <v>2.1409829064465979E-2</v>
      </c>
      <c r="O199" s="511">
        <f t="shared" si="44"/>
        <v>7.4542838299106684E-2</v>
      </c>
      <c r="P199" s="512">
        <f>(K199/$G199)^(1/5)-1</f>
        <v>0.11741331781910702</v>
      </c>
      <c r="Q199" s="489"/>
      <c r="R199" s="513">
        <f>C199/GDP!H37</f>
        <v>1.1475838563877445E-2</v>
      </c>
      <c r="S199" s="511">
        <f>D199/GDP!I37</f>
        <v>1.1377734692474214E-2</v>
      </c>
      <c r="T199" s="511">
        <f>E199/GDP!J37</f>
        <v>1.1890367321589594E-2</v>
      </c>
      <c r="U199" s="511">
        <f>F199/GDP!K37</f>
        <v>1.295020197573753E-2</v>
      </c>
      <c r="V199" s="512">
        <f>G199/GDP!L37</f>
        <v>1.495688292195679E-2</v>
      </c>
      <c r="W199" s="489"/>
      <c r="X199" s="513">
        <f>I199/GDP!N37</f>
        <v>1.5970195634567246E-2</v>
      </c>
      <c r="Y199" s="511">
        <f>J199/GDP!O37</f>
        <v>1.9674241040455277E-2</v>
      </c>
      <c r="Z199" s="512">
        <f>K199/GDP!P37</f>
        <v>2.2739616007008044E-2</v>
      </c>
    </row>
    <row r="200" spans="1:26" x14ac:dyDescent="0.3">
      <c r="A200" s="533" t="s">
        <v>78</v>
      </c>
      <c r="B200" s="534" t="s">
        <v>79</v>
      </c>
      <c r="C200" s="508">
        <f>C199+C197</f>
        <v>183477.7156655296</v>
      </c>
      <c r="D200" s="506">
        <f>D199+D197</f>
        <v>190830.21766981919</v>
      </c>
      <c r="E200" s="506">
        <f t="shared" ref="E200" si="48">E199+E197</f>
        <v>207000.73810087898</v>
      </c>
      <c r="F200" s="506">
        <f t="shared" ref="F200" si="49">F199+F197</f>
        <v>226991.89639237867</v>
      </c>
      <c r="G200" s="507">
        <f>G199+G197</f>
        <v>270354.90464671055</v>
      </c>
      <c r="H200" s="489"/>
      <c r="I200" s="508">
        <f>I199+I197</f>
        <v>297433.81918786804</v>
      </c>
      <c r="J200" s="506">
        <f>J199+J197</f>
        <v>380015.75409917248</v>
      </c>
      <c r="K200" s="507">
        <f t="shared" ref="K200" si="50">K199+K197</f>
        <v>454583.2559301341</v>
      </c>
      <c r="L200" s="489"/>
      <c r="M200" s="510">
        <f t="shared" si="42"/>
        <v>9.6575299561285854E-2</v>
      </c>
      <c r="N200" s="513">
        <f t="shared" si="43"/>
        <v>1.9274640184808067E-2</v>
      </c>
      <c r="O200" s="510">
        <f t="shared" si="44"/>
        <v>7.0467458852040865E-2</v>
      </c>
      <c r="P200" s="512">
        <f t="shared" si="45"/>
        <v>0.10952179162597342</v>
      </c>
      <c r="Q200" s="489"/>
      <c r="R200" s="513">
        <f>C200/GDP!H38</f>
        <v>1.3362707895562939E-2</v>
      </c>
      <c r="S200" s="510">
        <f>D200/GDP!I38</f>
        <v>1.3101381397485543E-2</v>
      </c>
      <c r="T200" s="510">
        <f>E200/GDP!J38</f>
        <v>1.372167502872391E-2</v>
      </c>
      <c r="U200" s="510">
        <f>F200/GDP!K38</f>
        <v>1.495170771017694E-2</v>
      </c>
      <c r="V200" s="512">
        <f>G200/GDP!L38</f>
        <v>1.7254783054666236E-2</v>
      </c>
      <c r="W200" s="489"/>
      <c r="X200" s="513">
        <f>I200/GDP!N38</f>
        <v>1.8234423132028006E-2</v>
      </c>
      <c r="Y200" s="510">
        <f>J200/GDP!O38</f>
        <v>2.2263439882035215E-2</v>
      </c>
      <c r="Z200" s="512">
        <f>K200/GDP!P38</f>
        <v>2.5309623909946771E-2</v>
      </c>
    </row>
    <row r="201" spans="1:26" ht="14.4" thickBot="1" x14ac:dyDescent="0.35">
      <c r="A201" s="535" t="s">
        <v>80</v>
      </c>
      <c r="B201" s="536"/>
      <c r="C201" s="516">
        <f>SUM(C169:C198)</f>
        <v>201688.67590311277</v>
      </c>
      <c r="D201" s="514">
        <f>SUM(D169:D198)</f>
        <v>209994.84511383824</v>
      </c>
      <c r="E201" s="514">
        <f t="shared" ref="E201:F201" si="51">SUM(E169:E198)</f>
        <v>227643.80353545689</v>
      </c>
      <c r="F201" s="514">
        <f t="shared" si="51"/>
        <v>249175.95913923727</v>
      </c>
      <c r="G201" s="515">
        <f>SUM(G169:G198)</f>
        <v>295961.05065235408</v>
      </c>
      <c r="H201" s="489"/>
      <c r="I201" s="516">
        <f>SUM(I169:I198)</f>
        <v>323705.55176377337</v>
      </c>
      <c r="J201" s="514">
        <f>SUM(J169:J198)</f>
        <v>414084.45805841853</v>
      </c>
      <c r="K201" s="515">
        <f t="shared" ref="K201" si="52">SUM(K169:K198)</f>
        <v>493739.33794170944</v>
      </c>
      <c r="L201" s="509"/>
      <c r="M201" s="518">
        <f t="shared" si="42"/>
        <v>9.4587049018562963E-2</v>
      </c>
      <c r="N201" s="517">
        <f t="shared" si="43"/>
        <v>1.808284028331486E-2</v>
      </c>
      <c r="O201" s="518">
        <f t="shared" si="44"/>
        <v>6.9475583648806571E-2</v>
      </c>
      <c r="P201" s="519">
        <f t="shared" si="45"/>
        <v>0.10777773982984451</v>
      </c>
      <c r="Q201" s="489"/>
      <c r="R201" s="517">
        <f>C201/GDP!H39</f>
        <v>1.3677323531954444E-2</v>
      </c>
      <c r="S201" s="518">
        <f>D201/GDP!I39</f>
        <v>1.3434914425523468E-2</v>
      </c>
      <c r="T201" s="518">
        <f>E201/GDP!J39</f>
        <v>1.4067548312612302E-2</v>
      </c>
      <c r="U201" s="518">
        <f>F201/GDP!K39</f>
        <v>1.5292783362194634E-2</v>
      </c>
      <c r="V201" s="519">
        <f>G201/GDP!L39</f>
        <v>1.7602931403785924E-2</v>
      </c>
      <c r="W201" s="489"/>
      <c r="X201" s="517">
        <f>I201/GDP!N39</f>
        <v>1.849657752457624E-2</v>
      </c>
      <c r="Y201" s="518">
        <f>J201/GDP!O39</f>
        <v>2.2622604918452586E-2</v>
      </c>
      <c r="Z201" s="519">
        <f>K201/GDP!P39</f>
        <v>2.5645219619454467E-2</v>
      </c>
    </row>
    <row r="202" spans="1:26" x14ac:dyDescent="0.25">
      <c r="A202" s="2" t="s">
        <v>81</v>
      </c>
      <c r="B202" s="529"/>
      <c r="C202" s="529"/>
      <c r="D202" s="529"/>
      <c r="E202" s="529"/>
      <c r="F202" s="529"/>
      <c r="G202" s="529"/>
      <c r="H202" s="529"/>
      <c r="I202" s="529"/>
      <c r="J202" s="529"/>
      <c r="K202" s="529"/>
      <c r="L202" s="529"/>
      <c r="M202" s="529"/>
      <c r="N202" s="529"/>
      <c r="O202" s="529"/>
      <c r="P202" s="529"/>
      <c r="Q202" s="529"/>
      <c r="R202" s="529"/>
      <c r="S202" s="529"/>
      <c r="T202" s="529"/>
      <c r="U202" s="529"/>
      <c r="V202" s="529"/>
      <c r="W202" s="529"/>
      <c r="X202" s="529"/>
      <c r="Y202" s="529"/>
      <c r="Z202" s="529"/>
    </row>
    <row r="203" spans="1:26" s="529" customFormat="1" ht="14.4" thickBot="1" x14ac:dyDescent="0.35"/>
    <row r="204" spans="1:26" ht="36" customHeight="1" thickBot="1" x14ac:dyDescent="0.35">
      <c r="A204" s="696" t="s">
        <v>192</v>
      </c>
      <c r="B204" s="697"/>
      <c r="C204" s="697"/>
      <c r="D204" s="697"/>
      <c r="E204" s="697"/>
      <c r="F204" s="697"/>
      <c r="G204" s="697"/>
      <c r="H204" s="674"/>
      <c r="I204" s="697"/>
      <c r="J204" s="697"/>
      <c r="K204" s="698"/>
      <c r="L204" s="529"/>
      <c r="M204" s="529"/>
      <c r="N204" s="529"/>
      <c r="O204" s="529"/>
      <c r="P204" s="529"/>
      <c r="Q204" s="529"/>
      <c r="R204" s="529"/>
      <c r="S204" s="529"/>
      <c r="T204" s="529"/>
      <c r="U204" s="529"/>
      <c r="V204" s="529"/>
      <c r="W204" s="529"/>
      <c r="X204" s="529"/>
      <c r="Y204" s="529"/>
      <c r="Z204" s="529"/>
    </row>
    <row r="205" spans="1:26" ht="41.4" x14ac:dyDescent="0.3">
      <c r="A205" s="699"/>
      <c r="B205" s="700"/>
      <c r="C205" s="479">
        <v>2020</v>
      </c>
      <c r="D205" s="480">
        <v>2021</v>
      </c>
      <c r="E205" s="480">
        <v>2022</v>
      </c>
      <c r="F205" s="538">
        <v>2023</v>
      </c>
      <c r="G205" s="481">
        <v>2025</v>
      </c>
      <c r="H205" s="489"/>
      <c r="I205" s="479" t="s">
        <v>193</v>
      </c>
      <c r="J205" s="480" t="s">
        <v>194</v>
      </c>
      <c r="K205" s="481" t="s">
        <v>195</v>
      </c>
      <c r="L205" s="529"/>
      <c r="M205" s="472" t="s">
        <v>83</v>
      </c>
      <c r="N205" s="472" t="s">
        <v>196</v>
      </c>
      <c r="O205" s="529"/>
      <c r="P205" s="529"/>
      <c r="Q205" s="529"/>
      <c r="R205" s="529"/>
      <c r="S205" s="529"/>
      <c r="T205" s="529"/>
      <c r="U205" s="529"/>
      <c r="V205" s="529"/>
      <c r="W205" s="529"/>
      <c r="X205" s="529"/>
      <c r="Y205" s="529"/>
      <c r="Z205" s="529"/>
    </row>
    <row r="206" spans="1:26" ht="14.4" thickBot="1" x14ac:dyDescent="0.35">
      <c r="A206" s="701" t="s">
        <v>197</v>
      </c>
      <c r="B206" s="702"/>
      <c r="C206" s="484" t="s">
        <v>84</v>
      </c>
      <c r="D206" s="484" t="s">
        <v>84</v>
      </c>
      <c r="E206" s="484" t="s">
        <v>84</v>
      </c>
      <c r="F206" s="484" t="s">
        <v>84</v>
      </c>
      <c r="G206" s="484" t="s">
        <v>84</v>
      </c>
      <c r="H206" s="489"/>
      <c r="I206" s="484" t="s">
        <v>15</v>
      </c>
      <c r="J206" s="487" t="s">
        <v>15</v>
      </c>
      <c r="K206" s="488" t="s">
        <v>15</v>
      </c>
      <c r="L206" s="529"/>
      <c r="M206" s="551" t="s">
        <v>15</v>
      </c>
      <c r="N206" s="551" t="s">
        <v>15</v>
      </c>
      <c r="O206" s="529"/>
      <c r="P206" s="529"/>
      <c r="Q206" s="529"/>
      <c r="R206" s="529"/>
      <c r="S206" s="529"/>
      <c r="T206" s="529"/>
      <c r="U206" s="529"/>
      <c r="V206" s="529"/>
      <c r="W206" s="529"/>
      <c r="X206" s="529"/>
      <c r="Y206" s="529"/>
      <c r="Z206" s="529"/>
    </row>
    <row r="207" spans="1:26" ht="17.399999999999999" x14ac:dyDescent="0.3">
      <c r="A207" s="539" t="s">
        <v>100</v>
      </c>
      <c r="B207" s="529"/>
      <c r="C207" s="524">
        <v>2098.1123791380364</v>
      </c>
      <c r="D207" s="525">
        <v>2194.3127552042879</v>
      </c>
      <c r="E207" s="525">
        <v>2278.2934289372565</v>
      </c>
      <c r="F207" s="525">
        <v>2285.1328967063823</v>
      </c>
      <c r="G207" s="526">
        <v>2430.3005776035193</v>
      </c>
      <c r="H207" s="489"/>
      <c r="I207" s="544">
        <f>E207/E$219</f>
        <v>4.5766662111647914E-3</v>
      </c>
      <c r="J207" s="544">
        <f t="shared" ref="J207:K218" si="53">F207/F$219</f>
        <v>4.1998352011981535E-3</v>
      </c>
      <c r="K207" s="545">
        <f t="shared" si="53"/>
        <v>3.6868309625511116E-3</v>
      </c>
      <c r="L207" s="529"/>
      <c r="M207" s="552">
        <f>F207/E207-1</f>
        <v>3.0020135607888854E-3</v>
      </c>
      <c r="N207" s="552">
        <f t="shared" ref="N207:N219" si="54">(G207/F207)^(1/2)-1</f>
        <v>3.1274463456919976E-2</v>
      </c>
      <c r="O207" s="529"/>
      <c r="P207" s="529"/>
      <c r="Q207" s="529"/>
      <c r="R207" s="529"/>
      <c r="S207" s="529"/>
      <c r="T207" s="529"/>
      <c r="U207" s="529"/>
      <c r="V207" s="529"/>
      <c r="W207" s="529"/>
      <c r="X207" s="529"/>
      <c r="Y207" s="529"/>
      <c r="Z207" s="529"/>
    </row>
    <row r="208" spans="1:26" ht="17.399999999999999" x14ac:dyDescent="0.3">
      <c r="A208" s="539" t="s">
        <v>101</v>
      </c>
      <c r="B208" s="529"/>
      <c r="C208" s="524">
        <v>2983.4762067285442</v>
      </c>
      <c r="D208" s="525">
        <v>3014.9876027645428</v>
      </c>
      <c r="E208" s="525">
        <v>3098.4753091504904</v>
      </c>
      <c r="F208" s="525">
        <v>3122.7013986412289</v>
      </c>
      <c r="G208" s="526">
        <v>3260.7174050746639</v>
      </c>
      <c r="H208" s="489"/>
      <c r="I208" s="527">
        <f t="shared" ref="I208:I218" si="55">E208/E$219</f>
        <v>6.2242585056887165E-3</v>
      </c>
      <c r="J208" s="527">
        <f t="shared" si="53"/>
        <v>5.739198484143687E-3</v>
      </c>
      <c r="K208" s="546">
        <f t="shared" si="53"/>
        <v>4.9465954952012583E-3</v>
      </c>
      <c r="L208" s="529"/>
      <c r="M208" s="552">
        <f>F208/E208-1</f>
        <v>7.8187131003411015E-3</v>
      </c>
      <c r="N208" s="552">
        <f t="shared" si="54"/>
        <v>2.1859888504453417E-2</v>
      </c>
      <c r="O208" s="529"/>
      <c r="P208" s="529"/>
      <c r="Q208" s="529"/>
      <c r="R208" s="529"/>
      <c r="S208" s="529"/>
      <c r="T208" s="529"/>
      <c r="U208" s="529"/>
      <c r="V208" s="529"/>
      <c r="W208" s="529"/>
      <c r="X208" s="529"/>
      <c r="Y208" s="529"/>
      <c r="Z208" s="529"/>
    </row>
    <row r="209" spans="1:26" ht="17.399999999999999" x14ac:dyDescent="0.3">
      <c r="A209" s="539" t="s">
        <v>102</v>
      </c>
      <c r="B209" s="529"/>
      <c r="C209" s="524">
        <v>8617.4495014103359</v>
      </c>
      <c r="D209" s="525">
        <v>9068.6264408763127</v>
      </c>
      <c r="E209" s="525">
        <v>9565.8004871239937</v>
      </c>
      <c r="F209" s="525">
        <v>10018.577998464149</v>
      </c>
      <c r="G209" s="526">
        <v>11855.641466776084</v>
      </c>
      <c r="H209" s="489"/>
      <c r="I209" s="527">
        <f t="shared" si="55"/>
        <v>1.9215907536802957E-2</v>
      </c>
      <c r="J209" s="527">
        <f t="shared" si="53"/>
        <v>1.8413098251110375E-2</v>
      </c>
      <c r="K209" s="546">
        <f t="shared" si="53"/>
        <v>1.7985325125386926E-2</v>
      </c>
      <c r="L209" s="529"/>
      <c r="M209" s="552">
        <f t="shared" ref="M209:M219" si="56">F209/E209-1</f>
        <v>4.7332945313841135E-2</v>
      </c>
      <c r="N209" s="552">
        <f t="shared" si="54"/>
        <v>8.7826130445635364E-2</v>
      </c>
      <c r="O209" s="529"/>
      <c r="P209" s="529"/>
      <c r="Q209" s="529"/>
      <c r="R209" s="529"/>
      <c r="S209" s="529"/>
      <c r="T209" s="529"/>
      <c r="U209" s="529"/>
      <c r="V209" s="529"/>
      <c r="W209" s="529"/>
      <c r="X209" s="529"/>
      <c r="Y209" s="529"/>
      <c r="Z209" s="529"/>
    </row>
    <row r="210" spans="1:26" ht="17.399999999999999" x14ac:dyDescent="0.3">
      <c r="A210" s="539" t="s">
        <v>103</v>
      </c>
      <c r="B210" s="529"/>
      <c r="C210" s="524">
        <v>89188.883336353174</v>
      </c>
      <c r="D210" s="525">
        <v>93356.765567506416</v>
      </c>
      <c r="E210" s="525">
        <v>103249.85845620486</v>
      </c>
      <c r="F210" s="525">
        <v>115025.38375009275</v>
      </c>
      <c r="G210" s="526">
        <v>141362.79466454126</v>
      </c>
      <c r="H210" s="489"/>
      <c r="I210" s="527">
        <f t="shared" si="55"/>
        <v>0.20740969205379459</v>
      </c>
      <c r="J210" s="527">
        <f t="shared" si="53"/>
        <v>0.21140462176237171</v>
      </c>
      <c r="K210" s="546">
        <f t="shared" si="53"/>
        <v>0.21445113955242268</v>
      </c>
      <c r="L210" s="529"/>
      <c r="M210" s="552">
        <f t="shared" si="56"/>
        <v>0.11404882747498069</v>
      </c>
      <c r="N210" s="552">
        <f t="shared" si="54"/>
        <v>0.10858938486247016</v>
      </c>
      <c r="O210" s="529"/>
      <c r="P210" s="529"/>
      <c r="Q210" s="529"/>
      <c r="R210" s="529"/>
      <c r="S210" s="529"/>
      <c r="T210" s="529"/>
      <c r="U210" s="529"/>
      <c r="V210" s="529"/>
      <c r="W210" s="529"/>
      <c r="X210" s="529"/>
      <c r="Y210" s="529"/>
      <c r="Z210" s="529"/>
    </row>
    <row r="211" spans="1:26" ht="17.399999999999999" x14ac:dyDescent="0.3">
      <c r="A211" s="539" t="s">
        <v>104</v>
      </c>
      <c r="B211" s="529"/>
      <c r="C211" s="524">
        <v>16504.586717181715</v>
      </c>
      <c r="D211" s="525">
        <v>16883.598070527212</v>
      </c>
      <c r="E211" s="525">
        <v>17706.939824764126</v>
      </c>
      <c r="F211" s="525">
        <v>18871.337727508359</v>
      </c>
      <c r="G211" s="526">
        <v>22908.273979988317</v>
      </c>
      <c r="H211" s="489"/>
      <c r="I211" s="527">
        <f t="shared" si="55"/>
        <v>3.5569936764874008E-2</v>
      </c>
      <c r="J211" s="527">
        <f t="shared" si="53"/>
        <v>3.4683544487028616E-2</v>
      </c>
      <c r="K211" s="546">
        <f t="shared" si="53"/>
        <v>3.4752464195728625E-2</v>
      </c>
      <c r="L211" s="529"/>
      <c r="M211" s="552">
        <f t="shared" si="56"/>
        <v>6.575940926369217E-2</v>
      </c>
      <c r="N211" s="552">
        <f t="shared" si="54"/>
        <v>0.1017798888810475</v>
      </c>
      <c r="O211" s="529"/>
      <c r="P211" s="529"/>
      <c r="Q211" s="529"/>
      <c r="R211" s="529"/>
      <c r="S211" s="529"/>
      <c r="T211" s="529"/>
      <c r="U211" s="529"/>
      <c r="V211" s="529"/>
      <c r="W211" s="529"/>
      <c r="X211" s="529"/>
      <c r="Y211" s="529"/>
      <c r="Z211" s="529"/>
    </row>
    <row r="212" spans="1:26" ht="17.399999999999999" x14ac:dyDescent="0.3">
      <c r="A212" s="539" t="s">
        <v>105</v>
      </c>
      <c r="B212" s="529"/>
      <c r="C212" s="524">
        <v>44868.166543950298</v>
      </c>
      <c r="D212" s="525">
        <v>46634.002211819316</v>
      </c>
      <c r="E212" s="525">
        <v>51289.258589643818</v>
      </c>
      <c r="F212" s="525">
        <v>58318.626575025693</v>
      </c>
      <c r="G212" s="526">
        <v>72396.41821188062</v>
      </c>
      <c r="H212" s="489"/>
      <c r="I212" s="527">
        <f t="shared" si="55"/>
        <v>0.10303054637365629</v>
      </c>
      <c r="J212" s="527">
        <f t="shared" si="53"/>
        <v>0.10718353454555951</v>
      </c>
      <c r="K212" s="546">
        <f t="shared" si="53"/>
        <v>0.10982730231030091</v>
      </c>
      <c r="L212" s="529"/>
      <c r="M212" s="552">
        <f t="shared" si="56"/>
        <v>0.13705341388579217</v>
      </c>
      <c r="N212" s="552">
        <f t="shared" si="54"/>
        <v>0.11417881432071164</v>
      </c>
      <c r="O212" s="529"/>
      <c r="P212" s="529"/>
      <c r="Q212" s="529"/>
      <c r="R212" s="529"/>
      <c r="S212" s="529"/>
      <c r="T212" s="529"/>
      <c r="U212" s="529"/>
      <c r="V212" s="529"/>
      <c r="W212" s="529"/>
      <c r="X212" s="529"/>
      <c r="Y212" s="529"/>
      <c r="Z212" s="529"/>
    </row>
    <row r="213" spans="1:26" ht="17.399999999999999" x14ac:dyDescent="0.3">
      <c r="A213" s="539" t="s">
        <v>106</v>
      </c>
      <c r="B213" s="529"/>
      <c r="C213" s="524">
        <v>93206.173614362953</v>
      </c>
      <c r="D213" s="525">
        <v>98288.256803142664</v>
      </c>
      <c r="E213" s="525">
        <v>105626.94639646995</v>
      </c>
      <c r="F213" s="525">
        <v>111834.4304926453</v>
      </c>
      <c r="G213" s="526">
        <v>138652.05507893112</v>
      </c>
      <c r="H213" s="489"/>
      <c r="I213" s="527">
        <f t="shared" si="55"/>
        <v>0.21218481799630906</v>
      </c>
      <c r="J213" s="527">
        <f t="shared" si="53"/>
        <v>0.20553998350202302</v>
      </c>
      <c r="K213" s="546">
        <f t="shared" si="53"/>
        <v>0.21033887511577617</v>
      </c>
      <c r="L213" s="529"/>
      <c r="M213" s="552">
        <f t="shared" si="56"/>
        <v>5.8767997257779259E-2</v>
      </c>
      <c r="N213" s="552">
        <f t="shared" si="54"/>
        <v>0.11346197474878927</v>
      </c>
      <c r="O213" s="529"/>
      <c r="P213" s="529"/>
      <c r="Q213" s="529"/>
      <c r="R213" s="529"/>
      <c r="S213" s="529"/>
      <c r="T213" s="529"/>
      <c r="U213" s="529"/>
      <c r="V213" s="529"/>
      <c r="W213" s="529"/>
      <c r="X213" s="529"/>
      <c r="Y213" s="529"/>
      <c r="Z213" s="529"/>
    </row>
    <row r="214" spans="1:26" ht="17.399999999999999" x14ac:dyDescent="0.3">
      <c r="A214" s="539" t="s">
        <v>107</v>
      </c>
      <c r="B214" s="529"/>
      <c r="C214" s="524">
        <v>52078.595842932307</v>
      </c>
      <c r="D214" s="525">
        <v>55978.324080633007</v>
      </c>
      <c r="E214" s="525">
        <v>62470.072250435798</v>
      </c>
      <c r="F214" s="525">
        <v>68996.013694428038</v>
      </c>
      <c r="G214" s="526">
        <v>82459.446055286142</v>
      </c>
      <c r="H214" s="489"/>
      <c r="I214" s="527">
        <f t="shared" si="55"/>
        <v>0.12549071390288705</v>
      </c>
      <c r="J214" s="527">
        <f t="shared" si="53"/>
        <v>0.12680745503855115</v>
      </c>
      <c r="K214" s="546">
        <f t="shared" si="53"/>
        <v>0.12509318463448066</v>
      </c>
      <c r="L214" s="529"/>
      <c r="M214" s="552">
        <f t="shared" si="56"/>
        <v>0.10446508558258816</v>
      </c>
      <c r="N214" s="552">
        <f t="shared" si="54"/>
        <v>9.3221606759638087E-2</v>
      </c>
      <c r="O214" s="529"/>
      <c r="P214" s="529"/>
      <c r="Q214" s="529"/>
      <c r="R214" s="529"/>
      <c r="S214" s="529"/>
      <c r="T214" s="529"/>
      <c r="U214" s="529"/>
      <c r="V214" s="529"/>
      <c r="W214" s="529"/>
      <c r="X214" s="529"/>
      <c r="Y214" s="529"/>
      <c r="Z214" s="529"/>
    </row>
    <row r="215" spans="1:26" ht="17.399999999999999" x14ac:dyDescent="0.3">
      <c r="A215" s="539" t="s">
        <v>108</v>
      </c>
      <c r="B215" s="529"/>
      <c r="C215" s="524">
        <v>41593.183038180512</v>
      </c>
      <c r="D215" s="525">
        <v>44185.906367245676</v>
      </c>
      <c r="E215" s="525">
        <v>48329.449646073524</v>
      </c>
      <c r="F215" s="525">
        <v>52500.818036355209</v>
      </c>
      <c r="G215" s="526">
        <v>61948.968593766156</v>
      </c>
      <c r="H215" s="489"/>
      <c r="I215" s="527">
        <f t="shared" si="55"/>
        <v>9.7084842711656849E-2</v>
      </c>
      <c r="J215" s="527">
        <f t="shared" si="53"/>
        <v>9.6491011091122111E-2</v>
      </c>
      <c r="K215" s="546">
        <f t="shared" si="53"/>
        <v>9.3978241874435334E-2</v>
      </c>
      <c r="L215" s="529"/>
      <c r="M215" s="552">
        <f t="shared" si="56"/>
        <v>8.6311108875219311E-2</v>
      </c>
      <c r="N215" s="552">
        <f t="shared" si="54"/>
        <v>8.6260543524725897E-2</v>
      </c>
      <c r="O215" s="529"/>
      <c r="P215" s="529"/>
      <c r="Q215" s="529"/>
      <c r="R215" s="529"/>
      <c r="S215" s="529"/>
      <c r="T215" s="529"/>
      <c r="U215" s="529"/>
      <c r="V215" s="529"/>
      <c r="W215" s="529"/>
      <c r="X215" s="529"/>
      <c r="Y215" s="529"/>
      <c r="Z215" s="529"/>
    </row>
    <row r="216" spans="1:26" ht="17.399999999999999" x14ac:dyDescent="0.3">
      <c r="A216" s="539" t="s">
        <v>109</v>
      </c>
      <c r="B216" s="529"/>
      <c r="C216" s="524">
        <v>48692.264265105645</v>
      </c>
      <c r="D216" s="525">
        <v>51192.391286708997</v>
      </c>
      <c r="E216" s="525">
        <v>58371.465712859361</v>
      </c>
      <c r="F216" s="525">
        <v>66673.977095792157</v>
      </c>
      <c r="G216" s="526">
        <v>82002.301223104805</v>
      </c>
      <c r="H216" s="489"/>
      <c r="I216" s="527">
        <f t="shared" si="55"/>
        <v>0.11725737845314424</v>
      </c>
      <c r="J216" s="527">
        <f t="shared" si="53"/>
        <v>0.12253979469394824</v>
      </c>
      <c r="K216" s="546">
        <f t="shared" si="53"/>
        <v>0.12439968369999201</v>
      </c>
      <c r="L216" s="529"/>
      <c r="M216" s="552">
        <f t="shared" si="56"/>
        <v>0.14223578732414355</v>
      </c>
      <c r="N216" s="552">
        <f t="shared" si="54"/>
        <v>0.10900840931573574</v>
      </c>
      <c r="O216" s="529"/>
      <c r="P216" s="529"/>
      <c r="Q216" s="529"/>
      <c r="R216" s="529"/>
      <c r="S216" s="529"/>
      <c r="T216" s="529"/>
      <c r="U216" s="529"/>
      <c r="V216" s="529"/>
      <c r="W216" s="529"/>
      <c r="X216" s="529"/>
      <c r="Y216" s="529"/>
      <c r="Z216" s="529"/>
    </row>
    <row r="217" spans="1:26" ht="17.399999999999999" x14ac:dyDescent="0.3">
      <c r="A217" s="539" t="s">
        <v>110</v>
      </c>
      <c r="B217" s="529"/>
      <c r="C217" s="524">
        <v>17019.305929837734</v>
      </c>
      <c r="D217" s="525">
        <v>17243.072181286996</v>
      </c>
      <c r="E217" s="525">
        <v>17640.698322541171</v>
      </c>
      <c r="F217" s="525">
        <v>17985.383197600211</v>
      </c>
      <c r="G217" s="526">
        <v>20235.679949718335</v>
      </c>
      <c r="H217" s="489"/>
      <c r="I217" s="527">
        <f t="shared" si="55"/>
        <v>3.5436869952166737E-2</v>
      </c>
      <c r="J217" s="527">
        <f t="shared" si="53"/>
        <v>3.3055252746652303E-2</v>
      </c>
      <c r="K217" s="546">
        <f t="shared" si="53"/>
        <v>3.0698067586546682E-2</v>
      </c>
      <c r="L217" s="529"/>
      <c r="M217" s="552">
        <f t="shared" si="56"/>
        <v>1.953918539713384E-2</v>
      </c>
      <c r="N217" s="552">
        <f t="shared" si="54"/>
        <v>6.0715837391653427E-2</v>
      </c>
      <c r="O217" s="529"/>
      <c r="P217" s="529"/>
      <c r="Q217" s="529"/>
      <c r="R217" s="529"/>
      <c r="S217" s="529"/>
      <c r="T217" s="529"/>
      <c r="U217" s="529"/>
      <c r="V217" s="529"/>
      <c r="W217" s="529"/>
      <c r="X217" s="529"/>
      <c r="Y217" s="529"/>
      <c r="Z217" s="529"/>
    </row>
    <row r="218" spans="1:26" ht="18" thickBot="1" x14ac:dyDescent="0.35">
      <c r="A218" s="539" t="s">
        <v>111</v>
      </c>
      <c r="B218" s="529"/>
      <c r="C218" s="524">
        <v>17179.534111272318</v>
      </c>
      <c r="D218" s="525">
        <v>17631.994077676216</v>
      </c>
      <c r="E218" s="525">
        <v>18179.075666613237</v>
      </c>
      <c r="F218" s="525">
        <v>18468.227573661046</v>
      </c>
      <c r="G218" s="526">
        <v>19671.564554264882</v>
      </c>
      <c r="H218" s="489"/>
      <c r="I218" s="547">
        <f t="shared" si="55"/>
        <v>3.6518369537854707E-2</v>
      </c>
      <c r="J218" s="547">
        <f t="shared" si="53"/>
        <v>3.3942670196291082E-2</v>
      </c>
      <c r="K218" s="548">
        <f t="shared" si="53"/>
        <v>2.9842289447177432E-2</v>
      </c>
      <c r="L218" s="529"/>
      <c r="M218" s="552">
        <f t="shared" si="56"/>
        <v>1.5905754085112855E-2</v>
      </c>
      <c r="N218" s="552">
        <f t="shared" si="54"/>
        <v>3.206450618615575E-2</v>
      </c>
      <c r="O218" s="529"/>
      <c r="P218" s="529"/>
      <c r="Q218" s="529"/>
      <c r="R218" s="529"/>
      <c r="S218" s="529"/>
      <c r="T218" s="529"/>
      <c r="U218" s="529"/>
      <c r="V218" s="529"/>
      <c r="W218" s="529"/>
      <c r="X218" s="529"/>
      <c r="Y218" s="529"/>
      <c r="Z218" s="529"/>
    </row>
    <row r="219" spans="1:26" ht="18.600000000000001" thickBot="1" x14ac:dyDescent="0.4">
      <c r="A219" s="540" t="s">
        <v>76</v>
      </c>
      <c r="B219" s="529"/>
      <c r="C219" s="541">
        <v>434029.73148645362</v>
      </c>
      <c r="D219" s="542">
        <v>455672.23744539166</v>
      </c>
      <c r="E219" s="542">
        <v>497806.3340908176</v>
      </c>
      <c r="F219" s="542">
        <v>544100.61043692054</v>
      </c>
      <c r="G219" s="543">
        <v>659184.16176093603</v>
      </c>
      <c r="H219" s="489"/>
      <c r="I219" s="529"/>
      <c r="J219" s="529"/>
      <c r="K219" s="529"/>
      <c r="L219" s="529"/>
      <c r="M219" s="550">
        <f t="shared" si="56"/>
        <v>9.2996559456507866E-2</v>
      </c>
      <c r="N219" s="550">
        <f t="shared" si="54"/>
        <v>0.10068684360173252</v>
      </c>
      <c r="O219" s="529"/>
      <c r="P219" s="529"/>
      <c r="Q219" s="529"/>
      <c r="R219" s="529"/>
      <c r="S219" s="529"/>
      <c r="T219" s="529"/>
      <c r="U219" s="529"/>
      <c r="V219" s="529"/>
      <c r="W219" s="529"/>
      <c r="X219" s="529"/>
      <c r="Y219" s="529"/>
      <c r="Z219" s="529"/>
    </row>
    <row r="220" spans="1:26" x14ac:dyDescent="0.3">
      <c r="A220" s="529"/>
      <c r="B220" s="529"/>
      <c r="C220" s="529"/>
      <c r="D220" s="529"/>
      <c r="E220" s="529"/>
      <c r="F220" s="529"/>
      <c r="G220" s="529"/>
      <c r="H220" s="489"/>
      <c r="I220" s="529"/>
      <c r="J220" s="529"/>
      <c r="K220" s="529"/>
      <c r="L220" s="529"/>
      <c r="M220" s="529"/>
      <c r="N220" s="529"/>
      <c r="O220" s="529"/>
      <c r="P220" s="529"/>
      <c r="Q220" s="529"/>
      <c r="R220" s="529"/>
      <c r="S220" s="529"/>
      <c r="T220" s="529"/>
      <c r="U220" s="529"/>
      <c r="V220" s="529"/>
      <c r="W220" s="529"/>
      <c r="X220" s="529"/>
      <c r="Y220" s="529"/>
      <c r="Z220" s="529"/>
    </row>
    <row r="221" spans="1:26" x14ac:dyDescent="0.3">
      <c r="A221" s="529"/>
      <c r="B221" s="529"/>
      <c r="C221" s="529"/>
      <c r="D221" s="529"/>
      <c r="E221" s="529"/>
      <c r="F221" s="529"/>
      <c r="G221" s="529"/>
      <c r="H221" s="529"/>
      <c r="I221" s="529"/>
      <c r="J221" s="529"/>
      <c r="K221" s="529"/>
      <c r="L221" s="529"/>
      <c r="M221" s="529"/>
      <c r="N221" s="529"/>
      <c r="O221" s="529"/>
      <c r="P221" s="529"/>
      <c r="Q221" s="529"/>
      <c r="R221" s="529"/>
      <c r="S221" s="529"/>
      <c r="T221" s="529"/>
      <c r="U221" s="529"/>
      <c r="V221" s="529"/>
      <c r="W221" s="529"/>
      <c r="X221" s="529"/>
      <c r="Y221" s="529"/>
      <c r="Z221" s="529"/>
    </row>
    <row r="222" spans="1:26" x14ac:dyDescent="0.3">
      <c r="A222" s="529"/>
      <c r="B222" s="529"/>
      <c r="C222" s="529"/>
      <c r="D222" s="529"/>
      <c r="E222" s="529"/>
      <c r="F222" s="529"/>
      <c r="G222" s="529"/>
      <c r="H222" s="489"/>
      <c r="I222" s="529"/>
      <c r="J222" s="529"/>
      <c r="K222" s="529"/>
      <c r="L222" s="529"/>
      <c r="M222" s="529"/>
      <c r="N222" s="529"/>
      <c r="O222" s="529"/>
      <c r="P222" s="529"/>
      <c r="Q222" s="529"/>
      <c r="R222" s="529"/>
      <c r="S222" s="529"/>
      <c r="T222" s="529"/>
      <c r="U222" s="529"/>
      <c r="V222" s="529"/>
      <c r="W222" s="529"/>
      <c r="X222" s="529"/>
      <c r="Y222" s="529"/>
      <c r="Z222" s="529"/>
    </row>
    <row r="223" spans="1:26" x14ac:dyDescent="0.3">
      <c r="A223" s="529"/>
      <c r="B223" s="529"/>
      <c r="C223" s="529"/>
      <c r="D223" s="529"/>
      <c r="E223" s="529"/>
      <c r="F223" s="529"/>
      <c r="G223" s="529"/>
      <c r="H223" s="489"/>
      <c r="I223" s="529"/>
      <c r="J223" s="529"/>
      <c r="K223" s="529"/>
      <c r="L223" s="529"/>
      <c r="M223" s="529"/>
      <c r="N223" s="529"/>
      <c r="O223" s="529"/>
      <c r="P223" s="529"/>
      <c r="Q223" s="529"/>
      <c r="R223" s="529"/>
      <c r="S223" s="529"/>
      <c r="T223" s="529"/>
      <c r="U223" s="529"/>
      <c r="V223" s="529"/>
      <c r="W223" s="529"/>
      <c r="X223" s="529"/>
      <c r="Y223" s="529"/>
      <c r="Z223" s="529"/>
    </row>
    <row r="224" spans="1:26" x14ac:dyDescent="0.3">
      <c r="A224" s="529"/>
      <c r="B224" s="529"/>
      <c r="C224" s="529"/>
      <c r="D224" s="529"/>
      <c r="E224" s="529"/>
      <c r="F224" s="529"/>
      <c r="G224" s="529"/>
      <c r="H224" s="529"/>
      <c r="I224" s="529"/>
      <c r="J224" s="529"/>
      <c r="K224" s="529"/>
      <c r="L224" s="529"/>
      <c r="M224" s="529"/>
      <c r="N224" s="529"/>
      <c r="O224" s="529"/>
      <c r="P224" s="529"/>
      <c r="Q224" s="529"/>
      <c r="R224" s="529"/>
      <c r="S224" s="529"/>
      <c r="T224" s="529"/>
      <c r="U224" s="529"/>
      <c r="V224" s="529"/>
      <c r="W224" s="529"/>
      <c r="X224" s="529"/>
      <c r="Y224" s="529"/>
      <c r="Z224" s="529"/>
    </row>
    <row r="225" s="529" customFormat="1" x14ac:dyDescent="0.3"/>
    <row r="226" s="529" customFormat="1" x14ac:dyDescent="0.3"/>
    <row r="227" s="529" customFormat="1" x14ac:dyDescent="0.3"/>
    <row r="228" s="529" customFormat="1" x14ac:dyDescent="0.3"/>
    <row r="229" s="529" customFormat="1" x14ac:dyDescent="0.3"/>
    <row r="230" s="529" customFormat="1" x14ac:dyDescent="0.3"/>
    <row r="231" s="529" customFormat="1" x14ac:dyDescent="0.3"/>
    <row r="232" s="529" customFormat="1" x14ac:dyDescent="0.3"/>
    <row r="233" s="529" customFormat="1" x14ac:dyDescent="0.3"/>
    <row r="234" s="529" customFormat="1" x14ac:dyDescent="0.3"/>
    <row r="235" s="529" customFormat="1" x14ac:dyDescent="0.3"/>
    <row r="236" s="529" customFormat="1" x14ac:dyDescent="0.3"/>
    <row r="237" s="529" customFormat="1" x14ac:dyDescent="0.3"/>
    <row r="238" s="529" customFormat="1" x14ac:dyDescent="0.3"/>
    <row r="239" s="529" customFormat="1" x14ac:dyDescent="0.3"/>
    <row r="240" s="529" customFormat="1" x14ac:dyDescent="0.3"/>
    <row r="241" s="529" customFormat="1" x14ac:dyDescent="0.3"/>
    <row r="242" s="529" customFormat="1" x14ac:dyDescent="0.3"/>
    <row r="243" s="529" customFormat="1" x14ac:dyDescent="0.3"/>
    <row r="244" s="529" customFormat="1" x14ac:dyDescent="0.3"/>
    <row r="245" s="529" customFormat="1" x14ac:dyDescent="0.3"/>
    <row r="246" s="529" customFormat="1" x14ac:dyDescent="0.3"/>
    <row r="247" s="529" customFormat="1" x14ac:dyDescent="0.3"/>
    <row r="248" s="529" customFormat="1" x14ac:dyDescent="0.3"/>
    <row r="249" s="529" customFormat="1" x14ac:dyDescent="0.3"/>
    <row r="250" s="529" customFormat="1" x14ac:dyDescent="0.3"/>
    <row r="251" s="529" customFormat="1" x14ac:dyDescent="0.3"/>
    <row r="252" s="529" customFormat="1" x14ac:dyDescent="0.3"/>
    <row r="253" s="529" customFormat="1" x14ac:dyDescent="0.3"/>
    <row r="254" s="529" customFormat="1" x14ac:dyDescent="0.3"/>
    <row r="255" s="529" customFormat="1" x14ac:dyDescent="0.3"/>
    <row r="256" s="529" customFormat="1" x14ac:dyDescent="0.3"/>
    <row r="257" s="529" customFormat="1" x14ac:dyDescent="0.3"/>
    <row r="258" s="529" customFormat="1" x14ac:dyDescent="0.3"/>
    <row r="259" s="529" customFormat="1" x14ac:dyDescent="0.3"/>
    <row r="260" s="529" customFormat="1" x14ac:dyDescent="0.3"/>
    <row r="261" s="529" customFormat="1" x14ac:dyDescent="0.3"/>
    <row r="262" s="529" customFormat="1" x14ac:dyDescent="0.3"/>
    <row r="263" s="529" customFormat="1" x14ac:dyDescent="0.3"/>
    <row r="264" s="529" customFormat="1" x14ac:dyDescent="0.3"/>
    <row r="265" s="529" customFormat="1" x14ac:dyDescent="0.3"/>
    <row r="266" s="529" customFormat="1" x14ac:dyDescent="0.3"/>
    <row r="267" s="529" customFormat="1" x14ac:dyDescent="0.3"/>
    <row r="268" s="529" customFormat="1" x14ac:dyDescent="0.3"/>
    <row r="269" s="529" customFormat="1" x14ac:dyDescent="0.3"/>
    <row r="270" s="529" customFormat="1" x14ac:dyDescent="0.3"/>
    <row r="271" s="529" customFormat="1" x14ac:dyDescent="0.3"/>
    <row r="272" s="529" customFormat="1" x14ac:dyDescent="0.3"/>
    <row r="273" s="529" customFormat="1" x14ac:dyDescent="0.3"/>
    <row r="274" s="529" customFormat="1" x14ac:dyDescent="0.3"/>
    <row r="275" s="529" customFormat="1" x14ac:dyDescent="0.3"/>
    <row r="276" s="529" customFormat="1" x14ac:dyDescent="0.3"/>
    <row r="277" s="529" customFormat="1" x14ac:dyDescent="0.3"/>
    <row r="278" s="529" customFormat="1" x14ac:dyDescent="0.3"/>
    <row r="279" s="529" customFormat="1" x14ac:dyDescent="0.3"/>
    <row r="280" s="529" customFormat="1" x14ac:dyDescent="0.3"/>
    <row r="281" s="529" customFormat="1" x14ac:dyDescent="0.3"/>
    <row r="282" s="529" customFormat="1" x14ac:dyDescent="0.3"/>
    <row r="283" s="529" customFormat="1" x14ac:dyDescent="0.3"/>
    <row r="284" s="529" customFormat="1" x14ac:dyDescent="0.3"/>
    <row r="285" s="529" customFormat="1" x14ac:dyDescent="0.3"/>
    <row r="286" s="529" customFormat="1" x14ac:dyDescent="0.3"/>
    <row r="287" s="529" customFormat="1" x14ac:dyDescent="0.3"/>
    <row r="288" s="529" customFormat="1" x14ac:dyDescent="0.3"/>
    <row r="289" s="529" customFormat="1" x14ac:dyDescent="0.3"/>
    <row r="290" s="529" customFormat="1" x14ac:dyDescent="0.3"/>
    <row r="291" s="529" customFormat="1" x14ac:dyDescent="0.3"/>
    <row r="292" s="529" customFormat="1" x14ac:dyDescent="0.3"/>
    <row r="293" s="529" customFormat="1" x14ac:dyDescent="0.3"/>
    <row r="294" s="529" customFormat="1" x14ac:dyDescent="0.3"/>
    <row r="295" s="529" customFormat="1" x14ac:dyDescent="0.3"/>
    <row r="296" s="529" customFormat="1" x14ac:dyDescent="0.3"/>
    <row r="297" s="529" customFormat="1" x14ac:dyDescent="0.3"/>
    <row r="298" s="529" customFormat="1" x14ac:dyDescent="0.3"/>
    <row r="299" s="529" customFormat="1" x14ac:dyDescent="0.3"/>
    <row r="300" s="529" customFormat="1" x14ac:dyDescent="0.3"/>
    <row r="301" s="529" customFormat="1" x14ac:dyDescent="0.3"/>
    <row r="302" s="529" customFormat="1" x14ac:dyDescent="0.3"/>
    <row r="303" s="529" customFormat="1" x14ac:dyDescent="0.3"/>
    <row r="304" s="529" customFormat="1" x14ac:dyDescent="0.3"/>
    <row r="305" s="529" customFormat="1" x14ac:dyDescent="0.3"/>
    <row r="306" s="529" customFormat="1" x14ac:dyDescent="0.3"/>
    <row r="307" s="529" customFormat="1" x14ac:dyDescent="0.3"/>
    <row r="308" s="529" customFormat="1" x14ac:dyDescent="0.3"/>
    <row r="309" s="529" customFormat="1" x14ac:dyDescent="0.3"/>
    <row r="310" s="529" customFormat="1" x14ac:dyDescent="0.3"/>
    <row r="311" s="529" customFormat="1" x14ac:dyDescent="0.3"/>
    <row r="312" s="529" customFormat="1" x14ac:dyDescent="0.3"/>
    <row r="313" s="529" customFormat="1" x14ac:dyDescent="0.3"/>
    <row r="314" s="529" customFormat="1" x14ac:dyDescent="0.3"/>
    <row r="315" s="529" customFormat="1" x14ac:dyDescent="0.3"/>
    <row r="316" s="529" customFormat="1" x14ac:dyDescent="0.3"/>
    <row r="317" s="529" customFormat="1" x14ac:dyDescent="0.3"/>
    <row r="318" s="529" customFormat="1" x14ac:dyDescent="0.3"/>
    <row r="319" s="529" customFormat="1" x14ac:dyDescent="0.3"/>
    <row r="320" s="529" customFormat="1" x14ac:dyDescent="0.3"/>
    <row r="321" s="529" customFormat="1" x14ac:dyDescent="0.3"/>
    <row r="322" s="529" customFormat="1" x14ac:dyDescent="0.3"/>
    <row r="323" s="529" customFormat="1" x14ac:dyDescent="0.3"/>
    <row r="324" s="529" customFormat="1" x14ac:dyDescent="0.3"/>
    <row r="325" s="529" customFormat="1" x14ac:dyDescent="0.3"/>
    <row r="326" s="529" customFormat="1" x14ac:dyDescent="0.3"/>
    <row r="327" s="529" customFormat="1" x14ac:dyDescent="0.3"/>
    <row r="328" s="529" customFormat="1" x14ac:dyDescent="0.3"/>
    <row r="329" s="529" customFormat="1" x14ac:dyDescent="0.3"/>
    <row r="330" s="529" customFormat="1" x14ac:dyDescent="0.3"/>
    <row r="331" s="529" customFormat="1" x14ac:dyDescent="0.3"/>
    <row r="332" s="529" customFormat="1" x14ac:dyDescent="0.3"/>
    <row r="333" s="529" customFormat="1" x14ac:dyDescent="0.3"/>
    <row r="334" s="529" customFormat="1" x14ac:dyDescent="0.3"/>
    <row r="335" s="529" customFormat="1" x14ac:dyDescent="0.3"/>
    <row r="336" s="529" customFormat="1" x14ac:dyDescent="0.3"/>
    <row r="337" s="529" customFormat="1" x14ac:dyDescent="0.3"/>
    <row r="338" s="529" customFormat="1" x14ac:dyDescent="0.3"/>
    <row r="339" s="529" customFormat="1" x14ac:dyDescent="0.3"/>
    <row r="340" s="529" customFormat="1" x14ac:dyDescent="0.3"/>
    <row r="341" s="529" customFormat="1" x14ac:dyDescent="0.3"/>
    <row r="342" s="529" customFormat="1" x14ac:dyDescent="0.3"/>
    <row r="343" s="529" customFormat="1" x14ac:dyDescent="0.3"/>
    <row r="344" s="529" customFormat="1" x14ac:dyDescent="0.3"/>
    <row r="345" s="529" customFormat="1" x14ac:dyDescent="0.3"/>
    <row r="346" s="529" customFormat="1" x14ac:dyDescent="0.3"/>
    <row r="347" s="529" customFormat="1" x14ac:dyDescent="0.3"/>
    <row r="348" s="529" customFormat="1" x14ac:dyDescent="0.3"/>
    <row r="349" s="529" customFormat="1" x14ac:dyDescent="0.3"/>
    <row r="350" s="529" customFormat="1" x14ac:dyDescent="0.3"/>
    <row r="351" s="529" customFormat="1" x14ac:dyDescent="0.3"/>
    <row r="352" s="529" customFormat="1" x14ac:dyDescent="0.3"/>
    <row r="353" s="529" customFormat="1" x14ac:dyDescent="0.3"/>
    <row r="354" s="529" customFormat="1" x14ac:dyDescent="0.3"/>
    <row r="355" s="529" customFormat="1" x14ac:dyDescent="0.3"/>
    <row r="356" s="529" customFormat="1" x14ac:dyDescent="0.3"/>
    <row r="357" s="529" customFormat="1" x14ac:dyDescent="0.3"/>
    <row r="358" s="529" customFormat="1" x14ac:dyDescent="0.3"/>
    <row r="359" s="529" customFormat="1" x14ac:dyDescent="0.3"/>
    <row r="360" s="529" customFormat="1" x14ac:dyDescent="0.3"/>
    <row r="361" s="529" customFormat="1" x14ac:dyDescent="0.3"/>
    <row r="362" s="529" customFormat="1" x14ac:dyDescent="0.3"/>
    <row r="363" s="529" customFormat="1" x14ac:dyDescent="0.3"/>
    <row r="364" s="529" customFormat="1" x14ac:dyDescent="0.3"/>
    <row r="365" s="529" customFormat="1" x14ac:dyDescent="0.3"/>
    <row r="366" s="529" customFormat="1" x14ac:dyDescent="0.3"/>
    <row r="367" s="529" customFormat="1" x14ac:dyDescent="0.3"/>
    <row r="368" s="529" customFormat="1" x14ac:dyDescent="0.3"/>
    <row r="369" s="529" customFormat="1" x14ac:dyDescent="0.3"/>
    <row r="370" s="529" customFormat="1" x14ac:dyDescent="0.3"/>
    <row r="371" s="529" customFormat="1" x14ac:dyDescent="0.3"/>
    <row r="372" s="529" customFormat="1" x14ac:dyDescent="0.3"/>
    <row r="373" s="529" customFormat="1" x14ac:dyDescent="0.3"/>
    <row r="374" s="529" customFormat="1" x14ac:dyDescent="0.3"/>
    <row r="375" s="529" customFormat="1" x14ac:dyDescent="0.3"/>
    <row r="376" s="529" customFormat="1" x14ac:dyDescent="0.3"/>
    <row r="377" s="529" customFormat="1" x14ac:dyDescent="0.3"/>
    <row r="378" s="529" customFormat="1" x14ac:dyDescent="0.3"/>
    <row r="379" s="529" customFormat="1" x14ac:dyDescent="0.3"/>
    <row r="380" s="529" customFormat="1" x14ac:dyDescent="0.3"/>
    <row r="381" s="529" customFormat="1" x14ac:dyDescent="0.3"/>
    <row r="382" s="529" customFormat="1" x14ac:dyDescent="0.3"/>
    <row r="383" s="529" customFormat="1" x14ac:dyDescent="0.3"/>
    <row r="384" s="529" customFormat="1" x14ac:dyDescent="0.3"/>
    <row r="385" s="529" customFormat="1" x14ac:dyDescent="0.3"/>
    <row r="386" s="529" customFormat="1" x14ac:dyDescent="0.3"/>
    <row r="387" s="529" customFormat="1" x14ac:dyDescent="0.3"/>
    <row r="388" s="529" customFormat="1" x14ac:dyDescent="0.3"/>
    <row r="389" s="529" customFormat="1" x14ac:dyDescent="0.3"/>
    <row r="390" s="529" customFormat="1" x14ac:dyDescent="0.3"/>
    <row r="391" s="529" customFormat="1" x14ac:dyDescent="0.3"/>
    <row r="392" s="529" customFormat="1" x14ac:dyDescent="0.3"/>
    <row r="393" s="529" customFormat="1" x14ac:dyDescent="0.3"/>
    <row r="394" s="529" customFormat="1" x14ac:dyDescent="0.3"/>
    <row r="395" s="529" customFormat="1" x14ac:dyDescent="0.3"/>
    <row r="396" s="529" customFormat="1" x14ac:dyDescent="0.3"/>
    <row r="397" s="529" customFormat="1" x14ac:dyDescent="0.3"/>
    <row r="398" s="529" customFormat="1" x14ac:dyDescent="0.3"/>
    <row r="399" s="529" customFormat="1" x14ac:dyDescent="0.3"/>
    <row r="400" s="529" customFormat="1" x14ac:dyDescent="0.3"/>
    <row r="401" s="529" customFormat="1" x14ac:dyDescent="0.3"/>
    <row r="402" s="529" customFormat="1" x14ac:dyDescent="0.3"/>
    <row r="403" s="529" customFormat="1" x14ac:dyDescent="0.3"/>
    <row r="404" s="529" customFormat="1" x14ac:dyDescent="0.3"/>
    <row r="405" s="529" customFormat="1" x14ac:dyDescent="0.3"/>
    <row r="406" s="529" customFormat="1" x14ac:dyDescent="0.3"/>
    <row r="407" s="529" customFormat="1" x14ac:dyDescent="0.3"/>
    <row r="408" s="529" customFormat="1" x14ac:dyDescent="0.3"/>
    <row r="409" s="529" customFormat="1" x14ac:dyDescent="0.3"/>
    <row r="410" s="529" customFormat="1" x14ac:dyDescent="0.3"/>
    <row r="411" s="529" customFormat="1" x14ac:dyDescent="0.3"/>
    <row r="412" s="529" customFormat="1" x14ac:dyDescent="0.3"/>
    <row r="413" s="529" customFormat="1" x14ac:dyDescent="0.3"/>
    <row r="414" s="529" customFormat="1" x14ac:dyDescent="0.3"/>
    <row r="415" s="529" customFormat="1" x14ac:dyDescent="0.3"/>
    <row r="416" s="529" customFormat="1" x14ac:dyDescent="0.3"/>
    <row r="417" s="529" customFormat="1" x14ac:dyDescent="0.3"/>
    <row r="418" s="529" customFormat="1" x14ac:dyDescent="0.3"/>
    <row r="419" s="529" customFormat="1" x14ac:dyDescent="0.3"/>
    <row r="420" s="529" customFormat="1" x14ac:dyDescent="0.3"/>
    <row r="421" s="529" customFormat="1" x14ac:dyDescent="0.3"/>
    <row r="422" s="529" customFormat="1" x14ac:dyDescent="0.3"/>
    <row r="423" s="529" customFormat="1" x14ac:dyDescent="0.3"/>
    <row r="424" s="529" customFormat="1" x14ac:dyDescent="0.3"/>
    <row r="425" s="529" customFormat="1" x14ac:dyDescent="0.3"/>
    <row r="426" s="529" customFormat="1" x14ac:dyDescent="0.3"/>
    <row r="427" s="529" customFormat="1" x14ac:dyDescent="0.3"/>
    <row r="428" s="529" customFormat="1" x14ac:dyDescent="0.3"/>
    <row r="429" s="529" customFormat="1" x14ac:dyDescent="0.3"/>
    <row r="430" s="529" customFormat="1" x14ac:dyDescent="0.3"/>
    <row r="431" s="529" customFormat="1" x14ac:dyDescent="0.3"/>
    <row r="432" s="529" customFormat="1" x14ac:dyDescent="0.3"/>
    <row r="433" s="529" customFormat="1" x14ac:dyDescent="0.3"/>
    <row r="434" s="529" customFormat="1" x14ac:dyDescent="0.3"/>
    <row r="435" s="529" customFormat="1" x14ac:dyDescent="0.3"/>
    <row r="436" s="529" customFormat="1" x14ac:dyDescent="0.3"/>
    <row r="437" s="529" customFormat="1" x14ac:dyDescent="0.3"/>
    <row r="438" s="529" customFormat="1" x14ac:dyDescent="0.3"/>
    <row r="439" s="529" customFormat="1" x14ac:dyDescent="0.3"/>
    <row r="440" s="529" customFormat="1" x14ac:dyDescent="0.3"/>
    <row r="441" s="529" customFormat="1" x14ac:dyDescent="0.3"/>
    <row r="442" s="529" customFormat="1" x14ac:dyDescent="0.3"/>
    <row r="443" s="529" customFormat="1" x14ac:dyDescent="0.3"/>
    <row r="444" s="529" customFormat="1" x14ac:dyDescent="0.3"/>
    <row r="445" s="529" customFormat="1" x14ac:dyDescent="0.3"/>
    <row r="446" s="529" customFormat="1" x14ac:dyDescent="0.3"/>
    <row r="447" s="529" customFormat="1" x14ac:dyDescent="0.3"/>
    <row r="448" s="529" customFormat="1" x14ac:dyDescent="0.3"/>
    <row r="449" s="529" customFormat="1" x14ac:dyDescent="0.3"/>
    <row r="450" s="529" customFormat="1" x14ac:dyDescent="0.3"/>
    <row r="451" s="529" customFormat="1" x14ac:dyDescent="0.3"/>
    <row r="452" s="529" customFormat="1" x14ac:dyDescent="0.3"/>
    <row r="453" s="529" customFormat="1" x14ac:dyDescent="0.3"/>
    <row r="454" s="529" customFormat="1" x14ac:dyDescent="0.3"/>
  </sheetData>
  <mergeCells count="33">
    <mergeCell ref="A204:K204"/>
    <mergeCell ref="A205:B205"/>
    <mergeCell ref="A206:B206"/>
    <mergeCell ref="A5:Z5"/>
    <mergeCell ref="A165:Z165"/>
    <mergeCell ref="A166:B167"/>
    <mergeCell ref="C166:G166"/>
    <mergeCell ref="I166:K166"/>
    <mergeCell ref="M166:P166"/>
    <mergeCell ref="R166:Z166"/>
    <mergeCell ref="A126:B127"/>
    <mergeCell ref="C126:G126"/>
    <mergeCell ref="I126:K126"/>
    <mergeCell ref="M126:P126"/>
    <mergeCell ref="R126:Z126"/>
    <mergeCell ref="A45:Z45"/>
    <mergeCell ref="A46:B47"/>
    <mergeCell ref="C46:G46"/>
    <mergeCell ref="I46:K46"/>
    <mergeCell ref="M46:P46"/>
    <mergeCell ref="R46:Z46"/>
    <mergeCell ref="A4:Z4"/>
    <mergeCell ref="C6:G6"/>
    <mergeCell ref="I6:K6"/>
    <mergeCell ref="M6:P6"/>
    <mergeCell ref="R6:Z6"/>
    <mergeCell ref="A125:Z125"/>
    <mergeCell ref="A85:Z85"/>
    <mergeCell ref="A86:B87"/>
    <mergeCell ref="C86:G86"/>
    <mergeCell ref="I86:K86"/>
    <mergeCell ref="M86:P86"/>
    <mergeCell ref="R86:Z86"/>
  </mergeCells>
  <phoneticPr fontId="37" type="noConversion"/>
  <pageMargins left="0.23622047244094491" right="0.23622047244094491" top="0.74803149606299213" bottom="0.74803149606299213" header="0.31496062992125984" footer="0.31496062992125984"/>
  <pageSetup scale="6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52B72C-A007-41C5-A633-6D0CF0B169E6}">
  <sheetPr>
    <tabColor rgb="FF0070C0"/>
  </sheetPr>
  <dimension ref="A1:CR68"/>
  <sheetViews>
    <sheetView zoomScaleNormal="100" workbookViewId="0">
      <selection activeCell="I15" sqref="I15"/>
    </sheetView>
  </sheetViews>
  <sheetFormatPr defaultColWidth="8.88671875" defaultRowHeight="13.8" x14ac:dyDescent="0.25"/>
  <cols>
    <col min="1" max="1" width="8.88671875" style="2"/>
    <col min="2" max="2" width="30.5546875" style="2" customWidth="1"/>
    <col min="3" max="6" width="9.5546875" style="2" customWidth="1"/>
    <col min="7" max="7" width="9.5546875" style="2" bestFit="1" customWidth="1"/>
    <col min="8" max="8" width="8.88671875" style="2"/>
    <col min="9" max="9" width="12.109375" style="2" customWidth="1"/>
    <col min="10" max="10" width="11.88671875" style="2" customWidth="1"/>
    <col min="11" max="11" width="14.88671875" style="2" customWidth="1"/>
    <col min="12" max="12" width="8.88671875" style="2"/>
    <col min="13" max="13" width="11.44140625" style="2" customWidth="1"/>
    <col min="14" max="14" width="22.109375" style="2" customWidth="1"/>
    <col min="15" max="15" width="25.109375" style="2" customWidth="1"/>
    <col min="16" max="16" width="23.44140625" style="2" customWidth="1"/>
    <col min="17" max="16384" width="8.88671875" style="2"/>
  </cols>
  <sheetData>
    <row r="1" spans="1:96" ht="14.4" thickBot="1" x14ac:dyDescent="0.3"/>
    <row r="2" spans="1:96" ht="21.6" customHeight="1" x14ac:dyDescent="0.25">
      <c r="B2" s="703" t="s">
        <v>198</v>
      </c>
      <c r="C2" s="704"/>
      <c r="D2" s="704"/>
      <c r="E2" s="704"/>
      <c r="F2" s="704"/>
      <c r="G2" s="704"/>
      <c r="H2" s="704"/>
      <c r="I2" s="704"/>
      <c r="J2" s="704"/>
      <c r="K2" s="704"/>
      <c r="L2" s="704"/>
      <c r="M2" s="704"/>
      <c r="N2" s="704"/>
      <c r="O2" s="704"/>
      <c r="P2" s="705"/>
    </row>
    <row r="3" spans="1:96" ht="58.95" customHeight="1" thickBot="1" x14ac:dyDescent="0.3">
      <c r="B3" s="706"/>
      <c r="C3" s="707"/>
      <c r="D3" s="707"/>
      <c r="E3" s="707"/>
      <c r="F3" s="707"/>
      <c r="G3" s="707"/>
      <c r="H3" s="707"/>
      <c r="I3" s="707"/>
      <c r="J3" s="707"/>
      <c r="K3" s="707"/>
      <c r="L3" s="707"/>
      <c r="M3" s="707"/>
      <c r="N3" s="707"/>
      <c r="O3" s="707"/>
      <c r="P3" s="708"/>
    </row>
    <row r="4" spans="1:96" s="558" customFormat="1" ht="50.4" customHeight="1" thickBot="1" x14ac:dyDescent="0.4">
      <c r="A4" s="557"/>
      <c r="B4" s="709" t="s">
        <v>255</v>
      </c>
      <c r="C4" s="710"/>
      <c r="D4" s="710"/>
      <c r="E4" s="710"/>
      <c r="F4" s="710"/>
      <c r="G4" s="710"/>
      <c r="H4" s="711"/>
      <c r="I4" s="710"/>
      <c r="J4" s="710"/>
      <c r="K4" s="710"/>
      <c r="L4" s="711"/>
      <c r="M4" s="710"/>
      <c r="N4" s="710"/>
      <c r="O4" s="710"/>
      <c r="P4" s="712"/>
      <c r="Q4" s="557"/>
      <c r="R4" s="557"/>
      <c r="S4" s="557"/>
      <c r="T4" s="557"/>
      <c r="U4" s="557"/>
      <c r="V4" s="557"/>
      <c r="W4" s="557"/>
      <c r="X4" s="557"/>
      <c r="Y4" s="557"/>
      <c r="Z4" s="557"/>
      <c r="AA4" s="557"/>
      <c r="AB4" s="557"/>
      <c r="AC4" s="557"/>
      <c r="AD4" s="557"/>
      <c r="AE4" s="557"/>
      <c r="AF4" s="557"/>
      <c r="AG4" s="557"/>
      <c r="AH4" s="557"/>
      <c r="AI4" s="557"/>
      <c r="AJ4" s="557"/>
      <c r="AK4" s="557"/>
      <c r="AL4" s="557"/>
      <c r="AM4" s="557"/>
      <c r="AN4" s="557"/>
      <c r="AO4" s="557"/>
      <c r="AP4" s="557"/>
      <c r="AQ4" s="557"/>
      <c r="AR4" s="557"/>
      <c r="AS4" s="557"/>
      <c r="AT4" s="557"/>
      <c r="AU4" s="557"/>
      <c r="AV4" s="557"/>
      <c r="AW4" s="557"/>
      <c r="AX4" s="557"/>
      <c r="AY4" s="557"/>
      <c r="AZ4" s="557"/>
      <c r="BA4" s="557"/>
      <c r="BB4" s="557"/>
      <c r="BC4" s="557"/>
      <c r="BD4" s="557"/>
      <c r="BE4" s="557"/>
      <c r="BF4" s="557"/>
      <c r="BG4" s="557"/>
      <c r="BH4" s="557"/>
      <c r="BI4" s="557"/>
      <c r="BJ4" s="557"/>
      <c r="BK4" s="557"/>
      <c r="BL4" s="557"/>
      <c r="BM4" s="557"/>
      <c r="BN4" s="557"/>
      <c r="BO4" s="557"/>
      <c r="BP4" s="557"/>
      <c r="BQ4" s="557"/>
      <c r="BR4" s="557"/>
      <c r="BS4" s="557"/>
      <c r="BT4" s="557"/>
      <c r="BU4" s="557"/>
      <c r="BV4" s="557"/>
      <c r="BW4" s="557"/>
      <c r="BX4" s="557"/>
      <c r="BY4" s="557"/>
      <c r="BZ4" s="557"/>
      <c r="CA4" s="557"/>
      <c r="CB4" s="557"/>
      <c r="CC4" s="557"/>
      <c r="CD4" s="557"/>
      <c r="CE4" s="557"/>
      <c r="CF4" s="557"/>
      <c r="CG4" s="557"/>
      <c r="CH4" s="557"/>
      <c r="CI4" s="557"/>
      <c r="CJ4" s="557"/>
      <c r="CK4" s="557"/>
      <c r="CL4" s="557"/>
      <c r="CM4" s="557"/>
      <c r="CN4" s="557"/>
      <c r="CO4" s="557"/>
      <c r="CP4" s="557"/>
      <c r="CQ4" s="557"/>
      <c r="CR4" s="557"/>
    </row>
    <row r="5" spans="1:96" ht="59.4" customHeight="1" x14ac:dyDescent="0.25">
      <c r="B5" s="559" t="s">
        <v>199</v>
      </c>
      <c r="C5" s="480">
        <v>2020</v>
      </c>
      <c r="D5" s="480">
        <v>2021</v>
      </c>
      <c r="E5" s="480">
        <v>2022</v>
      </c>
      <c r="F5" s="538">
        <v>2023</v>
      </c>
      <c r="G5" s="481">
        <v>2025</v>
      </c>
      <c r="I5" s="479" t="s">
        <v>5</v>
      </c>
      <c r="J5" s="480" t="s">
        <v>200</v>
      </c>
      <c r="K5" s="481" t="s">
        <v>201</v>
      </c>
      <c r="M5" s="479" t="s">
        <v>202</v>
      </c>
      <c r="N5" s="480" t="s">
        <v>203</v>
      </c>
      <c r="O5" s="480" t="s">
        <v>204</v>
      </c>
      <c r="P5" s="481" t="s">
        <v>205</v>
      </c>
    </row>
    <row r="6" spans="1:96" ht="20.399999999999999" customHeight="1" thickBot="1" x14ac:dyDescent="0.3">
      <c r="B6" s="560" t="s">
        <v>206</v>
      </c>
      <c r="C6" s="561" t="s">
        <v>96</v>
      </c>
      <c r="D6" s="561" t="s">
        <v>96</v>
      </c>
      <c r="E6" s="561" t="s">
        <v>96</v>
      </c>
      <c r="F6" s="561" t="s">
        <v>96</v>
      </c>
      <c r="G6" s="562" t="s">
        <v>96</v>
      </c>
      <c r="I6" s="563" t="s">
        <v>96</v>
      </c>
      <c r="J6" s="561" t="s">
        <v>96</v>
      </c>
      <c r="K6" s="562" t="s">
        <v>96</v>
      </c>
      <c r="M6" s="564" t="s">
        <v>15</v>
      </c>
      <c r="N6" s="565" t="s">
        <v>15</v>
      </c>
      <c r="O6" s="565" t="s">
        <v>207</v>
      </c>
      <c r="P6" s="566" t="s">
        <v>15</v>
      </c>
    </row>
    <row r="7" spans="1:96" x14ac:dyDescent="0.25">
      <c r="A7" s="567"/>
      <c r="B7" s="604" t="s">
        <v>34</v>
      </c>
      <c r="C7" s="606">
        <v>1038.3954307129375</v>
      </c>
      <c r="D7" s="606">
        <v>1117.3514806168823</v>
      </c>
      <c r="E7" s="606">
        <v>1136.3399999999999</v>
      </c>
      <c r="F7" s="606">
        <v>1194.675313133205</v>
      </c>
      <c r="G7" s="606">
        <v>1250.2437265465171</v>
      </c>
      <c r="I7" s="605">
        <v>1460.1727324538435</v>
      </c>
      <c r="J7" s="605">
        <v>1492.56</v>
      </c>
      <c r="K7" s="605">
        <v>1722.0493953442742</v>
      </c>
      <c r="M7" s="599">
        <v>5.133614334900205E-2</v>
      </c>
      <c r="N7" s="579">
        <v>3.1530111457548138E-2</v>
      </c>
      <c r="O7" s="579">
        <v>3.6066002295393806E-2</v>
      </c>
      <c r="P7" s="579">
        <v>6.6130048888330961E-2</v>
      </c>
    </row>
    <row r="8" spans="1:96" x14ac:dyDescent="0.25">
      <c r="B8" s="604" t="s">
        <v>36</v>
      </c>
      <c r="C8" s="607">
        <v>1656.9865250054152</v>
      </c>
      <c r="D8" s="607">
        <v>1779.476452921215</v>
      </c>
      <c r="E8" s="607">
        <v>1864.99</v>
      </c>
      <c r="F8" s="607">
        <v>2005.7733540732158</v>
      </c>
      <c r="G8" s="607">
        <v>2198.8699232318154</v>
      </c>
      <c r="I8" s="573">
        <v>2573.2954862006786</v>
      </c>
      <c r="J8" s="573">
        <v>2646.9354690583264</v>
      </c>
      <c r="K8" s="573">
        <v>3159.2341429565499</v>
      </c>
      <c r="M8" s="600">
        <v>7.5487457880855091E-2</v>
      </c>
      <c r="N8" s="581">
        <v>3.1948499406990738E-2</v>
      </c>
      <c r="O8" s="581">
        <v>3.7788282714896981E-2</v>
      </c>
      <c r="P8" s="581">
        <v>7.5168309449279436E-2</v>
      </c>
    </row>
    <row r="9" spans="1:96" x14ac:dyDescent="0.25">
      <c r="B9" s="604" t="s">
        <v>44</v>
      </c>
      <c r="C9" s="607">
        <v>681.92990238884909</v>
      </c>
      <c r="D9" s="607">
        <v>712.62851362917036</v>
      </c>
      <c r="E9" s="607">
        <v>734.40000000000009</v>
      </c>
      <c r="F9" s="607">
        <v>760.32</v>
      </c>
      <c r="G9" s="607">
        <v>803.56999999999994</v>
      </c>
      <c r="I9" s="573">
        <v>880.21797883384534</v>
      </c>
      <c r="J9" s="573">
        <v>937.32</v>
      </c>
      <c r="K9" s="573">
        <v>1037.1939617748126</v>
      </c>
      <c r="M9" s="600">
        <v>3.5294117647058698E-2</v>
      </c>
      <c r="N9" s="581">
        <v>1.8388072258623156E-2</v>
      </c>
      <c r="O9" s="581">
        <v>3.1271067794386154E-2</v>
      </c>
      <c r="P9" s="581">
        <v>5.23670774081062E-2</v>
      </c>
    </row>
    <row r="10" spans="1:96" x14ac:dyDescent="0.25">
      <c r="B10" s="604" t="s">
        <v>56</v>
      </c>
      <c r="C10" s="607">
        <v>584.12072754106021</v>
      </c>
      <c r="D10" s="607">
        <v>602.1972904882665</v>
      </c>
      <c r="E10" s="607">
        <v>624.17637271214642</v>
      </c>
      <c r="F10" s="607">
        <v>645.63106796116506</v>
      </c>
      <c r="G10" s="607">
        <v>671.73041423948223</v>
      </c>
      <c r="I10" s="573">
        <v>661.69180879617647</v>
      </c>
      <c r="J10" s="573">
        <v>760.79371197411001</v>
      </c>
      <c r="K10" s="573">
        <v>880.14868820695165</v>
      </c>
      <c r="M10" s="600">
        <v>3.4372809011969707E-2</v>
      </c>
      <c r="N10" s="581">
        <v>-3.0069079364998252E-3</v>
      </c>
      <c r="O10" s="581">
        <v>2.5213651222095068E-2</v>
      </c>
      <c r="P10" s="581">
        <v>5.5533950659825138E-2</v>
      </c>
    </row>
    <row r="11" spans="1:96" x14ac:dyDescent="0.25">
      <c r="B11" s="604" t="s">
        <v>66</v>
      </c>
      <c r="C11" s="607">
        <v>508.33665079924737</v>
      </c>
      <c r="D11" s="607">
        <v>536.74227305199145</v>
      </c>
      <c r="E11" s="607">
        <v>554.904</v>
      </c>
      <c r="F11" s="607">
        <v>574.56000000000006</v>
      </c>
      <c r="G11" s="607">
        <v>612.66920000000005</v>
      </c>
      <c r="I11" s="573">
        <v>629.68415600048343</v>
      </c>
      <c r="J11" s="573">
        <v>712.28149999999994</v>
      </c>
      <c r="K11" s="573">
        <v>813.48019656217275</v>
      </c>
      <c r="M11" s="600">
        <v>3.5422343324250871E-2</v>
      </c>
      <c r="N11" s="581">
        <v>5.4936761629142961E-3</v>
      </c>
      <c r="O11" s="581">
        <v>3.0588099671994051E-2</v>
      </c>
      <c r="P11" s="581">
        <v>5.8337506415744311E-2</v>
      </c>
    </row>
    <row r="12" spans="1:96" x14ac:dyDescent="0.25">
      <c r="B12" s="604" t="s">
        <v>208</v>
      </c>
      <c r="C12" s="607">
        <v>2327.1186122798722</v>
      </c>
      <c r="D12" s="607">
        <v>2471.4833643240913</v>
      </c>
      <c r="E12" s="607">
        <v>2578.7000000000003</v>
      </c>
      <c r="F12" s="607">
        <v>2701.75</v>
      </c>
      <c r="G12" s="607">
        <v>2906.6840000000007</v>
      </c>
      <c r="I12" s="573">
        <v>3121.1432084654366</v>
      </c>
      <c r="J12" s="573">
        <v>3476.7265000000002</v>
      </c>
      <c r="K12" s="573">
        <v>4040.1697095037616</v>
      </c>
      <c r="M12" s="600">
        <v>4.7717842323651283E-2</v>
      </c>
      <c r="N12" s="581">
        <v>1.4339119899746233E-2</v>
      </c>
      <c r="O12" s="581">
        <v>3.6464762327372613E-2</v>
      </c>
      <c r="P12" s="581">
        <v>6.8071576162610947E-2</v>
      </c>
    </row>
    <row r="13" spans="1:96" x14ac:dyDescent="0.25">
      <c r="B13" s="604" t="s">
        <v>209</v>
      </c>
      <c r="C13" s="607">
        <v>1887.174597657855</v>
      </c>
      <c r="D13" s="607">
        <v>1977.0374377719552</v>
      </c>
      <c r="E13" s="607">
        <v>2029.1328707417931</v>
      </c>
      <c r="F13" s="607">
        <v>2141.0287406895063</v>
      </c>
      <c r="G13" s="607">
        <v>2271.1921036949093</v>
      </c>
      <c r="I13" s="573">
        <v>2603.4860422371407</v>
      </c>
      <c r="J13" s="573">
        <v>2668.1393764059126</v>
      </c>
      <c r="K13" s="573">
        <v>2990.1681191383482</v>
      </c>
      <c r="M13" s="600">
        <v>5.5144673649097919E-2</v>
      </c>
      <c r="N13" s="581">
        <v>2.7685613276729582E-2</v>
      </c>
      <c r="O13" s="581">
        <v>3.2739833821682884E-2</v>
      </c>
      <c r="P13" s="581">
        <v>5.6545847416835437E-2</v>
      </c>
    </row>
    <row r="14" spans="1:96" x14ac:dyDescent="0.25">
      <c r="B14" s="604" t="s">
        <v>70</v>
      </c>
      <c r="C14" s="607">
        <v>193.35604577407315</v>
      </c>
      <c r="D14" s="607">
        <v>212.06626729199075</v>
      </c>
      <c r="E14" s="607">
        <v>226.57</v>
      </c>
      <c r="F14" s="607">
        <v>240.07727050088815</v>
      </c>
      <c r="G14" s="607">
        <v>264.00673818913003</v>
      </c>
      <c r="I14" s="573">
        <v>283.71464026364373</v>
      </c>
      <c r="J14" s="573">
        <v>313.92135849549976</v>
      </c>
      <c r="K14" s="573">
        <v>357.75716399255788</v>
      </c>
      <c r="M14" s="600">
        <v>5.9616323877336619E-2</v>
      </c>
      <c r="N14" s="581">
        <v>1.4503026772678229E-2</v>
      </c>
      <c r="O14" s="581">
        <v>3.5240301907696114E-2</v>
      </c>
      <c r="P14" s="581">
        <v>6.2660812624047546E-2</v>
      </c>
    </row>
    <row r="15" spans="1:96" ht="14.4" thickBot="1" x14ac:dyDescent="0.3">
      <c r="B15" s="604" t="s">
        <v>74</v>
      </c>
      <c r="C15" s="607">
        <v>147.71657925063147</v>
      </c>
      <c r="D15" s="607">
        <v>163.57806704763902</v>
      </c>
      <c r="E15" s="607">
        <v>169.68</v>
      </c>
      <c r="F15" s="607">
        <v>176.12495052576705</v>
      </c>
      <c r="G15" s="607">
        <v>187.40947672659925</v>
      </c>
      <c r="I15" s="573">
        <v>193.76888497074478</v>
      </c>
      <c r="J15" s="573">
        <v>207.69350219553735</v>
      </c>
      <c r="K15" s="573">
        <v>285.90414200512646</v>
      </c>
      <c r="M15" s="600">
        <v>3.7982971038231117E-2</v>
      </c>
      <c r="N15" s="581">
        <v>6.6963602819309909E-3</v>
      </c>
      <c r="O15" s="581">
        <v>2.0766179362871728E-2</v>
      </c>
      <c r="P15" s="581">
        <v>8.8142517013313659E-2</v>
      </c>
    </row>
    <row r="16" spans="1:96" ht="14.4" thickBot="1" x14ac:dyDescent="0.3">
      <c r="B16" s="630" t="s">
        <v>77</v>
      </c>
      <c r="C16" s="625">
        <v>6796.8878487273814</v>
      </c>
      <c r="D16" s="625">
        <v>7219.8793750316163</v>
      </c>
      <c r="E16" s="625">
        <v>7493.5103727121477</v>
      </c>
      <c r="F16" s="625">
        <v>7882.7097351675866</v>
      </c>
      <c r="G16" s="626">
        <v>8443.7672640178153</v>
      </c>
      <c r="I16" s="624">
        <v>9326.2053707504638</v>
      </c>
      <c r="J16" s="610">
        <v>10026.617181032436</v>
      </c>
      <c r="K16" s="611">
        <v>11652.276094348526</v>
      </c>
      <c r="M16" s="614">
        <v>5.1938189593053741E-2</v>
      </c>
      <c r="N16" s="615">
        <v>2.0078852242081391E-2</v>
      </c>
      <c r="O16" s="615">
        <v>3.4960168604492026E-2</v>
      </c>
      <c r="P16" s="615">
        <v>6.6534485167915713E-2</v>
      </c>
    </row>
    <row r="17" spans="1:96" ht="14.4" thickBot="1" x14ac:dyDescent="0.3">
      <c r="B17" s="627" t="s">
        <v>210</v>
      </c>
      <c r="C17" s="628">
        <v>9025.1350714099408</v>
      </c>
      <c r="D17" s="628">
        <v>9572.5611471432021</v>
      </c>
      <c r="E17" s="628">
        <v>9918.8932434539402</v>
      </c>
      <c r="F17" s="628">
        <v>10439.940696883748</v>
      </c>
      <c r="G17" s="629">
        <v>11166.375582628454</v>
      </c>
      <c r="I17" s="584">
        <v>12407.174938221993</v>
      </c>
      <c r="J17" s="582">
        <v>13216.371418129385</v>
      </c>
      <c r="K17" s="583">
        <v>15286.105519484558</v>
      </c>
      <c r="M17" s="598">
        <v>5.2530805669642522E-2</v>
      </c>
      <c r="N17" s="585">
        <v>2.1297185039089506E-2</v>
      </c>
      <c r="O17" s="585">
        <v>3.4284462955554096E-2</v>
      </c>
      <c r="P17" s="585">
        <v>6.4821776814201426E-2</v>
      </c>
    </row>
    <row r="18" spans="1:96" x14ac:dyDescent="0.25">
      <c r="F18" s="586"/>
    </row>
    <row r="19" spans="1:96" s="572" customFormat="1" ht="64.5" customHeight="1" thickBot="1" x14ac:dyDescent="0.4">
      <c r="A19" s="557"/>
      <c r="B19" s="713" t="s">
        <v>253</v>
      </c>
      <c r="C19" s="714"/>
      <c r="D19" s="714"/>
      <c r="E19" s="714"/>
      <c r="F19" s="714"/>
      <c r="G19" s="714"/>
      <c r="H19" s="714"/>
      <c r="I19" s="714"/>
      <c r="J19" s="714"/>
      <c r="K19" s="714"/>
      <c r="L19" s="714"/>
      <c r="M19" s="714"/>
      <c r="N19" s="714"/>
      <c r="O19" s="714"/>
      <c r="P19" s="715"/>
      <c r="Q19" s="557"/>
      <c r="R19" s="557"/>
      <c r="S19" s="557"/>
      <c r="T19" s="557"/>
      <c r="U19" s="557"/>
      <c r="V19" s="557"/>
      <c r="W19" s="557"/>
      <c r="X19" s="557"/>
      <c r="Y19" s="557"/>
      <c r="Z19" s="557"/>
      <c r="AA19" s="557"/>
      <c r="AB19" s="557"/>
      <c r="AC19" s="557"/>
      <c r="AD19" s="557"/>
      <c r="AE19" s="557"/>
      <c r="AF19" s="557"/>
      <c r="AG19" s="557"/>
      <c r="AH19" s="557"/>
      <c r="AI19" s="557"/>
      <c r="AJ19" s="557"/>
      <c r="AK19" s="557"/>
      <c r="AL19" s="557"/>
      <c r="AM19" s="557"/>
      <c r="AN19" s="557"/>
      <c r="AO19" s="557"/>
      <c r="AP19" s="557"/>
      <c r="AQ19" s="557"/>
      <c r="AR19" s="557"/>
      <c r="AS19" s="557"/>
      <c r="AT19" s="557"/>
      <c r="AU19" s="557"/>
      <c r="AV19" s="557"/>
      <c r="AW19" s="557"/>
      <c r="AX19" s="557"/>
      <c r="AY19" s="557"/>
      <c r="AZ19" s="557"/>
      <c r="BA19" s="557"/>
      <c r="BB19" s="557"/>
      <c r="BC19" s="557"/>
      <c r="BD19" s="557"/>
      <c r="BE19" s="557"/>
      <c r="BF19" s="557"/>
      <c r="BG19" s="557"/>
      <c r="BH19" s="557"/>
      <c r="BI19" s="557"/>
      <c r="BJ19" s="557"/>
      <c r="BK19" s="557"/>
      <c r="BL19" s="557"/>
      <c r="BM19" s="557"/>
      <c r="BN19" s="557"/>
      <c r="BO19" s="557"/>
      <c r="BP19" s="557"/>
      <c r="BQ19" s="557"/>
      <c r="BR19" s="557"/>
      <c r="BS19" s="557"/>
      <c r="BT19" s="557"/>
      <c r="BU19" s="557"/>
      <c r="BV19" s="557"/>
      <c r="BW19" s="557"/>
      <c r="BX19" s="557"/>
      <c r="BY19" s="557"/>
      <c r="BZ19" s="557"/>
      <c r="CA19" s="557"/>
      <c r="CB19" s="557"/>
      <c r="CC19" s="557"/>
      <c r="CD19" s="557"/>
      <c r="CE19" s="557"/>
      <c r="CF19" s="557"/>
      <c r="CG19" s="557"/>
      <c r="CH19" s="557"/>
      <c r="CI19" s="557"/>
      <c r="CJ19" s="557"/>
      <c r="CK19" s="557"/>
      <c r="CL19" s="557"/>
      <c r="CM19" s="557"/>
      <c r="CN19" s="557"/>
      <c r="CO19" s="557"/>
      <c r="CP19" s="557"/>
      <c r="CQ19" s="557"/>
      <c r="CR19" s="557"/>
    </row>
    <row r="20" spans="1:96" ht="66" customHeight="1" x14ac:dyDescent="0.25">
      <c r="B20" s="559" t="s">
        <v>211</v>
      </c>
      <c r="C20" s="480">
        <v>2020</v>
      </c>
      <c r="D20" s="480">
        <v>2021</v>
      </c>
      <c r="E20" s="480">
        <v>2022</v>
      </c>
      <c r="F20" s="538">
        <v>2023</v>
      </c>
      <c r="G20" s="481">
        <v>2025</v>
      </c>
      <c r="I20" s="479" t="s">
        <v>5</v>
      </c>
      <c r="J20" s="480" t="s">
        <v>200</v>
      </c>
      <c r="K20" s="481" t="s">
        <v>201</v>
      </c>
      <c r="M20" s="479" t="s">
        <v>202</v>
      </c>
      <c r="N20" s="480" t="s">
        <v>203</v>
      </c>
      <c r="O20" s="480" t="s">
        <v>204</v>
      </c>
      <c r="P20" s="481" t="s">
        <v>205</v>
      </c>
    </row>
    <row r="21" spans="1:96" ht="14.4" thickBot="1" x14ac:dyDescent="0.3">
      <c r="B21" s="560" t="s">
        <v>206</v>
      </c>
      <c r="C21" s="561" t="s">
        <v>96</v>
      </c>
      <c r="D21" s="561" t="s">
        <v>96</v>
      </c>
      <c r="E21" s="561" t="s">
        <v>96</v>
      </c>
      <c r="F21" s="561" t="s">
        <v>96</v>
      </c>
      <c r="G21" s="562" t="s">
        <v>96</v>
      </c>
      <c r="I21" s="563" t="s">
        <v>96</v>
      </c>
      <c r="J21" s="561" t="s">
        <v>96</v>
      </c>
      <c r="K21" s="562" t="s">
        <v>96</v>
      </c>
      <c r="M21" s="564" t="s">
        <v>15</v>
      </c>
      <c r="N21" s="565" t="s">
        <v>15</v>
      </c>
      <c r="O21" s="565" t="s">
        <v>207</v>
      </c>
      <c r="P21" s="566" t="s">
        <v>15</v>
      </c>
    </row>
    <row r="22" spans="1:96" x14ac:dyDescent="0.25">
      <c r="B22" s="603" t="s">
        <v>34</v>
      </c>
      <c r="C22" s="605">
        <v>1074.74</v>
      </c>
      <c r="D22" s="605">
        <v>1155.4000000000001</v>
      </c>
      <c r="E22" s="605">
        <v>1191.98</v>
      </c>
      <c r="F22" s="605">
        <v>1261.1300000000001</v>
      </c>
      <c r="G22" s="605">
        <v>1342.44</v>
      </c>
      <c r="I22" s="605">
        <v>1583.2800000000002</v>
      </c>
      <c r="J22" s="605">
        <v>1605.96</v>
      </c>
      <c r="K22" s="605">
        <v>1865.16</v>
      </c>
      <c r="M22" s="599">
        <v>5.8012718334200297E-2</v>
      </c>
      <c r="N22" s="579">
        <v>3.3552563128699919E-2</v>
      </c>
      <c r="O22" s="579">
        <v>3.6496805611625049E-2</v>
      </c>
      <c r="P22" s="579">
        <v>6.7982759190016839E-2</v>
      </c>
    </row>
    <row r="23" spans="1:96" x14ac:dyDescent="0.25">
      <c r="B23" s="604" t="s">
        <v>36</v>
      </c>
      <c r="C23" s="573">
        <v>1732.0100000000002</v>
      </c>
      <c r="D23" s="573">
        <v>1871.5300000000002</v>
      </c>
      <c r="E23" s="573">
        <v>1994.7</v>
      </c>
      <c r="F23" s="573">
        <v>2113.5100000000002</v>
      </c>
      <c r="G23" s="573">
        <v>2312.2800000000002</v>
      </c>
      <c r="I23" s="573">
        <v>2738.88</v>
      </c>
      <c r="J23" s="573">
        <v>2778.84</v>
      </c>
      <c r="K23" s="573">
        <v>3338.28</v>
      </c>
      <c r="M23" s="600">
        <v>5.9562841530054644E-2</v>
      </c>
      <c r="N23" s="581">
        <v>3.4442883924866052E-2</v>
      </c>
      <c r="O23" s="581">
        <v>3.7443905567766E-2</v>
      </c>
      <c r="P23" s="581">
        <v>7.6208623232661976E-2</v>
      </c>
    </row>
    <row r="24" spans="1:96" x14ac:dyDescent="0.25">
      <c r="B24" s="604" t="s">
        <v>44</v>
      </c>
      <c r="C24" s="573">
        <v>705.24</v>
      </c>
      <c r="D24" s="573">
        <v>738.72</v>
      </c>
      <c r="E24" s="573">
        <v>770.04000000000008</v>
      </c>
      <c r="F24" s="573">
        <v>801.36</v>
      </c>
      <c r="G24" s="573">
        <v>853.86</v>
      </c>
      <c r="I24" s="573">
        <v>945.88000000000011</v>
      </c>
      <c r="J24" s="573">
        <v>999.38000000000011</v>
      </c>
      <c r="K24" s="573">
        <v>1118.1500000000001</v>
      </c>
      <c r="M24" s="600">
        <v>4.0673211781206087E-2</v>
      </c>
      <c r="N24" s="581">
        <v>2.0680634044802915E-2</v>
      </c>
      <c r="O24" s="581">
        <v>3.1974098256575711E-2</v>
      </c>
      <c r="P24" s="581">
        <v>5.5413584563397622E-2</v>
      </c>
    </row>
    <row r="25" spans="1:96" x14ac:dyDescent="0.25">
      <c r="B25" s="604" t="s">
        <v>56</v>
      </c>
      <c r="C25" s="573">
        <v>603.48</v>
      </c>
      <c r="D25" s="573">
        <v>623.81000000000006</v>
      </c>
      <c r="E25" s="573">
        <v>644</v>
      </c>
      <c r="F25" s="573">
        <v>665</v>
      </c>
      <c r="G25" s="573">
        <v>699.62976051779935</v>
      </c>
      <c r="I25" s="573">
        <v>704.99501941747565</v>
      </c>
      <c r="J25" s="573">
        <v>794.05831715210354</v>
      </c>
      <c r="K25" s="573">
        <v>943.21251456310677</v>
      </c>
      <c r="M25" s="600">
        <v>3.2608695652173836E-2</v>
      </c>
      <c r="N25" s="581">
        <v>1.5290591322134617E-3</v>
      </c>
      <c r="O25" s="581">
        <v>2.5644427564639471E-2</v>
      </c>
      <c r="P25" s="581">
        <v>6.1569068734402599E-2</v>
      </c>
    </row>
    <row r="26" spans="1:96" x14ac:dyDescent="0.25">
      <c r="B26" s="604" t="s">
        <v>66</v>
      </c>
      <c r="C26" s="573">
        <v>525.96</v>
      </c>
      <c r="D26" s="573">
        <v>550.80000000000007</v>
      </c>
      <c r="E26" s="573">
        <v>573.48</v>
      </c>
      <c r="F26" s="573">
        <v>596.16000000000008</v>
      </c>
      <c r="G26" s="573">
        <v>636.23339999999996</v>
      </c>
      <c r="I26" s="573">
        <v>657.65539999999999</v>
      </c>
      <c r="J26" s="573">
        <v>742.27229999999997</v>
      </c>
      <c r="K26" s="573">
        <v>847.24009999999998</v>
      </c>
      <c r="M26" s="600">
        <v>3.9548022598870247E-2</v>
      </c>
      <c r="N26" s="581">
        <v>6.6451031294425533E-3</v>
      </c>
      <c r="O26" s="581">
        <v>3.1310306477545069E-2</v>
      </c>
      <c r="P26" s="581">
        <v>5.8956225087141378E-2</v>
      </c>
    </row>
    <row r="27" spans="1:96" x14ac:dyDescent="0.25">
      <c r="B27" s="604" t="s">
        <v>208</v>
      </c>
      <c r="C27" s="573">
        <v>2378.61</v>
      </c>
      <c r="D27" s="573">
        <v>2571.21</v>
      </c>
      <c r="E27" s="573">
        <v>2707.1000000000004</v>
      </c>
      <c r="F27" s="573">
        <v>2837.6400000000003</v>
      </c>
      <c r="G27" s="573">
        <v>3078.2295000000004</v>
      </c>
      <c r="I27" s="573">
        <v>3335.0150000000003</v>
      </c>
      <c r="J27" s="573">
        <v>3684.4990000000003</v>
      </c>
      <c r="K27" s="573">
        <v>4373.8775000000005</v>
      </c>
      <c r="M27" s="600">
        <v>4.822134387351773E-2</v>
      </c>
      <c r="N27" s="581">
        <v>1.6153597745817372E-2</v>
      </c>
      <c r="O27" s="581">
        <v>3.6610227541963969E-2</v>
      </c>
      <c r="P27" s="581">
        <v>7.2786065811768053E-2</v>
      </c>
    </row>
    <row r="28" spans="1:96" x14ac:dyDescent="0.25">
      <c r="B28" s="604" t="s">
        <v>209</v>
      </c>
      <c r="C28" s="573">
        <v>1938.6000000000001</v>
      </c>
      <c r="D28" s="573">
        <v>2036.88</v>
      </c>
      <c r="E28" s="573">
        <v>2126.52</v>
      </c>
      <c r="F28" s="573">
        <v>2216.1600000000003</v>
      </c>
      <c r="G28" s="573">
        <v>2385.7200000000003</v>
      </c>
      <c r="I28" s="573">
        <v>2805.84</v>
      </c>
      <c r="J28" s="573">
        <v>2819.88</v>
      </c>
      <c r="K28" s="573">
        <v>3120.1200000000003</v>
      </c>
      <c r="M28" s="600">
        <v>4.2153377348908228E-2</v>
      </c>
      <c r="N28" s="581">
        <v>3.2972324879924297E-2</v>
      </c>
      <c r="O28" s="581">
        <v>3.4004029474381525E-2</v>
      </c>
      <c r="P28" s="581">
        <v>5.5140675145734175E-2</v>
      </c>
    </row>
    <row r="29" spans="1:96" x14ac:dyDescent="0.25">
      <c r="B29" s="604" t="s">
        <v>70</v>
      </c>
      <c r="C29" s="573">
        <v>198.72000000000003</v>
      </c>
      <c r="D29" s="573">
        <v>218.16000000000003</v>
      </c>
      <c r="E29" s="573">
        <v>235.80666666666667</v>
      </c>
      <c r="F29" s="573">
        <v>251.08333333333337</v>
      </c>
      <c r="G29" s="573">
        <v>276.19166666666672</v>
      </c>
      <c r="I29" s="573">
        <v>293.65833333333336</v>
      </c>
      <c r="J29" s="573">
        <v>326.40833333333336</v>
      </c>
      <c r="K29" s="573">
        <v>372.25833333333338</v>
      </c>
      <c r="M29" s="600">
        <v>6.4784710638658982E-2</v>
      </c>
      <c r="N29" s="581">
        <v>1.2339894063566392E-2</v>
      </c>
      <c r="O29" s="581">
        <v>3.3975226531950176E-2</v>
      </c>
      <c r="P29" s="581">
        <v>6.1516554805442381E-2</v>
      </c>
    </row>
    <row r="30" spans="1:96" ht="14.4" thickBot="1" x14ac:dyDescent="0.3">
      <c r="B30" s="604" t="s">
        <v>74</v>
      </c>
      <c r="C30" s="573">
        <v>157.92000000000002</v>
      </c>
      <c r="D30" s="573">
        <v>173.60000000000002</v>
      </c>
      <c r="E30" s="573">
        <v>184.8</v>
      </c>
      <c r="F30" s="573">
        <v>193.76000000000002</v>
      </c>
      <c r="G30" s="573">
        <v>204.786</v>
      </c>
      <c r="I30" s="573">
        <v>209.19</v>
      </c>
      <c r="J30" s="573">
        <v>225.70499999999998</v>
      </c>
      <c r="K30" s="573">
        <v>297.27</v>
      </c>
      <c r="M30" s="600">
        <v>4.8484848484848575E-2</v>
      </c>
      <c r="N30" s="581">
        <v>4.2645471006494962E-3</v>
      </c>
      <c r="O30" s="581">
        <v>1.9643096920290759E-2</v>
      </c>
      <c r="P30" s="581">
        <v>7.7383112741443938E-2</v>
      </c>
    </row>
    <row r="31" spans="1:96" ht="14.4" thickBot="1" x14ac:dyDescent="0.3">
      <c r="B31" s="609" t="s">
        <v>77</v>
      </c>
      <c r="C31" s="610">
        <v>7020.04</v>
      </c>
      <c r="D31" s="610">
        <v>7511.4700000000012</v>
      </c>
      <c r="E31" s="610">
        <v>7881.3</v>
      </c>
      <c r="F31" s="610">
        <v>8274.7999999999993</v>
      </c>
      <c r="G31" s="611">
        <v>8922.6726605177992</v>
      </c>
      <c r="I31" s="624">
        <v>9965.7054194174707</v>
      </c>
      <c r="J31" s="610">
        <v>10605.0096171521</v>
      </c>
      <c r="K31" s="611">
        <v>12485.9201145631</v>
      </c>
      <c r="M31" s="614">
        <v>4.9928311319198393E-2</v>
      </c>
      <c r="N31" s="615">
        <v>2.2357099018302407E-2</v>
      </c>
      <c r="O31" s="615">
        <v>3.5149844473350011E-2</v>
      </c>
      <c r="P31" s="615">
        <v>6.9510661595981516E-2</v>
      </c>
    </row>
    <row r="32" spans="1:96" ht="14.4" thickBot="1" x14ac:dyDescent="0.3">
      <c r="B32" s="627" t="s">
        <v>252</v>
      </c>
      <c r="C32" s="584">
        <v>9315.2799999999988</v>
      </c>
      <c r="D32" s="582">
        <v>9940.11</v>
      </c>
      <c r="E32" s="582">
        <v>10428.426666666668</v>
      </c>
      <c r="F32" s="582">
        <v>10935.803333333333</v>
      </c>
      <c r="G32" s="583">
        <v>11789.370327184468</v>
      </c>
      <c r="I32" s="584">
        <v>13274.393752750808</v>
      </c>
      <c r="J32" s="582">
        <v>13977.002950485437</v>
      </c>
      <c r="K32" s="583">
        <v>16275.568447896399</v>
      </c>
      <c r="M32" s="598">
        <v>4.8653232446696837E-2</v>
      </c>
      <c r="N32" s="585">
        <v>2.4011460446101029E-2</v>
      </c>
      <c r="O32" s="585">
        <v>3.462910037636413E-2</v>
      </c>
      <c r="P32" s="585">
        <v>6.6618497879402438E-2</v>
      </c>
    </row>
    <row r="33" spans="1:96" ht="14.4" x14ac:dyDescent="0.3">
      <c r="B33" s="574"/>
      <c r="C33" s="574"/>
      <c r="D33" s="574"/>
      <c r="E33" s="574"/>
      <c r="F33" s="574"/>
      <c r="G33" s="575"/>
      <c r="H33" s="576"/>
      <c r="I33" s="574"/>
      <c r="K33" s="574"/>
      <c r="L33" s="576"/>
      <c r="N33" s="574"/>
      <c r="O33" s="574"/>
      <c r="P33" s="576"/>
    </row>
    <row r="34" spans="1:96" s="577" customFormat="1" ht="28.8" thickBot="1" x14ac:dyDescent="0.4">
      <c r="A34" s="557"/>
      <c r="B34" s="713" t="s">
        <v>254</v>
      </c>
      <c r="C34" s="714"/>
      <c r="D34" s="714"/>
      <c r="E34" s="714"/>
      <c r="F34" s="714"/>
      <c r="G34" s="714"/>
      <c r="H34" s="714"/>
      <c r="I34" s="714" t="s">
        <v>212</v>
      </c>
      <c r="J34" s="714"/>
      <c r="K34" s="714"/>
      <c r="L34" s="714"/>
      <c r="M34" s="714"/>
      <c r="N34" s="714"/>
      <c r="O34" s="714"/>
      <c r="P34" s="715"/>
      <c r="Q34" s="557"/>
      <c r="R34" s="557"/>
      <c r="S34" s="557"/>
      <c r="T34" s="557"/>
      <c r="U34" s="557"/>
      <c r="V34" s="557"/>
      <c r="W34" s="557"/>
      <c r="X34" s="557"/>
      <c r="Y34" s="557"/>
      <c r="Z34" s="557"/>
      <c r="AA34" s="557"/>
      <c r="AB34" s="557"/>
      <c r="AC34" s="557"/>
      <c r="AD34" s="557"/>
      <c r="AE34" s="557"/>
      <c r="AF34" s="557"/>
      <c r="AG34" s="557"/>
      <c r="AH34" s="557"/>
      <c r="AI34" s="557"/>
      <c r="AJ34" s="557"/>
      <c r="AK34" s="557"/>
      <c r="AL34" s="557"/>
      <c r="AM34" s="557"/>
      <c r="AN34" s="557"/>
      <c r="AO34" s="557"/>
      <c r="AP34" s="557"/>
      <c r="AQ34" s="557"/>
      <c r="AR34" s="557"/>
      <c r="AS34" s="557"/>
      <c r="AT34" s="557"/>
      <c r="AU34" s="557"/>
      <c r="AV34" s="557"/>
      <c r="AW34" s="557"/>
      <c r="AX34" s="557"/>
      <c r="AY34" s="557"/>
      <c r="AZ34" s="557"/>
      <c r="BA34" s="557"/>
      <c r="BB34" s="557"/>
      <c r="BC34" s="557"/>
      <c r="BD34" s="557"/>
      <c r="BE34" s="557"/>
      <c r="BF34" s="557"/>
      <c r="BG34" s="557"/>
      <c r="BH34" s="557"/>
      <c r="BI34" s="557"/>
      <c r="BJ34" s="557"/>
      <c r="BK34" s="557"/>
      <c r="BL34" s="557"/>
      <c r="BM34" s="557"/>
      <c r="BN34" s="557"/>
      <c r="BO34" s="557"/>
      <c r="BP34" s="557"/>
      <c r="BQ34" s="557"/>
      <c r="BR34" s="557"/>
      <c r="BS34" s="557"/>
      <c r="BT34" s="557"/>
      <c r="BU34" s="557"/>
      <c r="BV34" s="557"/>
      <c r="BW34" s="557"/>
      <c r="BX34" s="557"/>
      <c r="BY34" s="557"/>
      <c r="BZ34" s="557"/>
      <c r="CA34" s="557"/>
      <c r="CB34" s="557"/>
      <c r="CC34" s="557"/>
      <c r="CD34" s="557"/>
      <c r="CE34" s="557"/>
      <c r="CF34" s="557"/>
      <c r="CG34" s="557"/>
      <c r="CH34" s="557"/>
      <c r="CI34" s="557"/>
      <c r="CJ34" s="557"/>
      <c r="CK34" s="557"/>
      <c r="CL34" s="557"/>
      <c r="CM34" s="557"/>
      <c r="CN34" s="557"/>
      <c r="CO34" s="557"/>
      <c r="CP34" s="557"/>
      <c r="CQ34" s="557"/>
      <c r="CR34" s="557"/>
    </row>
    <row r="35" spans="1:96" ht="55.2" x14ac:dyDescent="0.25">
      <c r="B35" s="559" t="s">
        <v>213</v>
      </c>
      <c r="C35" s="480">
        <v>2020</v>
      </c>
      <c r="D35" s="480">
        <v>2021</v>
      </c>
      <c r="E35" s="480">
        <v>2022</v>
      </c>
      <c r="F35" s="538">
        <v>2023</v>
      </c>
      <c r="G35" s="481">
        <v>2025</v>
      </c>
      <c r="I35" s="479" t="s">
        <v>5</v>
      </c>
      <c r="J35" s="480" t="s">
        <v>200</v>
      </c>
      <c r="K35" s="481" t="s">
        <v>201</v>
      </c>
      <c r="M35" s="479" t="s">
        <v>202</v>
      </c>
      <c r="N35" s="480" t="s">
        <v>203</v>
      </c>
      <c r="O35" s="480" t="s">
        <v>204</v>
      </c>
      <c r="P35" s="481" t="s">
        <v>205</v>
      </c>
    </row>
    <row r="36" spans="1:96" ht="14.4" thickBot="1" x14ac:dyDescent="0.3">
      <c r="B36" s="560" t="s">
        <v>206</v>
      </c>
      <c r="C36" s="561" t="s">
        <v>96</v>
      </c>
      <c r="D36" s="561" t="s">
        <v>96</v>
      </c>
      <c r="E36" s="561" t="s">
        <v>96</v>
      </c>
      <c r="F36" s="561" t="s">
        <v>96</v>
      </c>
      <c r="G36" s="562" t="s">
        <v>96</v>
      </c>
      <c r="I36" s="563" t="s">
        <v>96</v>
      </c>
      <c r="J36" s="561" t="s">
        <v>96</v>
      </c>
      <c r="K36" s="562" t="s">
        <v>96</v>
      </c>
      <c r="M36" s="564" t="s">
        <v>15</v>
      </c>
      <c r="N36" s="565" t="s">
        <v>15</v>
      </c>
      <c r="O36" s="565" t="s">
        <v>207</v>
      </c>
      <c r="P36" s="566" t="s">
        <v>15</v>
      </c>
    </row>
    <row r="37" spans="1:96" x14ac:dyDescent="0.25">
      <c r="B37" s="603" t="s">
        <v>34</v>
      </c>
      <c r="C37" s="605">
        <v>36.344569287062541</v>
      </c>
      <c r="D37" s="605">
        <v>38.048519383117764</v>
      </c>
      <c r="E37" s="605">
        <v>55.6400000000001</v>
      </c>
      <c r="F37" s="605">
        <v>66.4546868667951</v>
      </c>
      <c r="G37" s="605">
        <v>92.196273453482945</v>
      </c>
      <c r="I37" s="568">
        <v>123.10726754615666</v>
      </c>
      <c r="J37" s="568">
        <v>113.40000000000009</v>
      </c>
      <c r="K37" s="568">
        <v>143.11060465572601</v>
      </c>
      <c r="M37" s="599">
        <v>0.19436892283959351</v>
      </c>
      <c r="N37" s="579">
        <v>5.9531968540349034E-2</v>
      </c>
      <c r="O37" s="579">
        <v>4.2269279870803977E-2</v>
      </c>
      <c r="P37" s="579">
        <v>9.1922185136282808E-2</v>
      </c>
    </row>
    <row r="38" spans="1:96" x14ac:dyDescent="0.25">
      <c r="B38" s="604" t="s">
        <v>36</v>
      </c>
      <c r="C38" s="573">
        <v>75.023474994585058</v>
      </c>
      <c r="D38" s="573">
        <v>92.053547078785186</v>
      </c>
      <c r="E38" s="573">
        <v>129.71000000000004</v>
      </c>
      <c r="F38" s="573">
        <v>107.73664592678438</v>
      </c>
      <c r="G38" s="573">
        <v>113.41007676818481</v>
      </c>
      <c r="I38" s="570">
        <v>165.58451379932148</v>
      </c>
      <c r="J38" s="570">
        <v>131.90453094167378</v>
      </c>
      <c r="K38" s="570">
        <v>179.045857043448</v>
      </c>
      <c r="M38" s="600">
        <v>-0.16940370112725045</v>
      </c>
      <c r="N38" s="581">
        <v>7.8632780130035718E-2</v>
      </c>
      <c r="O38" s="581">
        <v>3.0674696096707477E-2</v>
      </c>
      <c r="P38" s="581">
        <v>9.5626495842298098E-2</v>
      </c>
    </row>
    <row r="39" spans="1:96" x14ac:dyDescent="0.25">
      <c r="B39" s="604" t="s">
        <v>44</v>
      </c>
      <c r="C39" s="573">
        <v>23.310097611150923</v>
      </c>
      <c r="D39" s="573">
        <v>26.091486370829671</v>
      </c>
      <c r="E39" s="573">
        <v>35.639999999999986</v>
      </c>
      <c r="F39" s="573">
        <v>41.039999999999964</v>
      </c>
      <c r="G39" s="573">
        <v>50.290000000000077</v>
      </c>
      <c r="I39" s="570">
        <v>65.662021166154773</v>
      </c>
      <c r="J39" s="570">
        <v>62.060000000000059</v>
      </c>
      <c r="K39" s="570">
        <v>80.956038225187513</v>
      </c>
      <c r="M39" s="600">
        <v>0.15151515151515094</v>
      </c>
      <c r="N39" s="581">
        <v>5.4791259169355344E-2</v>
      </c>
      <c r="O39" s="581">
        <v>4.295609661987454E-2</v>
      </c>
      <c r="P39" s="581">
        <v>9.9900810909864246E-2</v>
      </c>
    </row>
    <row r="40" spans="1:96" x14ac:dyDescent="0.25">
      <c r="B40" s="604" t="s">
        <v>56</v>
      </c>
      <c r="C40" s="573">
        <v>19.359272458939813</v>
      </c>
      <c r="D40" s="573">
        <v>21.612709511733556</v>
      </c>
      <c r="E40" s="573">
        <v>19.823627287853583</v>
      </c>
      <c r="F40" s="573">
        <v>19.368932038834942</v>
      </c>
      <c r="G40" s="573">
        <v>27.899346278317125</v>
      </c>
      <c r="I40" s="570">
        <v>43.303210621299172</v>
      </c>
      <c r="J40" s="570">
        <v>33.264605177993531</v>
      </c>
      <c r="K40" s="570">
        <v>63.063826356155118</v>
      </c>
      <c r="M40" s="600">
        <v>-2.2937035811667283E-2</v>
      </c>
      <c r="N40" s="581">
        <v>9.1905903416975354E-2</v>
      </c>
      <c r="O40" s="581">
        <v>3.5804203580214411E-2</v>
      </c>
      <c r="P40" s="581">
        <v>0.17716477534692121</v>
      </c>
    </row>
    <row r="41" spans="1:96" x14ac:dyDescent="0.25">
      <c r="B41" s="604" t="s">
        <v>66</v>
      </c>
      <c r="C41" s="573">
        <v>17.623349200752671</v>
      </c>
      <c r="D41" s="573">
        <v>14.057726948008622</v>
      </c>
      <c r="E41" s="573">
        <v>18.576000000000022</v>
      </c>
      <c r="F41" s="573">
        <v>21.600000000000023</v>
      </c>
      <c r="G41" s="573">
        <v>23.564199999999914</v>
      </c>
      <c r="I41" s="570">
        <v>27.97124399951656</v>
      </c>
      <c r="J41" s="570">
        <v>29.990800000000036</v>
      </c>
      <c r="K41" s="570">
        <v>33.759903437827234</v>
      </c>
      <c r="M41" s="600">
        <v>0.16279069767441845</v>
      </c>
      <c r="N41" s="581">
        <v>3.4884342666237078E-2</v>
      </c>
      <c r="O41" s="581">
        <v>4.9414522844585029E-2</v>
      </c>
      <c r="P41" s="581">
        <v>7.4557597498870143E-2</v>
      </c>
    </row>
    <row r="42" spans="1:96" x14ac:dyDescent="0.25">
      <c r="B42" s="604" t="s">
        <v>208</v>
      </c>
      <c r="C42" s="573">
        <v>51.491387720127932</v>
      </c>
      <c r="D42" s="573">
        <v>99.72663567590871</v>
      </c>
      <c r="E42" s="573">
        <v>128.40000000000009</v>
      </c>
      <c r="F42" s="573">
        <v>135.89000000000033</v>
      </c>
      <c r="G42" s="573">
        <v>171.54549999999972</v>
      </c>
      <c r="I42" s="570">
        <v>213.87179153456373</v>
      </c>
      <c r="J42" s="570">
        <v>207.77250000000004</v>
      </c>
      <c r="K42" s="570">
        <v>333.70779049623889</v>
      </c>
      <c r="M42" s="600">
        <v>5.8333333333335124E-2</v>
      </c>
      <c r="N42" s="581">
        <v>4.5092751185511482E-2</v>
      </c>
      <c r="O42" s="581">
        <v>3.9062681226772256E-2</v>
      </c>
      <c r="P42" s="581">
        <v>0.14234531021973096</v>
      </c>
    </row>
    <row r="43" spans="1:96" x14ac:dyDescent="0.25">
      <c r="B43" s="604" t="s">
        <v>209</v>
      </c>
      <c r="C43" s="573">
        <v>51.425402342145162</v>
      </c>
      <c r="D43" s="573">
        <v>59.842562228044926</v>
      </c>
      <c r="E43" s="573">
        <v>97.387129258206869</v>
      </c>
      <c r="F43" s="573">
        <v>75.131259310493988</v>
      </c>
      <c r="G43" s="573">
        <v>114.52789630509096</v>
      </c>
      <c r="I43" s="570">
        <v>202.35395776285941</v>
      </c>
      <c r="J43" s="570">
        <v>151.74062359408754</v>
      </c>
      <c r="K43" s="570">
        <v>129.95188086165217</v>
      </c>
      <c r="M43" s="600">
        <v>-0.22852989011212044</v>
      </c>
      <c r="N43" s="581">
        <v>0.12057281910294448</v>
      </c>
      <c r="O43" s="581">
        <v>5.7884164476598832E-2</v>
      </c>
      <c r="P43" s="581">
        <v>2.5591132623314916E-2</v>
      </c>
    </row>
    <row r="44" spans="1:96" x14ac:dyDescent="0.25">
      <c r="B44" s="604" t="s">
        <v>70</v>
      </c>
      <c r="C44" s="573">
        <v>5.3639542259268751</v>
      </c>
      <c r="D44" s="573">
        <v>6.09373270800927</v>
      </c>
      <c r="E44" s="573">
        <v>9.2366666666666788</v>
      </c>
      <c r="F44" s="573">
        <v>11.006062832445224</v>
      </c>
      <c r="G44" s="573">
        <v>12.184928477536687</v>
      </c>
      <c r="I44" s="570">
        <v>9.9436930696896297</v>
      </c>
      <c r="J44" s="570">
        <v>12.4869748378336</v>
      </c>
      <c r="K44" s="570">
        <v>14.501169340775505</v>
      </c>
      <c r="M44" s="600">
        <v>0.1915621976663886</v>
      </c>
      <c r="N44" s="581">
        <v>-3.98370466948752E-2</v>
      </c>
      <c r="O44" s="581">
        <v>4.9092652914632939E-3</v>
      </c>
      <c r="P44" s="581">
        <v>3.5418708934210841E-2</v>
      </c>
    </row>
    <row r="45" spans="1:96" ht="14.4" thickBot="1" x14ac:dyDescent="0.3">
      <c r="B45" s="604" t="s">
        <v>74</v>
      </c>
      <c r="C45" s="573">
        <v>10.203420749368547</v>
      </c>
      <c r="D45" s="573">
        <v>10.021932952360999</v>
      </c>
      <c r="E45" s="573">
        <v>15.120000000000005</v>
      </c>
      <c r="F45" s="573">
        <v>17.635049474232972</v>
      </c>
      <c r="G45" s="573">
        <v>17.37652327340075</v>
      </c>
      <c r="I45" s="570">
        <v>15.421115029255219</v>
      </c>
      <c r="J45" s="570">
        <v>18.011497804462635</v>
      </c>
      <c r="K45" s="570">
        <v>11.365857994873522</v>
      </c>
      <c r="M45" s="600">
        <v>0.16633925094133373</v>
      </c>
      <c r="N45" s="581">
        <v>-2.359368845087062E-2</v>
      </c>
      <c r="O45" s="581">
        <v>7.2038765442861141E-3</v>
      </c>
      <c r="P45" s="581">
        <v>-8.1396982141040408E-2</v>
      </c>
    </row>
    <row r="46" spans="1:96" ht="14.4" thickBot="1" x14ac:dyDescent="0.3">
      <c r="B46" s="609" t="s">
        <v>77</v>
      </c>
      <c r="C46" s="610">
        <v>223.15215127261894</v>
      </c>
      <c r="D46" s="610">
        <v>291.59062496838351</v>
      </c>
      <c r="E46" s="610">
        <v>387.78962728785382</v>
      </c>
      <c r="F46" s="610">
        <v>392.09026483241473</v>
      </c>
      <c r="G46" s="611">
        <v>478.90539649998459</v>
      </c>
      <c r="I46" s="612">
        <v>639.50004866701238</v>
      </c>
      <c r="J46" s="612">
        <v>578.39243611966754</v>
      </c>
      <c r="K46" s="612">
        <v>833.64402021458204</v>
      </c>
      <c r="M46" s="614">
        <v>1.109013042622875E-2</v>
      </c>
      <c r="N46" s="615">
        <v>5.9541984085592192E-2</v>
      </c>
      <c r="O46" s="615">
        <v>3.8471482355672215E-2</v>
      </c>
      <c r="P46" s="615">
        <v>0.11723924249615458</v>
      </c>
    </row>
    <row r="47" spans="1:96" ht="14.4" thickBot="1" x14ac:dyDescent="0.3">
      <c r="B47" s="627" t="s">
        <v>214</v>
      </c>
      <c r="C47" s="582">
        <v>290.14492859005952</v>
      </c>
      <c r="D47" s="582">
        <v>339.93642806644129</v>
      </c>
      <c r="E47" s="582">
        <v>471.87326783167373</v>
      </c>
      <c r="F47" s="582">
        <v>458.20201254420863</v>
      </c>
      <c r="G47" s="583">
        <v>646.98860659474849</v>
      </c>
      <c r="I47" s="613">
        <v>867.21881452881667</v>
      </c>
      <c r="J47" s="613">
        <v>760.63153235605137</v>
      </c>
      <c r="K47" s="613">
        <v>989.46292841188335</v>
      </c>
      <c r="M47" s="598">
        <v>-2.8972302987805398E-2</v>
      </c>
      <c r="N47" s="585">
        <v>6.0343092881561367E-2</v>
      </c>
      <c r="O47" s="585">
        <v>3.2893485921074328E-2</v>
      </c>
      <c r="P47" s="585">
        <v>8.8680837979631555E-2</v>
      </c>
    </row>
    <row r="48" spans="1:96" ht="14.4" thickBot="1" x14ac:dyDescent="0.3">
      <c r="C48" s="586"/>
      <c r="D48" s="586"/>
      <c r="E48" s="587"/>
      <c r="F48" s="587"/>
      <c r="J48" s="587"/>
    </row>
    <row r="49" spans="1:96" s="588" customFormat="1" ht="28.8" thickBot="1" x14ac:dyDescent="0.4">
      <c r="A49" s="557"/>
      <c r="B49" s="716" t="s">
        <v>215</v>
      </c>
      <c r="C49" s="717"/>
      <c r="D49" s="717"/>
      <c r="E49" s="717"/>
      <c r="F49" s="717"/>
      <c r="G49" s="717"/>
      <c r="H49" s="717"/>
      <c r="I49" s="717"/>
      <c r="J49" s="717"/>
      <c r="K49" s="718"/>
      <c r="L49" s="2"/>
      <c r="M49" s="2"/>
      <c r="N49" s="2" t="s">
        <v>251</v>
      </c>
      <c r="O49" s="2"/>
      <c r="P49" s="2"/>
      <c r="Q49" s="557"/>
      <c r="R49" s="557"/>
      <c r="S49" s="557"/>
      <c r="T49" s="557"/>
      <c r="U49" s="557"/>
      <c r="V49" s="557"/>
      <c r="W49" s="557"/>
      <c r="X49" s="557"/>
      <c r="Y49" s="557"/>
      <c r="Z49" s="557"/>
      <c r="AA49" s="557"/>
      <c r="AB49" s="557"/>
      <c r="AC49" s="557"/>
      <c r="AD49" s="557"/>
      <c r="AE49" s="557"/>
      <c r="AF49" s="557"/>
      <c r="AG49" s="557"/>
      <c r="AH49" s="557"/>
      <c r="AI49" s="557"/>
      <c r="AJ49" s="557"/>
      <c r="AK49" s="557"/>
      <c r="AL49" s="557"/>
      <c r="AM49" s="557"/>
      <c r="AN49" s="557"/>
      <c r="AO49" s="557"/>
      <c r="AP49" s="557"/>
      <c r="AQ49" s="557"/>
      <c r="AR49" s="557"/>
      <c r="AS49" s="557"/>
      <c r="AT49" s="557"/>
      <c r="AU49" s="557"/>
      <c r="AV49" s="557"/>
      <c r="AW49" s="557"/>
      <c r="AX49" s="557"/>
      <c r="AY49" s="557"/>
      <c r="AZ49" s="557"/>
      <c r="BA49" s="557"/>
      <c r="BB49" s="557"/>
      <c r="BC49" s="557"/>
      <c r="BD49" s="557"/>
      <c r="BE49" s="557"/>
      <c r="BF49" s="557"/>
      <c r="BG49" s="557"/>
      <c r="BH49" s="557"/>
      <c r="BI49" s="557"/>
      <c r="BJ49" s="557"/>
      <c r="BK49" s="557"/>
      <c r="BL49" s="557"/>
      <c r="BM49" s="557"/>
      <c r="BN49" s="557"/>
      <c r="BO49" s="557"/>
      <c r="BP49" s="557"/>
      <c r="BQ49" s="557"/>
      <c r="BR49" s="557"/>
      <c r="BS49" s="557"/>
      <c r="BT49" s="557"/>
      <c r="BU49" s="557"/>
      <c r="BV49" s="557"/>
      <c r="BW49" s="557"/>
      <c r="BX49" s="557"/>
      <c r="BY49" s="557"/>
      <c r="BZ49" s="557"/>
      <c r="CA49" s="557"/>
      <c r="CB49" s="557"/>
      <c r="CC49" s="557"/>
      <c r="CD49" s="557"/>
      <c r="CE49" s="557"/>
      <c r="CF49" s="557"/>
      <c r="CG49" s="557"/>
      <c r="CH49" s="557"/>
      <c r="CI49" s="557"/>
      <c r="CJ49" s="557"/>
      <c r="CK49" s="557"/>
      <c r="CL49" s="557"/>
      <c r="CM49" s="557"/>
      <c r="CN49" s="557"/>
      <c r="CO49" s="557"/>
      <c r="CP49" s="557"/>
      <c r="CQ49" s="557"/>
      <c r="CR49" s="557"/>
    </row>
    <row r="50" spans="1:96" ht="55.2" x14ac:dyDescent="0.25">
      <c r="B50" s="589" t="s">
        <v>213</v>
      </c>
      <c r="C50" s="590">
        <v>2020</v>
      </c>
      <c r="D50" s="590">
        <v>2021</v>
      </c>
      <c r="E50" s="590">
        <v>2022</v>
      </c>
      <c r="F50" s="538">
        <v>2023</v>
      </c>
      <c r="G50" s="591">
        <v>2025</v>
      </c>
      <c r="I50" s="592" t="s">
        <v>5</v>
      </c>
      <c r="J50" s="590" t="s">
        <v>200</v>
      </c>
      <c r="K50" s="591" t="s">
        <v>201</v>
      </c>
    </row>
    <row r="51" spans="1:96" ht="14.4" thickBot="1" x14ac:dyDescent="0.3">
      <c r="B51" s="560" t="s">
        <v>206</v>
      </c>
      <c r="C51" s="564" t="s">
        <v>15</v>
      </c>
      <c r="D51" s="564" t="s">
        <v>15</v>
      </c>
      <c r="E51" s="564" t="s">
        <v>15</v>
      </c>
      <c r="F51" s="564" t="s">
        <v>15</v>
      </c>
      <c r="G51" s="564" t="s">
        <v>15</v>
      </c>
      <c r="I51" s="564" t="s">
        <v>15</v>
      </c>
      <c r="J51" s="564" t="s">
        <v>15</v>
      </c>
      <c r="K51" s="564" t="s">
        <v>15</v>
      </c>
    </row>
    <row r="52" spans="1:96" x14ac:dyDescent="0.25">
      <c r="B52" s="578" t="s">
        <v>34</v>
      </c>
      <c r="C52" s="593">
        <v>3.3817080677245356E-2</v>
      </c>
      <c r="D52" s="593">
        <v>3.2931036336435682E-2</v>
      </c>
      <c r="E52" s="593">
        <v>4.66786355475763E-2</v>
      </c>
      <c r="F52" s="593">
        <v>5.2694557156514422E-2</v>
      </c>
      <c r="G52" s="569">
        <v>6.8678133438725725E-2</v>
      </c>
      <c r="H52" s="587"/>
      <c r="I52" s="594">
        <v>7.7754577551763807E-2</v>
      </c>
      <c r="J52" s="593">
        <v>7.0611970410221922E-2</v>
      </c>
      <c r="K52" s="569">
        <v>7.6728326071610897E-2</v>
      </c>
      <c r="L52" s="608"/>
    </row>
    <row r="53" spans="1:96" x14ac:dyDescent="0.25">
      <c r="B53" s="580" t="s">
        <v>36</v>
      </c>
      <c r="C53" s="595">
        <v>4.3315844016249959E-2</v>
      </c>
      <c r="D53" s="595">
        <v>4.9186252466583542E-2</v>
      </c>
      <c r="E53" s="595">
        <v>6.5027322404371604E-2</v>
      </c>
      <c r="F53" s="595">
        <v>5.0975224118544105E-2</v>
      </c>
      <c r="G53" s="571">
        <v>4.9046861439006023E-2</v>
      </c>
      <c r="H53" s="587"/>
      <c r="I53" s="596">
        <v>6.0457016663498002E-2</v>
      </c>
      <c r="J53" s="595">
        <v>4.7467479574813093E-2</v>
      </c>
      <c r="K53" s="571">
        <v>5.3634164013638033E-2</v>
      </c>
    </row>
    <row r="54" spans="1:96" x14ac:dyDescent="0.25">
      <c r="B54" s="580" t="s">
        <v>44</v>
      </c>
      <c r="C54" s="595">
        <v>3.3052716254255189E-2</v>
      </c>
      <c r="D54" s="595">
        <v>3.5319859176453444E-2</v>
      </c>
      <c r="E54" s="595">
        <v>4.6283309957924297E-2</v>
      </c>
      <c r="F54" s="595">
        <v>5.1212938005390833E-2</v>
      </c>
      <c r="G54" s="571">
        <v>5.889724310776942E-2</v>
      </c>
      <c r="H54" s="587"/>
      <c r="I54" s="596">
        <v>6.9418976155701403E-2</v>
      </c>
      <c r="J54" s="595">
        <v>6.2098501070663809E-2</v>
      </c>
      <c r="K54" s="571">
        <v>7.2401769194819512E-2</v>
      </c>
    </row>
    <row r="55" spans="1:96" x14ac:dyDescent="0.25">
      <c r="B55" s="580" t="s">
        <v>56</v>
      </c>
      <c r="C55" s="595">
        <v>3.207939361526449E-2</v>
      </c>
      <c r="D55" s="595">
        <v>3.4646301777357696E-2</v>
      </c>
      <c r="E55" s="595">
        <v>3.0782029950083195E-2</v>
      </c>
      <c r="F55" s="595">
        <v>2.9126213592233011E-2</v>
      </c>
      <c r="G55" s="571">
        <v>3.9877300613496931E-2</v>
      </c>
      <c r="H55" s="587"/>
      <c r="I55" s="596">
        <v>6.1423427724467863E-2</v>
      </c>
      <c r="J55" s="595">
        <v>4.1891891891891894E-2</v>
      </c>
      <c r="K55" s="571">
        <v>6.6860676022058613E-2</v>
      </c>
    </row>
    <row r="56" spans="1:96" x14ac:dyDescent="0.25">
      <c r="B56" s="580" t="s">
        <v>66</v>
      </c>
      <c r="C56" s="595">
        <v>3.3507014223044855E-2</v>
      </c>
      <c r="D56" s="595">
        <v>2.5522380079899463E-2</v>
      </c>
      <c r="E56" s="595">
        <v>3.2391713747646038E-2</v>
      </c>
      <c r="F56" s="595">
        <v>3.6231884057971016E-2</v>
      </c>
      <c r="G56" s="571">
        <v>3.7037037037037035E-2</v>
      </c>
      <c r="H56" s="587"/>
      <c r="I56" s="596">
        <v>4.2531763594606843E-2</v>
      </c>
      <c r="J56" s="595">
        <v>4.0404040404040407E-2</v>
      </c>
      <c r="K56" s="571">
        <v>3.9846914042226324E-2</v>
      </c>
    </row>
    <row r="57" spans="1:96" x14ac:dyDescent="0.25">
      <c r="B57" s="580" t="s">
        <v>208</v>
      </c>
      <c r="C57" s="595">
        <v>2.1647679829870359E-2</v>
      </c>
      <c r="D57" s="595">
        <v>3.8785877340205027E-2</v>
      </c>
      <c r="E57" s="595">
        <v>4.7430830039525688E-2</v>
      </c>
      <c r="F57" s="595">
        <v>4.7888386123680245E-2</v>
      </c>
      <c r="G57" s="571">
        <v>5.5728625822083766E-2</v>
      </c>
      <c r="H57" s="587"/>
      <c r="I57" s="596">
        <v>6.4129184286896443E-2</v>
      </c>
      <c r="J57" s="595">
        <v>5.6390977443609019E-2</v>
      </c>
      <c r="K57" s="571">
        <v>7.6295641680920123E-2</v>
      </c>
    </row>
    <row r="58" spans="1:96" x14ac:dyDescent="0.25">
      <c r="B58" s="580" t="s">
        <v>209</v>
      </c>
      <c r="C58" s="595">
        <v>2.6527082607110876E-2</v>
      </c>
      <c r="D58" s="595">
        <v>2.9379522715154944E-2</v>
      </c>
      <c r="E58" s="595">
        <v>4.5796479345694772E-2</v>
      </c>
      <c r="F58" s="595">
        <v>3.3901550118445443E-2</v>
      </c>
      <c r="G58" s="571">
        <v>4.8005590054612822E-2</v>
      </c>
      <c r="H58" s="587"/>
      <c r="I58" s="596">
        <v>7.2118851311143706E-2</v>
      </c>
      <c r="J58" s="595">
        <v>5.3811021601659438E-2</v>
      </c>
      <c r="K58" s="571">
        <v>4.1649641956608092E-2</v>
      </c>
    </row>
    <row r="59" spans="1:96" x14ac:dyDescent="0.25">
      <c r="B59" s="580" t="s">
        <v>70</v>
      </c>
      <c r="C59" s="595">
        <v>2.6992523278617481E-2</v>
      </c>
      <c r="D59" s="595">
        <v>2.7932401485191008E-2</v>
      </c>
      <c r="E59" s="595">
        <v>3.9170506912442393E-2</v>
      </c>
      <c r="F59" s="595">
        <v>4.3834302684813364E-2</v>
      </c>
      <c r="G59" s="571">
        <v>4.4117654325329617E-2</v>
      </c>
      <c r="H59" s="587"/>
      <c r="I59" s="596">
        <v>3.3861436713946362E-2</v>
      </c>
      <c r="J59" s="595">
        <v>3.8255686398428183E-2</v>
      </c>
      <c r="K59" s="571">
        <v>3.8954586216853444E-2</v>
      </c>
    </row>
    <row r="60" spans="1:96" ht="14.4" thickBot="1" x14ac:dyDescent="0.3">
      <c r="B60" s="580" t="s">
        <v>74</v>
      </c>
      <c r="C60" s="595">
        <v>6.4611326933691385E-2</v>
      </c>
      <c r="D60" s="595">
        <v>5.7730028527425162E-2</v>
      </c>
      <c r="E60" s="595">
        <v>8.1818181818181818E-2</v>
      </c>
      <c r="F60" s="595">
        <v>9.1014912645711002E-2</v>
      </c>
      <c r="G60" s="571">
        <v>8.4852105482800269E-2</v>
      </c>
      <c r="H60" s="587"/>
      <c r="I60" s="596">
        <v>7.3718222808237574E-2</v>
      </c>
      <c r="J60" s="595">
        <v>7.9801058037981515E-2</v>
      </c>
      <c r="K60" s="571">
        <v>3.8234123843218455E-2</v>
      </c>
    </row>
    <row r="61" spans="1:96" ht="14.4" thickBot="1" x14ac:dyDescent="0.3">
      <c r="B61" s="616" t="s">
        <v>77</v>
      </c>
      <c r="C61" s="617">
        <v>3.1727072837749601E-2</v>
      </c>
      <c r="D61" s="617">
        <v>3.8800653831234849E-2</v>
      </c>
      <c r="E61" s="617">
        <v>4.9146058204672778E-2</v>
      </c>
      <c r="F61" s="617">
        <v>4.736404206213371E-2</v>
      </c>
      <c r="G61" s="618">
        <v>5.3670343898671154E-2</v>
      </c>
      <c r="H61" s="587"/>
      <c r="I61" s="621">
        <v>6.4161475347389543E-2</v>
      </c>
      <c r="J61" s="617">
        <v>5.4540599387556309E-2</v>
      </c>
      <c r="K61" s="618">
        <v>6.6801505519108198E-2</v>
      </c>
    </row>
    <row r="62" spans="1:96" ht="14.4" thickBot="1" x14ac:dyDescent="0.3">
      <c r="B62" s="631" t="s">
        <v>216</v>
      </c>
      <c r="C62" s="619">
        <v>3.1081229674290046E-2</v>
      </c>
      <c r="D62" s="619">
        <v>3.6949611746352314E-2</v>
      </c>
      <c r="E62" s="619">
        <v>4.879764920699832E-2</v>
      </c>
      <c r="F62" s="619">
        <v>4.5299259767099219E-2</v>
      </c>
      <c r="G62" s="620">
        <v>5.9004888882330006E-2</v>
      </c>
      <c r="H62" s="587"/>
      <c r="I62" s="622">
        <v>6.5323038404664219E-2</v>
      </c>
      <c r="J62" s="619">
        <v>5.7946018810219144E-2</v>
      </c>
      <c r="K62" s="620">
        <v>6.086460986799036E-2</v>
      </c>
    </row>
    <row r="67" spans="4:4" ht="14.4" thickBot="1" x14ac:dyDescent="0.3"/>
    <row r="68" spans="4:4" ht="14.4" thickBot="1" x14ac:dyDescent="0.3">
      <c r="D68" s="623"/>
    </row>
  </sheetData>
  <mergeCells count="5">
    <mergeCell ref="B2:P3"/>
    <mergeCell ref="B4:P4"/>
    <mergeCell ref="B19:P19"/>
    <mergeCell ref="B34:P34"/>
    <mergeCell ref="B49:K49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2">
    <tabColor rgb="FF92D050"/>
  </sheetPr>
  <dimension ref="A1:H65"/>
  <sheetViews>
    <sheetView showGridLines="0" zoomScale="90" zoomScaleNormal="90" workbookViewId="0">
      <selection activeCell="J18" sqref="J18"/>
    </sheetView>
  </sheetViews>
  <sheetFormatPr defaultColWidth="9.33203125" defaultRowHeight="14.4" x14ac:dyDescent="0.3"/>
  <cols>
    <col min="2" max="3" width="39.6640625" customWidth="1"/>
    <col min="4" max="4" width="11.44140625" bestFit="1" customWidth="1"/>
    <col min="5" max="6" width="9" bestFit="1" customWidth="1"/>
    <col min="7" max="8" width="10.33203125" customWidth="1"/>
  </cols>
  <sheetData>
    <row r="1" spans="1:8" x14ac:dyDescent="0.3">
      <c r="A1" s="25"/>
      <c r="B1" s="2"/>
      <c r="C1" s="2"/>
      <c r="D1" s="2"/>
      <c r="E1" s="2"/>
      <c r="F1" s="2"/>
      <c r="G1" s="2"/>
      <c r="H1" s="2"/>
    </row>
    <row r="2" spans="1:8" x14ac:dyDescent="0.3">
      <c r="A2" s="2"/>
      <c r="B2" s="2"/>
      <c r="C2" s="2"/>
      <c r="D2" s="2"/>
      <c r="E2" s="2"/>
      <c r="F2" s="2"/>
      <c r="G2" s="2"/>
      <c r="H2" s="2"/>
    </row>
    <row r="3" spans="1:8" ht="38.4" customHeight="1" x14ac:dyDescent="0.3">
      <c r="A3" s="724" t="s">
        <v>217</v>
      </c>
      <c r="B3" s="724"/>
      <c r="C3" s="724"/>
      <c r="D3" s="724"/>
      <c r="E3" s="724"/>
      <c r="F3" s="724"/>
      <c r="G3" s="724"/>
      <c r="H3" s="724"/>
    </row>
    <row r="4" spans="1:8" x14ac:dyDescent="0.3">
      <c r="A4" s="419" t="s">
        <v>218</v>
      </c>
      <c r="B4" s="430"/>
      <c r="C4" s="430"/>
      <c r="D4" s="430"/>
      <c r="E4" s="430"/>
      <c r="F4" s="430"/>
      <c r="G4" s="430"/>
      <c r="H4" s="431"/>
    </row>
    <row r="5" spans="1:8" ht="20.399999999999999" x14ac:dyDescent="0.3">
      <c r="A5" s="108" t="s">
        <v>219</v>
      </c>
      <c r="B5" s="113" t="s">
        <v>220</v>
      </c>
      <c r="C5" s="108" t="s">
        <v>221</v>
      </c>
      <c r="D5" s="111">
        <v>2020</v>
      </c>
      <c r="E5" s="111">
        <v>2021</v>
      </c>
      <c r="F5" s="111">
        <v>2022</v>
      </c>
      <c r="G5" s="111">
        <v>2023</v>
      </c>
      <c r="H5" s="112" t="s">
        <v>222</v>
      </c>
    </row>
    <row r="6" spans="1:8" x14ac:dyDescent="0.3">
      <c r="A6" s="101">
        <v>1.1000000000000001</v>
      </c>
      <c r="B6" s="55" t="s">
        <v>223</v>
      </c>
      <c r="C6" s="56" t="s">
        <v>224</v>
      </c>
      <c r="D6" s="340">
        <v>15275</v>
      </c>
      <c r="E6" s="339">
        <v>16492</v>
      </c>
      <c r="F6" s="432">
        <v>17064.010000000002</v>
      </c>
      <c r="G6" s="341">
        <v>17622.755520990591</v>
      </c>
      <c r="H6" s="119">
        <f>IFERROR(F6/E6-1,0)</f>
        <v>3.4684089255396788E-2</v>
      </c>
    </row>
    <row r="7" spans="1:8" x14ac:dyDescent="0.3">
      <c r="A7" s="101">
        <v>1.2</v>
      </c>
      <c r="B7" s="55" t="s">
        <v>225</v>
      </c>
      <c r="C7" s="100" t="s">
        <v>226</v>
      </c>
      <c r="D7" s="342">
        <v>6.4399999999999999E-2</v>
      </c>
      <c r="E7" s="337">
        <v>0.125</v>
      </c>
      <c r="F7" s="433">
        <v>0.12761309658251049</v>
      </c>
      <c r="G7" s="120">
        <v>0.13392516842504854</v>
      </c>
      <c r="H7" s="121">
        <f t="shared" ref="H7:H13" si="0">IFERROR(F7/E7-1,0)</f>
        <v>2.0904772660083948E-2</v>
      </c>
    </row>
    <row r="8" spans="1:8" x14ac:dyDescent="0.3">
      <c r="A8" s="57">
        <v>2.1</v>
      </c>
      <c r="B8" s="58" t="s">
        <v>120</v>
      </c>
      <c r="C8" s="59" t="s">
        <v>227</v>
      </c>
      <c r="D8" s="343">
        <v>315857</v>
      </c>
      <c r="E8" s="284">
        <v>324300</v>
      </c>
      <c r="F8" s="374">
        <v>332002.93382365047</v>
      </c>
      <c r="G8" s="344">
        <v>337352.82863480749</v>
      </c>
      <c r="H8" s="121">
        <f t="shared" si="0"/>
        <v>2.3752494059976703E-2</v>
      </c>
    </row>
    <row r="9" spans="1:8" ht="31.95" customHeight="1" x14ac:dyDescent="0.3">
      <c r="A9" s="101">
        <v>3.1</v>
      </c>
      <c r="B9" s="55" t="s">
        <v>228</v>
      </c>
      <c r="C9" s="100" t="s">
        <v>229</v>
      </c>
      <c r="D9" s="343">
        <v>213463</v>
      </c>
      <c r="E9" s="284">
        <v>242358</v>
      </c>
      <c r="F9" s="374">
        <v>292377.83</v>
      </c>
      <c r="G9" s="344">
        <v>350470.60146390914</v>
      </c>
      <c r="H9" s="121">
        <f t="shared" si="0"/>
        <v>0.20638819432409905</v>
      </c>
    </row>
    <row r="10" spans="1:8" ht="20.399999999999999" x14ac:dyDescent="0.3">
      <c r="A10" s="101">
        <v>4.0999999999999996</v>
      </c>
      <c r="B10" s="55" t="s">
        <v>230</v>
      </c>
      <c r="C10" s="100" t="s">
        <v>231</v>
      </c>
      <c r="D10" s="343">
        <v>213463</v>
      </c>
      <c r="E10" s="284">
        <v>242358</v>
      </c>
      <c r="F10" s="374">
        <v>292377.83</v>
      </c>
      <c r="G10" s="344">
        <v>350470.60146390914</v>
      </c>
      <c r="H10" s="121">
        <f t="shared" si="0"/>
        <v>0.20638819432409905</v>
      </c>
    </row>
    <row r="11" spans="1:8" ht="15" customHeight="1" x14ac:dyDescent="0.3">
      <c r="A11" s="720">
        <v>4.2</v>
      </c>
      <c r="B11" s="347" t="s">
        <v>232</v>
      </c>
      <c r="C11" s="346" t="s">
        <v>233</v>
      </c>
      <c r="D11" s="343">
        <v>213463</v>
      </c>
      <c r="E11" s="284">
        <v>242358</v>
      </c>
      <c r="F11" s="374">
        <v>292377.83</v>
      </c>
      <c r="G11" s="344">
        <v>350470.60146390914</v>
      </c>
      <c r="H11" s="121">
        <f t="shared" si="0"/>
        <v>0.20638819432409905</v>
      </c>
    </row>
    <row r="12" spans="1:8" x14ac:dyDescent="0.3">
      <c r="A12" s="721"/>
      <c r="B12" s="348" t="s">
        <v>234</v>
      </c>
      <c r="C12" s="62" t="s">
        <v>235</v>
      </c>
      <c r="D12" s="343">
        <v>163296</v>
      </c>
      <c r="E12" s="284">
        <v>232101</v>
      </c>
      <c r="F12" s="374">
        <v>276268.906028267</v>
      </c>
      <c r="G12" s="344">
        <v>306540</v>
      </c>
      <c r="H12" s="121">
        <f t="shared" si="0"/>
        <v>0.19029606088843654</v>
      </c>
    </row>
    <row r="13" spans="1:8" ht="20.399999999999999" x14ac:dyDescent="0.3">
      <c r="A13" s="60">
        <v>4.3</v>
      </c>
      <c r="B13" s="61" t="s">
        <v>236</v>
      </c>
      <c r="C13" s="62" t="s">
        <v>237</v>
      </c>
      <c r="D13" s="345">
        <v>1.26E-2</v>
      </c>
      <c r="E13" s="338">
        <v>1.34E-2</v>
      </c>
      <c r="F13" s="434">
        <v>1.4232005162390066E-2</v>
      </c>
      <c r="G13" s="122">
        <v>1.4633043928574443E-2</v>
      </c>
      <c r="H13" s="123">
        <f t="shared" si="0"/>
        <v>6.208993749179581E-2</v>
      </c>
    </row>
    <row r="14" spans="1:8" x14ac:dyDescent="0.3">
      <c r="A14" s="5" t="s">
        <v>81</v>
      </c>
      <c r="B14" s="30"/>
      <c r="C14" s="35"/>
      <c r="D14" s="125"/>
      <c r="E14" s="125"/>
      <c r="F14" s="125"/>
      <c r="G14" s="125"/>
      <c r="H14" s="126"/>
    </row>
    <row r="15" spans="1:8" x14ac:dyDescent="0.3">
      <c r="A15" s="2"/>
      <c r="B15" s="30"/>
      <c r="C15" s="35"/>
      <c r="D15" s="2"/>
      <c r="E15" s="2"/>
      <c r="F15" s="2"/>
      <c r="G15" s="2"/>
      <c r="H15" s="2"/>
    </row>
    <row r="16" spans="1:8" ht="32.4" customHeight="1" x14ac:dyDescent="0.3">
      <c r="A16" s="725" t="s">
        <v>238</v>
      </c>
      <c r="B16" s="725"/>
      <c r="C16" s="725"/>
      <c r="D16" s="725"/>
      <c r="E16" s="725"/>
      <c r="F16" s="725"/>
      <c r="G16" s="725"/>
      <c r="H16" s="725"/>
    </row>
    <row r="17" spans="1:8" x14ac:dyDescent="0.3">
      <c r="A17" s="419" t="s">
        <v>239</v>
      </c>
      <c r="B17" s="430"/>
      <c r="C17" s="430"/>
      <c r="D17" s="430"/>
      <c r="E17" s="430"/>
      <c r="F17" s="430"/>
      <c r="G17" s="430"/>
      <c r="H17" s="431"/>
    </row>
    <row r="18" spans="1:8" ht="20.399999999999999" x14ac:dyDescent="0.3">
      <c r="A18" s="108" t="s">
        <v>219</v>
      </c>
      <c r="B18" s="113" t="s">
        <v>220</v>
      </c>
      <c r="C18" s="108" t="s">
        <v>221</v>
      </c>
      <c r="D18" s="111">
        <v>2020</v>
      </c>
      <c r="E18" s="111">
        <v>2021</v>
      </c>
      <c r="F18" s="111">
        <v>2022</v>
      </c>
      <c r="G18" s="111">
        <v>2023</v>
      </c>
      <c r="H18" s="112" t="s">
        <v>222</v>
      </c>
    </row>
    <row r="19" spans="1:8" x14ac:dyDescent="0.3">
      <c r="A19" s="101">
        <v>1.1000000000000001</v>
      </c>
      <c r="B19" s="55" t="s">
        <v>223</v>
      </c>
      <c r="C19" s="56" t="s">
        <v>224</v>
      </c>
      <c r="D19" s="340">
        <v>1244</v>
      </c>
      <c r="E19" s="339">
        <v>1272</v>
      </c>
      <c r="F19" s="432">
        <v>1409</v>
      </c>
      <c r="G19" s="341">
        <v>1400.2691592831948</v>
      </c>
      <c r="H19" s="119">
        <f t="shared" ref="H19:H26" si="1">IFERROR(F19/E19-1,0)</f>
        <v>0.10770440251572322</v>
      </c>
    </row>
    <row r="20" spans="1:8" x14ac:dyDescent="0.3">
      <c r="A20" s="101">
        <v>1.2</v>
      </c>
      <c r="B20" s="55" t="s">
        <v>225</v>
      </c>
      <c r="C20" s="100" t="s">
        <v>226</v>
      </c>
      <c r="D20" s="342">
        <v>7.7299999999999994E-2</v>
      </c>
      <c r="E20" s="337">
        <v>2.3699999999999999E-2</v>
      </c>
      <c r="F20" s="433">
        <v>2.4672112177480065E-2</v>
      </c>
      <c r="G20" s="120">
        <v>2.602481409150062E-2</v>
      </c>
      <c r="H20" s="121">
        <f t="shared" si="1"/>
        <v>4.1017391454855057E-2</v>
      </c>
    </row>
    <row r="21" spans="1:8" x14ac:dyDescent="0.3">
      <c r="A21" s="57">
        <v>2.1</v>
      </c>
      <c r="B21" s="58" t="s">
        <v>120</v>
      </c>
      <c r="C21" s="59" t="s">
        <v>227</v>
      </c>
      <c r="D21" s="343">
        <v>39606</v>
      </c>
      <c r="E21" s="284">
        <v>41261</v>
      </c>
      <c r="F21" s="374">
        <v>41750.763989661478</v>
      </c>
      <c r="G21" s="344">
        <v>41710.967565183179</v>
      </c>
      <c r="H21" s="121">
        <f t="shared" si="1"/>
        <v>1.1869901109073488E-2</v>
      </c>
    </row>
    <row r="22" spans="1:8" ht="26.7" customHeight="1" x14ac:dyDescent="0.3">
      <c r="A22" s="101">
        <v>3.1</v>
      </c>
      <c r="B22" s="55" t="s">
        <v>228</v>
      </c>
      <c r="C22" s="100" t="s">
        <v>229</v>
      </c>
      <c r="D22" s="343">
        <v>8374</v>
      </c>
      <c r="E22" s="284">
        <v>8865</v>
      </c>
      <c r="F22" s="374">
        <v>9252</v>
      </c>
      <c r="G22" s="344">
        <v>9698.6987352724154</v>
      </c>
      <c r="H22" s="121">
        <f t="shared" si="1"/>
        <v>4.3654822335025489E-2</v>
      </c>
    </row>
    <row r="23" spans="1:8" ht="20.399999999999999" x14ac:dyDescent="0.3">
      <c r="A23" s="101">
        <v>4.0999999999999996</v>
      </c>
      <c r="B23" s="55" t="s">
        <v>230</v>
      </c>
      <c r="C23" s="100" t="s">
        <v>231</v>
      </c>
      <c r="D23" s="343">
        <v>8374</v>
      </c>
      <c r="E23" s="284">
        <v>8865</v>
      </c>
      <c r="F23" s="374">
        <v>9252</v>
      </c>
      <c r="G23" s="344">
        <v>9698.6987352724154</v>
      </c>
      <c r="H23" s="121">
        <f t="shared" si="1"/>
        <v>4.3654822335025489E-2</v>
      </c>
    </row>
    <row r="24" spans="1:8" ht="15" customHeight="1" x14ac:dyDescent="0.3">
      <c r="A24" s="720">
        <v>4.2</v>
      </c>
      <c r="B24" s="347" t="s">
        <v>232</v>
      </c>
      <c r="C24" s="346" t="s">
        <v>233</v>
      </c>
      <c r="D24" s="343">
        <v>8374</v>
      </c>
      <c r="E24" s="284">
        <v>8865</v>
      </c>
      <c r="F24" s="374">
        <v>9252</v>
      </c>
      <c r="G24" s="344">
        <v>9698.6987352724154</v>
      </c>
      <c r="H24" s="121">
        <f t="shared" si="1"/>
        <v>4.3654822335025489E-2</v>
      </c>
    </row>
    <row r="25" spans="1:8" x14ac:dyDescent="0.3">
      <c r="A25" s="721"/>
      <c r="B25" s="348" t="s">
        <v>234</v>
      </c>
      <c r="C25" s="62" t="s">
        <v>235</v>
      </c>
      <c r="D25" s="343">
        <v>7812</v>
      </c>
      <c r="E25" s="284">
        <v>10841</v>
      </c>
      <c r="F25" s="374">
        <v>11017.867847744184</v>
      </c>
      <c r="G25" s="344">
        <v>13065</v>
      </c>
      <c r="H25" s="121">
        <f t="shared" si="1"/>
        <v>1.631471706892218E-2</v>
      </c>
    </row>
    <row r="26" spans="1:8" ht="20.399999999999999" x14ac:dyDescent="0.3">
      <c r="A26" s="60">
        <v>4.3</v>
      </c>
      <c r="B26" s="61" t="s">
        <v>236</v>
      </c>
      <c r="C26" s="62" t="s">
        <v>237</v>
      </c>
      <c r="D26" s="345">
        <v>2E-3</v>
      </c>
      <c r="E26" s="338">
        <v>2E-3</v>
      </c>
      <c r="F26" s="434">
        <v>1.9869956532456044E-3</v>
      </c>
      <c r="G26" s="122">
        <v>1.9935384944235125E-3</v>
      </c>
      <c r="H26" s="123">
        <f t="shared" si="1"/>
        <v>-6.5021733771978285E-3</v>
      </c>
    </row>
    <row r="27" spans="1:8" x14ac:dyDescent="0.3">
      <c r="A27" s="5" t="s">
        <v>81</v>
      </c>
      <c r="B27" s="30"/>
      <c r="C27" s="35"/>
      <c r="D27" s="125"/>
      <c r="E27" s="125"/>
      <c r="F27" s="125"/>
      <c r="G27" s="125"/>
      <c r="H27" s="126"/>
    </row>
    <row r="28" spans="1:8" x14ac:dyDescent="0.3">
      <c r="A28" s="54"/>
      <c r="B28" s="30"/>
      <c r="C28" s="35"/>
      <c r="D28" s="2"/>
      <c r="E28" s="2"/>
      <c r="F28" s="2"/>
      <c r="G28" s="2"/>
      <c r="H28" s="2"/>
    </row>
    <row r="29" spans="1:8" ht="37.200000000000003" customHeight="1" x14ac:dyDescent="0.3">
      <c r="A29" s="726" t="s">
        <v>240</v>
      </c>
      <c r="B29" s="726"/>
      <c r="C29" s="726"/>
      <c r="D29" s="726"/>
      <c r="E29" s="726"/>
      <c r="F29" s="726"/>
      <c r="G29" s="726"/>
      <c r="H29" s="726"/>
    </row>
    <row r="30" spans="1:8" x14ac:dyDescent="0.3">
      <c r="A30" s="419" t="s">
        <v>241</v>
      </c>
      <c r="B30" s="430"/>
      <c r="C30" s="430"/>
      <c r="D30" s="430"/>
      <c r="E30" s="430"/>
      <c r="F30" s="430"/>
      <c r="G30" s="430"/>
      <c r="H30" s="431"/>
    </row>
    <row r="31" spans="1:8" ht="20.399999999999999" x14ac:dyDescent="0.3">
      <c r="A31" s="114" t="s">
        <v>219</v>
      </c>
      <c r="B31" s="118" t="s">
        <v>220</v>
      </c>
      <c r="C31" s="114" t="s">
        <v>221</v>
      </c>
      <c r="D31" s="111">
        <v>2020</v>
      </c>
      <c r="E31" s="111">
        <v>2021</v>
      </c>
      <c r="F31" s="111">
        <v>2022</v>
      </c>
      <c r="G31" s="111">
        <v>2023</v>
      </c>
      <c r="H31" s="112" t="s">
        <v>222</v>
      </c>
    </row>
    <row r="32" spans="1:8" x14ac:dyDescent="0.3">
      <c r="A32" s="101">
        <v>1.1000000000000001</v>
      </c>
      <c r="B32" s="55" t="s">
        <v>223</v>
      </c>
      <c r="C32" s="56" t="s">
        <v>224</v>
      </c>
      <c r="D32" s="340">
        <v>4398</v>
      </c>
      <c r="E32" s="339">
        <v>4536</v>
      </c>
      <c r="F32" s="432">
        <v>4656.97</v>
      </c>
      <c r="G32" s="341">
        <v>4818.1455014993053</v>
      </c>
      <c r="H32" s="119">
        <f t="shared" ref="H32:H39" si="2">IFERROR(F32/E32-1,0)</f>
        <v>2.666887125220474E-2</v>
      </c>
    </row>
    <row r="33" spans="1:8" x14ac:dyDescent="0.3">
      <c r="A33" s="101">
        <v>1.2</v>
      </c>
      <c r="B33" s="55" t="s">
        <v>225</v>
      </c>
      <c r="C33" s="100" t="s">
        <v>226</v>
      </c>
      <c r="D33" s="342">
        <v>5.5100000000000003E-2</v>
      </c>
      <c r="E33" s="337">
        <v>8.1600000000000006E-2</v>
      </c>
      <c r="F33" s="433">
        <v>8.715085783350647E-2</v>
      </c>
      <c r="G33" s="120">
        <v>8.8329377456265235E-2</v>
      </c>
      <c r="H33" s="121">
        <f t="shared" si="2"/>
        <v>6.8025218547873356E-2</v>
      </c>
    </row>
    <row r="34" spans="1:8" x14ac:dyDescent="0.3">
      <c r="A34" s="57">
        <v>2.1</v>
      </c>
      <c r="B34" s="58" t="s">
        <v>120</v>
      </c>
      <c r="C34" s="59" t="s">
        <v>227</v>
      </c>
      <c r="D34" s="343">
        <v>106214</v>
      </c>
      <c r="E34" s="284">
        <v>106994</v>
      </c>
      <c r="F34" s="374">
        <v>108347.71453749643</v>
      </c>
      <c r="G34" s="344">
        <v>109049.01717083326</v>
      </c>
      <c r="H34" s="121">
        <f t="shared" si="2"/>
        <v>1.2652247205417355E-2</v>
      </c>
    </row>
    <row r="35" spans="1:8" ht="27" customHeight="1" x14ac:dyDescent="0.3">
      <c r="A35" s="101">
        <v>3.1</v>
      </c>
      <c r="B35" s="55" t="s">
        <v>228</v>
      </c>
      <c r="C35" s="100" t="s">
        <v>229</v>
      </c>
      <c r="D35" s="343">
        <v>36649</v>
      </c>
      <c r="E35" s="284">
        <v>39570</v>
      </c>
      <c r="F35" s="374">
        <v>45550.89</v>
      </c>
      <c r="G35" s="344">
        <v>53136.104987748411</v>
      </c>
      <c r="H35" s="121">
        <f t="shared" si="2"/>
        <v>0.1511470811220621</v>
      </c>
    </row>
    <row r="36" spans="1:8" ht="20.399999999999999" x14ac:dyDescent="0.3">
      <c r="A36" s="101">
        <v>4.0999999999999996</v>
      </c>
      <c r="B36" s="55" t="s">
        <v>230</v>
      </c>
      <c r="C36" s="100" t="s">
        <v>231</v>
      </c>
      <c r="D36" s="343">
        <v>36649</v>
      </c>
      <c r="E36" s="284">
        <v>39570</v>
      </c>
      <c r="F36" s="374">
        <v>45550.89</v>
      </c>
      <c r="G36" s="344">
        <v>53136.104987748411</v>
      </c>
      <c r="H36" s="121">
        <f t="shared" si="2"/>
        <v>0.1511470811220621</v>
      </c>
    </row>
    <row r="37" spans="1:8" ht="15" customHeight="1" x14ac:dyDescent="0.3">
      <c r="A37" s="720">
        <v>4.2</v>
      </c>
      <c r="B37" s="347" t="s">
        <v>232</v>
      </c>
      <c r="C37" s="346" t="s">
        <v>233</v>
      </c>
      <c r="D37" s="343">
        <v>36649</v>
      </c>
      <c r="E37" s="284">
        <v>39570</v>
      </c>
      <c r="F37" s="374">
        <v>45550.89</v>
      </c>
      <c r="G37" s="344">
        <v>53136.104987748411</v>
      </c>
      <c r="H37" s="121">
        <f t="shared" si="2"/>
        <v>0.1511470811220621</v>
      </c>
    </row>
    <row r="38" spans="1:8" x14ac:dyDescent="0.3">
      <c r="A38" s="721"/>
      <c r="B38" s="348" t="s">
        <v>234</v>
      </c>
      <c r="C38" s="62" t="s">
        <v>235</v>
      </c>
      <c r="D38" s="343">
        <v>30960</v>
      </c>
      <c r="E38" s="284">
        <v>40145</v>
      </c>
      <c r="F38" s="374">
        <v>45196.616887152879</v>
      </c>
      <c r="G38" s="344">
        <v>47970</v>
      </c>
      <c r="H38" s="121">
        <f t="shared" si="2"/>
        <v>0.12583427293941662</v>
      </c>
    </row>
    <row r="39" spans="1:8" ht="20.399999999999999" x14ac:dyDescent="0.3">
      <c r="A39" s="60">
        <v>4.3</v>
      </c>
      <c r="B39" s="61" t="s">
        <v>236</v>
      </c>
      <c r="C39" s="62" t="s">
        <v>237</v>
      </c>
      <c r="D39" s="345">
        <v>1.23E-2</v>
      </c>
      <c r="E39" s="338">
        <v>1.3100000000000001E-2</v>
      </c>
      <c r="F39" s="434">
        <v>1.3916187528175738E-2</v>
      </c>
      <c r="G39" s="122">
        <v>1.421901902117954E-2</v>
      </c>
      <c r="H39" s="123">
        <f t="shared" si="2"/>
        <v>6.2304391463796627E-2</v>
      </c>
    </row>
    <row r="40" spans="1:8" x14ac:dyDescent="0.3">
      <c r="A40" s="5" t="s">
        <v>81</v>
      </c>
      <c r="B40" s="30"/>
      <c r="C40" s="35"/>
      <c r="D40" s="125"/>
      <c r="E40" s="125"/>
      <c r="F40" s="125"/>
      <c r="G40" s="125"/>
      <c r="H40" s="126"/>
    </row>
    <row r="41" spans="1:8" x14ac:dyDescent="0.3">
      <c r="A41" s="5"/>
      <c r="B41" s="30"/>
      <c r="C41" s="35"/>
      <c r="D41" s="125"/>
      <c r="E41" s="125"/>
      <c r="F41" s="125"/>
      <c r="G41" s="125"/>
      <c r="H41" s="126"/>
    </row>
    <row r="42" spans="1:8" ht="33" customHeight="1" x14ac:dyDescent="0.3">
      <c r="A42" s="722" t="s">
        <v>242</v>
      </c>
      <c r="B42" s="722"/>
      <c r="C42" s="722"/>
      <c r="D42" s="722"/>
      <c r="E42" s="722"/>
      <c r="F42" s="722"/>
      <c r="G42" s="722"/>
      <c r="H42" s="722"/>
    </row>
    <row r="43" spans="1:8" x14ac:dyDescent="0.3">
      <c r="A43" s="419" t="s">
        <v>243</v>
      </c>
      <c r="B43" s="430"/>
      <c r="C43" s="430"/>
      <c r="D43" s="430"/>
      <c r="E43" s="430"/>
      <c r="F43" s="430"/>
      <c r="G43" s="430"/>
      <c r="H43" s="431"/>
    </row>
    <row r="44" spans="1:8" ht="20.399999999999999" x14ac:dyDescent="0.3">
      <c r="A44" s="114" t="s">
        <v>219</v>
      </c>
      <c r="B44" s="118" t="s">
        <v>220</v>
      </c>
      <c r="C44" s="114" t="s">
        <v>221</v>
      </c>
      <c r="D44" s="111">
        <v>2020</v>
      </c>
      <c r="E44" s="111">
        <v>2021</v>
      </c>
      <c r="F44" s="111">
        <v>2022</v>
      </c>
      <c r="G44" s="111">
        <v>2023</v>
      </c>
      <c r="H44" s="112" t="s">
        <v>222</v>
      </c>
    </row>
    <row r="45" spans="1:8" x14ac:dyDescent="0.3">
      <c r="A45" s="101">
        <v>1.1000000000000001</v>
      </c>
      <c r="B45" s="55" t="s">
        <v>223</v>
      </c>
      <c r="C45" s="56" t="s">
        <v>224</v>
      </c>
      <c r="D45" s="340">
        <v>9184</v>
      </c>
      <c r="E45" s="339">
        <v>10065</v>
      </c>
      <c r="F45" s="432">
        <v>10105.251717157938</v>
      </c>
      <c r="G45" s="341">
        <v>12391.899151749309</v>
      </c>
      <c r="H45" s="119">
        <f t="shared" ref="H45:H52" si="3">IFERROR(F45/E45-1,0)</f>
        <v>3.9991770648721836E-3</v>
      </c>
    </row>
    <row r="46" spans="1:8" x14ac:dyDescent="0.3">
      <c r="A46" s="101">
        <v>1.2</v>
      </c>
      <c r="B46" s="55" t="s">
        <v>225</v>
      </c>
      <c r="C46" s="100" t="s">
        <v>226</v>
      </c>
      <c r="D46" s="342">
        <v>1.1900000000000001E-2</v>
      </c>
      <c r="E46" s="337">
        <v>1.2699999999999999E-2</v>
      </c>
      <c r="F46" s="433">
        <v>1.3047556971428571E-2</v>
      </c>
      <c r="G46" s="120">
        <v>1.5746288800286633E-2</v>
      </c>
      <c r="H46" s="121">
        <f t="shared" si="3"/>
        <v>2.7366690663667148E-2</v>
      </c>
    </row>
    <row r="47" spans="1:8" x14ac:dyDescent="0.3">
      <c r="A47" s="57">
        <v>2.1</v>
      </c>
      <c r="B47" s="58" t="s">
        <v>120</v>
      </c>
      <c r="C47" s="59" t="s">
        <v>227</v>
      </c>
      <c r="D47" s="343">
        <v>858509</v>
      </c>
      <c r="E47" s="284">
        <v>887152</v>
      </c>
      <c r="F47" s="374">
        <v>891005.87483791716</v>
      </c>
      <c r="G47" s="344">
        <v>900545.46532122802</v>
      </c>
      <c r="H47" s="121">
        <f t="shared" si="3"/>
        <v>4.3440975592876629E-3</v>
      </c>
    </row>
    <row r="48" spans="1:8" ht="20.399999999999999" x14ac:dyDescent="0.3">
      <c r="A48" s="101">
        <v>3.1</v>
      </c>
      <c r="B48" s="55" t="s">
        <v>228</v>
      </c>
      <c r="C48" s="100" t="s">
        <v>229</v>
      </c>
      <c r="D48" s="343">
        <v>27470</v>
      </c>
      <c r="E48" s="284">
        <v>31968</v>
      </c>
      <c r="F48" s="374">
        <v>40060.639999999999</v>
      </c>
      <c r="G48" s="344">
        <v>49737.021054319957</v>
      </c>
      <c r="H48" s="121">
        <f t="shared" si="3"/>
        <v>0.25314814814814812</v>
      </c>
    </row>
    <row r="49" spans="1:8" ht="20.399999999999999" x14ac:dyDescent="0.3">
      <c r="A49" s="101">
        <v>4.0999999999999996</v>
      </c>
      <c r="B49" s="55" t="s">
        <v>230</v>
      </c>
      <c r="C49" s="100" t="s">
        <v>231</v>
      </c>
      <c r="D49" s="343">
        <v>27470</v>
      </c>
      <c r="E49" s="284">
        <v>31968</v>
      </c>
      <c r="F49" s="374">
        <v>40060.639999999999</v>
      </c>
      <c r="G49" s="344">
        <v>49737.021054319957</v>
      </c>
      <c r="H49" s="121">
        <f t="shared" si="3"/>
        <v>0.25314814814814812</v>
      </c>
    </row>
    <row r="50" spans="1:8" ht="15" customHeight="1" x14ac:dyDescent="0.3">
      <c r="A50" s="720">
        <v>4.2</v>
      </c>
      <c r="B50" s="347" t="s">
        <v>232</v>
      </c>
      <c r="C50" s="346" t="s">
        <v>233</v>
      </c>
      <c r="D50" s="343">
        <v>27470</v>
      </c>
      <c r="E50" s="284">
        <v>31968</v>
      </c>
      <c r="F50" s="374">
        <v>40060.639999999999</v>
      </c>
      <c r="G50" s="344">
        <v>49737.021054319957</v>
      </c>
      <c r="H50" s="121">
        <f t="shared" si="3"/>
        <v>0.25314814814814812</v>
      </c>
    </row>
    <row r="51" spans="1:8" x14ac:dyDescent="0.3">
      <c r="A51" s="721"/>
      <c r="B51" s="348" t="s">
        <v>234</v>
      </c>
      <c r="C51" s="62" t="s">
        <v>235</v>
      </c>
      <c r="D51" s="343">
        <v>31062</v>
      </c>
      <c r="E51" s="284">
        <v>42144</v>
      </c>
      <c r="F51" s="374">
        <v>47494.236492562071</v>
      </c>
      <c r="G51" s="344">
        <v>55341.544861783055</v>
      </c>
      <c r="H51" s="121">
        <f t="shared" si="3"/>
        <v>0.12695132148258526</v>
      </c>
    </row>
    <row r="52" spans="1:8" ht="20.399999999999999" x14ac:dyDescent="0.3">
      <c r="A52" s="60">
        <v>4.3</v>
      </c>
      <c r="B52" s="61" t="s">
        <v>236</v>
      </c>
      <c r="C52" s="62" t="s">
        <v>237</v>
      </c>
      <c r="D52" s="345">
        <v>8.2000000000000007E-3</v>
      </c>
      <c r="E52" s="338">
        <v>8.6999999999999994E-3</v>
      </c>
      <c r="F52" s="434">
        <v>9.1575340168859216E-3</v>
      </c>
      <c r="G52" s="122">
        <v>9.4212000949196271E-3</v>
      </c>
      <c r="H52" s="123">
        <f t="shared" si="3"/>
        <v>5.2590116883439286E-2</v>
      </c>
    </row>
    <row r="53" spans="1:8" x14ac:dyDescent="0.3">
      <c r="A53" s="5"/>
      <c r="B53" s="30"/>
      <c r="C53" s="35"/>
      <c r="D53" s="125"/>
      <c r="E53" s="125"/>
      <c r="F53" s="125"/>
      <c r="G53" s="125"/>
      <c r="H53" s="126"/>
    </row>
    <row r="54" spans="1:8" x14ac:dyDescent="0.3">
      <c r="A54" s="2"/>
      <c r="B54" s="2"/>
      <c r="C54" s="2"/>
      <c r="D54" s="2"/>
      <c r="E54" s="2"/>
      <c r="F54" s="2"/>
      <c r="G54" s="2"/>
      <c r="H54" s="2"/>
    </row>
    <row r="55" spans="1:8" ht="37.200000000000003" customHeight="1" x14ac:dyDescent="0.3">
      <c r="A55" s="723" t="s">
        <v>244</v>
      </c>
      <c r="B55" s="723"/>
      <c r="C55" s="723"/>
      <c r="D55" s="723"/>
      <c r="E55" s="723"/>
      <c r="F55" s="723"/>
      <c r="G55" s="723"/>
      <c r="H55" s="723"/>
    </row>
    <row r="56" spans="1:8" x14ac:dyDescent="0.3">
      <c r="A56" s="419" t="s">
        <v>245</v>
      </c>
      <c r="B56" s="430"/>
      <c r="C56" s="430"/>
      <c r="D56" s="430"/>
      <c r="E56" s="430"/>
      <c r="F56" s="430"/>
      <c r="G56" s="430"/>
      <c r="H56" s="431"/>
    </row>
    <row r="57" spans="1:8" ht="20.399999999999999" x14ac:dyDescent="0.3">
      <c r="A57" s="114" t="s">
        <v>219</v>
      </c>
      <c r="B57" s="118" t="s">
        <v>220</v>
      </c>
      <c r="C57" s="114" t="s">
        <v>221</v>
      </c>
      <c r="D57" s="109">
        <v>2020</v>
      </c>
      <c r="E57" s="109">
        <v>2021</v>
      </c>
      <c r="F57" s="111">
        <v>2022</v>
      </c>
      <c r="G57" s="111">
        <v>2023</v>
      </c>
      <c r="H57" s="112" t="s">
        <v>222</v>
      </c>
    </row>
    <row r="58" spans="1:8" x14ac:dyDescent="0.3">
      <c r="A58" s="101">
        <v>1.1000000000000001</v>
      </c>
      <c r="B58" s="55" t="s">
        <v>223</v>
      </c>
      <c r="C58" s="56" t="s">
        <v>224</v>
      </c>
      <c r="D58" s="340">
        <v>6501.8556914113478</v>
      </c>
      <c r="E58" s="339">
        <v>6957.4760500960037</v>
      </c>
      <c r="F58" s="432">
        <v>7319.1984229093296</v>
      </c>
      <c r="G58" s="341">
        <v>7660.4705589968244</v>
      </c>
      <c r="H58" s="334">
        <f t="shared" ref="H58:H63" si="4">IFERROR(F58/E58-1,0)</f>
        <v>5.1990458926313377E-2</v>
      </c>
    </row>
    <row r="59" spans="1:8" x14ac:dyDescent="0.3">
      <c r="A59" s="57">
        <v>2.1</v>
      </c>
      <c r="B59" s="58" t="s">
        <v>120</v>
      </c>
      <c r="C59" s="59" t="s">
        <v>227</v>
      </c>
      <c r="D59" s="343">
        <v>175605</v>
      </c>
      <c r="E59" s="284">
        <v>190796</v>
      </c>
      <c r="F59" s="374">
        <v>218339.71974178904</v>
      </c>
      <c r="G59" s="344">
        <v>238324.82208098148</v>
      </c>
      <c r="H59" s="335">
        <f t="shared" si="4"/>
        <v>0.14436214460360297</v>
      </c>
    </row>
    <row r="60" spans="1:8" ht="20.399999999999999" x14ac:dyDescent="0.3">
      <c r="A60" s="101">
        <v>4.0999999999999996</v>
      </c>
      <c r="B60" s="55" t="s">
        <v>230</v>
      </c>
      <c r="C60" s="100" t="s">
        <v>231</v>
      </c>
      <c r="D60" s="343">
        <v>60635</v>
      </c>
      <c r="E60" s="284">
        <v>64820</v>
      </c>
      <c r="F60" s="374">
        <v>73753.790443569538</v>
      </c>
      <c r="G60" s="344">
        <v>81940.194702104825</v>
      </c>
      <c r="H60" s="335">
        <f t="shared" si="4"/>
        <v>0.13782459801865987</v>
      </c>
    </row>
    <row r="61" spans="1:8" ht="15" customHeight="1" x14ac:dyDescent="0.3">
      <c r="A61" s="719">
        <v>4.2</v>
      </c>
      <c r="B61" s="347" t="s">
        <v>232</v>
      </c>
      <c r="C61" s="346" t="s">
        <v>233</v>
      </c>
      <c r="D61" s="343">
        <v>71050</v>
      </c>
      <c r="E61" s="284">
        <v>75287</v>
      </c>
      <c r="F61" s="374">
        <v>83992</v>
      </c>
      <c r="G61" s="344">
        <v>90535.972993304604</v>
      </c>
      <c r="H61" s="335">
        <f t="shared" si="4"/>
        <v>0.11562421135122936</v>
      </c>
    </row>
    <row r="62" spans="1:8" x14ac:dyDescent="0.3">
      <c r="A62" s="719"/>
      <c r="B62" s="348" t="s">
        <v>234</v>
      </c>
      <c r="C62" s="62" t="s">
        <v>235</v>
      </c>
      <c r="D62" s="343">
        <v>108546</v>
      </c>
      <c r="E62" s="284">
        <v>115738</v>
      </c>
      <c r="F62" s="374">
        <v>126727</v>
      </c>
      <c r="G62" s="344">
        <v>135290.27475880706</v>
      </c>
      <c r="H62" s="335">
        <f t="shared" si="4"/>
        <v>9.4947208349893675E-2</v>
      </c>
    </row>
    <row r="63" spans="1:8" ht="20.399999999999999" x14ac:dyDescent="0.3">
      <c r="A63" s="60">
        <v>4.3</v>
      </c>
      <c r="B63" s="61" t="s">
        <v>236</v>
      </c>
      <c r="C63" s="62" t="s">
        <v>237</v>
      </c>
      <c r="D63" s="345">
        <v>6.0000000000000001E-3</v>
      </c>
      <c r="E63" s="338">
        <v>6.1000000000000004E-3</v>
      </c>
      <c r="F63" s="434">
        <v>6.494947723732279E-3</v>
      </c>
      <c r="G63" s="122">
        <v>6.8391989355010147E-3</v>
      </c>
      <c r="H63" s="336">
        <f t="shared" si="4"/>
        <v>6.4745528480701475E-2</v>
      </c>
    </row>
    <row r="64" spans="1:8" x14ac:dyDescent="0.3">
      <c r="A64" s="5" t="s">
        <v>81</v>
      </c>
      <c r="B64" s="30"/>
      <c r="C64" s="35"/>
      <c r="D64" s="124"/>
      <c r="E64" s="2"/>
      <c r="F64" s="2"/>
      <c r="G64" s="2"/>
    </row>
    <row r="65" spans="1:7" x14ac:dyDescent="0.3">
      <c r="A65" s="2"/>
      <c r="B65" s="2"/>
      <c r="C65" s="2"/>
      <c r="D65" s="2"/>
      <c r="E65" s="2"/>
      <c r="F65" s="2"/>
      <c r="G65" s="2"/>
    </row>
  </sheetData>
  <mergeCells count="10">
    <mergeCell ref="A61:A62"/>
    <mergeCell ref="A50:A51"/>
    <mergeCell ref="A42:H42"/>
    <mergeCell ref="A55:H55"/>
    <mergeCell ref="A3:H3"/>
    <mergeCell ref="A16:H16"/>
    <mergeCell ref="A29:H29"/>
    <mergeCell ref="A11:A12"/>
    <mergeCell ref="A24:A25"/>
    <mergeCell ref="A37:A38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7A6BE3F31274540B9E5D3152FA9818C" ma:contentTypeVersion="16" ma:contentTypeDescription="Create a new document." ma:contentTypeScope="" ma:versionID="f89a960e6907b47086f1c1108ea567e3">
  <xsd:schema xmlns:xsd="http://www.w3.org/2001/XMLSchema" xmlns:xs="http://www.w3.org/2001/XMLSchema" xmlns:p="http://schemas.microsoft.com/office/2006/metadata/properties" xmlns:ns2="0427e622-80fb-4403-a356-6371baf3360b" xmlns:ns3="c7473bb9-da31-4611-9890-c0d7931d3644" targetNamespace="http://schemas.microsoft.com/office/2006/metadata/properties" ma:root="true" ma:fieldsID="71bb98ff85312938434ef33ee5734f94" ns2:_="" ns3:_="">
    <xsd:import namespace="0427e622-80fb-4403-a356-6371baf3360b"/>
    <xsd:import namespace="c7473bb9-da31-4611-9890-c0d7931d364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ArchiverLinkFileType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27e622-80fb-4403-a356-6371baf336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ArchiverLinkFileType" ma:index="17" nillable="true" ma:displayName="ArchiverLinkFileType" ma:hidden="true" ma:internalName="ArchiverLinkFileTyp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75ba9304-3d59-4b5e-ab65-7f43a5b63a7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473bb9-da31-4611-9890-c0d7931d364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25466d8-593d-4e02-bc8c-abc409ed3b20}" ma:internalName="TaxCatchAll" ma:showField="CatchAllData" ma:web="c7473bb9-da31-4611-9890-c0d7931d364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rchiverLinkFileType xmlns="0427e622-80fb-4403-a356-6371baf3360b" xsi:nil="true"/>
    <TaxCatchAll xmlns="c7473bb9-da31-4611-9890-c0d7931d3644" xsi:nil="true"/>
    <lcf76f155ced4ddcb4097134ff3c332f xmlns="0427e622-80fb-4403-a356-6371baf3360b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73BE28D-6FCA-41A4-A080-07D3B12043F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27e622-80fb-4403-a356-6371baf3360b"/>
    <ds:schemaRef ds:uri="c7473bb9-da31-4611-9890-c0d7931d364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586C2A3-9636-4948-9BFC-A2FA3DC9A82E}">
  <ds:schemaRefs>
    <ds:schemaRef ds:uri="http://purl.org/dc/dcmitype/"/>
    <ds:schemaRef ds:uri="http://www.w3.org/XML/1998/namespace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schemas.microsoft.com/office/infopath/2007/PartnerControls"/>
    <ds:schemaRef ds:uri="c7473bb9-da31-4611-9890-c0d7931d3644"/>
    <ds:schemaRef ds:uri="0427e622-80fb-4403-a356-6371baf3360b"/>
  </ds:schemaRefs>
</ds:datastoreItem>
</file>

<file path=customXml/itemProps3.xml><?xml version="1.0" encoding="utf-8"?>
<ds:datastoreItem xmlns:ds="http://schemas.openxmlformats.org/officeDocument/2006/customXml" ds:itemID="{90B34151-0AC4-4EB2-9108-1BF11446A75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COVER</vt:lpstr>
      <vt:lpstr>ICT SPENDING</vt:lpstr>
      <vt:lpstr>GDP</vt:lpstr>
      <vt:lpstr>Ind.1 DATA PROFESSIONALS</vt:lpstr>
      <vt:lpstr>Ind.2 DATA COMPANIES</vt:lpstr>
      <vt:lpstr>Ind. 3. DC Revenue </vt:lpstr>
      <vt:lpstr>Ind.4 DATA MARKET</vt:lpstr>
      <vt:lpstr>Ind.5 DATA ECONOMY</vt:lpstr>
      <vt:lpstr>Ind. 6. SKILLS GAP </vt:lpstr>
      <vt:lpstr>INTERNATIONALS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mglennon</dc:creator>
  <cp:keywords/>
  <dc:description/>
  <cp:lastModifiedBy>Nevena Raczko</cp:lastModifiedBy>
  <cp:revision/>
  <dcterms:created xsi:type="dcterms:W3CDTF">2006-09-16T00:00:00Z</dcterms:created>
  <dcterms:modified xsi:type="dcterms:W3CDTF">2025-03-03T16:32:44Z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icrosoft.ReportingServices.InteractiveReport.Excel.SheetName">
    <vt:i4>2</vt:i4>
  </property>
  <property fmtid="{D5CDD505-2E9C-101B-9397-08002B2CF9AE}" pid="3" name="ContentTypeId">
    <vt:lpwstr>0x01010007A6BE3F31274540B9E5D3152FA9818C</vt:lpwstr>
  </property>
  <property fmtid="{D5CDD505-2E9C-101B-9397-08002B2CF9AE}" pid="4" name="MediaServiceImageTags">
    <vt:lpwstr/>
  </property>
</Properties>
</file>