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tps://myintracomm-collab.ec.europa.eu/projects/H2020drafting/MGAs 2021-2027/"/>
    </mc:Choice>
  </mc:AlternateContent>
  <bookViews>
    <workbookView xWindow="0" yWindow="0" windowWidth="23040" windowHeight="8055"/>
  </bookViews>
  <sheets>
    <sheet name="Notice" sheetId="10" r:id="rId1"/>
    <sheet name="Input Sheet" sheetId="2" r:id="rId2"/>
    <sheet name="Output Financial Analysis" sheetId="7" r:id="rId3"/>
    <sheet name="Output Economic Analysis" sheetId="1" r:id="rId4"/>
    <sheet name="Free input space for info # 1" sheetId="15" r:id="rId5"/>
    <sheet name="Free input space for info #2" sheetId="16" r:id="rId6"/>
    <sheet name="HIDDEN Sensitivities" sheetId="14" state="hidden" r:id="rId7"/>
  </sheets>
  <definedNames>
    <definedName name="_xlnm._FilterDatabase" localSheetId="6" hidden="1">'HIDDEN Sensitivities'!#REF!</definedName>
    <definedName name="_xlnm._FilterDatabase" localSheetId="3" hidden="1">'Output Economic Analysis'!$B$17:$AH$28</definedName>
    <definedName name="_xlnm._FilterDatabase" localSheetId="2" hidden="1">'Output Financial Analysis'!#REF!</definedName>
    <definedName name="_xlnm.Print_Area" localSheetId="6">'HIDDEN Sensitivities'!$A$1:$BC$264</definedName>
    <definedName name="_xlnm.Print_Area" localSheetId="1">'Input Sheet'!$A$1:$BG$257</definedName>
    <definedName name="_xlnm.Print_Area" localSheetId="0">Notice!$B$1:$AA$417</definedName>
    <definedName name="_xlnm.Print_Area" localSheetId="2">'Output Financial Analysis'!$A$1:$BC$81</definedName>
  </definedNames>
  <calcPr calcId="162913"/>
</workbook>
</file>

<file path=xl/calcChain.xml><?xml version="1.0" encoding="utf-8"?>
<calcChain xmlns="http://schemas.openxmlformats.org/spreadsheetml/2006/main">
  <c r="G231" i="2" l="1"/>
  <c r="G63" i="2" l="1"/>
  <c r="G64" i="2"/>
  <c r="G65" i="2"/>
  <c r="G66" i="2"/>
  <c r="G67" i="2"/>
  <c r="G68" i="2"/>
  <c r="G69" i="2"/>
  <c r="H201" i="2" l="1"/>
  <c r="H199" i="2"/>
  <c r="H197" i="2"/>
  <c r="H195" i="2"/>
  <c r="H193" i="2"/>
  <c r="H191" i="2"/>
  <c r="H189" i="2"/>
  <c r="H187" i="2"/>
  <c r="H185" i="2"/>
  <c r="H183" i="2"/>
  <c r="H181" i="2"/>
  <c r="H179" i="2"/>
  <c r="H177" i="2"/>
  <c r="H175" i="2"/>
  <c r="H173" i="2"/>
  <c r="B228" i="2" l="1"/>
  <c r="C8" i="14" l="1"/>
  <c r="H22" i="2" l="1"/>
  <c r="H42" i="2"/>
  <c r="H41" i="2"/>
  <c r="H40" i="2"/>
  <c r="H39" i="2"/>
  <c r="H38" i="2"/>
  <c r="H34" i="2"/>
  <c r="H33" i="2"/>
  <c r="H32" i="2"/>
  <c r="H31" i="2"/>
  <c r="H30" i="2"/>
  <c r="H26" i="2"/>
  <c r="H25" i="2"/>
  <c r="H24" i="2"/>
  <c r="H23" i="2"/>
  <c r="B20" i="2" l="1"/>
  <c r="C34" i="2"/>
  <c r="C42" i="2" s="1"/>
  <c r="C33" i="2"/>
  <c r="C41" i="2" s="1"/>
  <c r="C32" i="2"/>
  <c r="C40" i="2" s="1"/>
  <c r="C31" i="2"/>
  <c r="C39" i="2" s="1"/>
  <c r="C30" i="2"/>
  <c r="C38" i="2" s="1"/>
  <c r="B227" i="2" l="1"/>
  <c r="I21" i="2" l="1"/>
  <c r="J21" i="2" s="1"/>
  <c r="K21" i="2" s="1"/>
  <c r="L21" i="2" s="1"/>
  <c r="M21" i="2" s="1"/>
  <c r="N21" i="2" s="1"/>
  <c r="O21" i="2" s="1"/>
  <c r="P21" i="2" s="1"/>
  <c r="Q21" i="2" s="1"/>
  <c r="R21" i="2" s="1"/>
  <c r="I37" i="2"/>
  <c r="J37" i="2" s="1"/>
  <c r="K37" i="2" s="1"/>
  <c r="L37" i="2" s="1"/>
  <c r="M37" i="2" s="1"/>
  <c r="N37" i="2" s="1"/>
  <c r="O37" i="2" s="1"/>
  <c r="P37" i="2" s="1"/>
  <c r="Q37" i="2" s="1"/>
  <c r="R37" i="2" s="1"/>
  <c r="S37" i="2" s="1"/>
  <c r="T37" i="2" s="1"/>
  <c r="U37" i="2" s="1"/>
  <c r="V37" i="2" s="1"/>
  <c r="W37" i="2" s="1"/>
  <c r="X37" i="2" s="1"/>
  <c r="Y37" i="2" s="1"/>
  <c r="Z37" i="2" s="1"/>
  <c r="AA37" i="2" s="1"/>
  <c r="AB37" i="2" s="1"/>
  <c r="AC37" i="2" s="1"/>
  <c r="AD37" i="2" s="1"/>
  <c r="AE37" i="2" s="1"/>
  <c r="AF37" i="2" s="1"/>
  <c r="AG37" i="2" s="1"/>
  <c r="AH37" i="2" s="1"/>
  <c r="AI37" i="2" s="1"/>
  <c r="AJ37" i="2" s="1"/>
  <c r="AK37" i="2" s="1"/>
  <c r="AL37" i="2" s="1"/>
  <c r="AM37" i="2" s="1"/>
  <c r="AN37" i="2" s="1"/>
  <c r="AO37" i="2" s="1"/>
  <c r="AP37" i="2" s="1"/>
  <c r="AQ37" i="2" s="1"/>
  <c r="AR37" i="2" s="1"/>
  <c r="AS37" i="2" s="1"/>
  <c r="AT37" i="2" s="1"/>
  <c r="AU37" i="2" s="1"/>
  <c r="AV37" i="2" s="1"/>
  <c r="AW37" i="2" s="1"/>
  <c r="AX37" i="2" s="1"/>
  <c r="AY37" i="2" s="1"/>
  <c r="AZ37" i="2" s="1"/>
  <c r="BA37" i="2" s="1"/>
  <c r="BB37" i="2" s="1"/>
  <c r="BC37" i="2" s="1"/>
  <c r="BD37" i="2" s="1"/>
  <c r="BE37" i="2" s="1"/>
  <c r="BF37" i="2" s="1"/>
  <c r="I29" i="2"/>
  <c r="J29" i="2" l="1"/>
  <c r="K29" i="2" s="1"/>
  <c r="L29" i="2" s="1"/>
  <c r="M29" i="2" s="1"/>
  <c r="N29" i="2" s="1"/>
  <c r="O29" i="2" s="1"/>
  <c r="P29" i="2" s="1"/>
  <c r="Q29" i="2" s="1"/>
  <c r="R29" i="2" s="1"/>
  <c r="S29" i="2" s="1"/>
  <c r="T29" i="2" s="1"/>
  <c r="U29" i="2" s="1"/>
  <c r="V29" i="2" s="1"/>
  <c r="W29" i="2" s="1"/>
  <c r="X29" i="2" s="1"/>
  <c r="Y29" i="2" s="1"/>
  <c r="Z29" i="2" s="1"/>
  <c r="AA29" i="2" s="1"/>
  <c r="AB29" i="2" s="1"/>
  <c r="AC29" i="2" s="1"/>
  <c r="AD29" i="2" s="1"/>
  <c r="AE29" i="2" s="1"/>
  <c r="AF29" i="2" s="1"/>
  <c r="AG29" i="2" s="1"/>
  <c r="AH29" i="2" s="1"/>
  <c r="AI29" i="2" s="1"/>
  <c r="AJ29" i="2" s="1"/>
  <c r="AK29" i="2" s="1"/>
  <c r="AL29" i="2" s="1"/>
  <c r="AM29" i="2" s="1"/>
  <c r="AN29" i="2" s="1"/>
  <c r="AO29" i="2" s="1"/>
  <c r="AP29" i="2" s="1"/>
  <c r="AQ29" i="2" s="1"/>
  <c r="AR29" i="2" s="1"/>
  <c r="AS29" i="2" s="1"/>
  <c r="AT29" i="2" s="1"/>
  <c r="AU29" i="2" s="1"/>
  <c r="AV29" i="2" s="1"/>
  <c r="AW29" i="2" s="1"/>
  <c r="AX29" i="2" s="1"/>
  <c r="AY29" i="2" s="1"/>
  <c r="AZ29" i="2" s="1"/>
  <c r="BA29" i="2" s="1"/>
  <c r="BB29" i="2" s="1"/>
  <c r="BC29" i="2" s="1"/>
  <c r="BD29" i="2" s="1"/>
  <c r="BE29" i="2" s="1"/>
  <c r="BF29" i="2" s="1"/>
  <c r="K49" i="14"/>
  <c r="K50" i="14"/>
  <c r="K51" i="14"/>
  <c r="K52" i="14"/>
  <c r="K53" i="14"/>
  <c r="B201" i="2" l="1"/>
  <c r="B199" i="2"/>
  <c r="B197" i="2"/>
  <c r="B195" i="2"/>
  <c r="B193" i="2"/>
  <c r="B191" i="2"/>
  <c r="B189" i="2"/>
  <c r="B187" i="2"/>
  <c r="B185" i="2"/>
  <c r="B183" i="2"/>
  <c r="B181" i="2"/>
  <c r="B179" i="2"/>
  <c r="B177" i="2"/>
  <c r="B175" i="2"/>
  <c r="B173" i="2"/>
  <c r="S110" i="2" l="1"/>
  <c r="R110" i="2"/>
  <c r="Q110" i="2"/>
  <c r="P110" i="2"/>
  <c r="O110" i="2"/>
  <c r="T110" i="2"/>
  <c r="E216" i="14" l="1"/>
  <c r="E215" i="14"/>
  <c r="E214" i="14"/>
  <c r="E213" i="14"/>
  <c r="E212" i="14"/>
  <c r="E211" i="14"/>
  <c r="E210" i="14"/>
  <c r="E209" i="14"/>
  <c r="E208" i="14"/>
  <c r="E207" i="14"/>
  <c r="E206" i="14"/>
  <c r="E205" i="14"/>
  <c r="E204" i="14"/>
  <c r="E203" i="14"/>
  <c r="E202" i="14"/>
  <c r="E53" i="14"/>
  <c r="E52" i="14"/>
  <c r="E51" i="14"/>
  <c r="E50" i="14"/>
  <c r="E49" i="14"/>
  <c r="E201" i="14"/>
  <c r="E200" i="14"/>
  <c r="E199" i="14"/>
  <c r="E198" i="14"/>
  <c r="K216" i="14" l="1"/>
  <c r="K215" i="14"/>
  <c r="K214" i="14"/>
  <c r="K213" i="14"/>
  <c r="K212" i="14"/>
  <c r="K211" i="14"/>
  <c r="K210" i="14"/>
  <c r="J216" i="14"/>
  <c r="J215" i="14"/>
  <c r="J214" i="14"/>
  <c r="J213" i="14"/>
  <c r="J212" i="14"/>
  <c r="J211" i="14"/>
  <c r="J210" i="14"/>
  <c r="H216" i="14"/>
  <c r="H215" i="14"/>
  <c r="H214" i="14"/>
  <c r="H213" i="14"/>
  <c r="H212" i="14"/>
  <c r="H211" i="14"/>
  <c r="H210" i="14"/>
  <c r="H209" i="14"/>
  <c r="G216" i="14"/>
  <c r="G215" i="14"/>
  <c r="G214" i="14"/>
  <c r="G213" i="14"/>
  <c r="G212" i="14"/>
  <c r="G211" i="14"/>
  <c r="G210" i="14"/>
  <c r="H208" i="14"/>
  <c r="H207" i="14"/>
  <c r="H206" i="14"/>
  <c r="H205" i="14"/>
  <c r="H204" i="14"/>
  <c r="H203" i="14"/>
  <c r="H202" i="14"/>
  <c r="H201" i="14"/>
  <c r="H200" i="14"/>
  <c r="H199" i="14"/>
  <c r="H198" i="14"/>
  <c r="K209" i="14"/>
  <c r="K208" i="14"/>
  <c r="K207" i="14"/>
  <c r="K206" i="14"/>
  <c r="K205" i="14"/>
  <c r="K204" i="14"/>
  <c r="K203" i="14"/>
  <c r="K202" i="14"/>
  <c r="K201" i="14"/>
  <c r="K200" i="14"/>
  <c r="K199" i="14"/>
  <c r="K198" i="14"/>
  <c r="J209" i="14"/>
  <c r="J208" i="14"/>
  <c r="J207" i="14"/>
  <c r="J206" i="14"/>
  <c r="J205" i="14"/>
  <c r="J204" i="14"/>
  <c r="J203" i="14"/>
  <c r="J202" i="14"/>
  <c r="J201" i="14"/>
  <c r="J200" i="14"/>
  <c r="J199" i="14"/>
  <c r="G209" i="14"/>
  <c r="G208" i="14"/>
  <c r="G207" i="14"/>
  <c r="G206" i="14"/>
  <c r="G205" i="14"/>
  <c r="G204" i="14"/>
  <c r="G203" i="14"/>
  <c r="G202" i="14"/>
  <c r="G201" i="14"/>
  <c r="G200" i="14"/>
  <c r="G199" i="14"/>
  <c r="J198" i="14"/>
  <c r="G198" i="14"/>
  <c r="BB106" i="14" l="1"/>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F106" i="14"/>
  <c r="BB105" i="14"/>
  <c r="BA105" i="14"/>
  <c r="AZ105" i="14"/>
  <c r="AY105" i="14"/>
  <c r="AX105" i="14"/>
  <c r="AW105" i="14"/>
  <c r="AV105" i="14"/>
  <c r="AU105" i="14"/>
  <c r="AT105" i="14"/>
  <c r="AS105" i="14"/>
  <c r="AR105" i="14"/>
  <c r="AQ105" i="14"/>
  <c r="AP105" i="14"/>
  <c r="AO105" i="14"/>
  <c r="AN105" i="14"/>
  <c r="AM105" i="14"/>
  <c r="AL105" i="14"/>
  <c r="AK105" i="14"/>
  <c r="AJ105" i="14"/>
  <c r="AI105" i="14"/>
  <c r="AH105" i="14"/>
  <c r="AG105" i="14"/>
  <c r="AF105" i="14"/>
  <c r="AE105" i="14"/>
  <c r="AD105" i="14"/>
  <c r="AC105" i="14"/>
  <c r="AB105" i="14"/>
  <c r="AA105" i="14"/>
  <c r="Z105" i="14"/>
  <c r="Y105" i="14"/>
  <c r="X105" i="14"/>
  <c r="W105" i="14"/>
  <c r="V105" i="14"/>
  <c r="U105" i="14"/>
  <c r="T105" i="14"/>
  <c r="S105" i="14"/>
  <c r="R105" i="14"/>
  <c r="Q105" i="14"/>
  <c r="P105" i="14"/>
  <c r="O105" i="14"/>
  <c r="N105" i="14"/>
  <c r="M105" i="14"/>
  <c r="L105" i="14"/>
  <c r="K105" i="14"/>
  <c r="J105" i="14"/>
  <c r="I105" i="14"/>
  <c r="H105" i="14"/>
  <c r="G105" i="14"/>
  <c r="F105" i="14"/>
  <c r="BB104" i="14"/>
  <c r="BA104" i="14"/>
  <c r="AZ104" i="14"/>
  <c r="AY104" i="14"/>
  <c r="AX104" i="14"/>
  <c r="AW104" i="14"/>
  <c r="AV104" i="14"/>
  <c r="AU104" i="14"/>
  <c r="AT104" i="14"/>
  <c r="AS104" i="14"/>
  <c r="AR104" i="14"/>
  <c r="AQ104" i="14"/>
  <c r="AP104" i="14"/>
  <c r="AO104" i="14"/>
  <c r="AN104" i="14"/>
  <c r="AM104" i="14"/>
  <c r="AL104" i="14"/>
  <c r="AK104" i="14"/>
  <c r="AJ104" i="14"/>
  <c r="AI104" i="14"/>
  <c r="AH104" i="14"/>
  <c r="AG104" i="14"/>
  <c r="AF104" i="14"/>
  <c r="AE104" i="14"/>
  <c r="AD104" i="14"/>
  <c r="AC104" i="14"/>
  <c r="AB104" i="14"/>
  <c r="AA104" i="14"/>
  <c r="Z104" i="14"/>
  <c r="Y104" i="14"/>
  <c r="X104" i="14"/>
  <c r="W104" i="14"/>
  <c r="V104" i="14"/>
  <c r="U104" i="14"/>
  <c r="T104" i="14"/>
  <c r="S104" i="14"/>
  <c r="R104" i="14"/>
  <c r="Q104" i="14"/>
  <c r="P104" i="14"/>
  <c r="O104" i="14"/>
  <c r="N104" i="14"/>
  <c r="M104" i="14"/>
  <c r="L104" i="14"/>
  <c r="K104" i="14"/>
  <c r="J104" i="14"/>
  <c r="I104" i="14"/>
  <c r="H104" i="14"/>
  <c r="G104" i="14"/>
  <c r="F104" i="14"/>
  <c r="BB103" i="14"/>
  <c r="BA103" i="14"/>
  <c r="AZ103" i="14"/>
  <c r="AY103" i="14"/>
  <c r="AX103" i="14"/>
  <c r="AW103" i="14"/>
  <c r="AV103" i="14"/>
  <c r="AU103" i="14"/>
  <c r="AT103" i="14"/>
  <c r="AS103" i="14"/>
  <c r="AR103" i="14"/>
  <c r="AQ103" i="14"/>
  <c r="AP103" i="14"/>
  <c r="AO103" i="14"/>
  <c r="AN103" i="14"/>
  <c r="AM103" i="14"/>
  <c r="AL103" i="14"/>
  <c r="AK103" i="14"/>
  <c r="AJ103" i="14"/>
  <c r="AI103" i="14"/>
  <c r="AH103" i="14"/>
  <c r="AG103" i="14"/>
  <c r="AF103" i="14"/>
  <c r="AE103" i="14"/>
  <c r="AD103" i="14"/>
  <c r="AC103" i="14"/>
  <c r="AB103" i="14"/>
  <c r="AA103" i="14"/>
  <c r="Z103" i="14"/>
  <c r="Y103" i="14"/>
  <c r="X103" i="14"/>
  <c r="W103" i="14"/>
  <c r="V103" i="14"/>
  <c r="U103" i="14"/>
  <c r="T103" i="14"/>
  <c r="S103" i="14"/>
  <c r="R103" i="14"/>
  <c r="Q103" i="14"/>
  <c r="P103" i="14"/>
  <c r="O103" i="14"/>
  <c r="N103" i="14"/>
  <c r="M103" i="14"/>
  <c r="L103" i="14"/>
  <c r="K103" i="14"/>
  <c r="J103" i="14"/>
  <c r="I103" i="14"/>
  <c r="H103" i="14"/>
  <c r="G103" i="14"/>
  <c r="F103" i="14"/>
  <c r="BB102" i="14"/>
  <c r="BA102" i="14"/>
  <c r="AZ102" i="14"/>
  <c r="AY102" i="14"/>
  <c r="AX102" i="14"/>
  <c r="AW102" i="14"/>
  <c r="AV102" i="14"/>
  <c r="AU102" i="14"/>
  <c r="AT102" i="14"/>
  <c r="AS102" i="14"/>
  <c r="AR102" i="14"/>
  <c r="AQ102" i="14"/>
  <c r="AP102" i="14"/>
  <c r="AO102" i="14"/>
  <c r="AN102" i="14"/>
  <c r="AM102" i="14"/>
  <c r="AL102" i="14"/>
  <c r="AK102" i="14"/>
  <c r="AJ102" i="14"/>
  <c r="AI102" i="14"/>
  <c r="AH102" i="14"/>
  <c r="AG102" i="14"/>
  <c r="AF102" i="14"/>
  <c r="AE102"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F102" i="14"/>
  <c r="BB101" i="14"/>
  <c r="BA101" i="14"/>
  <c r="AZ101" i="14"/>
  <c r="AY101" i="14"/>
  <c r="AX101" i="14"/>
  <c r="AW101" i="14"/>
  <c r="AV101" i="14"/>
  <c r="AU101" i="14"/>
  <c r="AT101" i="14"/>
  <c r="AS101" i="14"/>
  <c r="AR101" i="14"/>
  <c r="AQ101" i="14"/>
  <c r="AP101" i="14"/>
  <c r="AO101" i="14"/>
  <c r="AN101" i="14"/>
  <c r="AM101" i="14"/>
  <c r="AL101" i="14"/>
  <c r="AK101" i="14"/>
  <c r="AJ101" i="14"/>
  <c r="AI101" i="14"/>
  <c r="AH101" i="14"/>
  <c r="AG101" i="14"/>
  <c r="AF101" i="14"/>
  <c r="AE101" i="14"/>
  <c r="AD101" i="14"/>
  <c r="AC101" i="14"/>
  <c r="AB101" i="14"/>
  <c r="AA101" i="14"/>
  <c r="Z101" i="14"/>
  <c r="Y101" i="14"/>
  <c r="X101" i="14"/>
  <c r="W101" i="14"/>
  <c r="V101" i="14"/>
  <c r="U101" i="14"/>
  <c r="T101" i="14"/>
  <c r="S101" i="14"/>
  <c r="R101" i="14"/>
  <c r="Q101" i="14"/>
  <c r="P101" i="14"/>
  <c r="O101" i="14"/>
  <c r="N101" i="14"/>
  <c r="M101" i="14"/>
  <c r="L101" i="14"/>
  <c r="K101" i="14"/>
  <c r="J101" i="14"/>
  <c r="I101" i="14"/>
  <c r="H101" i="14"/>
  <c r="G101" i="14"/>
  <c r="F101" i="14"/>
  <c r="BB100" i="14"/>
  <c r="BA100" i="14"/>
  <c r="AZ100" i="14"/>
  <c r="AY100" i="14"/>
  <c r="AX100" i="14"/>
  <c r="AW100" i="14"/>
  <c r="AV100" i="14"/>
  <c r="AU100" i="14"/>
  <c r="AT100" i="14"/>
  <c r="AS100" i="14"/>
  <c r="AR100" i="14"/>
  <c r="AQ100" i="14"/>
  <c r="AP100" i="14"/>
  <c r="AO100" i="14"/>
  <c r="AN100" i="14"/>
  <c r="AM100" i="14"/>
  <c r="AL100" i="14"/>
  <c r="AK100" i="14"/>
  <c r="AJ100" i="14"/>
  <c r="AI100" i="14"/>
  <c r="AH100" i="14"/>
  <c r="AG100" i="14"/>
  <c r="AF100" i="14"/>
  <c r="AE100" i="14"/>
  <c r="AD100" i="14"/>
  <c r="AC100" i="14"/>
  <c r="AB100" i="14"/>
  <c r="AA100" i="14"/>
  <c r="Z100" i="14"/>
  <c r="Y100" i="14"/>
  <c r="X100" i="14"/>
  <c r="W100" i="14"/>
  <c r="V100" i="14"/>
  <c r="U100" i="14"/>
  <c r="T100" i="14"/>
  <c r="S100" i="14"/>
  <c r="R100" i="14"/>
  <c r="Q100" i="14"/>
  <c r="P100" i="14"/>
  <c r="O100" i="14"/>
  <c r="N100" i="14"/>
  <c r="M100" i="14"/>
  <c r="L100" i="14"/>
  <c r="K100" i="14"/>
  <c r="J100" i="14"/>
  <c r="I100" i="14"/>
  <c r="H100" i="14"/>
  <c r="G100" i="14"/>
  <c r="F100" i="14"/>
  <c r="BB99" i="14"/>
  <c r="BA99" i="14"/>
  <c r="AZ99" i="14"/>
  <c r="AY99" i="14"/>
  <c r="AX99" i="14"/>
  <c r="AW99" i="14"/>
  <c r="AV99" i="14"/>
  <c r="AU99" i="14"/>
  <c r="AT99" i="14"/>
  <c r="AS99" i="14"/>
  <c r="AR99" i="14"/>
  <c r="AQ99" i="14"/>
  <c r="AP99" i="14"/>
  <c r="AO99" i="14"/>
  <c r="AN99" i="14"/>
  <c r="AM99" i="14"/>
  <c r="AL99" i="14"/>
  <c r="AK99" i="14"/>
  <c r="AJ99" i="14"/>
  <c r="AI99" i="14"/>
  <c r="AH99" i="14"/>
  <c r="AG99" i="14"/>
  <c r="AF99" i="14"/>
  <c r="AE99" i="14"/>
  <c r="AD99" i="14"/>
  <c r="AC99" i="14"/>
  <c r="AB99" i="14"/>
  <c r="AA99" i="14"/>
  <c r="Z99" i="14"/>
  <c r="Y99" i="14"/>
  <c r="X99" i="14"/>
  <c r="W99" i="14"/>
  <c r="V99" i="14"/>
  <c r="U99" i="14"/>
  <c r="T99" i="14"/>
  <c r="S99" i="14"/>
  <c r="R99" i="14"/>
  <c r="Q99" i="14"/>
  <c r="P99" i="14"/>
  <c r="O99" i="14"/>
  <c r="N99" i="14"/>
  <c r="M99" i="14"/>
  <c r="L99" i="14"/>
  <c r="K99" i="14"/>
  <c r="J99" i="14"/>
  <c r="I99" i="14"/>
  <c r="H99" i="14"/>
  <c r="G99" i="14"/>
  <c r="F99" i="14"/>
  <c r="BB98" i="14"/>
  <c r="BA98" i="14"/>
  <c r="AZ98" i="14"/>
  <c r="AY98" i="14"/>
  <c r="AX98" i="14"/>
  <c r="AW98" i="14"/>
  <c r="AV98" i="14"/>
  <c r="AU98" i="14"/>
  <c r="AT98" i="14"/>
  <c r="AS98" i="14"/>
  <c r="AR98" i="14"/>
  <c r="AQ98" i="14"/>
  <c r="AP98" i="14"/>
  <c r="AO98" i="14"/>
  <c r="AN98" i="14"/>
  <c r="AM98" i="14"/>
  <c r="AL98" i="14"/>
  <c r="AK98" i="14"/>
  <c r="AJ98" i="14"/>
  <c r="AI98" i="14"/>
  <c r="AH98" i="14"/>
  <c r="AG98" i="14"/>
  <c r="AF98" i="14"/>
  <c r="AE98" i="14"/>
  <c r="AD98" i="14"/>
  <c r="AC98" i="14"/>
  <c r="AB98" i="14"/>
  <c r="AA98" i="14"/>
  <c r="Z98" i="14"/>
  <c r="Y98" i="14"/>
  <c r="X98" i="14"/>
  <c r="W98" i="14"/>
  <c r="V98" i="14"/>
  <c r="U98" i="14"/>
  <c r="T98" i="14"/>
  <c r="S98" i="14"/>
  <c r="R98" i="14"/>
  <c r="Q98" i="14"/>
  <c r="P98" i="14"/>
  <c r="O98" i="14"/>
  <c r="N98" i="14"/>
  <c r="M98" i="14"/>
  <c r="L98" i="14"/>
  <c r="K98" i="14"/>
  <c r="J98" i="14"/>
  <c r="I98" i="14"/>
  <c r="H98" i="14"/>
  <c r="G98" i="14"/>
  <c r="F98" i="14"/>
  <c r="BB97" i="14"/>
  <c r="BA97" i="14"/>
  <c r="AZ97" i="14"/>
  <c r="AY97" i="14"/>
  <c r="AX97" i="14"/>
  <c r="AW97" i="14"/>
  <c r="AV97" i="14"/>
  <c r="AU97" i="14"/>
  <c r="AT97" i="14"/>
  <c r="AS97" i="14"/>
  <c r="AR97" i="14"/>
  <c r="AQ97" i="14"/>
  <c r="AP97" i="14"/>
  <c r="AO97" i="14"/>
  <c r="AN97" i="14"/>
  <c r="AM97" i="14"/>
  <c r="AL97" i="14"/>
  <c r="AK97" i="14"/>
  <c r="AJ97" i="14"/>
  <c r="AI97" i="14"/>
  <c r="AH97" i="14"/>
  <c r="AG97" i="14"/>
  <c r="AF97" i="14"/>
  <c r="AE97" i="14"/>
  <c r="AD97" i="14"/>
  <c r="AC97" i="14"/>
  <c r="AB97" i="14"/>
  <c r="AA97" i="14"/>
  <c r="Z97" i="14"/>
  <c r="Y97" i="14"/>
  <c r="X97" i="14"/>
  <c r="W97" i="14"/>
  <c r="V97" i="14"/>
  <c r="U97" i="14"/>
  <c r="T97" i="14"/>
  <c r="S97" i="14"/>
  <c r="R97" i="14"/>
  <c r="Q97" i="14"/>
  <c r="P97" i="14"/>
  <c r="O97" i="14"/>
  <c r="N97" i="14"/>
  <c r="M97" i="14"/>
  <c r="L97" i="14"/>
  <c r="K97" i="14"/>
  <c r="J97" i="14"/>
  <c r="I97" i="14"/>
  <c r="H97" i="14"/>
  <c r="G97" i="14"/>
  <c r="F97" i="14"/>
  <c r="BB96" i="14"/>
  <c r="BA96" i="14"/>
  <c r="AZ96" i="14"/>
  <c r="AY96" i="14"/>
  <c r="AX96" i="14"/>
  <c r="AW96" i="14"/>
  <c r="AV96" i="14"/>
  <c r="AU96" i="14"/>
  <c r="AT96" i="14"/>
  <c r="AS96" i="14"/>
  <c r="AR96" i="14"/>
  <c r="AQ96" i="14"/>
  <c r="AP96" i="14"/>
  <c r="AO96" i="14"/>
  <c r="AN96" i="14"/>
  <c r="AM96" i="14"/>
  <c r="AL96" i="14"/>
  <c r="AK96" i="14"/>
  <c r="AJ96" i="14"/>
  <c r="AI96" i="14"/>
  <c r="AH96" i="14"/>
  <c r="AG96" i="14"/>
  <c r="AF96" i="14"/>
  <c r="AE96"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BB95" i="14"/>
  <c r="BA95" i="14"/>
  <c r="AZ95" i="14"/>
  <c r="AY95" i="14"/>
  <c r="AX95" i="14"/>
  <c r="AW95" i="14"/>
  <c r="AV95" i="14"/>
  <c r="AU95" i="14"/>
  <c r="AT95" i="14"/>
  <c r="AS95" i="14"/>
  <c r="AR95" i="14"/>
  <c r="AQ95" i="14"/>
  <c r="AP95" i="14"/>
  <c r="AO95" i="14"/>
  <c r="AN95" i="14"/>
  <c r="AM95" i="14"/>
  <c r="AL95" i="14"/>
  <c r="AK95" i="14"/>
  <c r="AJ95" i="14"/>
  <c r="AI95" i="14"/>
  <c r="AH95" i="14"/>
  <c r="AG95" i="14"/>
  <c r="AF95" i="14"/>
  <c r="AE95" i="14"/>
  <c r="AD95" i="14"/>
  <c r="AC95" i="14"/>
  <c r="AB95" i="14"/>
  <c r="AA95" i="14"/>
  <c r="Z95" i="14"/>
  <c r="Y95" i="14"/>
  <c r="X95" i="14"/>
  <c r="W95" i="14"/>
  <c r="V95" i="14"/>
  <c r="U95" i="14"/>
  <c r="T95" i="14"/>
  <c r="S95" i="14"/>
  <c r="R95" i="14"/>
  <c r="Q95" i="14"/>
  <c r="P95" i="14"/>
  <c r="O95" i="14"/>
  <c r="N95" i="14"/>
  <c r="M95" i="14"/>
  <c r="L95" i="14"/>
  <c r="K95" i="14"/>
  <c r="J95" i="14"/>
  <c r="I95" i="14"/>
  <c r="H95" i="14"/>
  <c r="G95" i="14"/>
  <c r="F95" i="14"/>
  <c r="BB94" i="14"/>
  <c r="BA94" i="14"/>
  <c r="AZ94" i="14"/>
  <c r="AY94" i="14"/>
  <c r="AX94" i="14"/>
  <c r="AW94" i="14"/>
  <c r="AV94" i="14"/>
  <c r="AU94" i="14"/>
  <c r="AT94" i="14"/>
  <c r="AS94" i="14"/>
  <c r="AR94" i="14"/>
  <c r="AQ94" i="14"/>
  <c r="AP94" i="14"/>
  <c r="AO94" i="14"/>
  <c r="AN94" i="14"/>
  <c r="AM94" i="14"/>
  <c r="AL94" i="14"/>
  <c r="AK94" i="14"/>
  <c r="AJ94" i="14"/>
  <c r="AI94" i="14"/>
  <c r="AH94" i="14"/>
  <c r="AG94" i="14"/>
  <c r="AF94" i="14"/>
  <c r="AE94" i="14"/>
  <c r="AD94" i="14"/>
  <c r="AC94" i="14"/>
  <c r="AB94" i="14"/>
  <c r="AA94" i="14"/>
  <c r="Z94" i="14"/>
  <c r="Y94" i="14"/>
  <c r="X94" i="14"/>
  <c r="W94" i="14"/>
  <c r="V94" i="14"/>
  <c r="U94" i="14"/>
  <c r="T94" i="14"/>
  <c r="S94" i="14"/>
  <c r="R94" i="14"/>
  <c r="Q94" i="14"/>
  <c r="P94" i="14"/>
  <c r="O94" i="14"/>
  <c r="N94" i="14"/>
  <c r="M94" i="14"/>
  <c r="L94" i="14"/>
  <c r="K94" i="14"/>
  <c r="J94" i="14"/>
  <c r="I94" i="14"/>
  <c r="H94" i="14"/>
  <c r="G94" i="14"/>
  <c r="F94" i="14"/>
  <c r="BB93" i="14"/>
  <c r="BA93" i="14"/>
  <c r="AZ93" i="14"/>
  <c r="AY93" i="14"/>
  <c r="AX93" i="14"/>
  <c r="AW93" i="14"/>
  <c r="AV93" i="14"/>
  <c r="AU93" i="14"/>
  <c r="AT93" i="14"/>
  <c r="AS93" i="14"/>
  <c r="AR93" i="14"/>
  <c r="AQ93" i="14"/>
  <c r="AP93" i="14"/>
  <c r="AO93" i="14"/>
  <c r="AN93" i="14"/>
  <c r="AM93" i="14"/>
  <c r="AL93" i="14"/>
  <c r="AK93" i="14"/>
  <c r="AJ93" i="14"/>
  <c r="AI93" i="14"/>
  <c r="AH93" i="14"/>
  <c r="AG93" i="14"/>
  <c r="AF93" i="14"/>
  <c r="AE93" i="14"/>
  <c r="AD93" i="14"/>
  <c r="AC93" i="14"/>
  <c r="AB93" i="14"/>
  <c r="AA93" i="14"/>
  <c r="Z93" i="14"/>
  <c r="Y93" i="14"/>
  <c r="X93" i="14"/>
  <c r="W93" i="14"/>
  <c r="V93" i="14"/>
  <c r="U93" i="14"/>
  <c r="T93" i="14"/>
  <c r="S93" i="14"/>
  <c r="R93" i="14"/>
  <c r="Q93" i="14"/>
  <c r="P93" i="14"/>
  <c r="O93" i="14"/>
  <c r="N93" i="14"/>
  <c r="M93" i="14"/>
  <c r="L93" i="14"/>
  <c r="K93" i="14"/>
  <c r="J93" i="14"/>
  <c r="I93" i="14"/>
  <c r="H93" i="14"/>
  <c r="G93" i="14"/>
  <c r="F93" i="14"/>
  <c r="BB92" i="14"/>
  <c r="BA92" i="14"/>
  <c r="AZ92" i="14"/>
  <c r="AY92" i="14"/>
  <c r="AX92" i="14"/>
  <c r="AW92" i="14"/>
  <c r="AV92" i="14"/>
  <c r="AU92" i="14"/>
  <c r="AT92" i="14"/>
  <c r="AS92" i="14"/>
  <c r="AR92" i="14"/>
  <c r="AQ92" i="14"/>
  <c r="AP92" i="14"/>
  <c r="AO92" i="14"/>
  <c r="AN92" i="14"/>
  <c r="AM92" i="14"/>
  <c r="AL92" i="14"/>
  <c r="AK92" i="14"/>
  <c r="AJ92" i="14"/>
  <c r="AI92" i="14"/>
  <c r="AH92" i="14"/>
  <c r="AG92" i="14"/>
  <c r="AF92" i="14"/>
  <c r="AE92" i="14"/>
  <c r="AD92" i="14"/>
  <c r="AC92" i="14"/>
  <c r="AB92" i="14"/>
  <c r="AA92" i="14"/>
  <c r="Z92" i="14"/>
  <c r="Y92" i="14"/>
  <c r="X92" i="14"/>
  <c r="W92" i="14"/>
  <c r="V92" i="14"/>
  <c r="U92" i="14"/>
  <c r="T92" i="14"/>
  <c r="S92" i="14"/>
  <c r="R92" i="14"/>
  <c r="Q92" i="14"/>
  <c r="P92" i="14"/>
  <c r="O92" i="14"/>
  <c r="N92" i="14"/>
  <c r="M92" i="14"/>
  <c r="L92" i="14"/>
  <c r="K92" i="14"/>
  <c r="J92" i="14"/>
  <c r="I92" i="14"/>
  <c r="H92" i="14"/>
  <c r="G92" i="14"/>
  <c r="F92" i="14"/>
  <c r="BB87" i="14"/>
  <c r="BA87" i="14"/>
  <c r="AZ87" i="14"/>
  <c r="AY87" i="14"/>
  <c r="AX87" i="14"/>
  <c r="AW87" i="14"/>
  <c r="AV87" i="14"/>
  <c r="AU87" i="14"/>
  <c r="AT87" i="14"/>
  <c r="AS87" i="14"/>
  <c r="AR87" i="14"/>
  <c r="AQ87" i="14"/>
  <c r="AP87" i="14"/>
  <c r="AO87" i="14"/>
  <c r="AN87" i="14"/>
  <c r="AM87" i="14"/>
  <c r="AL87" i="14"/>
  <c r="AK87" i="14"/>
  <c r="AJ87" i="14"/>
  <c r="AI87" i="14"/>
  <c r="AH87" i="14"/>
  <c r="AG87" i="14"/>
  <c r="AF87" i="14"/>
  <c r="AE87" i="14"/>
  <c r="AD87" i="14"/>
  <c r="AC87" i="14"/>
  <c r="AB87" i="14"/>
  <c r="AA87" i="14"/>
  <c r="Z87" i="14"/>
  <c r="Y87" i="14"/>
  <c r="X87" i="14"/>
  <c r="W87" i="14"/>
  <c r="V87" i="14"/>
  <c r="U87" i="14"/>
  <c r="T87" i="14"/>
  <c r="S87" i="14"/>
  <c r="R87" i="14"/>
  <c r="Q87" i="14"/>
  <c r="P87" i="14"/>
  <c r="O87" i="14"/>
  <c r="N87" i="14"/>
  <c r="M87" i="14"/>
  <c r="L87" i="14"/>
  <c r="K87" i="14"/>
  <c r="J87" i="14"/>
  <c r="I87" i="14"/>
  <c r="H87" i="14"/>
  <c r="G87" i="14"/>
  <c r="F87" i="14"/>
  <c r="E106" i="14"/>
  <c r="E105" i="14"/>
  <c r="E104" i="14"/>
  <c r="E103" i="14"/>
  <c r="E102" i="14"/>
  <c r="E101" i="14"/>
  <c r="E100" i="14"/>
  <c r="E99" i="14"/>
  <c r="E98" i="14"/>
  <c r="E97" i="14"/>
  <c r="E96" i="14"/>
  <c r="E95" i="14"/>
  <c r="E94" i="14"/>
  <c r="E93" i="14"/>
  <c r="E92" i="14"/>
  <c r="E87" i="14"/>
  <c r="C205" i="2"/>
  <c r="C206" i="2"/>
  <c r="C207" i="2"/>
  <c r="C208" i="2"/>
  <c r="C209" i="2"/>
  <c r="C210" i="2"/>
  <c r="B106" i="14"/>
  <c r="B216" i="14" s="1"/>
  <c r="L216" i="14" s="1"/>
  <c r="B105" i="14"/>
  <c r="B215" i="14" s="1"/>
  <c r="L215" i="14" s="1"/>
  <c r="B104" i="14"/>
  <c r="B214" i="14" s="1"/>
  <c r="L214" i="14" s="1"/>
  <c r="B103" i="14"/>
  <c r="B213" i="14" s="1"/>
  <c r="L213" i="14" s="1"/>
  <c r="B102" i="14"/>
  <c r="B212" i="14" s="1"/>
  <c r="L212" i="14" s="1"/>
  <c r="B101" i="14"/>
  <c r="B211" i="14" s="1"/>
  <c r="L211" i="14" s="1"/>
  <c r="B100" i="14"/>
  <c r="B210" i="14" s="1"/>
  <c r="L210" i="14" s="1"/>
  <c r="B99" i="14"/>
  <c r="B209" i="14" s="1"/>
  <c r="L209" i="14" s="1"/>
  <c r="B98" i="14"/>
  <c r="B208" i="14" s="1"/>
  <c r="L208" i="14" s="1"/>
  <c r="B97" i="14"/>
  <c r="B207" i="14" s="1"/>
  <c r="L207" i="14" s="1"/>
  <c r="B96" i="14"/>
  <c r="B206" i="14" s="1"/>
  <c r="L206" i="14" s="1"/>
  <c r="B95" i="14"/>
  <c r="B205" i="14" s="1"/>
  <c r="L205" i="14" s="1"/>
  <c r="B94" i="14"/>
  <c r="B204" i="14" s="1"/>
  <c r="L204" i="14" s="1"/>
  <c r="B93" i="14"/>
  <c r="B203" i="14" s="1"/>
  <c r="L203" i="14" s="1"/>
  <c r="B92" i="14"/>
  <c r="B202" i="14" s="1"/>
  <c r="L202" i="14" s="1"/>
  <c r="C84" i="14"/>
  <c r="E84" i="14"/>
  <c r="F84" i="14" s="1"/>
  <c r="C100" i="14"/>
  <c r="C96" i="14"/>
  <c r="C106" i="14"/>
  <c r="C87" i="14"/>
  <c r="C102" i="14"/>
  <c r="C95" i="14"/>
  <c r="C98" i="14"/>
  <c r="C105" i="14"/>
  <c r="C97" i="14"/>
  <c r="C104" i="14"/>
  <c r="C101" i="14"/>
  <c r="C103" i="14"/>
  <c r="C94" i="14"/>
  <c r="C92" i="14"/>
  <c r="C99" i="14"/>
  <c r="C93" i="14"/>
  <c r="E176" i="14" l="1"/>
  <c r="E184" i="14"/>
  <c r="E172" i="14"/>
  <c r="E180" i="14"/>
  <c r="E188" i="14"/>
  <c r="E164" i="14"/>
  <c r="E168" i="14"/>
  <c r="E132" i="14"/>
  <c r="E148" i="14"/>
  <c r="E160" i="14"/>
  <c r="E140" i="14"/>
  <c r="E156" i="14"/>
  <c r="E136" i="14"/>
  <c r="E144" i="14"/>
  <c r="E152" i="14"/>
  <c r="E107" i="14"/>
  <c r="G107" i="14"/>
  <c r="I107" i="14"/>
  <c r="K107" i="14"/>
  <c r="M107" i="14"/>
  <c r="O107" i="14"/>
  <c r="Q107" i="14"/>
  <c r="S107" i="14"/>
  <c r="U107" i="14"/>
  <c r="W107" i="14"/>
  <c r="Y107" i="14"/>
  <c r="AA107" i="14"/>
  <c r="AC107" i="14"/>
  <c r="AE107" i="14"/>
  <c r="AG107" i="14"/>
  <c r="AI107" i="14"/>
  <c r="AK107" i="14"/>
  <c r="AM107" i="14"/>
  <c r="AO107" i="14"/>
  <c r="AQ107" i="14"/>
  <c r="AS107" i="14"/>
  <c r="AU107" i="14"/>
  <c r="AW107" i="14"/>
  <c r="AY107" i="14"/>
  <c r="BA107" i="14"/>
  <c r="F107" i="14"/>
  <c r="H107" i="14"/>
  <c r="J107" i="14"/>
  <c r="L107" i="14"/>
  <c r="N107" i="14"/>
  <c r="P107" i="14"/>
  <c r="R107" i="14"/>
  <c r="T107" i="14"/>
  <c r="V107" i="14"/>
  <c r="X107" i="14"/>
  <c r="Z107" i="14"/>
  <c r="AB107" i="14"/>
  <c r="AD107" i="14"/>
  <c r="AF107" i="14"/>
  <c r="AH107" i="14"/>
  <c r="AJ107" i="14"/>
  <c r="AL107" i="14"/>
  <c r="AN107" i="14"/>
  <c r="AP107" i="14"/>
  <c r="AR107" i="14"/>
  <c r="AT107" i="14"/>
  <c r="AV107" i="14"/>
  <c r="AX107" i="14"/>
  <c r="AZ107" i="14"/>
  <c r="BB107" i="14"/>
  <c r="G84" i="14"/>
  <c r="J53" i="14"/>
  <c r="H53" i="14"/>
  <c r="G53" i="14"/>
  <c r="J52" i="14"/>
  <c r="H52" i="14"/>
  <c r="G52" i="14"/>
  <c r="J51" i="14"/>
  <c r="H51" i="14"/>
  <c r="G51" i="14"/>
  <c r="J50" i="14"/>
  <c r="H50" i="14"/>
  <c r="G50" i="14"/>
  <c r="J49" i="14"/>
  <c r="H49" i="14"/>
  <c r="G49" i="14"/>
  <c r="C107" i="14"/>
  <c r="H84" i="14" l="1"/>
  <c r="I84" i="14" l="1"/>
  <c r="BF124" i="2"/>
  <c r="BE124" i="2"/>
  <c r="BD124" i="2"/>
  <c r="BC124" i="2"/>
  <c r="BB124" i="2"/>
  <c r="BA124" i="2"/>
  <c r="AZ124" i="2"/>
  <c r="AY124" i="2"/>
  <c r="AX124" i="2"/>
  <c r="AW124" i="2"/>
  <c r="AV124" i="2"/>
  <c r="AU124" i="2"/>
  <c r="AT124" i="2"/>
  <c r="AS124" i="2"/>
  <c r="AR124" i="2"/>
  <c r="AQ124" i="2"/>
  <c r="AP124" i="2"/>
  <c r="AO124" i="2"/>
  <c r="AN124" i="2"/>
  <c r="AM124" i="2"/>
  <c r="AL124" i="2"/>
  <c r="AK124" i="2"/>
  <c r="AJ124" i="2"/>
  <c r="AI124" i="2"/>
  <c r="AH124" i="2"/>
  <c r="AG124" i="2"/>
  <c r="AF124" i="2"/>
  <c r="AE124" i="2"/>
  <c r="AD124" i="2"/>
  <c r="AC124" i="2"/>
  <c r="AB124" i="2"/>
  <c r="AA124" i="2"/>
  <c r="Z124" i="2"/>
  <c r="Y124" i="2"/>
  <c r="X124" i="2"/>
  <c r="W124" i="2"/>
  <c r="V124" i="2"/>
  <c r="U124" i="2"/>
  <c r="T124" i="2"/>
  <c r="S124" i="2"/>
  <c r="R124" i="2"/>
  <c r="Q124" i="2"/>
  <c r="P124" i="2"/>
  <c r="O124" i="2"/>
  <c r="N124" i="2"/>
  <c r="M124" i="2"/>
  <c r="L124" i="2"/>
  <c r="K124" i="2"/>
  <c r="J124" i="2"/>
  <c r="BF123" i="2"/>
  <c r="BE123" i="2"/>
  <c r="BD123" i="2"/>
  <c r="BC123" i="2"/>
  <c r="BB123" i="2"/>
  <c r="BA123" i="2"/>
  <c r="AZ123" i="2"/>
  <c r="AY123" i="2"/>
  <c r="AX123" i="2"/>
  <c r="AW123" i="2"/>
  <c r="AV123" i="2"/>
  <c r="AU123" i="2"/>
  <c r="AT123" i="2"/>
  <c r="AS123" i="2"/>
  <c r="AR123" i="2"/>
  <c r="AQ123" i="2"/>
  <c r="AP123" i="2"/>
  <c r="AO123" i="2"/>
  <c r="AN123" i="2"/>
  <c r="AM123" i="2"/>
  <c r="AL123" i="2"/>
  <c r="AK123" i="2"/>
  <c r="AJ123" i="2"/>
  <c r="AI123" i="2"/>
  <c r="AH123" i="2"/>
  <c r="AG123" i="2"/>
  <c r="AF123" i="2"/>
  <c r="AE123" i="2"/>
  <c r="AD123" i="2"/>
  <c r="AC123" i="2"/>
  <c r="AB123" i="2"/>
  <c r="AA123" i="2"/>
  <c r="Z123" i="2"/>
  <c r="Y123" i="2"/>
  <c r="X123" i="2"/>
  <c r="W123" i="2"/>
  <c r="V123" i="2"/>
  <c r="U123" i="2"/>
  <c r="T123" i="2"/>
  <c r="S123" i="2"/>
  <c r="R123" i="2"/>
  <c r="Q123" i="2"/>
  <c r="P123" i="2"/>
  <c r="O123" i="2"/>
  <c r="N123" i="2"/>
  <c r="M123" i="2"/>
  <c r="L123" i="2"/>
  <c r="K123" i="2"/>
  <c r="J123" i="2"/>
  <c r="BF122" i="2"/>
  <c r="BE122" i="2"/>
  <c r="BD122" i="2"/>
  <c r="BC122" i="2"/>
  <c r="BB122" i="2"/>
  <c r="BA122" i="2"/>
  <c r="AZ122" i="2"/>
  <c r="AY122" i="2"/>
  <c r="AX122" i="2"/>
  <c r="AW122" i="2"/>
  <c r="AV122" i="2"/>
  <c r="AU122" i="2"/>
  <c r="AT122" i="2"/>
  <c r="AS122" i="2"/>
  <c r="AR122" i="2"/>
  <c r="AQ122" i="2"/>
  <c r="AP122" i="2"/>
  <c r="AO122" i="2"/>
  <c r="AN122" i="2"/>
  <c r="AM122" i="2"/>
  <c r="AL122" i="2"/>
  <c r="AK122" i="2"/>
  <c r="AJ122" i="2"/>
  <c r="AI122" i="2"/>
  <c r="AH122" i="2"/>
  <c r="AG122" i="2"/>
  <c r="AF122" i="2"/>
  <c r="AE122" i="2"/>
  <c r="AD122" i="2"/>
  <c r="AC122" i="2"/>
  <c r="AB122" i="2"/>
  <c r="AA122" i="2"/>
  <c r="Z122" i="2"/>
  <c r="Y122" i="2"/>
  <c r="X122" i="2"/>
  <c r="W122" i="2"/>
  <c r="V122" i="2"/>
  <c r="U122" i="2"/>
  <c r="T122" i="2"/>
  <c r="S122" i="2"/>
  <c r="R122" i="2"/>
  <c r="Q122" i="2"/>
  <c r="P122" i="2"/>
  <c r="O122" i="2"/>
  <c r="N122" i="2"/>
  <c r="M122" i="2"/>
  <c r="L122" i="2"/>
  <c r="K122" i="2"/>
  <c r="J122" i="2"/>
  <c r="BF121" i="2"/>
  <c r="BE121" i="2"/>
  <c r="BD121" i="2"/>
  <c r="BC121" i="2"/>
  <c r="BB121" i="2"/>
  <c r="BA121" i="2"/>
  <c r="AZ121" i="2"/>
  <c r="AY121" i="2"/>
  <c r="AX121" i="2"/>
  <c r="AW121" i="2"/>
  <c r="AV121" i="2"/>
  <c r="AU121" i="2"/>
  <c r="AT121" i="2"/>
  <c r="AS121" i="2"/>
  <c r="AR121" i="2"/>
  <c r="AQ121" i="2"/>
  <c r="AP121" i="2"/>
  <c r="AO121" i="2"/>
  <c r="AN121" i="2"/>
  <c r="AM121" i="2"/>
  <c r="AL121" i="2"/>
  <c r="AK121" i="2"/>
  <c r="AJ121" i="2"/>
  <c r="AI121" i="2"/>
  <c r="AH121" i="2"/>
  <c r="AG121" i="2"/>
  <c r="AF121" i="2"/>
  <c r="AE121" i="2"/>
  <c r="AD121" i="2"/>
  <c r="AC121" i="2"/>
  <c r="AB121" i="2"/>
  <c r="AA121" i="2"/>
  <c r="Z121" i="2"/>
  <c r="Y121" i="2"/>
  <c r="X121" i="2"/>
  <c r="W121" i="2"/>
  <c r="V121" i="2"/>
  <c r="U121" i="2"/>
  <c r="T121" i="2"/>
  <c r="S121" i="2"/>
  <c r="R121" i="2"/>
  <c r="Q121" i="2"/>
  <c r="P121" i="2"/>
  <c r="O121" i="2"/>
  <c r="N121" i="2"/>
  <c r="M121" i="2"/>
  <c r="L121" i="2"/>
  <c r="K121" i="2"/>
  <c r="J121" i="2"/>
  <c r="BF120" i="2"/>
  <c r="BE120" i="2"/>
  <c r="BD120" i="2"/>
  <c r="BC120" i="2"/>
  <c r="BB120" i="2"/>
  <c r="BA120" i="2"/>
  <c r="AZ120" i="2"/>
  <c r="AY120" i="2"/>
  <c r="AX120" i="2"/>
  <c r="AW120" i="2"/>
  <c r="AV120" i="2"/>
  <c r="AU120" i="2"/>
  <c r="AT120" i="2"/>
  <c r="AS120" i="2"/>
  <c r="AR120" i="2"/>
  <c r="AQ120" i="2"/>
  <c r="AP120" i="2"/>
  <c r="AO120" i="2"/>
  <c r="AN120" i="2"/>
  <c r="AM120" i="2"/>
  <c r="AL120" i="2"/>
  <c r="AK120" i="2"/>
  <c r="AJ120" i="2"/>
  <c r="AI120" i="2"/>
  <c r="AH120" i="2"/>
  <c r="AG120" i="2"/>
  <c r="AF120" i="2"/>
  <c r="AE120" i="2"/>
  <c r="AD120" i="2"/>
  <c r="AC120" i="2"/>
  <c r="AB120" i="2"/>
  <c r="AA120" i="2"/>
  <c r="Z120" i="2"/>
  <c r="Y120" i="2"/>
  <c r="X120" i="2"/>
  <c r="W120" i="2"/>
  <c r="V120" i="2"/>
  <c r="U120" i="2"/>
  <c r="T120" i="2"/>
  <c r="S120" i="2"/>
  <c r="R120" i="2"/>
  <c r="Q120" i="2"/>
  <c r="P120" i="2"/>
  <c r="O120" i="2"/>
  <c r="N120" i="2"/>
  <c r="M120" i="2"/>
  <c r="L120" i="2"/>
  <c r="K120" i="2"/>
  <c r="J120" i="2"/>
  <c r="BF119" i="2"/>
  <c r="BE119" i="2"/>
  <c r="BD119" i="2"/>
  <c r="BC119" i="2"/>
  <c r="BB119" i="2"/>
  <c r="BA119" i="2"/>
  <c r="AZ119" i="2"/>
  <c r="AY119" i="2"/>
  <c r="AX119" i="2"/>
  <c r="AW119" i="2"/>
  <c r="AV119" i="2"/>
  <c r="AU119" i="2"/>
  <c r="AT119" i="2"/>
  <c r="AS119" i="2"/>
  <c r="AR119" i="2"/>
  <c r="AQ119" i="2"/>
  <c r="AP119" i="2"/>
  <c r="AO119" i="2"/>
  <c r="AN119" i="2"/>
  <c r="AM119" i="2"/>
  <c r="AL119" i="2"/>
  <c r="AK119" i="2"/>
  <c r="AJ119" i="2"/>
  <c r="AI119" i="2"/>
  <c r="AH119" i="2"/>
  <c r="AG119" i="2"/>
  <c r="AF119" i="2"/>
  <c r="AE119" i="2"/>
  <c r="AD119" i="2"/>
  <c r="AC119" i="2"/>
  <c r="AB119" i="2"/>
  <c r="AA119" i="2"/>
  <c r="Z119" i="2"/>
  <c r="Y119" i="2"/>
  <c r="X119" i="2"/>
  <c r="W119" i="2"/>
  <c r="V119" i="2"/>
  <c r="U119" i="2"/>
  <c r="T119" i="2"/>
  <c r="S119" i="2"/>
  <c r="R119" i="2"/>
  <c r="Q119" i="2"/>
  <c r="P119" i="2"/>
  <c r="O119" i="2"/>
  <c r="N119" i="2"/>
  <c r="M119" i="2"/>
  <c r="L119" i="2"/>
  <c r="K119" i="2"/>
  <c r="J119" i="2"/>
  <c r="BF118" i="2"/>
  <c r="BE118" i="2"/>
  <c r="BD118" i="2"/>
  <c r="BC118" i="2"/>
  <c r="BB118" i="2"/>
  <c r="BA118" i="2"/>
  <c r="AZ118" i="2"/>
  <c r="AY118" i="2"/>
  <c r="AX118" i="2"/>
  <c r="AW118" i="2"/>
  <c r="AV118" i="2"/>
  <c r="AU118" i="2"/>
  <c r="AT118" i="2"/>
  <c r="AS118" i="2"/>
  <c r="AR118" i="2"/>
  <c r="AQ118" i="2"/>
  <c r="AP118" i="2"/>
  <c r="AO118" i="2"/>
  <c r="AN118" i="2"/>
  <c r="AM118" i="2"/>
  <c r="AL118" i="2"/>
  <c r="AK118" i="2"/>
  <c r="AJ118" i="2"/>
  <c r="AI118" i="2"/>
  <c r="AH118" i="2"/>
  <c r="AG118" i="2"/>
  <c r="AF118" i="2"/>
  <c r="AE118" i="2"/>
  <c r="AD118" i="2"/>
  <c r="AC118" i="2"/>
  <c r="AB118" i="2"/>
  <c r="AA118" i="2"/>
  <c r="Z118" i="2"/>
  <c r="Y118" i="2"/>
  <c r="X118" i="2"/>
  <c r="W118" i="2"/>
  <c r="V118" i="2"/>
  <c r="U118" i="2"/>
  <c r="T118" i="2"/>
  <c r="S118" i="2"/>
  <c r="R118" i="2"/>
  <c r="Q118" i="2"/>
  <c r="P118" i="2"/>
  <c r="O118" i="2"/>
  <c r="N118" i="2"/>
  <c r="M118" i="2"/>
  <c r="L118" i="2"/>
  <c r="K118" i="2"/>
  <c r="J118" i="2"/>
  <c r="BF117" i="2"/>
  <c r="BE117" i="2"/>
  <c r="BD117" i="2"/>
  <c r="BC117" i="2"/>
  <c r="BB117" i="2"/>
  <c r="BA117" i="2"/>
  <c r="AZ117" i="2"/>
  <c r="AY117" i="2"/>
  <c r="AX117" i="2"/>
  <c r="AW117" i="2"/>
  <c r="AV117" i="2"/>
  <c r="AU117" i="2"/>
  <c r="AT117" i="2"/>
  <c r="AS117" i="2"/>
  <c r="AR117" i="2"/>
  <c r="AQ117" i="2"/>
  <c r="AP117" i="2"/>
  <c r="AO117" i="2"/>
  <c r="AN117" i="2"/>
  <c r="AM117" i="2"/>
  <c r="AL117" i="2"/>
  <c r="AK117" i="2"/>
  <c r="AJ117" i="2"/>
  <c r="AI117" i="2"/>
  <c r="AH117" i="2"/>
  <c r="AG117" i="2"/>
  <c r="AF117" i="2"/>
  <c r="AE117" i="2"/>
  <c r="AD117" i="2"/>
  <c r="AC117" i="2"/>
  <c r="AB117" i="2"/>
  <c r="AA117" i="2"/>
  <c r="Z117" i="2"/>
  <c r="Y117" i="2"/>
  <c r="X117" i="2"/>
  <c r="W117" i="2"/>
  <c r="V117" i="2"/>
  <c r="U117" i="2"/>
  <c r="T117" i="2"/>
  <c r="S117" i="2"/>
  <c r="R117" i="2"/>
  <c r="Q117" i="2"/>
  <c r="P117" i="2"/>
  <c r="O117" i="2"/>
  <c r="N117" i="2"/>
  <c r="M117" i="2"/>
  <c r="L117" i="2"/>
  <c r="K117" i="2"/>
  <c r="J117" i="2"/>
  <c r="BF116" i="2"/>
  <c r="BE116" i="2"/>
  <c r="BD116" i="2"/>
  <c r="BC116" i="2"/>
  <c r="BB116" i="2"/>
  <c r="BA116" i="2"/>
  <c r="AZ116" i="2"/>
  <c r="AY116" i="2"/>
  <c r="AX116" i="2"/>
  <c r="AW116" i="2"/>
  <c r="AV116" i="2"/>
  <c r="AU116" i="2"/>
  <c r="AT116" i="2"/>
  <c r="AS116" i="2"/>
  <c r="AR116" i="2"/>
  <c r="AQ116" i="2"/>
  <c r="AP116" i="2"/>
  <c r="AO116" i="2"/>
  <c r="AN116" i="2"/>
  <c r="AM116" i="2"/>
  <c r="AL116" i="2"/>
  <c r="AK116" i="2"/>
  <c r="AJ116" i="2"/>
  <c r="AI116" i="2"/>
  <c r="AH116" i="2"/>
  <c r="AG116" i="2"/>
  <c r="AF116" i="2"/>
  <c r="AE116" i="2"/>
  <c r="AD116" i="2"/>
  <c r="AC116" i="2"/>
  <c r="AB116" i="2"/>
  <c r="AA116" i="2"/>
  <c r="Z116" i="2"/>
  <c r="Y116" i="2"/>
  <c r="X116" i="2"/>
  <c r="W116" i="2"/>
  <c r="V116" i="2"/>
  <c r="U116" i="2"/>
  <c r="T116" i="2"/>
  <c r="S116" i="2"/>
  <c r="R116" i="2"/>
  <c r="Q116" i="2"/>
  <c r="P116" i="2"/>
  <c r="O116" i="2"/>
  <c r="N116" i="2"/>
  <c r="M116" i="2"/>
  <c r="L116" i="2"/>
  <c r="K116" i="2"/>
  <c r="J116" i="2"/>
  <c r="BF115" i="2"/>
  <c r="BE115" i="2"/>
  <c r="BD115" i="2"/>
  <c r="BC115" i="2"/>
  <c r="BB115" i="2"/>
  <c r="BA115" i="2"/>
  <c r="AZ115" i="2"/>
  <c r="AY115" i="2"/>
  <c r="AX115" i="2"/>
  <c r="AW115" i="2"/>
  <c r="AV115" i="2"/>
  <c r="AU115" i="2"/>
  <c r="AT115" i="2"/>
  <c r="AS115" i="2"/>
  <c r="AR115" i="2"/>
  <c r="AQ115" i="2"/>
  <c r="AP115" i="2"/>
  <c r="AO115" i="2"/>
  <c r="AN115" i="2"/>
  <c r="AM115" i="2"/>
  <c r="AL115" i="2"/>
  <c r="AK115" i="2"/>
  <c r="AJ115" i="2"/>
  <c r="AI115" i="2"/>
  <c r="AH115" i="2"/>
  <c r="AG115" i="2"/>
  <c r="AF115" i="2"/>
  <c r="AE115" i="2"/>
  <c r="AD115" i="2"/>
  <c r="AC115" i="2"/>
  <c r="AB115" i="2"/>
  <c r="AA115" i="2"/>
  <c r="Z115" i="2"/>
  <c r="Y115" i="2"/>
  <c r="X115" i="2"/>
  <c r="W115" i="2"/>
  <c r="V115" i="2"/>
  <c r="U115" i="2"/>
  <c r="T115" i="2"/>
  <c r="S115" i="2"/>
  <c r="R115" i="2"/>
  <c r="Q115" i="2"/>
  <c r="P115" i="2"/>
  <c r="O115" i="2"/>
  <c r="N115" i="2"/>
  <c r="M115" i="2"/>
  <c r="L115" i="2"/>
  <c r="K115" i="2"/>
  <c r="J115" i="2"/>
  <c r="BF114" i="2"/>
  <c r="BE114" i="2"/>
  <c r="BD114" i="2"/>
  <c r="BC114" i="2"/>
  <c r="BB114" i="2"/>
  <c r="BA114" i="2"/>
  <c r="AZ114" i="2"/>
  <c r="AY114" i="2"/>
  <c r="AX114" i="2"/>
  <c r="AW114" i="2"/>
  <c r="AV114" i="2"/>
  <c r="AU114" i="2"/>
  <c r="AT114" i="2"/>
  <c r="AS114" i="2"/>
  <c r="AR114" i="2"/>
  <c r="AQ114" i="2"/>
  <c r="AP114" i="2"/>
  <c r="AO114" i="2"/>
  <c r="AN114" i="2"/>
  <c r="AM114" i="2"/>
  <c r="AL114" i="2"/>
  <c r="AK114" i="2"/>
  <c r="AJ114" i="2"/>
  <c r="AI114" i="2"/>
  <c r="AH114" i="2"/>
  <c r="AG114" i="2"/>
  <c r="AF114" i="2"/>
  <c r="AE114" i="2"/>
  <c r="AD114" i="2"/>
  <c r="AC114" i="2"/>
  <c r="AB114" i="2"/>
  <c r="AA114" i="2"/>
  <c r="Z114" i="2"/>
  <c r="Y114" i="2"/>
  <c r="X114" i="2"/>
  <c r="W114" i="2"/>
  <c r="V114" i="2"/>
  <c r="U114" i="2"/>
  <c r="T114" i="2"/>
  <c r="S114" i="2"/>
  <c r="R114" i="2"/>
  <c r="Q114" i="2"/>
  <c r="P114" i="2"/>
  <c r="O114" i="2"/>
  <c r="N114" i="2"/>
  <c r="M114" i="2"/>
  <c r="L114" i="2"/>
  <c r="K114" i="2"/>
  <c r="J114" i="2"/>
  <c r="BF113" i="2"/>
  <c r="BE113" i="2"/>
  <c r="BD113" i="2"/>
  <c r="BC113" i="2"/>
  <c r="BB113" i="2"/>
  <c r="BA113" i="2"/>
  <c r="AZ113" i="2"/>
  <c r="AY113" i="2"/>
  <c r="AX113" i="2"/>
  <c r="AW113" i="2"/>
  <c r="AV113" i="2"/>
  <c r="AU113" i="2"/>
  <c r="AT113" i="2"/>
  <c r="AS113" i="2"/>
  <c r="AR113" i="2"/>
  <c r="AQ113" i="2"/>
  <c r="AP113" i="2"/>
  <c r="AO113" i="2"/>
  <c r="AN113" i="2"/>
  <c r="AM113" i="2"/>
  <c r="AL113" i="2"/>
  <c r="AK113" i="2"/>
  <c r="AJ113" i="2"/>
  <c r="AI113" i="2"/>
  <c r="AH113" i="2"/>
  <c r="AG113" i="2"/>
  <c r="AF113" i="2"/>
  <c r="AE113" i="2"/>
  <c r="AD113" i="2"/>
  <c r="AC113" i="2"/>
  <c r="AB113" i="2"/>
  <c r="AA113" i="2"/>
  <c r="Z113" i="2"/>
  <c r="Y113" i="2"/>
  <c r="X113" i="2"/>
  <c r="W113" i="2"/>
  <c r="V113" i="2"/>
  <c r="U113" i="2"/>
  <c r="T113" i="2"/>
  <c r="S113" i="2"/>
  <c r="R113" i="2"/>
  <c r="Q113" i="2"/>
  <c r="P113" i="2"/>
  <c r="O113" i="2"/>
  <c r="N113" i="2"/>
  <c r="M113" i="2"/>
  <c r="L113" i="2"/>
  <c r="K113" i="2"/>
  <c r="J113" i="2"/>
  <c r="BF112" i="2"/>
  <c r="BE112" i="2"/>
  <c r="BD112" i="2"/>
  <c r="BC112" i="2"/>
  <c r="BB112" i="2"/>
  <c r="BA112" i="2"/>
  <c r="AZ112" i="2"/>
  <c r="AY112" i="2"/>
  <c r="AX112" i="2"/>
  <c r="AW112" i="2"/>
  <c r="AV112" i="2"/>
  <c r="AU112" i="2"/>
  <c r="AT112" i="2"/>
  <c r="AS112" i="2"/>
  <c r="AR112" i="2"/>
  <c r="AQ112" i="2"/>
  <c r="AP112" i="2"/>
  <c r="AO112" i="2"/>
  <c r="AN112" i="2"/>
  <c r="AM112" i="2"/>
  <c r="AL112" i="2"/>
  <c r="AK112" i="2"/>
  <c r="AJ112" i="2"/>
  <c r="AI112" i="2"/>
  <c r="AH112" i="2"/>
  <c r="AG112" i="2"/>
  <c r="AF112" i="2"/>
  <c r="AE112" i="2"/>
  <c r="AD112" i="2"/>
  <c r="AC112" i="2"/>
  <c r="AB112" i="2"/>
  <c r="AA112" i="2"/>
  <c r="Z112" i="2"/>
  <c r="Y112" i="2"/>
  <c r="X112" i="2"/>
  <c r="W112" i="2"/>
  <c r="V112" i="2"/>
  <c r="U112" i="2"/>
  <c r="T112" i="2"/>
  <c r="S112" i="2"/>
  <c r="R112" i="2"/>
  <c r="Q112" i="2"/>
  <c r="P112" i="2"/>
  <c r="O112" i="2"/>
  <c r="N112" i="2"/>
  <c r="M112" i="2"/>
  <c r="L112" i="2"/>
  <c r="K112" i="2"/>
  <c r="J112" i="2"/>
  <c r="BF111" i="2"/>
  <c r="BE111" i="2"/>
  <c r="BD111" i="2"/>
  <c r="BC111" i="2"/>
  <c r="BB111" i="2"/>
  <c r="BA111" i="2"/>
  <c r="AZ111" i="2"/>
  <c r="AY111" i="2"/>
  <c r="AX111" i="2"/>
  <c r="AW111" i="2"/>
  <c r="AV111" i="2"/>
  <c r="AU111" i="2"/>
  <c r="AT111" i="2"/>
  <c r="AS111" i="2"/>
  <c r="AR111" i="2"/>
  <c r="AQ111" i="2"/>
  <c r="AP111" i="2"/>
  <c r="AO111" i="2"/>
  <c r="AN111" i="2"/>
  <c r="AM111" i="2"/>
  <c r="AL111" i="2"/>
  <c r="AK111" i="2"/>
  <c r="AJ111" i="2"/>
  <c r="AI111" i="2"/>
  <c r="AH111" i="2"/>
  <c r="AG111" i="2"/>
  <c r="AF111" i="2"/>
  <c r="AE111" i="2"/>
  <c r="AD111" i="2"/>
  <c r="AC111" i="2"/>
  <c r="AB111" i="2"/>
  <c r="AA111" i="2"/>
  <c r="Z111" i="2"/>
  <c r="Y111" i="2"/>
  <c r="X111" i="2"/>
  <c r="W111" i="2"/>
  <c r="V111" i="2"/>
  <c r="U111" i="2"/>
  <c r="T111" i="2"/>
  <c r="S111" i="2"/>
  <c r="R111" i="2"/>
  <c r="Q111" i="2"/>
  <c r="P111" i="2"/>
  <c r="O111" i="2"/>
  <c r="N111" i="2"/>
  <c r="M111" i="2"/>
  <c r="L111" i="2"/>
  <c r="K111" i="2"/>
  <c r="J111" i="2"/>
  <c r="BF110" i="2"/>
  <c r="BE110" i="2"/>
  <c r="BD110" i="2"/>
  <c r="BC110" i="2"/>
  <c r="BB110" i="2"/>
  <c r="BA110" i="2"/>
  <c r="AZ110" i="2"/>
  <c r="AY110" i="2"/>
  <c r="AX110" i="2"/>
  <c r="AW110" i="2"/>
  <c r="AV110" i="2"/>
  <c r="AU110" i="2"/>
  <c r="AT110" i="2"/>
  <c r="AS110" i="2"/>
  <c r="AR110" i="2"/>
  <c r="AQ110" i="2"/>
  <c r="AP110" i="2"/>
  <c r="AO110" i="2"/>
  <c r="AN110" i="2"/>
  <c r="AM110" i="2"/>
  <c r="AL110" i="2"/>
  <c r="AK110" i="2"/>
  <c r="AJ110" i="2"/>
  <c r="AI110" i="2"/>
  <c r="AH110" i="2"/>
  <c r="AG110" i="2"/>
  <c r="AF110" i="2"/>
  <c r="AE110" i="2"/>
  <c r="AD110" i="2"/>
  <c r="AC110" i="2"/>
  <c r="AB110" i="2"/>
  <c r="AA110" i="2"/>
  <c r="Z110" i="2"/>
  <c r="Y110" i="2"/>
  <c r="X110" i="2"/>
  <c r="W110" i="2"/>
  <c r="V110" i="2"/>
  <c r="U110" i="2"/>
  <c r="N110" i="2"/>
  <c r="M110" i="2"/>
  <c r="L110" i="2"/>
  <c r="K110" i="2"/>
  <c r="J110" i="2"/>
  <c r="I124" i="2"/>
  <c r="I123" i="2"/>
  <c r="G123" i="2" s="1"/>
  <c r="I122" i="2"/>
  <c r="I121" i="2"/>
  <c r="I120" i="2"/>
  <c r="I119" i="2"/>
  <c r="G119" i="2" s="1"/>
  <c r="I118" i="2"/>
  <c r="I117" i="2"/>
  <c r="G117" i="2" s="1"/>
  <c r="I116" i="2"/>
  <c r="I115" i="2"/>
  <c r="G115" i="2" s="1"/>
  <c r="I114" i="2"/>
  <c r="I113" i="2"/>
  <c r="G113" i="2" s="1"/>
  <c r="I112" i="2"/>
  <c r="I111" i="2"/>
  <c r="G111" i="2" s="1"/>
  <c r="I110" i="2"/>
  <c r="C124" i="2"/>
  <c r="C123" i="2"/>
  <c r="C122" i="2"/>
  <c r="C121" i="2"/>
  <c r="C120" i="2"/>
  <c r="C119" i="2"/>
  <c r="C118" i="2"/>
  <c r="C117" i="2"/>
  <c r="C116" i="2"/>
  <c r="C115" i="2"/>
  <c r="C114" i="2"/>
  <c r="C113" i="2"/>
  <c r="C112" i="2"/>
  <c r="C111" i="2"/>
  <c r="G122" i="2"/>
  <c r="C110" i="2"/>
  <c r="C204" i="2"/>
  <c r="I152" i="2"/>
  <c r="J152" i="2"/>
  <c r="K152" i="2"/>
  <c r="L152" i="2"/>
  <c r="M152" i="2"/>
  <c r="N152" i="2"/>
  <c r="E17" i="1"/>
  <c r="BF218" i="2"/>
  <c r="BE218" i="2"/>
  <c r="BD218" i="2"/>
  <c r="BC218" i="2"/>
  <c r="BB218" i="2"/>
  <c r="BA218" i="2"/>
  <c r="AZ218" i="2"/>
  <c r="AY218" i="2"/>
  <c r="AX218" i="2"/>
  <c r="AW218" i="2"/>
  <c r="AV218" i="2"/>
  <c r="AU218" i="2"/>
  <c r="AT218" i="2"/>
  <c r="AS218" i="2"/>
  <c r="AR218" i="2"/>
  <c r="AQ218" i="2"/>
  <c r="AP218" i="2"/>
  <c r="AO218" i="2"/>
  <c r="AN218" i="2"/>
  <c r="AM218" i="2"/>
  <c r="AL218" i="2"/>
  <c r="AK218" i="2"/>
  <c r="AJ218" i="2"/>
  <c r="AI218" i="2"/>
  <c r="AH218" i="2"/>
  <c r="AG218" i="2"/>
  <c r="AF218" i="2"/>
  <c r="AE218" i="2"/>
  <c r="AD218" i="2"/>
  <c r="AC218" i="2"/>
  <c r="AB218" i="2"/>
  <c r="AA218" i="2"/>
  <c r="Z218" i="2"/>
  <c r="Y218" i="2"/>
  <c r="X218" i="2"/>
  <c r="W218" i="2"/>
  <c r="V218" i="2"/>
  <c r="U218" i="2"/>
  <c r="T218" i="2"/>
  <c r="S218" i="2"/>
  <c r="R218" i="2"/>
  <c r="Q218" i="2"/>
  <c r="P218" i="2"/>
  <c r="O218" i="2"/>
  <c r="N218" i="2"/>
  <c r="M218" i="2"/>
  <c r="L218" i="2"/>
  <c r="K218" i="2"/>
  <c r="J218" i="2"/>
  <c r="BF217" i="2"/>
  <c r="BE217" i="2"/>
  <c r="BD217" i="2"/>
  <c r="BC217" i="2"/>
  <c r="BB217" i="2"/>
  <c r="BA217" i="2"/>
  <c r="AZ217" i="2"/>
  <c r="AY217" i="2"/>
  <c r="AX217" i="2"/>
  <c r="AW217" i="2"/>
  <c r="AV217" i="2"/>
  <c r="AU217" i="2"/>
  <c r="AT217" i="2"/>
  <c r="AS217" i="2"/>
  <c r="AR217" i="2"/>
  <c r="AQ217" i="2"/>
  <c r="AP217" i="2"/>
  <c r="AO217" i="2"/>
  <c r="AN217" i="2"/>
  <c r="AM217" i="2"/>
  <c r="AL217" i="2"/>
  <c r="AK217" i="2"/>
  <c r="AJ217" i="2"/>
  <c r="AI217" i="2"/>
  <c r="AH217" i="2"/>
  <c r="AG217" i="2"/>
  <c r="AF217" i="2"/>
  <c r="AE217" i="2"/>
  <c r="AD217" i="2"/>
  <c r="AC217" i="2"/>
  <c r="AB217" i="2"/>
  <c r="AA217" i="2"/>
  <c r="Z217" i="2"/>
  <c r="Y217" i="2"/>
  <c r="X217" i="2"/>
  <c r="W217" i="2"/>
  <c r="V217" i="2"/>
  <c r="U217" i="2"/>
  <c r="T217" i="2"/>
  <c r="S217" i="2"/>
  <c r="R217" i="2"/>
  <c r="Q217" i="2"/>
  <c r="P217" i="2"/>
  <c r="O217" i="2"/>
  <c r="N217" i="2"/>
  <c r="M217" i="2"/>
  <c r="L217" i="2"/>
  <c r="K217" i="2"/>
  <c r="J217" i="2"/>
  <c r="BF216" i="2"/>
  <c r="BE216" i="2"/>
  <c r="BD216" i="2"/>
  <c r="BC216" i="2"/>
  <c r="BB216" i="2"/>
  <c r="BA216" i="2"/>
  <c r="AZ216" i="2"/>
  <c r="AY216" i="2"/>
  <c r="AX216" i="2"/>
  <c r="AW216" i="2"/>
  <c r="AV216" i="2"/>
  <c r="AU216" i="2"/>
  <c r="AT216" i="2"/>
  <c r="AS216" i="2"/>
  <c r="AR216" i="2"/>
  <c r="AQ216" i="2"/>
  <c r="AP216" i="2"/>
  <c r="AO216" i="2"/>
  <c r="AN216" i="2"/>
  <c r="AM216" i="2"/>
  <c r="AL216" i="2"/>
  <c r="AK216" i="2"/>
  <c r="AJ216" i="2"/>
  <c r="AI216" i="2"/>
  <c r="AH216" i="2"/>
  <c r="AG216" i="2"/>
  <c r="AF216" i="2"/>
  <c r="AE216" i="2"/>
  <c r="AD216" i="2"/>
  <c r="AC216" i="2"/>
  <c r="AB216" i="2"/>
  <c r="AA216" i="2"/>
  <c r="Z216" i="2"/>
  <c r="Y216" i="2"/>
  <c r="X216" i="2"/>
  <c r="W216" i="2"/>
  <c r="V216" i="2"/>
  <c r="U216" i="2"/>
  <c r="T216" i="2"/>
  <c r="S216" i="2"/>
  <c r="R216" i="2"/>
  <c r="Q216" i="2"/>
  <c r="P216" i="2"/>
  <c r="O216" i="2"/>
  <c r="N216" i="2"/>
  <c r="M216" i="2"/>
  <c r="L216" i="2"/>
  <c r="K216" i="2"/>
  <c r="J216" i="2"/>
  <c r="BF215" i="2"/>
  <c r="BE215" i="2"/>
  <c r="BD215" i="2"/>
  <c r="BC215" i="2"/>
  <c r="BB215" i="2"/>
  <c r="BA215" i="2"/>
  <c r="AZ215" i="2"/>
  <c r="AY215" i="2"/>
  <c r="AX215" i="2"/>
  <c r="AW215" i="2"/>
  <c r="AV215" i="2"/>
  <c r="AU215" i="2"/>
  <c r="AT215" i="2"/>
  <c r="AS215" i="2"/>
  <c r="AR215" i="2"/>
  <c r="AQ215" i="2"/>
  <c r="AP215" i="2"/>
  <c r="AO215" i="2"/>
  <c r="AN215" i="2"/>
  <c r="AM215" i="2"/>
  <c r="AL215" i="2"/>
  <c r="AK215" i="2"/>
  <c r="AJ215" i="2"/>
  <c r="AI215" i="2"/>
  <c r="AH215" i="2"/>
  <c r="AG215" i="2"/>
  <c r="AF215" i="2"/>
  <c r="AE215" i="2"/>
  <c r="AD215" i="2"/>
  <c r="AC215" i="2"/>
  <c r="AB215" i="2"/>
  <c r="AA215" i="2"/>
  <c r="Z215" i="2"/>
  <c r="Y215" i="2"/>
  <c r="X215" i="2"/>
  <c r="W215" i="2"/>
  <c r="V215" i="2"/>
  <c r="U215" i="2"/>
  <c r="T215" i="2"/>
  <c r="S215" i="2"/>
  <c r="R215" i="2"/>
  <c r="Q215" i="2"/>
  <c r="P215" i="2"/>
  <c r="O215" i="2"/>
  <c r="N215" i="2"/>
  <c r="M215" i="2"/>
  <c r="L215" i="2"/>
  <c r="K215" i="2"/>
  <c r="J215" i="2"/>
  <c r="BF214" i="2"/>
  <c r="BE214" i="2"/>
  <c r="BD214" i="2"/>
  <c r="BC214" i="2"/>
  <c r="BB214" i="2"/>
  <c r="BA214" i="2"/>
  <c r="AZ214" i="2"/>
  <c r="AY214" i="2"/>
  <c r="AX214" i="2"/>
  <c r="AW214" i="2"/>
  <c r="AV214" i="2"/>
  <c r="AU214" i="2"/>
  <c r="AT214" i="2"/>
  <c r="AS214" i="2"/>
  <c r="AR214" i="2"/>
  <c r="AQ214" i="2"/>
  <c r="AP214" i="2"/>
  <c r="AO214" i="2"/>
  <c r="AN214" i="2"/>
  <c r="AM214" i="2"/>
  <c r="AL214" i="2"/>
  <c r="AK214" i="2"/>
  <c r="AJ214" i="2"/>
  <c r="AI214" i="2"/>
  <c r="AH214" i="2"/>
  <c r="AG214" i="2"/>
  <c r="AF214" i="2"/>
  <c r="AE214" i="2"/>
  <c r="AD214" i="2"/>
  <c r="AC214" i="2"/>
  <c r="AB214" i="2"/>
  <c r="AA214" i="2"/>
  <c r="Z214" i="2"/>
  <c r="Y214" i="2"/>
  <c r="X214" i="2"/>
  <c r="W214" i="2"/>
  <c r="V214" i="2"/>
  <c r="U214" i="2"/>
  <c r="T214" i="2"/>
  <c r="S214" i="2"/>
  <c r="R214" i="2"/>
  <c r="Q214" i="2"/>
  <c r="P214" i="2"/>
  <c r="O214" i="2"/>
  <c r="N214" i="2"/>
  <c r="M214" i="2"/>
  <c r="L214" i="2"/>
  <c r="K214" i="2"/>
  <c r="J214" i="2"/>
  <c r="BF213" i="2"/>
  <c r="BE213" i="2"/>
  <c r="BD213" i="2"/>
  <c r="BC213" i="2"/>
  <c r="BB213" i="2"/>
  <c r="BA213" i="2"/>
  <c r="AZ213" i="2"/>
  <c r="AY213" i="2"/>
  <c r="AX213" i="2"/>
  <c r="AW213" i="2"/>
  <c r="AV213" i="2"/>
  <c r="AU213" i="2"/>
  <c r="AT213" i="2"/>
  <c r="AS213" i="2"/>
  <c r="AR213" i="2"/>
  <c r="AQ213" i="2"/>
  <c r="AP213" i="2"/>
  <c r="AO213" i="2"/>
  <c r="AN213" i="2"/>
  <c r="AM213" i="2"/>
  <c r="AL213" i="2"/>
  <c r="AK213" i="2"/>
  <c r="AJ213" i="2"/>
  <c r="AI213" i="2"/>
  <c r="AH213" i="2"/>
  <c r="AG213" i="2"/>
  <c r="AF213" i="2"/>
  <c r="AE213" i="2"/>
  <c r="AD213" i="2"/>
  <c r="AC213" i="2"/>
  <c r="AB213" i="2"/>
  <c r="AA213" i="2"/>
  <c r="Z213" i="2"/>
  <c r="Y213" i="2"/>
  <c r="X213" i="2"/>
  <c r="W213" i="2"/>
  <c r="V213" i="2"/>
  <c r="U213" i="2"/>
  <c r="T213" i="2"/>
  <c r="S213" i="2"/>
  <c r="R213" i="2"/>
  <c r="Q213" i="2"/>
  <c r="P213" i="2"/>
  <c r="O213" i="2"/>
  <c r="N213" i="2"/>
  <c r="M213" i="2"/>
  <c r="L213" i="2"/>
  <c r="K213" i="2"/>
  <c r="J213" i="2"/>
  <c r="BF212" i="2"/>
  <c r="BE212" i="2"/>
  <c r="BD212" i="2"/>
  <c r="BC212" i="2"/>
  <c r="BB212" i="2"/>
  <c r="BA212" i="2"/>
  <c r="AZ212" i="2"/>
  <c r="AY212" i="2"/>
  <c r="AX212" i="2"/>
  <c r="AW212" i="2"/>
  <c r="AV212" i="2"/>
  <c r="AU212" i="2"/>
  <c r="AT212" i="2"/>
  <c r="AS212" i="2"/>
  <c r="AR212" i="2"/>
  <c r="AQ212" i="2"/>
  <c r="AP212" i="2"/>
  <c r="AO212" i="2"/>
  <c r="AN212" i="2"/>
  <c r="AM212" i="2"/>
  <c r="AL212" i="2"/>
  <c r="AK212" i="2"/>
  <c r="AJ212" i="2"/>
  <c r="AI212" i="2"/>
  <c r="AH212" i="2"/>
  <c r="AG212" i="2"/>
  <c r="AF212" i="2"/>
  <c r="AE212" i="2"/>
  <c r="AD212" i="2"/>
  <c r="AC212" i="2"/>
  <c r="AB212" i="2"/>
  <c r="AA212" i="2"/>
  <c r="Z212" i="2"/>
  <c r="Y212" i="2"/>
  <c r="X212" i="2"/>
  <c r="W212" i="2"/>
  <c r="V212" i="2"/>
  <c r="U212" i="2"/>
  <c r="T212" i="2"/>
  <c r="S212" i="2"/>
  <c r="R212" i="2"/>
  <c r="Q212" i="2"/>
  <c r="P212" i="2"/>
  <c r="O212" i="2"/>
  <c r="N212" i="2"/>
  <c r="M212" i="2"/>
  <c r="L212" i="2"/>
  <c r="K212" i="2"/>
  <c r="J212" i="2"/>
  <c r="BF211" i="2"/>
  <c r="BE211" i="2"/>
  <c r="BD211" i="2"/>
  <c r="BC211" i="2"/>
  <c r="BB211" i="2"/>
  <c r="BA211" i="2"/>
  <c r="AZ211" i="2"/>
  <c r="AY211" i="2"/>
  <c r="AX211" i="2"/>
  <c r="AW211" i="2"/>
  <c r="AV211" i="2"/>
  <c r="AU211" i="2"/>
  <c r="AT211" i="2"/>
  <c r="AS211" i="2"/>
  <c r="AR211" i="2"/>
  <c r="AQ211" i="2"/>
  <c r="AP211" i="2"/>
  <c r="AO211" i="2"/>
  <c r="AN211" i="2"/>
  <c r="AM211" i="2"/>
  <c r="AL211" i="2"/>
  <c r="AK211" i="2"/>
  <c r="AJ211" i="2"/>
  <c r="AI211" i="2"/>
  <c r="AH211" i="2"/>
  <c r="AG211" i="2"/>
  <c r="AF211" i="2"/>
  <c r="AE211" i="2"/>
  <c r="AD211" i="2"/>
  <c r="AC211" i="2"/>
  <c r="AB211" i="2"/>
  <c r="AA211" i="2"/>
  <c r="Z211" i="2"/>
  <c r="Y211" i="2"/>
  <c r="X211" i="2"/>
  <c r="W211" i="2"/>
  <c r="V211" i="2"/>
  <c r="U211" i="2"/>
  <c r="T211" i="2"/>
  <c r="S211" i="2"/>
  <c r="R211" i="2"/>
  <c r="Q211" i="2"/>
  <c r="P211" i="2"/>
  <c r="O211" i="2"/>
  <c r="N211" i="2"/>
  <c r="M211" i="2"/>
  <c r="L211" i="2"/>
  <c r="K211" i="2"/>
  <c r="J211" i="2"/>
  <c r="BF210" i="2"/>
  <c r="BE210" i="2"/>
  <c r="BD210" i="2"/>
  <c r="BC210" i="2"/>
  <c r="BB210" i="2"/>
  <c r="BA210" i="2"/>
  <c r="AZ210" i="2"/>
  <c r="AY210" i="2"/>
  <c r="AX210" i="2"/>
  <c r="AW210" i="2"/>
  <c r="AV210" i="2"/>
  <c r="AU210" i="2"/>
  <c r="AT210" i="2"/>
  <c r="AS210" i="2"/>
  <c r="AR210" i="2"/>
  <c r="AQ210" i="2"/>
  <c r="AP210" i="2"/>
  <c r="AO210" i="2"/>
  <c r="AN210" i="2"/>
  <c r="AM210" i="2"/>
  <c r="AL210" i="2"/>
  <c r="AK210" i="2"/>
  <c r="AJ210" i="2"/>
  <c r="AI210" i="2"/>
  <c r="AH210" i="2"/>
  <c r="AG210" i="2"/>
  <c r="AF210" i="2"/>
  <c r="AE210" i="2"/>
  <c r="AD210" i="2"/>
  <c r="AC210" i="2"/>
  <c r="AB210" i="2"/>
  <c r="AA210" i="2"/>
  <c r="Z210" i="2"/>
  <c r="Y210" i="2"/>
  <c r="X210" i="2"/>
  <c r="W210" i="2"/>
  <c r="V210" i="2"/>
  <c r="U210" i="2"/>
  <c r="T210" i="2"/>
  <c r="S210" i="2"/>
  <c r="R210" i="2"/>
  <c r="Q210" i="2"/>
  <c r="P210" i="2"/>
  <c r="O210" i="2"/>
  <c r="N210" i="2"/>
  <c r="M210" i="2"/>
  <c r="L210" i="2"/>
  <c r="K210" i="2"/>
  <c r="J210" i="2"/>
  <c r="BF209" i="2"/>
  <c r="BE209" i="2"/>
  <c r="BD209" i="2"/>
  <c r="BC209" i="2"/>
  <c r="BB209" i="2"/>
  <c r="BA209" i="2"/>
  <c r="AZ209" i="2"/>
  <c r="AY209" i="2"/>
  <c r="AX209" i="2"/>
  <c r="AW209" i="2"/>
  <c r="AV209" i="2"/>
  <c r="AU209" i="2"/>
  <c r="AT209" i="2"/>
  <c r="AS209" i="2"/>
  <c r="AR209" i="2"/>
  <c r="AQ209" i="2"/>
  <c r="AP209" i="2"/>
  <c r="AO209" i="2"/>
  <c r="AN209" i="2"/>
  <c r="AM209" i="2"/>
  <c r="AL209" i="2"/>
  <c r="AK209" i="2"/>
  <c r="AJ209" i="2"/>
  <c r="AI209" i="2"/>
  <c r="AH209" i="2"/>
  <c r="AG209" i="2"/>
  <c r="AF209" i="2"/>
  <c r="AE209" i="2"/>
  <c r="AD209" i="2"/>
  <c r="AC209" i="2"/>
  <c r="AB209" i="2"/>
  <c r="AA209" i="2"/>
  <c r="Z209" i="2"/>
  <c r="Y209" i="2"/>
  <c r="X209" i="2"/>
  <c r="W209" i="2"/>
  <c r="V209" i="2"/>
  <c r="U209" i="2"/>
  <c r="T209" i="2"/>
  <c r="S209" i="2"/>
  <c r="R209" i="2"/>
  <c r="Q209" i="2"/>
  <c r="P209" i="2"/>
  <c r="O209" i="2"/>
  <c r="N209" i="2"/>
  <c r="M209" i="2"/>
  <c r="L209" i="2"/>
  <c r="K209" i="2"/>
  <c r="J209" i="2"/>
  <c r="BF208" i="2"/>
  <c r="BE208" i="2"/>
  <c r="BD208" i="2"/>
  <c r="BC208" i="2"/>
  <c r="BB208" i="2"/>
  <c r="BA208" i="2"/>
  <c r="AZ208" i="2"/>
  <c r="AY208" i="2"/>
  <c r="AX208" i="2"/>
  <c r="AW208" i="2"/>
  <c r="AV208" i="2"/>
  <c r="AU208" i="2"/>
  <c r="AT208" i="2"/>
  <c r="AS208" i="2"/>
  <c r="AR208" i="2"/>
  <c r="AQ208" i="2"/>
  <c r="AP208" i="2"/>
  <c r="AO208" i="2"/>
  <c r="AN208" i="2"/>
  <c r="AM208" i="2"/>
  <c r="AL208" i="2"/>
  <c r="AK208" i="2"/>
  <c r="AJ208" i="2"/>
  <c r="AI208" i="2"/>
  <c r="AH208" i="2"/>
  <c r="AG208" i="2"/>
  <c r="AF208" i="2"/>
  <c r="AE208" i="2"/>
  <c r="AD208" i="2"/>
  <c r="AC208" i="2"/>
  <c r="AB208" i="2"/>
  <c r="AA208" i="2"/>
  <c r="Z208" i="2"/>
  <c r="Y208" i="2"/>
  <c r="X208" i="2"/>
  <c r="W208" i="2"/>
  <c r="V208" i="2"/>
  <c r="U208" i="2"/>
  <c r="T208" i="2"/>
  <c r="S208" i="2"/>
  <c r="R208" i="2"/>
  <c r="Q208" i="2"/>
  <c r="P208" i="2"/>
  <c r="O208" i="2"/>
  <c r="N208" i="2"/>
  <c r="M208" i="2"/>
  <c r="L208" i="2"/>
  <c r="K208" i="2"/>
  <c r="J208" i="2"/>
  <c r="BF207" i="2"/>
  <c r="BE207" i="2"/>
  <c r="BD207" i="2"/>
  <c r="BC207" i="2"/>
  <c r="BB207" i="2"/>
  <c r="BA207" i="2"/>
  <c r="AZ207" i="2"/>
  <c r="AY207" i="2"/>
  <c r="AX207" i="2"/>
  <c r="AW207" i="2"/>
  <c r="AV207" i="2"/>
  <c r="AU207" i="2"/>
  <c r="AT207" i="2"/>
  <c r="AS207" i="2"/>
  <c r="AR207" i="2"/>
  <c r="AQ207" i="2"/>
  <c r="AP207" i="2"/>
  <c r="AO207" i="2"/>
  <c r="AN207" i="2"/>
  <c r="AM207" i="2"/>
  <c r="AL207" i="2"/>
  <c r="AK207" i="2"/>
  <c r="AJ207" i="2"/>
  <c r="AI207" i="2"/>
  <c r="AH207" i="2"/>
  <c r="AG207" i="2"/>
  <c r="AF207" i="2"/>
  <c r="AE207" i="2"/>
  <c r="AD207" i="2"/>
  <c r="AC207" i="2"/>
  <c r="AB207" i="2"/>
  <c r="AA207" i="2"/>
  <c r="Z207" i="2"/>
  <c r="Y207" i="2"/>
  <c r="X207" i="2"/>
  <c r="W207" i="2"/>
  <c r="V207" i="2"/>
  <c r="U207" i="2"/>
  <c r="T207" i="2"/>
  <c r="S207" i="2"/>
  <c r="R207" i="2"/>
  <c r="Q207" i="2"/>
  <c r="P207" i="2"/>
  <c r="O207" i="2"/>
  <c r="N207" i="2"/>
  <c r="M207" i="2"/>
  <c r="L207" i="2"/>
  <c r="K207" i="2"/>
  <c r="J207" i="2"/>
  <c r="BF206" i="2"/>
  <c r="BE206" i="2"/>
  <c r="BD206" i="2"/>
  <c r="BC206" i="2"/>
  <c r="BB206" i="2"/>
  <c r="BA206" i="2"/>
  <c r="AZ206" i="2"/>
  <c r="AY206" i="2"/>
  <c r="AX206" i="2"/>
  <c r="AW206" i="2"/>
  <c r="AV206" i="2"/>
  <c r="AU206" i="2"/>
  <c r="AT206" i="2"/>
  <c r="AS206" i="2"/>
  <c r="AR206" i="2"/>
  <c r="AQ206" i="2"/>
  <c r="AP206" i="2"/>
  <c r="AO206" i="2"/>
  <c r="AN206" i="2"/>
  <c r="AM206" i="2"/>
  <c r="AL206" i="2"/>
  <c r="AK206" i="2"/>
  <c r="AJ206" i="2"/>
  <c r="AI206" i="2"/>
  <c r="AH206" i="2"/>
  <c r="AG206" i="2"/>
  <c r="AF206" i="2"/>
  <c r="AE206" i="2"/>
  <c r="AD206" i="2"/>
  <c r="AC206" i="2"/>
  <c r="AB206" i="2"/>
  <c r="AA206" i="2"/>
  <c r="Z206" i="2"/>
  <c r="Y206" i="2"/>
  <c r="X206" i="2"/>
  <c r="W206" i="2"/>
  <c r="V206" i="2"/>
  <c r="U206" i="2"/>
  <c r="T206" i="2"/>
  <c r="S206" i="2"/>
  <c r="R206" i="2"/>
  <c r="Q206" i="2"/>
  <c r="P206" i="2"/>
  <c r="O206" i="2"/>
  <c r="N206" i="2"/>
  <c r="M206" i="2"/>
  <c r="L206" i="2"/>
  <c r="K206" i="2"/>
  <c r="J206" i="2"/>
  <c r="BF205" i="2"/>
  <c r="BE205" i="2"/>
  <c r="BD205" i="2"/>
  <c r="BC205" i="2"/>
  <c r="BB205" i="2"/>
  <c r="BA205" i="2"/>
  <c r="AZ205" i="2"/>
  <c r="AY205" i="2"/>
  <c r="AX205" i="2"/>
  <c r="AW205" i="2"/>
  <c r="AV205" i="2"/>
  <c r="AU205" i="2"/>
  <c r="AT205" i="2"/>
  <c r="AS205" i="2"/>
  <c r="AR205" i="2"/>
  <c r="AQ205" i="2"/>
  <c r="AP205" i="2"/>
  <c r="AO205" i="2"/>
  <c r="AN205" i="2"/>
  <c r="AM205" i="2"/>
  <c r="AL205" i="2"/>
  <c r="AK205" i="2"/>
  <c r="AJ205" i="2"/>
  <c r="AI205" i="2"/>
  <c r="AH205" i="2"/>
  <c r="AG205" i="2"/>
  <c r="AF205" i="2"/>
  <c r="AE205" i="2"/>
  <c r="AD205" i="2"/>
  <c r="AC205" i="2"/>
  <c r="AB205" i="2"/>
  <c r="AA205" i="2"/>
  <c r="Z205" i="2"/>
  <c r="Y205" i="2"/>
  <c r="X205" i="2"/>
  <c r="W205" i="2"/>
  <c r="V205" i="2"/>
  <c r="U205" i="2"/>
  <c r="T205" i="2"/>
  <c r="S205" i="2"/>
  <c r="R205" i="2"/>
  <c r="Q205" i="2"/>
  <c r="P205" i="2"/>
  <c r="O205" i="2"/>
  <c r="N205" i="2"/>
  <c r="M205" i="2"/>
  <c r="L205" i="2"/>
  <c r="K205" i="2"/>
  <c r="J205" i="2"/>
  <c r="BF204" i="2"/>
  <c r="BE204" i="2"/>
  <c r="BD204" i="2"/>
  <c r="BC204" i="2"/>
  <c r="BB204" i="2"/>
  <c r="BA204" i="2"/>
  <c r="AZ204" i="2"/>
  <c r="AY204" i="2"/>
  <c r="AX204" i="2"/>
  <c r="AW204" i="2"/>
  <c r="AV204" i="2"/>
  <c r="AU204" i="2"/>
  <c r="AT204" i="2"/>
  <c r="AS204" i="2"/>
  <c r="AR204" i="2"/>
  <c r="AQ204" i="2"/>
  <c r="AP204" i="2"/>
  <c r="AO204" i="2"/>
  <c r="AN204" i="2"/>
  <c r="AM204" i="2"/>
  <c r="AL204" i="2"/>
  <c r="AK204" i="2"/>
  <c r="AJ204" i="2"/>
  <c r="AI204" i="2"/>
  <c r="AH204" i="2"/>
  <c r="AG204" i="2"/>
  <c r="AF204" i="2"/>
  <c r="AE204" i="2"/>
  <c r="AD204" i="2"/>
  <c r="AC204" i="2"/>
  <c r="AB204" i="2"/>
  <c r="AA204" i="2"/>
  <c r="Z204" i="2"/>
  <c r="Y204" i="2"/>
  <c r="X204" i="2"/>
  <c r="W204" i="2"/>
  <c r="V204" i="2"/>
  <c r="U204" i="2"/>
  <c r="T204" i="2"/>
  <c r="S204" i="2"/>
  <c r="R204" i="2"/>
  <c r="Q204" i="2"/>
  <c r="P204" i="2"/>
  <c r="O204" i="2"/>
  <c r="N204" i="2"/>
  <c r="M204" i="2"/>
  <c r="L204" i="2"/>
  <c r="K204" i="2"/>
  <c r="J204" i="2"/>
  <c r="I218" i="2"/>
  <c r="I217" i="2"/>
  <c r="I216" i="2"/>
  <c r="I215" i="2"/>
  <c r="I214" i="2"/>
  <c r="I213" i="2"/>
  <c r="I212" i="2"/>
  <c r="I211" i="2"/>
  <c r="I210" i="2"/>
  <c r="I209" i="2"/>
  <c r="I208" i="2"/>
  <c r="I207" i="2"/>
  <c r="I206" i="2"/>
  <c r="I205" i="2"/>
  <c r="I204" i="2"/>
  <c r="G121" i="2" l="1"/>
  <c r="G114" i="2"/>
  <c r="G118" i="2"/>
  <c r="G112" i="2"/>
  <c r="G116" i="2"/>
  <c r="G120" i="2"/>
  <c r="G124" i="2"/>
  <c r="J84" i="14"/>
  <c r="G110" i="2"/>
  <c r="C218" i="2"/>
  <c r="C217" i="2"/>
  <c r="C216" i="2"/>
  <c r="C215" i="2"/>
  <c r="C214" i="2"/>
  <c r="C213" i="2"/>
  <c r="C212" i="2"/>
  <c r="C211" i="2"/>
  <c r="G218" i="2"/>
  <c r="G217" i="2"/>
  <c r="G216" i="2"/>
  <c r="G215" i="2"/>
  <c r="G214" i="2"/>
  <c r="G213" i="2"/>
  <c r="G212" i="2"/>
  <c r="G211" i="2"/>
  <c r="G210" i="2"/>
  <c r="G209" i="2"/>
  <c r="G208" i="2"/>
  <c r="G207" i="2"/>
  <c r="G206" i="2"/>
  <c r="G205" i="2"/>
  <c r="G204" i="2"/>
  <c r="BF166" i="2"/>
  <c r="BE166" i="2"/>
  <c r="BD166" i="2"/>
  <c r="BC166" i="2"/>
  <c r="BB166" i="2"/>
  <c r="BA166" i="2"/>
  <c r="AZ166" i="2"/>
  <c r="AY166" i="2"/>
  <c r="AX166" i="2"/>
  <c r="AW166" i="2"/>
  <c r="AV166" i="2"/>
  <c r="AU166" i="2"/>
  <c r="AT166" i="2"/>
  <c r="AS166" i="2"/>
  <c r="AR166" i="2"/>
  <c r="AQ166" i="2"/>
  <c r="AP166" i="2"/>
  <c r="AO166" i="2"/>
  <c r="AN166" i="2"/>
  <c r="AM166" i="2"/>
  <c r="AL166" i="2"/>
  <c r="AK166" i="2"/>
  <c r="AJ166" i="2"/>
  <c r="AI166" i="2"/>
  <c r="AH166" i="2"/>
  <c r="AG166" i="2"/>
  <c r="AF166" i="2"/>
  <c r="AE166" i="2"/>
  <c r="AD166" i="2"/>
  <c r="AC166" i="2"/>
  <c r="AB166" i="2"/>
  <c r="AA166" i="2"/>
  <c r="Z166" i="2"/>
  <c r="Y166" i="2"/>
  <c r="X166" i="2"/>
  <c r="W166" i="2"/>
  <c r="V166" i="2"/>
  <c r="U166" i="2"/>
  <c r="T166" i="2"/>
  <c r="S166" i="2"/>
  <c r="R166" i="2"/>
  <c r="Q166" i="2"/>
  <c r="P166" i="2"/>
  <c r="O166" i="2"/>
  <c r="N166" i="2"/>
  <c r="M166" i="2"/>
  <c r="L166" i="2"/>
  <c r="K166" i="2"/>
  <c r="J166" i="2"/>
  <c r="BF165" i="2"/>
  <c r="BE165" i="2"/>
  <c r="BD165" i="2"/>
  <c r="BC165" i="2"/>
  <c r="BB165" i="2"/>
  <c r="BA165" i="2"/>
  <c r="AZ165" i="2"/>
  <c r="AY165" i="2"/>
  <c r="AX165" i="2"/>
  <c r="AW165" i="2"/>
  <c r="AV165" i="2"/>
  <c r="AU165" i="2"/>
  <c r="AT165" i="2"/>
  <c r="AS165" i="2"/>
  <c r="AR165" i="2"/>
  <c r="AQ165" i="2"/>
  <c r="AP165" i="2"/>
  <c r="AO165" i="2"/>
  <c r="AN165" i="2"/>
  <c r="AM165" i="2"/>
  <c r="AL165" i="2"/>
  <c r="AK165" i="2"/>
  <c r="AJ165" i="2"/>
  <c r="AI165" i="2"/>
  <c r="AH165" i="2"/>
  <c r="AG165" i="2"/>
  <c r="AF165" i="2"/>
  <c r="AE165" i="2"/>
  <c r="AD165" i="2"/>
  <c r="AC165" i="2"/>
  <c r="AB165" i="2"/>
  <c r="AA165" i="2"/>
  <c r="Z165" i="2"/>
  <c r="Y165" i="2"/>
  <c r="X165" i="2"/>
  <c r="W165" i="2"/>
  <c r="V165" i="2"/>
  <c r="U165" i="2"/>
  <c r="T165" i="2"/>
  <c r="S165" i="2"/>
  <c r="R165" i="2"/>
  <c r="Q165" i="2"/>
  <c r="P165" i="2"/>
  <c r="O165" i="2"/>
  <c r="N165" i="2"/>
  <c r="M165" i="2"/>
  <c r="L165" i="2"/>
  <c r="K165" i="2"/>
  <c r="J165" i="2"/>
  <c r="BF164" i="2"/>
  <c r="BE164" i="2"/>
  <c r="BD164" i="2"/>
  <c r="BC164" i="2"/>
  <c r="BB164" i="2"/>
  <c r="BA164" i="2"/>
  <c r="AZ164" i="2"/>
  <c r="AY164" i="2"/>
  <c r="AX164" i="2"/>
  <c r="AW164" i="2"/>
  <c r="AV164" i="2"/>
  <c r="AU164" i="2"/>
  <c r="AT164" i="2"/>
  <c r="AS164" i="2"/>
  <c r="AR164" i="2"/>
  <c r="AQ164" i="2"/>
  <c r="AP164" i="2"/>
  <c r="AO164" i="2"/>
  <c r="AN164" i="2"/>
  <c r="AM164" i="2"/>
  <c r="AL164" i="2"/>
  <c r="AK164" i="2"/>
  <c r="AJ164" i="2"/>
  <c r="AI164" i="2"/>
  <c r="AH164" i="2"/>
  <c r="AG164" i="2"/>
  <c r="AF164" i="2"/>
  <c r="AE164" i="2"/>
  <c r="AD164" i="2"/>
  <c r="AC164" i="2"/>
  <c r="AB164" i="2"/>
  <c r="AA164" i="2"/>
  <c r="Z164" i="2"/>
  <c r="Y164" i="2"/>
  <c r="X164" i="2"/>
  <c r="W164" i="2"/>
  <c r="V164" i="2"/>
  <c r="U164" i="2"/>
  <c r="T164" i="2"/>
  <c r="S164" i="2"/>
  <c r="R164" i="2"/>
  <c r="Q164" i="2"/>
  <c r="P164" i="2"/>
  <c r="O164" i="2"/>
  <c r="N164" i="2"/>
  <c r="M164" i="2"/>
  <c r="L164" i="2"/>
  <c r="K164" i="2"/>
  <c r="J164" i="2"/>
  <c r="BF163" i="2"/>
  <c r="BE163" i="2"/>
  <c r="BD163" i="2"/>
  <c r="BC163" i="2"/>
  <c r="BB163" i="2"/>
  <c r="BA163" i="2"/>
  <c r="AZ163" i="2"/>
  <c r="AY163" i="2"/>
  <c r="AX163" i="2"/>
  <c r="AW163" i="2"/>
  <c r="AV163" i="2"/>
  <c r="AU163" i="2"/>
  <c r="AT163" i="2"/>
  <c r="AS163" i="2"/>
  <c r="AR163" i="2"/>
  <c r="AQ163" i="2"/>
  <c r="AP163" i="2"/>
  <c r="AO163" i="2"/>
  <c r="AN163" i="2"/>
  <c r="AM163" i="2"/>
  <c r="AL163" i="2"/>
  <c r="AK163" i="2"/>
  <c r="AJ163" i="2"/>
  <c r="AI163" i="2"/>
  <c r="AH163" i="2"/>
  <c r="AG163" i="2"/>
  <c r="AF163" i="2"/>
  <c r="AE163" i="2"/>
  <c r="AD163" i="2"/>
  <c r="AC163" i="2"/>
  <c r="AB163" i="2"/>
  <c r="AA163" i="2"/>
  <c r="Z163" i="2"/>
  <c r="Y163" i="2"/>
  <c r="X163" i="2"/>
  <c r="W163" i="2"/>
  <c r="V163" i="2"/>
  <c r="U163" i="2"/>
  <c r="T163" i="2"/>
  <c r="S163" i="2"/>
  <c r="R163" i="2"/>
  <c r="Q163" i="2"/>
  <c r="P163" i="2"/>
  <c r="O163" i="2"/>
  <c r="N163" i="2"/>
  <c r="M163" i="2"/>
  <c r="L163" i="2"/>
  <c r="K163" i="2"/>
  <c r="J163" i="2"/>
  <c r="BF162" i="2"/>
  <c r="BE162" i="2"/>
  <c r="BD162" i="2"/>
  <c r="BC162" i="2"/>
  <c r="BB162" i="2"/>
  <c r="BA162" i="2"/>
  <c r="AZ162" i="2"/>
  <c r="AY162" i="2"/>
  <c r="AX162" i="2"/>
  <c r="AW162" i="2"/>
  <c r="AV162" i="2"/>
  <c r="AU162" i="2"/>
  <c r="AT162" i="2"/>
  <c r="AS162" i="2"/>
  <c r="AR162" i="2"/>
  <c r="AQ162" i="2"/>
  <c r="AP162" i="2"/>
  <c r="AO162" i="2"/>
  <c r="AN162" i="2"/>
  <c r="AM162" i="2"/>
  <c r="AL162" i="2"/>
  <c r="AK162" i="2"/>
  <c r="AJ162" i="2"/>
  <c r="AI162" i="2"/>
  <c r="AH162" i="2"/>
  <c r="AG162" i="2"/>
  <c r="AF162" i="2"/>
  <c r="AE162" i="2"/>
  <c r="AD162" i="2"/>
  <c r="AC162" i="2"/>
  <c r="AB162" i="2"/>
  <c r="AA162" i="2"/>
  <c r="Z162" i="2"/>
  <c r="Y162" i="2"/>
  <c r="X162" i="2"/>
  <c r="W162" i="2"/>
  <c r="V162" i="2"/>
  <c r="U162" i="2"/>
  <c r="T162" i="2"/>
  <c r="S162" i="2"/>
  <c r="R162" i="2"/>
  <c r="Q162" i="2"/>
  <c r="P162" i="2"/>
  <c r="O162" i="2"/>
  <c r="N162" i="2"/>
  <c r="M162" i="2"/>
  <c r="L162" i="2"/>
  <c r="K162" i="2"/>
  <c r="J162" i="2"/>
  <c r="BF161" i="2"/>
  <c r="BE161" i="2"/>
  <c r="BD161" i="2"/>
  <c r="BC161" i="2"/>
  <c r="BB161" i="2"/>
  <c r="BA161" i="2"/>
  <c r="AZ161" i="2"/>
  <c r="AY161" i="2"/>
  <c r="AX161" i="2"/>
  <c r="AW161" i="2"/>
  <c r="AV161" i="2"/>
  <c r="AU161" i="2"/>
  <c r="AT161" i="2"/>
  <c r="AS161" i="2"/>
  <c r="AR161" i="2"/>
  <c r="AQ161" i="2"/>
  <c r="AP161" i="2"/>
  <c r="AO161" i="2"/>
  <c r="AN161" i="2"/>
  <c r="AM161" i="2"/>
  <c r="AL161" i="2"/>
  <c r="AK161" i="2"/>
  <c r="AJ161" i="2"/>
  <c r="AI161" i="2"/>
  <c r="AH161" i="2"/>
  <c r="AG161" i="2"/>
  <c r="AF161" i="2"/>
  <c r="AE161" i="2"/>
  <c r="AD161" i="2"/>
  <c r="AC161" i="2"/>
  <c r="AB161" i="2"/>
  <c r="AA161" i="2"/>
  <c r="Z161" i="2"/>
  <c r="Y161" i="2"/>
  <c r="X161" i="2"/>
  <c r="W161" i="2"/>
  <c r="V161" i="2"/>
  <c r="U161" i="2"/>
  <c r="T161" i="2"/>
  <c r="S161" i="2"/>
  <c r="R161" i="2"/>
  <c r="Q161" i="2"/>
  <c r="P161" i="2"/>
  <c r="O161" i="2"/>
  <c r="N161" i="2"/>
  <c r="M161" i="2"/>
  <c r="L161" i="2"/>
  <c r="K161" i="2"/>
  <c r="J161" i="2"/>
  <c r="BF160" i="2"/>
  <c r="BE160" i="2"/>
  <c r="BD160" i="2"/>
  <c r="BC160" i="2"/>
  <c r="BB160" i="2"/>
  <c r="BA160" i="2"/>
  <c r="AZ160" i="2"/>
  <c r="AY160" i="2"/>
  <c r="AX160" i="2"/>
  <c r="AW160" i="2"/>
  <c r="AV160" i="2"/>
  <c r="AU160" i="2"/>
  <c r="AT160" i="2"/>
  <c r="AS160" i="2"/>
  <c r="AR160" i="2"/>
  <c r="AQ160" i="2"/>
  <c r="AP160" i="2"/>
  <c r="AO160" i="2"/>
  <c r="AN160" i="2"/>
  <c r="AM160" i="2"/>
  <c r="AL160" i="2"/>
  <c r="AK160" i="2"/>
  <c r="AJ160" i="2"/>
  <c r="AI160" i="2"/>
  <c r="AH160" i="2"/>
  <c r="AG160" i="2"/>
  <c r="AF160" i="2"/>
  <c r="AE160" i="2"/>
  <c r="AD160" i="2"/>
  <c r="AC160" i="2"/>
  <c r="AB160" i="2"/>
  <c r="AA160" i="2"/>
  <c r="Z160" i="2"/>
  <c r="Y160" i="2"/>
  <c r="X160" i="2"/>
  <c r="W160" i="2"/>
  <c r="V160" i="2"/>
  <c r="U160" i="2"/>
  <c r="T160" i="2"/>
  <c r="S160" i="2"/>
  <c r="R160" i="2"/>
  <c r="Q160" i="2"/>
  <c r="P160" i="2"/>
  <c r="O160" i="2"/>
  <c r="N160" i="2"/>
  <c r="M160" i="2"/>
  <c r="L160" i="2"/>
  <c r="K160" i="2"/>
  <c r="J160" i="2"/>
  <c r="BF159" i="2"/>
  <c r="BE159" i="2"/>
  <c r="BD159" i="2"/>
  <c r="BC159" i="2"/>
  <c r="BB159" i="2"/>
  <c r="BA159" i="2"/>
  <c r="AZ159" i="2"/>
  <c r="AY159" i="2"/>
  <c r="AX159" i="2"/>
  <c r="AW159" i="2"/>
  <c r="AV159" i="2"/>
  <c r="AU159" i="2"/>
  <c r="AT159" i="2"/>
  <c r="AS159" i="2"/>
  <c r="AR159" i="2"/>
  <c r="AQ159" i="2"/>
  <c r="AP159" i="2"/>
  <c r="AO159" i="2"/>
  <c r="AN159" i="2"/>
  <c r="AM159" i="2"/>
  <c r="AL159" i="2"/>
  <c r="AK159" i="2"/>
  <c r="AJ159" i="2"/>
  <c r="AI159" i="2"/>
  <c r="AH159" i="2"/>
  <c r="AG159" i="2"/>
  <c r="AF159" i="2"/>
  <c r="AE159" i="2"/>
  <c r="AD159" i="2"/>
  <c r="AC159" i="2"/>
  <c r="AB159" i="2"/>
  <c r="AA159" i="2"/>
  <c r="Z159" i="2"/>
  <c r="Y159" i="2"/>
  <c r="X159" i="2"/>
  <c r="W159" i="2"/>
  <c r="V159" i="2"/>
  <c r="U159" i="2"/>
  <c r="T159" i="2"/>
  <c r="S159" i="2"/>
  <c r="R159" i="2"/>
  <c r="Q159" i="2"/>
  <c r="P159" i="2"/>
  <c r="O159" i="2"/>
  <c r="N159" i="2"/>
  <c r="M159" i="2"/>
  <c r="L159" i="2"/>
  <c r="K159" i="2"/>
  <c r="J159" i="2"/>
  <c r="BF158" i="2"/>
  <c r="BE158" i="2"/>
  <c r="BD158" i="2"/>
  <c r="BC158" i="2"/>
  <c r="BB158" i="2"/>
  <c r="BA158" i="2"/>
  <c r="AZ158" i="2"/>
  <c r="AY158" i="2"/>
  <c r="AX158" i="2"/>
  <c r="AW158" i="2"/>
  <c r="AV158" i="2"/>
  <c r="AU158" i="2"/>
  <c r="AT158" i="2"/>
  <c r="AS158" i="2"/>
  <c r="AR158" i="2"/>
  <c r="AQ158" i="2"/>
  <c r="AP158" i="2"/>
  <c r="AO158" i="2"/>
  <c r="AN158" i="2"/>
  <c r="AM158" i="2"/>
  <c r="AL158" i="2"/>
  <c r="AK158" i="2"/>
  <c r="AJ158" i="2"/>
  <c r="AI158" i="2"/>
  <c r="AH158" i="2"/>
  <c r="AG158" i="2"/>
  <c r="AF158" i="2"/>
  <c r="AE158" i="2"/>
  <c r="AD158" i="2"/>
  <c r="AC158" i="2"/>
  <c r="AB158" i="2"/>
  <c r="AA158" i="2"/>
  <c r="Z158" i="2"/>
  <c r="Y158" i="2"/>
  <c r="X158" i="2"/>
  <c r="W158" i="2"/>
  <c r="V158" i="2"/>
  <c r="U158" i="2"/>
  <c r="T158" i="2"/>
  <c r="S158" i="2"/>
  <c r="R158" i="2"/>
  <c r="Q158" i="2"/>
  <c r="P158" i="2"/>
  <c r="O158" i="2"/>
  <c r="N158" i="2"/>
  <c r="M158" i="2"/>
  <c r="L158" i="2"/>
  <c r="K158" i="2"/>
  <c r="J158" i="2"/>
  <c r="BF157" i="2"/>
  <c r="BE157" i="2"/>
  <c r="BD157" i="2"/>
  <c r="BC157" i="2"/>
  <c r="BB157" i="2"/>
  <c r="BA157" i="2"/>
  <c r="AZ157" i="2"/>
  <c r="AY157" i="2"/>
  <c r="AX157" i="2"/>
  <c r="AW157" i="2"/>
  <c r="AV157" i="2"/>
  <c r="AU157" i="2"/>
  <c r="AT157" i="2"/>
  <c r="AS157" i="2"/>
  <c r="AR157" i="2"/>
  <c r="AQ157" i="2"/>
  <c r="AP157" i="2"/>
  <c r="AO157" i="2"/>
  <c r="AN157" i="2"/>
  <c r="AM157" i="2"/>
  <c r="AL157" i="2"/>
  <c r="AK157" i="2"/>
  <c r="AJ157" i="2"/>
  <c r="AI157" i="2"/>
  <c r="AH157" i="2"/>
  <c r="AG157" i="2"/>
  <c r="AF157" i="2"/>
  <c r="AE157" i="2"/>
  <c r="AD157" i="2"/>
  <c r="AC157" i="2"/>
  <c r="AB157" i="2"/>
  <c r="AA157" i="2"/>
  <c r="Z157" i="2"/>
  <c r="Y157" i="2"/>
  <c r="X157" i="2"/>
  <c r="W157" i="2"/>
  <c r="V157" i="2"/>
  <c r="U157" i="2"/>
  <c r="T157" i="2"/>
  <c r="S157" i="2"/>
  <c r="R157" i="2"/>
  <c r="Q157" i="2"/>
  <c r="P157" i="2"/>
  <c r="O157" i="2"/>
  <c r="N157" i="2"/>
  <c r="M157" i="2"/>
  <c r="L157" i="2"/>
  <c r="K157" i="2"/>
  <c r="J157" i="2"/>
  <c r="BF156" i="2"/>
  <c r="BE156" i="2"/>
  <c r="BD156" i="2"/>
  <c r="BC156" i="2"/>
  <c r="BB156" i="2"/>
  <c r="BA156" i="2"/>
  <c r="AZ156" i="2"/>
  <c r="AY156" i="2"/>
  <c r="AX156" i="2"/>
  <c r="AW156" i="2"/>
  <c r="AV156" i="2"/>
  <c r="AU156" i="2"/>
  <c r="AT156" i="2"/>
  <c r="AS156" i="2"/>
  <c r="AR156" i="2"/>
  <c r="AQ156" i="2"/>
  <c r="AP156" i="2"/>
  <c r="AO156" i="2"/>
  <c r="AN156" i="2"/>
  <c r="AM156" i="2"/>
  <c r="AL156" i="2"/>
  <c r="AK156" i="2"/>
  <c r="AJ156" i="2"/>
  <c r="AI156" i="2"/>
  <c r="AH156" i="2"/>
  <c r="AG156" i="2"/>
  <c r="AF156" i="2"/>
  <c r="AE156" i="2"/>
  <c r="AD156" i="2"/>
  <c r="AC156" i="2"/>
  <c r="AB156" i="2"/>
  <c r="AA156" i="2"/>
  <c r="Z156" i="2"/>
  <c r="Y156" i="2"/>
  <c r="X156" i="2"/>
  <c r="W156" i="2"/>
  <c r="V156" i="2"/>
  <c r="U156" i="2"/>
  <c r="T156" i="2"/>
  <c r="S156" i="2"/>
  <c r="R156" i="2"/>
  <c r="Q156" i="2"/>
  <c r="P156" i="2"/>
  <c r="O156" i="2"/>
  <c r="N156" i="2"/>
  <c r="M156" i="2"/>
  <c r="L156" i="2"/>
  <c r="K156" i="2"/>
  <c r="J156" i="2"/>
  <c r="BF155" i="2"/>
  <c r="BE155" i="2"/>
  <c r="BD155" i="2"/>
  <c r="BC155" i="2"/>
  <c r="BB155" i="2"/>
  <c r="BA155" i="2"/>
  <c r="AZ155" i="2"/>
  <c r="AY155" i="2"/>
  <c r="AX155" i="2"/>
  <c r="AW155" i="2"/>
  <c r="AV155" i="2"/>
  <c r="AU155" i="2"/>
  <c r="AT155" i="2"/>
  <c r="AS155" i="2"/>
  <c r="AR155" i="2"/>
  <c r="AQ155" i="2"/>
  <c r="AP155" i="2"/>
  <c r="AO155" i="2"/>
  <c r="AN155" i="2"/>
  <c r="AM155" i="2"/>
  <c r="AL155" i="2"/>
  <c r="AK155" i="2"/>
  <c r="AJ155" i="2"/>
  <c r="AI155" i="2"/>
  <c r="AH155" i="2"/>
  <c r="AG155" i="2"/>
  <c r="AF155" i="2"/>
  <c r="AE155" i="2"/>
  <c r="AD155" i="2"/>
  <c r="AC155" i="2"/>
  <c r="AB155" i="2"/>
  <c r="AA155" i="2"/>
  <c r="Z155" i="2"/>
  <c r="Y155" i="2"/>
  <c r="X155" i="2"/>
  <c r="W155" i="2"/>
  <c r="V155" i="2"/>
  <c r="U155" i="2"/>
  <c r="T155" i="2"/>
  <c r="S155" i="2"/>
  <c r="R155" i="2"/>
  <c r="Q155" i="2"/>
  <c r="P155" i="2"/>
  <c r="O155" i="2"/>
  <c r="N155" i="2"/>
  <c r="M155" i="2"/>
  <c r="L155" i="2"/>
  <c r="K155" i="2"/>
  <c r="J155" i="2"/>
  <c r="BF154" i="2"/>
  <c r="BE154" i="2"/>
  <c r="BD154" i="2"/>
  <c r="BC154" i="2"/>
  <c r="BB154" i="2"/>
  <c r="BA154" i="2"/>
  <c r="AZ154" i="2"/>
  <c r="AY154" i="2"/>
  <c r="AX154" i="2"/>
  <c r="AW154" i="2"/>
  <c r="AV154" i="2"/>
  <c r="AU154" i="2"/>
  <c r="AT154" i="2"/>
  <c r="AS154" i="2"/>
  <c r="AR154" i="2"/>
  <c r="AQ154" i="2"/>
  <c r="AP154" i="2"/>
  <c r="AO154" i="2"/>
  <c r="AN154" i="2"/>
  <c r="AM154" i="2"/>
  <c r="AL154" i="2"/>
  <c r="AK154" i="2"/>
  <c r="AJ154" i="2"/>
  <c r="AI154" i="2"/>
  <c r="AH154" i="2"/>
  <c r="AG154" i="2"/>
  <c r="AF154" i="2"/>
  <c r="AE154" i="2"/>
  <c r="AD154" i="2"/>
  <c r="AC154" i="2"/>
  <c r="AB154" i="2"/>
  <c r="AA154" i="2"/>
  <c r="Z154" i="2"/>
  <c r="Y154" i="2"/>
  <c r="X154" i="2"/>
  <c r="W154" i="2"/>
  <c r="V154" i="2"/>
  <c r="U154" i="2"/>
  <c r="T154" i="2"/>
  <c r="S154" i="2"/>
  <c r="R154" i="2"/>
  <c r="Q154" i="2"/>
  <c r="P154" i="2"/>
  <c r="O154" i="2"/>
  <c r="N154" i="2"/>
  <c r="M154" i="2"/>
  <c r="L154" i="2"/>
  <c r="K154" i="2"/>
  <c r="J154" i="2"/>
  <c r="BF153" i="2"/>
  <c r="BE153" i="2"/>
  <c r="BD153" i="2"/>
  <c r="BC153" i="2"/>
  <c r="BB153" i="2"/>
  <c r="BA153" i="2"/>
  <c r="AZ153" i="2"/>
  <c r="AY153" i="2"/>
  <c r="AX153" i="2"/>
  <c r="AW153" i="2"/>
  <c r="AV153" i="2"/>
  <c r="AU153" i="2"/>
  <c r="AT153" i="2"/>
  <c r="AS153" i="2"/>
  <c r="AR153" i="2"/>
  <c r="AQ153" i="2"/>
  <c r="AP153" i="2"/>
  <c r="AO153" i="2"/>
  <c r="AN153" i="2"/>
  <c r="AM153" i="2"/>
  <c r="AL153" i="2"/>
  <c r="AK153" i="2"/>
  <c r="AJ153" i="2"/>
  <c r="AI153" i="2"/>
  <c r="AH153" i="2"/>
  <c r="AG153" i="2"/>
  <c r="AF153" i="2"/>
  <c r="AE153" i="2"/>
  <c r="AD153" i="2"/>
  <c r="AC153" i="2"/>
  <c r="AB153" i="2"/>
  <c r="AA153" i="2"/>
  <c r="Z153" i="2"/>
  <c r="Y153" i="2"/>
  <c r="X153" i="2"/>
  <c r="W153" i="2"/>
  <c r="V153" i="2"/>
  <c r="U153" i="2"/>
  <c r="T153" i="2"/>
  <c r="S153" i="2"/>
  <c r="R153" i="2"/>
  <c r="Q153" i="2"/>
  <c r="P153" i="2"/>
  <c r="O153" i="2"/>
  <c r="N153" i="2"/>
  <c r="M153" i="2"/>
  <c r="L153" i="2"/>
  <c r="K153" i="2"/>
  <c r="J153" i="2"/>
  <c r="BF152" i="2"/>
  <c r="BE152" i="2"/>
  <c r="BD152" i="2"/>
  <c r="BC152" i="2"/>
  <c r="BB152" i="2"/>
  <c r="BA152" i="2"/>
  <c r="AZ152" i="2"/>
  <c r="AY152" i="2"/>
  <c r="AX152" i="2"/>
  <c r="AW152" i="2"/>
  <c r="AV152" i="2"/>
  <c r="AU152" i="2"/>
  <c r="AT152" i="2"/>
  <c r="AS152" i="2"/>
  <c r="AR152" i="2"/>
  <c r="AQ152" i="2"/>
  <c r="AP152" i="2"/>
  <c r="AO152" i="2"/>
  <c r="AN152" i="2"/>
  <c r="AM152" i="2"/>
  <c r="AL152" i="2"/>
  <c r="AK152" i="2"/>
  <c r="AJ152" i="2"/>
  <c r="AI152" i="2"/>
  <c r="AH152" i="2"/>
  <c r="AG152" i="2"/>
  <c r="AF152" i="2"/>
  <c r="AE152" i="2"/>
  <c r="AD152" i="2"/>
  <c r="AC152" i="2"/>
  <c r="AB152" i="2"/>
  <c r="AA152" i="2"/>
  <c r="Z152" i="2"/>
  <c r="Y152" i="2"/>
  <c r="X152" i="2"/>
  <c r="W152" i="2"/>
  <c r="V152" i="2"/>
  <c r="U152" i="2"/>
  <c r="T152" i="2"/>
  <c r="S152" i="2"/>
  <c r="R152" i="2"/>
  <c r="Q152" i="2"/>
  <c r="P152" i="2"/>
  <c r="O152" i="2"/>
  <c r="I166" i="2"/>
  <c r="I165" i="2"/>
  <c r="I164" i="2"/>
  <c r="I163" i="2"/>
  <c r="I162" i="2"/>
  <c r="I161" i="2"/>
  <c r="I160" i="2"/>
  <c r="I159" i="2"/>
  <c r="I158" i="2"/>
  <c r="I157" i="2"/>
  <c r="I156" i="2"/>
  <c r="I155" i="2"/>
  <c r="I154" i="2"/>
  <c r="I153" i="2"/>
  <c r="G166" i="2"/>
  <c r="G71" i="2"/>
  <c r="G70" i="2"/>
  <c r="G62" i="2"/>
  <c r="G61" i="2"/>
  <c r="G60" i="2"/>
  <c r="G59" i="2"/>
  <c r="G58" i="2"/>
  <c r="G57" i="2"/>
  <c r="G56" i="2"/>
  <c r="G55" i="2"/>
  <c r="G54" i="2"/>
  <c r="G53" i="2"/>
  <c r="G52" i="2"/>
  <c r="G51" i="2"/>
  <c r="G50" i="2"/>
  <c r="G156" i="2" l="1"/>
  <c r="G158" i="2"/>
  <c r="G162" i="2"/>
  <c r="G164" i="2"/>
  <c r="G160" i="2"/>
  <c r="K84" i="14"/>
  <c r="G152" i="2"/>
  <c r="G155" i="2"/>
  <c r="G157" i="2"/>
  <c r="G159" i="2"/>
  <c r="G161" i="2"/>
  <c r="G163" i="2"/>
  <c r="G165" i="2"/>
  <c r="G153" i="2"/>
  <c r="G154" i="2"/>
  <c r="G233" i="2"/>
  <c r="G232" i="2"/>
  <c r="G228" i="2"/>
  <c r="G226" i="2"/>
  <c r="G79" i="2"/>
  <c r="B79" i="2" s="1"/>
  <c r="L84" i="14" l="1"/>
  <c r="C166" i="2"/>
  <c r="C165" i="2"/>
  <c r="C164" i="2"/>
  <c r="C163" i="2"/>
  <c r="C162" i="2"/>
  <c r="C161" i="2"/>
  <c r="C160" i="2"/>
  <c r="C159" i="2"/>
  <c r="C158" i="2"/>
  <c r="C157" i="2"/>
  <c r="C156" i="2"/>
  <c r="C155" i="2"/>
  <c r="C154" i="2"/>
  <c r="C153" i="2"/>
  <c r="C152" i="2"/>
  <c r="M84" i="14" l="1"/>
  <c r="H202" i="2"/>
  <c r="H200" i="2"/>
  <c r="H198" i="2"/>
  <c r="H196" i="2"/>
  <c r="H194" i="2"/>
  <c r="H192" i="2"/>
  <c r="H190" i="2"/>
  <c r="H188" i="2"/>
  <c r="H186" i="2"/>
  <c r="H184" i="2"/>
  <c r="H182" i="2"/>
  <c r="H180" i="2"/>
  <c r="H178" i="2"/>
  <c r="H176" i="2"/>
  <c r="H174" i="2"/>
  <c r="N84" i="14" l="1"/>
  <c r="F228" i="2"/>
  <c r="F226" i="2"/>
  <c r="O84" i="14" l="1"/>
  <c r="BB54" i="7"/>
  <c r="BA54" i="7"/>
  <c r="AZ54" i="7"/>
  <c r="AY54" i="7"/>
  <c r="AX54" i="7"/>
  <c r="AW54" i="7"/>
  <c r="AV54" i="7"/>
  <c r="AU54" i="7"/>
  <c r="AT54" i="7"/>
  <c r="AS54" i="7"/>
  <c r="AR54" i="7"/>
  <c r="AQ54" i="7"/>
  <c r="AP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O54" i="7"/>
  <c r="N54" i="7"/>
  <c r="M54" i="7"/>
  <c r="L54" i="7"/>
  <c r="K54" i="7"/>
  <c r="J54" i="7"/>
  <c r="I54" i="7"/>
  <c r="H54" i="7"/>
  <c r="G54" i="7"/>
  <c r="F54" i="7"/>
  <c r="BB53" i="7"/>
  <c r="BA53" i="7"/>
  <c r="AZ53" i="7"/>
  <c r="AY53" i="7"/>
  <c r="AX53" i="7"/>
  <c r="AW53" i="7"/>
  <c r="AV53" i="7"/>
  <c r="AU53" i="7"/>
  <c r="AT53" i="7"/>
  <c r="AS53" i="7"/>
  <c r="AR53" i="7"/>
  <c r="AQ53" i="7"/>
  <c r="AP53" i="7"/>
  <c r="AO53" i="7"/>
  <c r="AN53" i="7"/>
  <c r="AM53" i="7"/>
  <c r="AL53" i="7"/>
  <c r="AK53" i="7"/>
  <c r="AJ53" i="7"/>
  <c r="AI53" i="7"/>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G53" i="7"/>
  <c r="F53" i="7"/>
  <c r="E53" i="7"/>
  <c r="C53" i="7"/>
  <c r="P84" i="14" l="1"/>
  <c r="C252" i="14"/>
  <c r="Q84" i="14" l="1"/>
  <c r="E265" i="14"/>
  <c r="E266" i="14"/>
  <c r="F257" i="14"/>
  <c r="H241" i="2"/>
  <c r="H239" i="2"/>
  <c r="H238" i="2"/>
  <c r="F233" i="2"/>
  <c r="F231" i="2"/>
  <c r="G149" i="2"/>
  <c r="G148" i="2"/>
  <c r="G147" i="2"/>
  <c r="G146" i="2"/>
  <c r="G145" i="2"/>
  <c r="G144" i="2"/>
  <c r="G143" i="2"/>
  <c r="G142" i="2"/>
  <c r="G141" i="2"/>
  <c r="G140" i="2"/>
  <c r="G139" i="2"/>
  <c r="G138" i="2"/>
  <c r="G137" i="2"/>
  <c r="G136" i="2"/>
  <c r="G135" i="2"/>
  <c r="B149" i="2"/>
  <c r="B148" i="2"/>
  <c r="B147" i="2"/>
  <c r="B146" i="2"/>
  <c r="B145" i="2"/>
  <c r="B144" i="2"/>
  <c r="B143" i="2"/>
  <c r="B142" i="2"/>
  <c r="B141" i="2"/>
  <c r="B140" i="2"/>
  <c r="B139" i="2"/>
  <c r="B138" i="2"/>
  <c r="B137" i="2"/>
  <c r="B136" i="2"/>
  <c r="B135" i="2"/>
  <c r="H128" i="2"/>
  <c r="G107" i="2"/>
  <c r="G106" i="2"/>
  <c r="G105" i="2"/>
  <c r="G104" i="2"/>
  <c r="G103" i="2"/>
  <c r="G102" i="2"/>
  <c r="G101" i="2"/>
  <c r="G100" i="2"/>
  <c r="G99" i="2"/>
  <c r="G98" i="2"/>
  <c r="G97" i="2"/>
  <c r="G96" i="2"/>
  <c r="G95" i="2"/>
  <c r="G94" i="2"/>
  <c r="G93" i="2"/>
  <c r="B107" i="2"/>
  <c r="B106" i="2"/>
  <c r="B105" i="2"/>
  <c r="B104" i="2"/>
  <c r="B103" i="2"/>
  <c r="B102" i="2"/>
  <c r="B101" i="2"/>
  <c r="B100" i="2"/>
  <c r="B99" i="2"/>
  <c r="B98" i="2"/>
  <c r="B97" i="2"/>
  <c r="B96" i="2"/>
  <c r="B95" i="2"/>
  <c r="B94" i="2"/>
  <c r="B93" i="2"/>
  <c r="B50" i="2"/>
  <c r="R84" i="14" l="1"/>
  <c r="E267" i="14"/>
  <c r="E268" i="14"/>
  <c r="BB12" i="14"/>
  <c r="BA12" i="14"/>
  <c r="AZ12" i="14"/>
  <c r="AY12" i="14"/>
  <c r="AX12" i="14"/>
  <c r="AW12" i="14"/>
  <c r="AV12" i="14"/>
  <c r="AU12" i="14"/>
  <c r="AT12" i="14"/>
  <c r="AS12" i="14"/>
  <c r="AR12" i="14"/>
  <c r="AQ12" i="14"/>
  <c r="AP12" i="14"/>
  <c r="AO12" i="14"/>
  <c r="AN12" i="14"/>
  <c r="AM12" i="14"/>
  <c r="AL12" i="14"/>
  <c r="AK12" i="14"/>
  <c r="AJ12" i="14"/>
  <c r="AI12" i="14"/>
  <c r="AH12" i="14"/>
  <c r="AG12" i="14"/>
  <c r="AF12" i="14"/>
  <c r="AE12" i="14"/>
  <c r="AD12" i="14"/>
  <c r="AC12" i="14"/>
  <c r="AB12" i="14"/>
  <c r="AA12" i="14"/>
  <c r="Z12" i="14"/>
  <c r="Y12" i="14"/>
  <c r="X12" i="14"/>
  <c r="W12" i="14"/>
  <c r="V12" i="14"/>
  <c r="U12" i="14"/>
  <c r="T12" i="14"/>
  <c r="S12" i="14"/>
  <c r="R12" i="14"/>
  <c r="Q12" i="14"/>
  <c r="P12" i="14"/>
  <c r="O12" i="14"/>
  <c r="N12" i="14"/>
  <c r="M12" i="14"/>
  <c r="L12" i="14"/>
  <c r="K12" i="14"/>
  <c r="J12" i="14"/>
  <c r="I12" i="14"/>
  <c r="H12" i="14"/>
  <c r="G12" i="14"/>
  <c r="F12" i="14"/>
  <c r="E12" i="14"/>
  <c r="S84" i="14" l="1"/>
  <c r="E9" i="14"/>
  <c r="C9" i="14"/>
  <c r="C6" i="14"/>
  <c r="C12" i="14"/>
  <c r="T84" i="14" l="1"/>
  <c r="F9" i="14"/>
  <c r="U84" i="14" l="1"/>
  <c r="G9" i="14"/>
  <c r="V84" i="14" l="1"/>
  <c r="H9" i="14"/>
  <c r="W84" i="14" l="1"/>
  <c r="I9" i="14"/>
  <c r="X84" i="14" l="1"/>
  <c r="J9" i="14"/>
  <c r="Y84" i="14" l="1"/>
  <c r="K9" i="14"/>
  <c r="L9" i="14" l="1"/>
  <c r="Z84" i="14"/>
  <c r="M9" i="14" l="1"/>
  <c r="AA84" i="14"/>
  <c r="N9" i="14" l="1"/>
  <c r="AB84" i="14"/>
  <c r="O9" i="14" l="1"/>
  <c r="AC84" i="14"/>
  <c r="P9" i="14" l="1"/>
  <c r="AD84" i="14"/>
  <c r="Q9" i="14" l="1"/>
  <c r="AE84" i="14"/>
  <c r="R9" i="14" l="1"/>
  <c r="AF84" i="14"/>
  <c r="S9" i="14" l="1"/>
  <c r="AG84" i="14"/>
  <c r="T9" i="14" l="1"/>
  <c r="AH84" i="14"/>
  <c r="U9" i="14" l="1"/>
  <c r="AI84" i="14"/>
  <c r="V9" i="14" l="1"/>
  <c r="AJ84" i="14"/>
  <c r="W9" i="14" l="1"/>
  <c r="AK84" i="14"/>
  <c r="X9" i="14" l="1"/>
  <c r="AL84" i="14"/>
  <c r="Y9" i="14" l="1"/>
  <c r="AM84" i="14"/>
  <c r="Z9" i="14" l="1"/>
  <c r="AN84" i="14"/>
  <c r="AA9" i="14" l="1"/>
  <c r="AO84" i="14"/>
  <c r="AB9" i="14" l="1"/>
  <c r="AP84" i="14"/>
  <c r="AC9" i="14" l="1"/>
  <c r="AQ84" i="14"/>
  <c r="AD9" i="14" l="1"/>
  <c r="AR84" i="14"/>
  <c r="AE9" i="14" l="1"/>
  <c r="AS84" i="14"/>
  <c r="AF9" i="14" l="1"/>
  <c r="AT84" i="14"/>
  <c r="AG9" i="14" l="1"/>
  <c r="AU84" i="14"/>
  <c r="AH9" i="14" l="1"/>
  <c r="AV84" i="14"/>
  <c r="AI9" i="14" l="1"/>
  <c r="AW84" i="14"/>
  <c r="AJ9" i="14" l="1"/>
  <c r="AX84" i="14"/>
  <c r="AK9" i="14" l="1"/>
  <c r="AY84" i="14"/>
  <c r="AL9" i="14" l="1"/>
  <c r="AZ84" i="14"/>
  <c r="AM9" i="14" l="1"/>
  <c r="BA84" i="14"/>
  <c r="AN9" i="14" l="1"/>
  <c r="BB84" i="14"/>
  <c r="AO9" i="14" l="1"/>
  <c r="AP9" i="14" l="1"/>
  <c r="AQ9" i="14" l="1"/>
  <c r="AR9" i="14" l="1"/>
  <c r="AS9" i="14" l="1"/>
  <c r="AT9" i="14" l="1"/>
  <c r="AU9" i="14" l="1"/>
  <c r="AV9" i="14" l="1"/>
  <c r="AW9" i="14" l="1"/>
  <c r="AX9" i="14" l="1"/>
  <c r="AY9" i="14" l="1"/>
  <c r="AS12" i="1"/>
  <c r="AT12" i="1"/>
  <c r="AU12" i="1"/>
  <c r="AV12" i="1"/>
  <c r="AW12" i="1"/>
  <c r="AX12" i="1"/>
  <c r="AY12" i="1"/>
  <c r="AZ12" i="1"/>
  <c r="BA12" i="1"/>
  <c r="BB12" i="1"/>
  <c r="AS17" i="1"/>
  <c r="AT17" i="1"/>
  <c r="AU17" i="1"/>
  <c r="AV17" i="1"/>
  <c r="AW17" i="1"/>
  <c r="AX17" i="1"/>
  <c r="AY17" i="1"/>
  <c r="AZ17" i="1"/>
  <c r="BA17" i="1"/>
  <c r="BB17" i="1"/>
  <c r="AS18" i="1"/>
  <c r="AT18" i="1"/>
  <c r="AU18" i="1"/>
  <c r="AV18" i="1"/>
  <c r="AW18" i="1"/>
  <c r="AX18" i="1"/>
  <c r="AY18" i="1"/>
  <c r="AZ18" i="1"/>
  <c r="BA18" i="1"/>
  <c r="BB18" i="1"/>
  <c r="AS19" i="1"/>
  <c r="AT19" i="1"/>
  <c r="AU19" i="1"/>
  <c r="AV19" i="1"/>
  <c r="AW19" i="1"/>
  <c r="AX19" i="1"/>
  <c r="AY19" i="1"/>
  <c r="AZ19" i="1"/>
  <c r="BA19" i="1"/>
  <c r="BB19" i="1"/>
  <c r="AS20" i="1"/>
  <c r="AT20" i="1"/>
  <c r="AU20" i="1"/>
  <c r="AV20" i="1"/>
  <c r="AW20" i="1"/>
  <c r="AX20" i="1"/>
  <c r="AY20" i="1"/>
  <c r="AZ20" i="1"/>
  <c r="BA20" i="1"/>
  <c r="BB20" i="1"/>
  <c r="AS21" i="1"/>
  <c r="AT21" i="1"/>
  <c r="AU21" i="1"/>
  <c r="AV21" i="1"/>
  <c r="AW21" i="1"/>
  <c r="AX21" i="1"/>
  <c r="AY21" i="1"/>
  <c r="AZ21" i="1"/>
  <c r="BA21" i="1"/>
  <c r="BB21" i="1"/>
  <c r="AS22" i="1"/>
  <c r="AT22" i="1"/>
  <c r="AU22" i="1"/>
  <c r="AV22" i="1"/>
  <c r="AW22" i="1"/>
  <c r="AX22" i="1"/>
  <c r="AY22" i="1"/>
  <c r="AZ22" i="1"/>
  <c r="BA22" i="1"/>
  <c r="BB22" i="1"/>
  <c r="AS23" i="1"/>
  <c r="AT23" i="1"/>
  <c r="AU23" i="1"/>
  <c r="AV23" i="1"/>
  <c r="AW23" i="1"/>
  <c r="AX23" i="1"/>
  <c r="AY23" i="1"/>
  <c r="AZ23" i="1"/>
  <c r="BA23" i="1"/>
  <c r="BB23" i="1"/>
  <c r="AS24" i="1"/>
  <c r="AT24" i="1"/>
  <c r="AU24" i="1"/>
  <c r="AV24" i="1"/>
  <c r="AW24" i="1"/>
  <c r="AX24" i="1"/>
  <c r="AY24" i="1"/>
  <c r="AZ24" i="1"/>
  <c r="BA24" i="1"/>
  <c r="BB24" i="1"/>
  <c r="AS25" i="1"/>
  <c r="AT25" i="1"/>
  <c r="AU25" i="1"/>
  <c r="AV25" i="1"/>
  <c r="AW25" i="1"/>
  <c r="AX25" i="1"/>
  <c r="AY25" i="1"/>
  <c r="AZ25" i="1"/>
  <c r="BA25" i="1"/>
  <c r="BB25" i="1"/>
  <c r="AS26" i="1"/>
  <c r="AT26" i="1"/>
  <c r="AU26" i="1"/>
  <c r="AV26" i="1"/>
  <c r="AW26" i="1"/>
  <c r="AX26" i="1"/>
  <c r="AY26" i="1"/>
  <c r="AZ26" i="1"/>
  <c r="BA26" i="1"/>
  <c r="BB26" i="1"/>
  <c r="AS27" i="1"/>
  <c r="AT27" i="1"/>
  <c r="AU27" i="1"/>
  <c r="AV27" i="1"/>
  <c r="AW27" i="1"/>
  <c r="AX27" i="1"/>
  <c r="AY27" i="1"/>
  <c r="AZ27" i="1"/>
  <c r="BA27" i="1"/>
  <c r="BB27" i="1"/>
  <c r="AS28" i="1"/>
  <c r="AT28" i="1"/>
  <c r="AU28" i="1"/>
  <c r="AV28" i="1"/>
  <c r="AW28" i="1"/>
  <c r="AX28" i="1"/>
  <c r="AY28" i="1"/>
  <c r="AZ28" i="1"/>
  <c r="BA28" i="1"/>
  <c r="BB28" i="1"/>
  <c r="AS29" i="1"/>
  <c r="AT29" i="1"/>
  <c r="AU29" i="1"/>
  <c r="AV29" i="1"/>
  <c r="AW29" i="1"/>
  <c r="AX29" i="1"/>
  <c r="AY29" i="1"/>
  <c r="AZ29" i="1"/>
  <c r="BA29" i="1"/>
  <c r="BB29" i="1"/>
  <c r="AS30" i="1"/>
  <c r="AT30" i="1"/>
  <c r="AU30" i="1"/>
  <c r="AV30" i="1"/>
  <c r="AW30" i="1"/>
  <c r="AX30" i="1"/>
  <c r="AY30" i="1"/>
  <c r="AZ30" i="1"/>
  <c r="BA30" i="1"/>
  <c r="BB30" i="1"/>
  <c r="AS31" i="1"/>
  <c r="AT31" i="1"/>
  <c r="AU31" i="1"/>
  <c r="AV31" i="1"/>
  <c r="AW31" i="1"/>
  <c r="AX31" i="1"/>
  <c r="AY31" i="1"/>
  <c r="AZ31" i="1"/>
  <c r="BA31" i="1"/>
  <c r="BB31" i="1"/>
  <c r="AS12" i="7"/>
  <c r="AS28" i="7" s="1"/>
  <c r="AS42" i="7" s="1"/>
  <c r="AS55" i="7" s="1"/>
  <c r="AT12" i="7"/>
  <c r="AU12" i="7"/>
  <c r="AU28" i="7" s="1"/>
  <c r="AU42" i="7" s="1"/>
  <c r="AU55" i="7" s="1"/>
  <c r="AV12" i="7"/>
  <c r="AV28" i="7" s="1"/>
  <c r="AV42" i="7" s="1"/>
  <c r="AV55" i="7" s="1"/>
  <c r="AW12" i="7"/>
  <c r="AW28" i="7" s="1"/>
  <c r="AW42" i="7" s="1"/>
  <c r="AW55" i="7" s="1"/>
  <c r="AX12" i="7"/>
  <c r="AX28" i="7" s="1"/>
  <c r="AX42" i="7" s="1"/>
  <c r="AX55" i="7" s="1"/>
  <c r="AY12" i="7"/>
  <c r="AY28" i="7" s="1"/>
  <c r="AY42" i="7" s="1"/>
  <c r="AY55" i="7" s="1"/>
  <c r="AZ12" i="7"/>
  <c r="AZ28" i="7" s="1"/>
  <c r="AZ42" i="7" s="1"/>
  <c r="AZ55" i="7" s="1"/>
  <c r="BA12" i="7"/>
  <c r="BA28" i="7" s="1"/>
  <c r="BA42" i="7" s="1"/>
  <c r="BA55" i="7" s="1"/>
  <c r="BB12" i="7"/>
  <c r="BB28" i="7" s="1"/>
  <c r="BB42" i="7" s="1"/>
  <c r="BB55" i="7" s="1"/>
  <c r="AT28" i="7"/>
  <c r="AT42" i="7" s="1"/>
  <c r="AT55" i="7" s="1"/>
  <c r="AS41" i="7"/>
  <c r="AT41" i="7"/>
  <c r="AU41" i="7"/>
  <c r="AV41" i="7"/>
  <c r="AW41" i="7"/>
  <c r="AX41" i="7"/>
  <c r="AY41" i="7"/>
  <c r="AZ41" i="7"/>
  <c r="BA41" i="7"/>
  <c r="BB41" i="7"/>
  <c r="AS68" i="7"/>
  <c r="AT68" i="7"/>
  <c r="AU68" i="7"/>
  <c r="AV68" i="7"/>
  <c r="AW68" i="7"/>
  <c r="AX68" i="7"/>
  <c r="AY68" i="7"/>
  <c r="AZ68" i="7"/>
  <c r="BA68" i="7"/>
  <c r="BB68" i="7"/>
  <c r="AS69" i="7"/>
  <c r="AT69" i="7"/>
  <c r="AU69" i="7"/>
  <c r="AV69" i="7"/>
  <c r="AW69" i="7"/>
  <c r="AX69" i="7"/>
  <c r="AY69" i="7"/>
  <c r="AZ69" i="7"/>
  <c r="BA69" i="7"/>
  <c r="BB69" i="7"/>
  <c r="AS71" i="7"/>
  <c r="AT71" i="7"/>
  <c r="AU71" i="7"/>
  <c r="AV71" i="7"/>
  <c r="AW71" i="7"/>
  <c r="AX71" i="7"/>
  <c r="AY71" i="7"/>
  <c r="AZ71" i="7"/>
  <c r="BA71" i="7"/>
  <c r="BB71" i="7"/>
  <c r="AS73" i="7"/>
  <c r="AT73" i="7"/>
  <c r="AU73" i="7"/>
  <c r="AV73" i="7"/>
  <c r="AW73" i="7"/>
  <c r="AX73" i="7"/>
  <c r="AY73" i="7"/>
  <c r="AZ73" i="7"/>
  <c r="BA73" i="7"/>
  <c r="BB73" i="7"/>
  <c r="AY32" i="1" l="1"/>
  <c r="AV32" i="1"/>
  <c r="AX32" i="1"/>
  <c r="BB32" i="1"/>
  <c r="AZ32" i="1"/>
  <c r="AS32" i="1"/>
  <c r="BA32" i="1"/>
  <c r="AW32" i="1"/>
  <c r="AU32" i="1"/>
  <c r="AT32" i="1"/>
  <c r="AZ9" i="14"/>
  <c r="BA9" i="14" l="1"/>
  <c r="BB9" i="14" l="1"/>
  <c r="I237" i="2"/>
  <c r="J237" i="2" s="1"/>
  <c r="K237" i="2" s="1"/>
  <c r="L237" i="2" s="1"/>
  <c r="M237" i="2" s="1"/>
  <c r="N237" i="2" s="1"/>
  <c r="O237" i="2" s="1"/>
  <c r="P237" i="2" s="1"/>
  <c r="Q237" i="2" s="1"/>
  <c r="R237" i="2" s="1"/>
  <c r="S237" i="2" s="1"/>
  <c r="T237" i="2" s="1"/>
  <c r="U237" i="2" s="1"/>
  <c r="V237" i="2" s="1"/>
  <c r="W237" i="2" s="1"/>
  <c r="X237" i="2" s="1"/>
  <c r="Y237" i="2" s="1"/>
  <c r="Z237" i="2" s="1"/>
  <c r="AA237" i="2" s="1"/>
  <c r="AB237" i="2" s="1"/>
  <c r="AC237" i="2" s="1"/>
  <c r="AD237" i="2" s="1"/>
  <c r="AE237" i="2" s="1"/>
  <c r="AF237" i="2" s="1"/>
  <c r="AG237" i="2" s="1"/>
  <c r="AH237" i="2" s="1"/>
  <c r="AI237" i="2" s="1"/>
  <c r="AJ237" i="2" s="1"/>
  <c r="AK237" i="2" s="1"/>
  <c r="AL237" i="2" s="1"/>
  <c r="AM237" i="2" s="1"/>
  <c r="AN237" i="2" s="1"/>
  <c r="AO237" i="2" s="1"/>
  <c r="AP237" i="2" s="1"/>
  <c r="AQ237" i="2" s="1"/>
  <c r="AR237" i="2" s="1"/>
  <c r="AS237" i="2" s="1"/>
  <c r="AT237" i="2" s="1"/>
  <c r="AU237" i="2" s="1"/>
  <c r="AV237" i="2" s="1"/>
  <c r="AW237" i="2" s="1"/>
  <c r="AX237" i="2" s="1"/>
  <c r="AY237" i="2" s="1"/>
  <c r="AZ237" i="2" s="1"/>
  <c r="BA237" i="2" s="1"/>
  <c r="BB237" i="2" s="1"/>
  <c r="BC237" i="2" s="1"/>
  <c r="BD237" i="2" s="1"/>
  <c r="BE237" i="2" s="1"/>
  <c r="BF237" i="2" s="1"/>
  <c r="AR73" i="7"/>
  <c r="AQ73" i="7"/>
  <c r="AP73" i="7"/>
  <c r="AO73" i="7"/>
  <c r="AN73" i="7"/>
  <c r="AM73" i="7"/>
  <c r="AL73" i="7"/>
  <c r="AK73" i="7"/>
  <c r="AJ73" i="7"/>
  <c r="AI73" i="7"/>
  <c r="AH73" i="7"/>
  <c r="AG73" i="7"/>
  <c r="AF73" i="7"/>
  <c r="AE73" i="7"/>
  <c r="AD73" i="7"/>
  <c r="AC73" i="7"/>
  <c r="AB73" i="7"/>
  <c r="AA73" i="7"/>
  <c r="Z73" i="7"/>
  <c r="Y73" i="7"/>
  <c r="X73" i="7"/>
  <c r="W73" i="7"/>
  <c r="V73" i="7"/>
  <c r="U73" i="7"/>
  <c r="T73" i="7"/>
  <c r="S73" i="7"/>
  <c r="R73" i="7"/>
  <c r="Q73" i="7"/>
  <c r="P73" i="7"/>
  <c r="O73" i="7"/>
  <c r="N73" i="7"/>
  <c r="M73" i="7"/>
  <c r="L73" i="7"/>
  <c r="K73" i="7"/>
  <c r="J73" i="7"/>
  <c r="I73" i="7"/>
  <c r="H73" i="7"/>
  <c r="G73" i="7"/>
  <c r="F73" i="7"/>
  <c r="E73" i="7"/>
  <c r="H299" i="10" l="1"/>
  <c r="C51" i="7" l="1"/>
  <c r="C37" i="7"/>
  <c r="C24" i="7"/>
  <c r="C9" i="7"/>
  <c r="C9" i="1"/>
  <c r="I12" i="2" l="1"/>
  <c r="B171" i="2" l="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31" i="1"/>
  <c r="E30" i="1"/>
  <c r="E29" i="1"/>
  <c r="E28" i="1"/>
  <c r="E27" i="1"/>
  <c r="E26" i="1"/>
  <c r="E25" i="1"/>
  <c r="E24" i="1"/>
  <c r="E23" i="1"/>
  <c r="E22" i="1"/>
  <c r="E21" i="1"/>
  <c r="E20" i="1"/>
  <c r="E19" i="1"/>
  <c r="E18" i="1"/>
  <c r="AR71" i="7" l="1"/>
  <c r="AQ71" i="7"/>
  <c r="AP71" i="7"/>
  <c r="AO71" i="7"/>
  <c r="AN71" i="7"/>
  <c r="AM71" i="7"/>
  <c r="AL71" i="7"/>
  <c r="AK71" i="7"/>
  <c r="AJ71" i="7"/>
  <c r="AI71" i="7"/>
  <c r="AH71" i="7"/>
  <c r="AG71" i="7"/>
  <c r="AF71" i="7"/>
  <c r="AE71" i="7"/>
  <c r="AD71" i="7"/>
  <c r="AC71" i="7"/>
  <c r="AB71" i="7"/>
  <c r="AA71" i="7"/>
  <c r="Z71" i="7"/>
  <c r="Y71" i="7"/>
  <c r="X71" i="7"/>
  <c r="W71" i="7"/>
  <c r="V71" i="7"/>
  <c r="U71" i="7"/>
  <c r="T71" i="7"/>
  <c r="S71" i="7"/>
  <c r="R71" i="7"/>
  <c r="Q71" i="7"/>
  <c r="P71" i="7"/>
  <c r="O71" i="7"/>
  <c r="N71" i="7"/>
  <c r="M71" i="7"/>
  <c r="L71" i="7"/>
  <c r="K71" i="7"/>
  <c r="J71" i="7"/>
  <c r="I71" i="7"/>
  <c r="H71" i="7"/>
  <c r="G71" i="7"/>
  <c r="F71" i="7"/>
  <c r="AR69" i="7"/>
  <c r="AQ69" i="7"/>
  <c r="AP69" i="7"/>
  <c r="AO69" i="7"/>
  <c r="AN69" i="7"/>
  <c r="AM69" i="7"/>
  <c r="AL69" i="7"/>
  <c r="AK69" i="7"/>
  <c r="AJ69" i="7"/>
  <c r="AI69" i="7"/>
  <c r="AH69" i="7"/>
  <c r="AG69" i="7"/>
  <c r="AF69" i="7"/>
  <c r="AE69" i="7"/>
  <c r="AD69" i="7"/>
  <c r="AC69" i="7"/>
  <c r="AB69" i="7"/>
  <c r="AA69" i="7"/>
  <c r="Z69" i="7"/>
  <c r="Y69" i="7"/>
  <c r="X69" i="7"/>
  <c r="W69" i="7"/>
  <c r="V69" i="7"/>
  <c r="U69" i="7"/>
  <c r="T69" i="7"/>
  <c r="S69" i="7"/>
  <c r="R69" i="7"/>
  <c r="Q69" i="7"/>
  <c r="P69" i="7"/>
  <c r="O69" i="7"/>
  <c r="N69" i="7"/>
  <c r="M69" i="7"/>
  <c r="L69" i="7"/>
  <c r="K69" i="7"/>
  <c r="J69" i="7"/>
  <c r="I69" i="7"/>
  <c r="H69" i="7"/>
  <c r="G69" i="7"/>
  <c r="F69" i="7"/>
  <c r="AR68" i="7"/>
  <c r="AQ68" i="7"/>
  <c r="AP68" i="7"/>
  <c r="AO68" i="7"/>
  <c r="AN68" i="7"/>
  <c r="AM68" i="7"/>
  <c r="AL68" i="7"/>
  <c r="AK68" i="7"/>
  <c r="AJ68" i="7"/>
  <c r="AI68" i="7"/>
  <c r="AH68" i="7"/>
  <c r="AG68" i="7"/>
  <c r="AF68" i="7"/>
  <c r="AE68" i="7"/>
  <c r="AD68" i="7"/>
  <c r="AC68" i="7"/>
  <c r="AB68" i="7"/>
  <c r="AA68" i="7"/>
  <c r="Z68" i="7"/>
  <c r="Y68" i="7"/>
  <c r="X68" i="7"/>
  <c r="W68" i="7"/>
  <c r="V68" i="7"/>
  <c r="U68" i="7"/>
  <c r="T68" i="7"/>
  <c r="S68" i="7"/>
  <c r="R68" i="7"/>
  <c r="Q68" i="7"/>
  <c r="P68" i="7"/>
  <c r="O68" i="7"/>
  <c r="N68" i="7"/>
  <c r="M68" i="7"/>
  <c r="L68" i="7"/>
  <c r="K68" i="7"/>
  <c r="J68" i="7"/>
  <c r="I68" i="7"/>
  <c r="H68" i="7"/>
  <c r="G68" i="7"/>
  <c r="F68" i="7"/>
  <c r="E71" i="7"/>
  <c r="E69" i="7"/>
  <c r="E68" i="7"/>
  <c r="F239" i="2"/>
  <c r="E64" i="7"/>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N64" i="7" s="1"/>
  <c r="AO64" i="7" s="1"/>
  <c r="AP64" i="7" s="1"/>
  <c r="AQ64" i="7" s="1"/>
  <c r="AR64" i="7" s="1"/>
  <c r="AS64" i="7" s="1"/>
  <c r="AT64" i="7" s="1"/>
  <c r="AU64" i="7" s="1"/>
  <c r="AV64" i="7" s="1"/>
  <c r="AW64" i="7" s="1"/>
  <c r="AX64" i="7" s="1"/>
  <c r="AY64" i="7" s="1"/>
  <c r="AZ64" i="7" s="1"/>
  <c r="BA64" i="7" s="1"/>
  <c r="BB64" i="7" s="1"/>
  <c r="E54" i="7"/>
  <c r="E51" i="7"/>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N51" i="7" s="1"/>
  <c r="AO51" i="7" s="1"/>
  <c r="AP51" i="7" s="1"/>
  <c r="AQ51" i="7" s="1"/>
  <c r="AR51" i="7" s="1"/>
  <c r="AS51" i="7" s="1"/>
  <c r="AT51" i="7" s="1"/>
  <c r="AU51" i="7" s="1"/>
  <c r="AV51" i="7" s="1"/>
  <c r="AW51" i="7" s="1"/>
  <c r="AX51" i="7" s="1"/>
  <c r="AY51" i="7" s="1"/>
  <c r="AZ51" i="7" s="1"/>
  <c r="BA51" i="7" s="1"/>
  <c r="BB51" i="7" s="1"/>
  <c r="C54" i="7"/>
  <c r="B71" i="2" l="1"/>
  <c r="B70" i="2"/>
  <c r="B62" i="2"/>
  <c r="B61" i="2"/>
  <c r="B60" i="2"/>
  <c r="B59" i="2"/>
  <c r="B58" i="2"/>
  <c r="B57" i="2"/>
  <c r="B56" i="2"/>
  <c r="B55" i="2"/>
  <c r="B54" i="2"/>
  <c r="B53" i="2"/>
  <c r="B52" i="2"/>
  <c r="B51" i="2"/>
  <c r="AR12" i="1" l="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AR12" i="7"/>
  <c r="AQ12"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AR28" i="7" l="1"/>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I78" i="2"/>
  <c r="J78" i="2" s="1"/>
  <c r="K78" i="2" s="1"/>
  <c r="L78" i="2" s="1"/>
  <c r="M78" i="2" s="1"/>
  <c r="N78" i="2" s="1"/>
  <c r="O78" i="2" s="1"/>
  <c r="P78" i="2" s="1"/>
  <c r="Q78" i="2" s="1"/>
  <c r="R78" i="2" s="1"/>
  <c r="S78" i="2" s="1"/>
  <c r="T78" i="2" s="1"/>
  <c r="U78" i="2" s="1"/>
  <c r="V78" i="2" s="1"/>
  <c r="W78" i="2" s="1"/>
  <c r="X78" i="2" s="1"/>
  <c r="Y78" i="2" s="1"/>
  <c r="Z78" i="2" s="1"/>
  <c r="AA78" i="2" s="1"/>
  <c r="AB78" i="2" s="1"/>
  <c r="AC78" i="2" s="1"/>
  <c r="AD78" i="2" s="1"/>
  <c r="AE78" i="2" s="1"/>
  <c r="AF78" i="2" s="1"/>
  <c r="AG78" i="2" s="1"/>
  <c r="AH78" i="2" s="1"/>
  <c r="AI78" i="2" s="1"/>
  <c r="AJ78" i="2" s="1"/>
  <c r="AK78" i="2" s="1"/>
  <c r="AL78" i="2" s="1"/>
  <c r="AM78" i="2" s="1"/>
  <c r="AN78" i="2" s="1"/>
  <c r="AO78" i="2" s="1"/>
  <c r="AP78" i="2" s="1"/>
  <c r="AQ78" i="2" s="1"/>
  <c r="AR78" i="2" s="1"/>
  <c r="AS78" i="2" s="1"/>
  <c r="AT78" i="2" s="1"/>
  <c r="AU78" i="2" s="1"/>
  <c r="AV78" i="2" s="1"/>
  <c r="AW78" i="2" s="1"/>
  <c r="AX78" i="2" s="1"/>
  <c r="AY78" i="2" s="1"/>
  <c r="AZ78" i="2" s="1"/>
  <c r="BA78" i="2" s="1"/>
  <c r="BB78" i="2" s="1"/>
  <c r="BC78" i="2" s="1"/>
  <c r="BD78" i="2" s="1"/>
  <c r="BE78" i="2" s="1"/>
  <c r="BF78" i="2" s="1"/>
  <c r="C28" i="7"/>
  <c r="F207" i="10" l="1"/>
  <c r="F86" i="2"/>
  <c r="I16" i="2" l="1"/>
  <c r="B31" i="1" l="1"/>
  <c r="B30" i="1"/>
  <c r="B29" i="1"/>
  <c r="C31" i="1"/>
  <c r="C30" i="1"/>
  <c r="C29" i="1"/>
  <c r="F85" i="2" l="1"/>
  <c r="C21" i="1"/>
  <c r="C25" i="1"/>
  <c r="C18" i="1"/>
  <c r="C19" i="1"/>
  <c r="C28" i="1"/>
  <c r="C22" i="1"/>
  <c r="C17" i="1"/>
  <c r="C27" i="1"/>
  <c r="C20" i="1"/>
  <c r="C23" i="1"/>
  <c r="C26" i="1"/>
  <c r="C24" i="1"/>
  <c r="I15" i="2" l="1"/>
  <c r="B10" i="2" s="1"/>
  <c r="B90" i="2" l="1"/>
  <c r="B132" i="2"/>
  <c r="F196" i="10"/>
  <c r="E195" i="10"/>
  <c r="G13" i="2" l="1"/>
  <c r="B28" i="1" l="1"/>
  <c r="B27" i="1"/>
  <c r="B26" i="1"/>
  <c r="B25" i="1"/>
  <c r="B24" i="1"/>
  <c r="B23" i="1"/>
  <c r="B22" i="1"/>
  <c r="B21" i="1"/>
  <c r="B20" i="1"/>
  <c r="B19" i="1"/>
  <c r="B18" i="1"/>
  <c r="B17" i="1"/>
  <c r="AR41" i="7" l="1"/>
  <c r="AQ41" i="7"/>
  <c r="AP41" i="7"/>
  <c r="AO41" i="7"/>
  <c r="AN41" i="7"/>
  <c r="AM41" i="7"/>
  <c r="AL41" i="7"/>
  <c r="AK41" i="7"/>
  <c r="AJ41" i="7"/>
  <c r="AI41" i="7"/>
  <c r="AH41" i="7" l="1"/>
  <c r="AG41" i="7"/>
  <c r="AF41" i="7"/>
  <c r="AE41" i="7"/>
  <c r="AD41" i="7"/>
  <c r="AC41" i="7"/>
  <c r="AB41" i="7"/>
  <c r="AA41" i="7"/>
  <c r="Z41" i="7"/>
  <c r="Y41" i="7"/>
  <c r="X41" i="7"/>
  <c r="W41" i="7"/>
  <c r="V41" i="7"/>
  <c r="U41" i="7"/>
  <c r="T41" i="7"/>
  <c r="S41" i="7"/>
  <c r="R41" i="7"/>
  <c r="Q41" i="7"/>
  <c r="P41" i="7"/>
  <c r="O41" i="7"/>
  <c r="N41" i="7"/>
  <c r="M41" i="7"/>
  <c r="L41" i="7"/>
  <c r="K41" i="7"/>
  <c r="J41" i="7"/>
  <c r="I41" i="7"/>
  <c r="H41" i="7"/>
  <c r="E37" i="7" l="1"/>
  <c r="F37" i="7" l="1"/>
  <c r="E24" i="7"/>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N24" i="7" s="1"/>
  <c r="AO24" i="7" s="1"/>
  <c r="AP24" i="7" s="1"/>
  <c r="AQ24" i="7" s="1"/>
  <c r="AR24" i="7" s="1"/>
  <c r="AS24" i="7" s="1"/>
  <c r="AT24" i="7" s="1"/>
  <c r="AU24" i="7" s="1"/>
  <c r="AV24" i="7" s="1"/>
  <c r="AW24" i="7" s="1"/>
  <c r="AX24" i="7" s="1"/>
  <c r="AY24" i="7" s="1"/>
  <c r="AZ24" i="7" s="1"/>
  <c r="BA24" i="7" s="1"/>
  <c r="BB24" i="7" s="1"/>
  <c r="E9" i="7"/>
  <c r="E9" i="1"/>
  <c r="I224" i="2"/>
  <c r="I172" i="2"/>
  <c r="I219" i="2" s="1"/>
  <c r="I92" i="2"/>
  <c r="I126" i="2" s="1"/>
  <c r="E88" i="14" s="1"/>
  <c r="I134" i="2"/>
  <c r="I167" i="2" s="1"/>
  <c r="E14" i="14" s="1"/>
  <c r="I49" i="2"/>
  <c r="I73" i="2" s="1"/>
  <c r="I227" i="2" l="1"/>
  <c r="I229" i="2"/>
  <c r="E11" i="14"/>
  <c r="E72" i="7"/>
  <c r="J224" i="2"/>
  <c r="J172" i="2"/>
  <c r="J219" i="2" s="1"/>
  <c r="E13" i="1"/>
  <c r="I74" i="2"/>
  <c r="E86" i="14" s="1"/>
  <c r="J49" i="2"/>
  <c r="E32" i="1"/>
  <c r="J92" i="2"/>
  <c r="I125" i="2"/>
  <c r="E13" i="14" s="1"/>
  <c r="J134" i="2"/>
  <c r="J167" i="2" s="1"/>
  <c r="F14" i="14" s="1"/>
  <c r="G37" i="7"/>
  <c r="F9" i="7"/>
  <c r="F9" i="1"/>
  <c r="E84" i="2"/>
  <c r="J229" i="2" l="1"/>
  <c r="J227" i="2"/>
  <c r="I235" i="2"/>
  <c r="E67" i="7" s="1"/>
  <c r="E27" i="7"/>
  <c r="E89" i="14"/>
  <c r="E90" i="14" s="1"/>
  <c r="E109" i="14" s="1"/>
  <c r="F89" i="14"/>
  <c r="G89" i="14"/>
  <c r="H89" i="14"/>
  <c r="I89" i="14"/>
  <c r="J89" i="14"/>
  <c r="K89" i="14"/>
  <c r="L89" i="14"/>
  <c r="M89" i="14"/>
  <c r="N89" i="14"/>
  <c r="O89" i="14"/>
  <c r="P89" i="14"/>
  <c r="Q89" i="14"/>
  <c r="R89" i="14"/>
  <c r="S89" i="14"/>
  <c r="T89" i="14"/>
  <c r="U89" i="14"/>
  <c r="V89" i="14"/>
  <c r="W89" i="14"/>
  <c r="X89" i="14"/>
  <c r="Y89" i="14"/>
  <c r="Z89" i="14"/>
  <c r="AA89" i="14"/>
  <c r="AB89" i="14"/>
  <c r="AC89" i="14"/>
  <c r="AD89" i="14"/>
  <c r="AE89" i="14"/>
  <c r="AF89" i="14"/>
  <c r="AG89" i="14"/>
  <c r="AH89" i="14"/>
  <c r="AI89" i="14"/>
  <c r="AJ89" i="14"/>
  <c r="AK89" i="14"/>
  <c r="AL89" i="14"/>
  <c r="AM89" i="14"/>
  <c r="AN89" i="14"/>
  <c r="AO89" i="14"/>
  <c r="AP89" i="14"/>
  <c r="AQ89" i="14"/>
  <c r="AR89" i="14"/>
  <c r="AS89" i="14"/>
  <c r="AT89" i="14"/>
  <c r="AU89" i="14"/>
  <c r="AV89" i="14"/>
  <c r="AW89" i="14"/>
  <c r="AX89" i="14"/>
  <c r="AY89" i="14"/>
  <c r="AZ89" i="14"/>
  <c r="BA89" i="14"/>
  <c r="BB89" i="14"/>
  <c r="E15" i="14"/>
  <c r="E17" i="14" s="1"/>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AF15" i="14"/>
  <c r="AG15" i="14"/>
  <c r="AH15" i="14"/>
  <c r="AI15" i="14"/>
  <c r="AJ15" i="14"/>
  <c r="AK15" i="14"/>
  <c r="AL15" i="14"/>
  <c r="AM15" i="14"/>
  <c r="AN15" i="14"/>
  <c r="AO15" i="14"/>
  <c r="AP15" i="14"/>
  <c r="AQ15" i="14"/>
  <c r="AR15" i="14"/>
  <c r="AS15" i="14"/>
  <c r="AT15" i="14"/>
  <c r="AU15" i="14"/>
  <c r="AV15" i="14"/>
  <c r="AW15" i="14"/>
  <c r="AX15" i="14"/>
  <c r="AY15" i="14"/>
  <c r="AZ15" i="14"/>
  <c r="BA15" i="14"/>
  <c r="BB15" i="14"/>
  <c r="E70" i="7"/>
  <c r="E14" i="1"/>
  <c r="K224" i="2"/>
  <c r="E11" i="7"/>
  <c r="E66" i="7"/>
  <c r="K172" i="2"/>
  <c r="K219" i="2" s="1"/>
  <c r="E13" i="7"/>
  <c r="E29" i="7" s="1"/>
  <c r="E14" i="7"/>
  <c r="I225" i="2"/>
  <c r="E11" i="1"/>
  <c r="F15" i="7"/>
  <c r="F31" i="7" s="1"/>
  <c r="F45" i="7" s="1"/>
  <c r="F58" i="7" s="1"/>
  <c r="K49" i="2"/>
  <c r="L49" i="2" s="1"/>
  <c r="J73" i="2"/>
  <c r="J74" i="2"/>
  <c r="F86" i="14" s="1"/>
  <c r="K134" i="2"/>
  <c r="K167" i="2" s="1"/>
  <c r="G14" i="14" s="1"/>
  <c r="F32" i="1"/>
  <c r="K92" i="2"/>
  <c r="J126" i="2"/>
  <c r="F88" i="14" s="1"/>
  <c r="J125" i="2"/>
  <c r="F13" i="14" s="1"/>
  <c r="F14" i="1"/>
  <c r="E42" i="7"/>
  <c r="H37" i="7"/>
  <c r="G41" i="7"/>
  <c r="G9" i="7"/>
  <c r="F41" i="7"/>
  <c r="E41" i="7"/>
  <c r="G9" i="1"/>
  <c r="H9" i="1" s="1"/>
  <c r="H14" i="1" s="1"/>
  <c r="E15" i="7"/>
  <c r="C41" i="7"/>
  <c r="C89" i="14"/>
  <c r="C15" i="14"/>
  <c r="E55" i="7" l="1"/>
  <c r="F27" i="7"/>
  <c r="K227" i="2"/>
  <c r="K229" i="2"/>
  <c r="J235" i="2"/>
  <c r="F67" i="7" s="1"/>
  <c r="F90" i="14"/>
  <c r="C255" i="14"/>
  <c r="F66" i="7"/>
  <c r="F11" i="14"/>
  <c r="F72" i="7"/>
  <c r="F70" i="7"/>
  <c r="L224" i="2"/>
  <c r="F14" i="7"/>
  <c r="F30" i="7" s="1"/>
  <c r="F44" i="7" s="1"/>
  <c r="F57" i="7" s="1"/>
  <c r="F13" i="7"/>
  <c r="F29" i="7" s="1"/>
  <c r="L172" i="2"/>
  <c r="L219" i="2" s="1"/>
  <c r="F13" i="1"/>
  <c r="E26" i="7"/>
  <c r="F11" i="7"/>
  <c r="F26" i="7" s="1"/>
  <c r="J225" i="2"/>
  <c r="F11" i="1"/>
  <c r="L73" i="2"/>
  <c r="L74" i="2"/>
  <c r="K74" i="2"/>
  <c r="K73" i="2"/>
  <c r="G15" i="7"/>
  <c r="G31" i="7" s="1"/>
  <c r="G45" i="7" s="1"/>
  <c r="G58" i="7" s="1"/>
  <c r="M49" i="2"/>
  <c r="L92" i="2"/>
  <c r="K125" i="2"/>
  <c r="G13" i="14" s="1"/>
  <c r="K126" i="2"/>
  <c r="L134" i="2"/>
  <c r="L167" i="2" s="1"/>
  <c r="H14" i="14" s="1"/>
  <c r="G14" i="1"/>
  <c r="E31" i="7"/>
  <c r="E43" i="7"/>
  <c r="E30" i="7"/>
  <c r="I37" i="7"/>
  <c r="H9" i="7"/>
  <c r="H15" i="7" s="1"/>
  <c r="I9" i="1"/>
  <c r="I14" i="1" s="1"/>
  <c r="E15" i="1"/>
  <c r="E17" i="7"/>
  <c r="E39" i="7" l="1"/>
  <c r="E56" i="7"/>
  <c r="F39" i="7"/>
  <c r="K235" i="2"/>
  <c r="G67" i="7" s="1"/>
  <c r="L229" i="2"/>
  <c r="L227" i="2"/>
  <c r="G27" i="7"/>
  <c r="G11" i="1"/>
  <c r="G15" i="1" s="1"/>
  <c r="G86" i="14"/>
  <c r="H11" i="1"/>
  <c r="H86" i="14"/>
  <c r="G13" i="1"/>
  <c r="G88" i="14"/>
  <c r="F109" i="14"/>
  <c r="F17" i="14"/>
  <c r="G66" i="7"/>
  <c r="G11" i="14"/>
  <c r="H66" i="7"/>
  <c r="H11" i="14"/>
  <c r="G72" i="7"/>
  <c r="G70" i="7"/>
  <c r="M224" i="2"/>
  <c r="G13" i="7"/>
  <c r="G29" i="7" s="1"/>
  <c r="G14" i="7"/>
  <c r="M172" i="2"/>
  <c r="M219" i="2" s="1"/>
  <c r="H11" i="7"/>
  <c r="L225" i="2"/>
  <c r="F15" i="1"/>
  <c r="F34" i="1" s="1"/>
  <c r="G11" i="7"/>
  <c r="G26" i="7" s="1"/>
  <c r="K225" i="2"/>
  <c r="M74" i="2"/>
  <c r="I86" i="14" s="1"/>
  <c r="M73" i="2"/>
  <c r="N49" i="2"/>
  <c r="F17" i="7"/>
  <c r="M134" i="2"/>
  <c r="M167" i="2" s="1"/>
  <c r="I14" i="14" s="1"/>
  <c r="M92" i="2"/>
  <c r="L126" i="2"/>
  <c r="L125" i="2"/>
  <c r="H13" i="14" s="1"/>
  <c r="G32" i="1"/>
  <c r="F43" i="7"/>
  <c r="E34" i="1"/>
  <c r="E44" i="7"/>
  <c r="F42" i="7"/>
  <c r="E45" i="7"/>
  <c r="J37" i="7"/>
  <c r="I9" i="7"/>
  <c r="I15" i="7" s="1"/>
  <c r="J9" i="1"/>
  <c r="J14" i="1" s="1"/>
  <c r="E58" i="7" l="1"/>
  <c r="E57" i="7"/>
  <c r="F56" i="7"/>
  <c r="M227" i="2"/>
  <c r="M229" i="2"/>
  <c r="H27" i="7"/>
  <c r="L235" i="2"/>
  <c r="H67" i="7" s="1"/>
  <c r="H13" i="1"/>
  <c r="H15" i="1" s="1"/>
  <c r="H88" i="14"/>
  <c r="G90" i="14"/>
  <c r="G17" i="14"/>
  <c r="I66" i="7"/>
  <c r="I11" i="14"/>
  <c r="I11" i="1"/>
  <c r="H72" i="7"/>
  <c r="H17" i="14"/>
  <c r="H70" i="7"/>
  <c r="N224" i="2"/>
  <c r="G17" i="7"/>
  <c r="H13" i="7"/>
  <c r="H29" i="7" s="1"/>
  <c r="H14" i="7"/>
  <c r="F55" i="7"/>
  <c r="N172" i="2"/>
  <c r="N219" i="2" s="1"/>
  <c r="I11" i="7"/>
  <c r="M225" i="2"/>
  <c r="N73" i="2"/>
  <c r="N74" i="2"/>
  <c r="H26" i="7"/>
  <c r="O49" i="2"/>
  <c r="G39" i="7"/>
  <c r="N92" i="2"/>
  <c r="M125" i="2"/>
  <c r="I13" i="14" s="1"/>
  <c r="M126" i="2"/>
  <c r="H32" i="1"/>
  <c r="G43" i="7"/>
  <c r="G30" i="7"/>
  <c r="N134" i="2"/>
  <c r="N167" i="2" s="1"/>
  <c r="J14" i="14" s="1"/>
  <c r="G42" i="7"/>
  <c r="G34" i="1"/>
  <c r="H31" i="7"/>
  <c r="K37" i="7"/>
  <c r="J9" i="7"/>
  <c r="J15" i="7" s="1"/>
  <c r="K9" i="1"/>
  <c r="K14" i="1" s="1"/>
  <c r="G56" i="7" l="1"/>
  <c r="M235" i="2"/>
  <c r="I67" i="7" s="1"/>
  <c r="N227" i="2"/>
  <c r="N229" i="2"/>
  <c r="I27" i="7"/>
  <c r="J11" i="1"/>
  <c r="J86" i="14"/>
  <c r="I13" i="1"/>
  <c r="I15" i="1" s="1"/>
  <c r="I88" i="14"/>
  <c r="G109" i="14"/>
  <c r="H90" i="14"/>
  <c r="J66" i="7"/>
  <c r="J11" i="14"/>
  <c r="I70" i="7"/>
  <c r="I72" i="7"/>
  <c r="I17" i="14"/>
  <c r="O224" i="2"/>
  <c r="H17" i="7"/>
  <c r="I14" i="7"/>
  <c r="I13" i="7"/>
  <c r="I29" i="7" s="1"/>
  <c r="E75" i="7"/>
  <c r="E76" i="7" s="1"/>
  <c r="G55" i="7"/>
  <c r="O172" i="2"/>
  <c r="O219" i="2" s="1"/>
  <c r="J11" i="7"/>
  <c r="N225" i="2"/>
  <c r="O74" i="2"/>
  <c r="O73" i="2"/>
  <c r="I26" i="7"/>
  <c r="P49" i="2"/>
  <c r="H39" i="7"/>
  <c r="O134" i="2"/>
  <c r="O167" i="2" s="1"/>
  <c r="K14" i="14" s="1"/>
  <c r="G44" i="7"/>
  <c r="H30" i="7"/>
  <c r="O92" i="2"/>
  <c r="N126" i="2"/>
  <c r="N125" i="2"/>
  <c r="J13" i="14" s="1"/>
  <c r="I32" i="1"/>
  <c r="H43" i="7"/>
  <c r="H42" i="7"/>
  <c r="H45" i="7"/>
  <c r="I31" i="7"/>
  <c r="L37" i="7"/>
  <c r="K9" i="7"/>
  <c r="K15" i="7" s="1"/>
  <c r="L9" i="1"/>
  <c r="L14" i="1" s="1"/>
  <c r="H56" i="7" l="1"/>
  <c r="J27" i="7"/>
  <c r="O229" i="2"/>
  <c r="O227" i="2"/>
  <c r="N235" i="2"/>
  <c r="J67" i="7" s="1"/>
  <c r="K11" i="1"/>
  <c r="K86" i="14"/>
  <c r="J13" i="1"/>
  <c r="J15" i="1" s="1"/>
  <c r="J88" i="14"/>
  <c r="H109" i="14"/>
  <c r="I90" i="14"/>
  <c r="K66" i="7"/>
  <c r="K11" i="14"/>
  <c r="J70" i="7"/>
  <c r="J72" i="7"/>
  <c r="J17" i="14"/>
  <c r="P224" i="2"/>
  <c r="I17" i="7"/>
  <c r="J14" i="7"/>
  <c r="H58" i="7"/>
  <c r="G57" i="7"/>
  <c r="H55" i="7"/>
  <c r="P172" i="2"/>
  <c r="P219" i="2" s="1"/>
  <c r="J13" i="7"/>
  <c r="J29" i="7" s="1"/>
  <c r="K11" i="7"/>
  <c r="O225" i="2"/>
  <c r="P73" i="2"/>
  <c r="P74" i="2"/>
  <c r="L86" i="14" s="1"/>
  <c r="Q49" i="2"/>
  <c r="I39" i="7"/>
  <c r="J26" i="7"/>
  <c r="H34" i="1"/>
  <c r="P92" i="2"/>
  <c r="O125" i="2"/>
  <c r="K13" i="14" s="1"/>
  <c r="O126" i="2"/>
  <c r="H44" i="7"/>
  <c r="J32" i="1"/>
  <c r="I43" i="7"/>
  <c r="I30" i="7"/>
  <c r="P134" i="2"/>
  <c r="P167" i="2" s="1"/>
  <c r="L14" i="14" s="1"/>
  <c r="I45" i="7"/>
  <c r="I42" i="7"/>
  <c r="J31" i="7"/>
  <c r="M37" i="7"/>
  <c r="L9" i="7"/>
  <c r="L15" i="7" s="1"/>
  <c r="M9" i="1"/>
  <c r="M14" i="1" s="1"/>
  <c r="I56" i="7" l="1"/>
  <c r="K27" i="7"/>
  <c r="O235" i="2"/>
  <c r="K67" i="7" s="1"/>
  <c r="P227" i="2"/>
  <c r="P229" i="2"/>
  <c r="K13" i="1"/>
  <c r="K15" i="1" s="1"/>
  <c r="K88" i="14"/>
  <c r="I109" i="14"/>
  <c r="J90" i="14"/>
  <c r="L66" i="7"/>
  <c r="L11" i="14"/>
  <c r="K70" i="7"/>
  <c r="K72" i="7"/>
  <c r="K17" i="14"/>
  <c r="Q224" i="2"/>
  <c r="K14" i="7"/>
  <c r="K13" i="7"/>
  <c r="H57" i="7"/>
  <c r="I55" i="7"/>
  <c r="I58" i="7"/>
  <c r="J17" i="7"/>
  <c r="Q172" i="2"/>
  <c r="Q219" i="2" s="1"/>
  <c r="L11" i="7"/>
  <c r="P225" i="2"/>
  <c r="L11" i="1"/>
  <c r="Q74" i="2"/>
  <c r="Q73" i="2"/>
  <c r="J39" i="7"/>
  <c r="R49" i="2"/>
  <c r="K26" i="7"/>
  <c r="K32" i="1"/>
  <c r="Q92" i="2"/>
  <c r="P126" i="2"/>
  <c r="P125" i="2"/>
  <c r="L13" i="14" s="1"/>
  <c r="Q134" i="2"/>
  <c r="Q167" i="2" s="1"/>
  <c r="M14" i="14" s="1"/>
  <c r="I44" i="7"/>
  <c r="J30" i="7"/>
  <c r="J43" i="7"/>
  <c r="I34" i="1"/>
  <c r="J45" i="7"/>
  <c r="J42" i="7"/>
  <c r="K31" i="7"/>
  <c r="N37" i="7"/>
  <c r="M9" i="7"/>
  <c r="M15" i="7" s="1"/>
  <c r="N9" i="1"/>
  <c r="N14" i="1" s="1"/>
  <c r="J56" i="7" l="1"/>
  <c r="P235" i="2"/>
  <c r="L67" i="7" s="1"/>
  <c r="Q227" i="2"/>
  <c r="Q229" i="2"/>
  <c r="L27" i="7"/>
  <c r="M11" i="1"/>
  <c r="M86" i="14"/>
  <c r="L13" i="1"/>
  <c r="L15" i="1" s="1"/>
  <c r="L88" i="14"/>
  <c r="J109" i="14"/>
  <c r="K90" i="14"/>
  <c r="M66" i="7"/>
  <c r="M11" i="14"/>
  <c r="L70" i="7"/>
  <c r="L72" i="7"/>
  <c r="L17" i="14"/>
  <c r="R224" i="2"/>
  <c r="K17" i="7"/>
  <c r="K29" i="7"/>
  <c r="L13" i="7"/>
  <c r="L29" i="7" s="1"/>
  <c r="L14" i="7"/>
  <c r="J58" i="7"/>
  <c r="J55" i="7"/>
  <c r="I57" i="7"/>
  <c r="R172" i="2"/>
  <c r="R219" i="2" s="1"/>
  <c r="M11" i="7"/>
  <c r="Q225" i="2"/>
  <c r="R73" i="2"/>
  <c r="R74" i="2"/>
  <c r="N86" i="14" s="1"/>
  <c r="K39" i="7"/>
  <c r="L26" i="7"/>
  <c r="S49" i="2"/>
  <c r="R134" i="2"/>
  <c r="R167" i="2" s="1"/>
  <c r="N14" i="14" s="1"/>
  <c r="K30" i="7"/>
  <c r="J44" i="7"/>
  <c r="L32" i="1"/>
  <c r="R92" i="2"/>
  <c r="Q125" i="2"/>
  <c r="M13" i="14" s="1"/>
  <c r="Q126" i="2"/>
  <c r="J34" i="1"/>
  <c r="K42" i="7"/>
  <c r="K45" i="7"/>
  <c r="L31" i="7"/>
  <c r="O37" i="7"/>
  <c r="N9" i="7"/>
  <c r="N15" i="7" s="1"/>
  <c r="O9" i="1"/>
  <c r="O14" i="1" s="1"/>
  <c r="K43" i="7" l="1"/>
  <c r="Q235" i="2"/>
  <c r="M67" i="7" s="1"/>
  <c r="R229" i="2"/>
  <c r="R227" i="2"/>
  <c r="M27" i="7"/>
  <c r="M13" i="1"/>
  <c r="M15" i="1" s="1"/>
  <c r="M88" i="14"/>
  <c r="K109" i="14"/>
  <c r="L90" i="14"/>
  <c r="N66" i="7"/>
  <c r="N11" i="14"/>
  <c r="M70" i="7"/>
  <c r="M72" i="7"/>
  <c r="M17" i="14"/>
  <c r="S224" i="2"/>
  <c r="L17" i="7"/>
  <c r="M13" i="7"/>
  <c r="M29" i="7" s="1"/>
  <c r="M14" i="7"/>
  <c r="K58" i="7"/>
  <c r="K55" i="7"/>
  <c r="J57" i="7"/>
  <c r="S172" i="2"/>
  <c r="S219" i="2" s="1"/>
  <c r="N11" i="7"/>
  <c r="R225" i="2"/>
  <c r="N11" i="1"/>
  <c r="S74" i="2"/>
  <c r="S73" i="2"/>
  <c r="T49" i="2"/>
  <c r="M26" i="7"/>
  <c r="L39" i="7"/>
  <c r="K34" i="1"/>
  <c r="L43" i="7"/>
  <c r="L56" i="7" s="1"/>
  <c r="S134" i="2"/>
  <c r="S167" i="2" s="1"/>
  <c r="O14" i="14" s="1"/>
  <c r="S92" i="2"/>
  <c r="R126" i="2"/>
  <c r="R125" i="2"/>
  <c r="N13" i="14" s="1"/>
  <c r="L30" i="7"/>
  <c r="K44" i="7"/>
  <c r="M32" i="1"/>
  <c r="L42" i="7"/>
  <c r="M31" i="7"/>
  <c r="L45" i="7"/>
  <c r="P37" i="7"/>
  <c r="O9" i="7"/>
  <c r="O15" i="7" s="1"/>
  <c r="P9" i="1"/>
  <c r="P14" i="1" s="1"/>
  <c r="K56" i="7" l="1"/>
  <c r="N27" i="7"/>
  <c r="R235" i="2"/>
  <c r="N67" i="7" s="1"/>
  <c r="S229" i="2"/>
  <c r="S227" i="2"/>
  <c r="S235" i="2" s="1"/>
  <c r="O67" i="7" s="1"/>
  <c r="O11" i="1"/>
  <c r="O86" i="14"/>
  <c r="N13" i="1"/>
  <c r="N15" i="1" s="1"/>
  <c r="N88" i="14"/>
  <c r="L109" i="14"/>
  <c r="M90" i="14"/>
  <c r="O66" i="7"/>
  <c r="O11" i="14"/>
  <c r="N70" i="7"/>
  <c r="N72" i="7"/>
  <c r="N17" i="14"/>
  <c r="T224" i="2"/>
  <c r="U224" i="2" s="1"/>
  <c r="M17" i="7"/>
  <c r="N13" i="7"/>
  <c r="N29" i="7" s="1"/>
  <c r="N14" i="7"/>
  <c r="L55" i="7"/>
  <c r="K57" i="7"/>
  <c r="L58" i="7"/>
  <c r="T172" i="2"/>
  <c r="T219" i="2" s="1"/>
  <c r="O11" i="7"/>
  <c r="O26" i="7" s="1"/>
  <c r="O39" i="7" s="1"/>
  <c r="S225" i="2"/>
  <c r="T73" i="2"/>
  <c r="T74" i="2"/>
  <c r="M39" i="7"/>
  <c r="N26" i="7"/>
  <c r="U49" i="2"/>
  <c r="M30" i="7"/>
  <c r="T92" i="2"/>
  <c r="S125" i="2"/>
  <c r="O13" i="14" s="1"/>
  <c r="S126" i="2"/>
  <c r="N32" i="1"/>
  <c r="L34" i="1"/>
  <c r="M43" i="7"/>
  <c r="L44" i="7"/>
  <c r="T134" i="2"/>
  <c r="T167" i="2" s="1"/>
  <c r="P14" i="14" s="1"/>
  <c r="M42" i="7"/>
  <c r="N31" i="7"/>
  <c r="M45" i="7"/>
  <c r="Q37" i="7"/>
  <c r="P9" i="7"/>
  <c r="P15" i="7" s="1"/>
  <c r="Q9" i="1"/>
  <c r="Q14" i="1" s="1"/>
  <c r="M56" i="7" l="1"/>
  <c r="U227" i="2"/>
  <c r="U229" i="2"/>
  <c r="T227" i="2"/>
  <c r="T229" i="2"/>
  <c r="O27" i="7"/>
  <c r="P11" i="1"/>
  <c r="P86" i="14"/>
  <c r="O13" i="1"/>
  <c r="O15" i="1" s="1"/>
  <c r="O88" i="14"/>
  <c r="M109" i="14"/>
  <c r="N90" i="14"/>
  <c r="P66" i="7"/>
  <c r="P11" i="14"/>
  <c r="O72" i="7"/>
  <c r="O17" i="14"/>
  <c r="O70" i="7"/>
  <c r="N17" i="7"/>
  <c r="O14" i="7"/>
  <c r="O13" i="7"/>
  <c r="M55" i="7"/>
  <c r="L57" i="7"/>
  <c r="M58" i="7"/>
  <c r="U172" i="2"/>
  <c r="U219" i="2" s="1"/>
  <c r="P11" i="7"/>
  <c r="P26" i="7" s="1"/>
  <c r="T225" i="2"/>
  <c r="U74" i="2"/>
  <c r="U73" i="2"/>
  <c r="V224" i="2"/>
  <c r="V49" i="2"/>
  <c r="N39" i="7"/>
  <c r="U134" i="2"/>
  <c r="U167" i="2" s="1"/>
  <c r="Q14" i="14" s="1"/>
  <c r="N43" i="7"/>
  <c r="O32" i="1"/>
  <c r="M34" i="1"/>
  <c r="N30" i="7"/>
  <c r="U92" i="2"/>
  <c r="T126" i="2"/>
  <c r="T125" i="2"/>
  <c r="P13" i="14" s="1"/>
  <c r="M44" i="7"/>
  <c r="N45" i="7"/>
  <c r="N42" i="7"/>
  <c r="O31" i="7"/>
  <c r="R37" i="7"/>
  <c r="Q9" i="7"/>
  <c r="Q15" i="7" s="1"/>
  <c r="R9" i="1"/>
  <c r="R14" i="1" s="1"/>
  <c r="C42" i="7"/>
  <c r="O40" i="7" l="1"/>
  <c r="U235" i="2"/>
  <c r="Q67" i="7" s="1"/>
  <c r="N56" i="7"/>
  <c r="T235" i="2"/>
  <c r="P67" i="7" s="1"/>
  <c r="V229" i="2"/>
  <c r="V227" i="2"/>
  <c r="V235" i="2" s="1"/>
  <c r="R67" i="7" s="1"/>
  <c r="P27" i="7"/>
  <c r="Q27" i="7"/>
  <c r="Q40" i="7" s="1"/>
  <c r="Q11" i="1"/>
  <c r="Q86" i="14"/>
  <c r="P13" i="1"/>
  <c r="P15" i="1" s="1"/>
  <c r="P88" i="14"/>
  <c r="N109" i="14"/>
  <c r="O90" i="14"/>
  <c r="Q66" i="7"/>
  <c r="Q11" i="14"/>
  <c r="P70" i="7"/>
  <c r="P72" i="7"/>
  <c r="P17" i="14"/>
  <c r="O17" i="7"/>
  <c r="O29" i="7"/>
  <c r="P13" i="7"/>
  <c r="P29" i="7" s="1"/>
  <c r="P14" i="7"/>
  <c r="N55" i="7"/>
  <c r="M57" i="7"/>
  <c r="N58" i="7"/>
  <c r="V172" i="2"/>
  <c r="V219" i="2" s="1"/>
  <c r="Q11" i="7"/>
  <c r="U225" i="2"/>
  <c r="V73" i="2"/>
  <c r="V74" i="2"/>
  <c r="W224" i="2"/>
  <c r="P39" i="7"/>
  <c r="W49" i="2"/>
  <c r="P32" i="1"/>
  <c r="V92" i="2"/>
  <c r="U125" i="2"/>
  <c r="Q13" i="14" s="1"/>
  <c r="U126" i="2"/>
  <c r="N44" i="7"/>
  <c r="O30" i="7"/>
  <c r="N34" i="1"/>
  <c r="V134" i="2"/>
  <c r="V167" i="2" s="1"/>
  <c r="R14" i="14" s="1"/>
  <c r="P31" i="7"/>
  <c r="O45" i="7"/>
  <c r="O42" i="7"/>
  <c r="O55" i="7" s="1"/>
  <c r="P42" i="7"/>
  <c r="P55" i="7" s="1"/>
  <c r="S37" i="7"/>
  <c r="R9" i="7"/>
  <c r="R15" i="7" s="1"/>
  <c r="S9" i="1"/>
  <c r="S14" i="1" s="1"/>
  <c r="C55" i="7"/>
  <c r="P40" i="7" l="1"/>
  <c r="O43" i="7"/>
  <c r="O58" i="7"/>
  <c r="Q17" i="14"/>
  <c r="R27" i="7"/>
  <c r="W229" i="2"/>
  <c r="W227" i="2"/>
  <c r="R11" i="1"/>
  <c r="R86" i="14"/>
  <c r="Q13" i="1"/>
  <c r="Q88" i="14"/>
  <c r="O109" i="14"/>
  <c r="P90" i="14"/>
  <c r="R66" i="7"/>
  <c r="R11" i="14"/>
  <c r="Q70" i="7"/>
  <c r="Q72" i="7"/>
  <c r="P17" i="7"/>
  <c r="Q13" i="7"/>
  <c r="Q29" i="7" s="1"/>
  <c r="Q14" i="7"/>
  <c r="N57" i="7"/>
  <c r="W172" i="2"/>
  <c r="W219" i="2" s="1"/>
  <c r="Q26" i="7"/>
  <c r="R11" i="7"/>
  <c r="V225" i="2"/>
  <c r="W74" i="2"/>
  <c r="W73" i="2"/>
  <c r="X224" i="2"/>
  <c r="Q15" i="1"/>
  <c r="X49" i="2"/>
  <c r="Q32" i="1"/>
  <c r="O44" i="7"/>
  <c r="P43" i="7"/>
  <c r="P56" i="7" s="1"/>
  <c r="O34" i="1"/>
  <c r="O33" i="7"/>
  <c r="W134" i="2"/>
  <c r="W167" i="2" s="1"/>
  <c r="S14" i="14" s="1"/>
  <c r="W92" i="2"/>
  <c r="V126" i="2"/>
  <c r="V125" i="2"/>
  <c r="R13" i="14" s="1"/>
  <c r="P30" i="7"/>
  <c r="Q31" i="7"/>
  <c r="P45" i="7"/>
  <c r="T37" i="7"/>
  <c r="S9" i="7"/>
  <c r="S15" i="7" s="1"/>
  <c r="T9" i="1"/>
  <c r="T14" i="1" s="1"/>
  <c r="P33" i="7" l="1"/>
  <c r="R40" i="7"/>
  <c r="Q39" i="7"/>
  <c r="O56" i="7"/>
  <c r="P58" i="7"/>
  <c r="W235" i="2"/>
  <c r="S67" i="7" s="1"/>
  <c r="R17" i="14"/>
  <c r="Q90" i="14"/>
  <c r="S27" i="7"/>
  <c r="X227" i="2"/>
  <c r="X229" i="2"/>
  <c r="S11" i="1"/>
  <c r="S86" i="14"/>
  <c r="R13" i="1"/>
  <c r="R15" i="1" s="1"/>
  <c r="R88" i="14"/>
  <c r="P109" i="14"/>
  <c r="S66" i="7"/>
  <c r="S11" i="14"/>
  <c r="R72" i="7"/>
  <c r="R70" i="7"/>
  <c r="Q17" i="7"/>
  <c r="R13" i="7"/>
  <c r="R29" i="7" s="1"/>
  <c r="R14" i="7"/>
  <c r="O75" i="7"/>
  <c r="O47" i="7"/>
  <c r="O57" i="7"/>
  <c r="X172" i="2"/>
  <c r="X219" i="2" s="1"/>
  <c r="R26" i="7"/>
  <c r="S11" i="7"/>
  <c r="S26" i="7" s="1"/>
  <c r="W225" i="2"/>
  <c r="X73" i="2"/>
  <c r="X74" i="2"/>
  <c r="Y224" i="2"/>
  <c r="Y49" i="2"/>
  <c r="X92" i="2"/>
  <c r="W125" i="2"/>
  <c r="S13" i="14" s="1"/>
  <c r="W126" i="2"/>
  <c r="R32" i="1"/>
  <c r="Q30" i="7"/>
  <c r="P44" i="7"/>
  <c r="X134" i="2"/>
  <c r="X167" i="2" s="1"/>
  <c r="T14" i="14" s="1"/>
  <c r="P34" i="1"/>
  <c r="Q43" i="7"/>
  <c r="R31" i="7"/>
  <c r="Q42" i="7"/>
  <c r="Q55" i="7" s="1"/>
  <c r="R42" i="7"/>
  <c r="R55" i="7" s="1"/>
  <c r="Q45" i="7"/>
  <c r="U37" i="7"/>
  <c r="T9" i="7"/>
  <c r="T15" i="7" s="1"/>
  <c r="U9" i="1"/>
  <c r="U14" i="1" s="1"/>
  <c r="X235" i="2" l="1"/>
  <c r="T67" i="7" s="1"/>
  <c r="Q58" i="7"/>
  <c r="Q56" i="7"/>
  <c r="Q33" i="7"/>
  <c r="R39" i="7"/>
  <c r="S40" i="7"/>
  <c r="R90" i="14"/>
  <c r="S17" i="14"/>
  <c r="Q109" i="14"/>
  <c r="Y227" i="2"/>
  <c r="Y229" i="2"/>
  <c r="T27" i="7"/>
  <c r="T11" i="1"/>
  <c r="T86" i="14"/>
  <c r="S13" i="1"/>
  <c r="S15" i="1" s="1"/>
  <c r="S88" i="14"/>
  <c r="T66" i="7"/>
  <c r="T11" i="14"/>
  <c r="S70" i="7"/>
  <c r="S72" i="7"/>
  <c r="O60" i="7"/>
  <c r="S13" i="7"/>
  <c r="S29" i="7" s="1"/>
  <c r="S14" i="7"/>
  <c r="P75" i="7"/>
  <c r="P47" i="7"/>
  <c r="P57" i="7"/>
  <c r="Y172" i="2"/>
  <c r="Y219" i="2" s="1"/>
  <c r="T11" i="7"/>
  <c r="X225" i="2"/>
  <c r="Y74" i="2"/>
  <c r="Y73" i="2"/>
  <c r="Z224" i="2"/>
  <c r="Z49" i="2"/>
  <c r="S39" i="7"/>
  <c r="Q34" i="1"/>
  <c r="S32" i="1"/>
  <c r="Q44" i="7"/>
  <c r="R30" i="7"/>
  <c r="Y92" i="2"/>
  <c r="X126" i="2"/>
  <c r="X125" i="2"/>
  <c r="T13" i="14" s="1"/>
  <c r="R17" i="7"/>
  <c r="Y134" i="2"/>
  <c r="Y167" i="2" s="1"/>
  <c r="U14" i="14" s="1"/>
  <c r="R43" i="7"/>
  <c r="R45" i="7"/>
  <c r="S31" i="7"/>
  <c r="V37" i="7"/>
  <c r="U9" i="7"/>
  <c r="U15" i="7" s="1"/>
  <c r="V9" i="1"/>
  <c r="V14" i="1" s="1"/>
  <c r="R33" i="7" l="1"/>
  <c r="R56" i="7"/>
  <c r="T40" i="7"/>
  <c r="R58" i="7"/>
  <c r="Y235" i="2"/>
  <c r="U67" i="7" s="1"/>
  <c r="T17" i="14"/>
  <c r="S90" i="14"/>
  <c r="R109" i="14"/>
  <c r="Z229" i="2"/>
  <c r="Z227" i="2"/>
  <c r="Z235" i="2" s="1"/>
  <c r="V67" i="7" s="1"/>
  <c r="U27" i="7"/>
  <c r="U11" i="1"/>
  <c r="U86" i="14"/>
  <c r="T13" i="1"/>
  <c r="T15" i="1" s="1"/>
  <c r="T88" i="14"/>
  <c r="U66" i="7"/>
  <c r="U11" i="14"/>
  <c r="T70" i="7"/>
  <c r="T72" i="7"/>
  <c r="S17" i="7"/>
  <c r="P60" i="7"/>
  <c r="T13" i="7"/>
  <c r="T29" i="7" s="1"/>
  <c r="T14" i="7"/>
  <c r="Q75" i="7"/>
  <c r="Q47" i="7"/>
  <c r="Q57" i="7"/>
  <c r="Z172" i="2"/>
  <c r="Z219" i="2" s="1"/>
  <c r="T26" i="7"/>
  <c r="U11" i="7"/>
  <c r="Y225" i="2"/>
  <c r="Z73" i="2"/>
  <c r="Z74" i="2"/>
  <c r="AA224" i="2"/>
  <c r="AA49" i="2"/>
  <c r="R34" i="1"/>
  <c r="Z134" i="2"/>
  <c r="Z167" i="2" s="1"/>
  <c r="V14" i="14" s="1"/>
  <c r="S43" i="7"/>
  <c r="T32" i="1"/>
  <c r="Z92" i="2"/>
  <c r="Y125" i="2"/>
  <c r="U13" i="14" s="1"/>
  <c r="Y126" i="2"/>
  <c r="R44" i="7"/>
  <c r="S30" i="7"/>
  <c r="S42" i="7"/>
  <c r="S55" i="7" s="1"/>
  <c r="S45" i="7"/>
  <c r="T31" i="7"/>
  <c r="W37" i="7"/>
  <c r="V9" i="7"/>
  <c r="V15" i="7" s="1"/>
  <c r="W9" i="1"/>
  <c r="W14" i="1" s="1"/>
  <c r="S56" i="7" l="1"/>
  <c r="T39" i="7"/>
  <c r="U40" i="7"/>
  <c r="S58" i="7"/>
  <c r="S33" i="7"/>
  <c r="R57" i="7"/>
  <c r="U17" i="14"/>
  <c r="S109" i="14"/>
  <c r="T90" i="14"/>
  <c r="V27" i="7"/>
  <c r="AA229" i="2"/>
  <c r="AA227" i="2"/>
  <c r="V11" i="1"/>
  <c r="V86" i="14"/>
  <c r="U13" i="1"/>
  <c r="U15" i="1" s="1"/>
  <c r="U88" i="14"/>
  <c r="U90" i="14" s="1"/>
  <c r="U109" i="14" s="1"/>
  <c r="V66" i="7"/>
  <c r="V11" i="14"/>
  <c r="U72" i="7"/>
  <c r="U70" i="7"/>
  <c r="T17" i="7"/>
  <c r="Q60" i="7"/>
  <c r="U13" i="7"/>
  <c r="U29" i="7" s="1"/>
  <c r="U14" i="7"/>
  <c r="R75" i="7"/>
  <c r="AA172" i="2"/>
  <c r="AA219" i="2" s="1"/>
  <c r="U26" i="7"/>
  <c r="V11" i="7"/>
  <c r="V26" i="7" s="1"/>
  <c r="Z225" i="2"/>
  <c r="AA74" i="2"/>
  <c r="AA73" i="2"/>
  <c r="AB224" i="2"/>
  <c r="AB49" i="2"/>
  <c r="S44" i="7"/>
  <c r="AA92" i="2"/>
  <c r="Z126" i="2"/>
  <c r="Z125" i="2"/>
  <c r="V13" i="14" s="1"/>
  <c r="T30" i="7"/>
  <c r="AA134" i="2"/>
  <c r="AA167" i="2" s="1"/>
  <c r="W14" i="14" s="1"/>
  <c r="T43" i="7"/>
  <c r="S34" i="1"/>
  <c r="U32" i="1"/>
  <c r="R47" i="7"/>
  <c r="T42" i="7"/>
  <c r="T55" i="7" s="1"/>
  <c r="U31" i="7"/>
  <c r="T45" i="7"/>
  <c r="X37" i="7"/>
  <c r="W9" i="7"/>
  <c r="W15" i="7" s="1"/>
  <c r="X9" i="1"/>
  <c r="X14" i="1" s="1"/>
  <c r="T58" i="7" l="1"/>
  <c r="R60" i="7"/>
  <c r="U39" i="7"/>
  <c r="V40" i="7"/>
  <c r="T56" i="7"/>
  <c r="AA235" i="2"/>
  <c r="W67" i="7" s="1"/>
  <c r="V17" i="14"/>
  <c r="T109" i="14"/>
  <c r="W27" i="7"/>
  <c r="AB227" i="2"/>
  <c r="AB229" i="2"/>
  <c r="W11" i="1"/>
  <c r="W86" i="14"/>
  <c r="V13" i="1"/>
  <c r="V88" i="14"/>
  <c r="W66" i="7"/>
  <c r="W11" i="14"/>
  <c r="V70" i="7"/>
  <c r="V72" i="7"/>
  <c r="V13" i="7"/>
  <c r="V29" i="7" s="1"/>
  <c r="V14" i="7"/>
  <c r="S75" i="7"/>
  <c r="S47" i="7"/>
  <c r="S57" i="7"/>
  <c r="AB172" i="2"/>
  <c r="AB219" i="2" s="1"/>
  <c r="W11" i="7"/>
  <c r="W26" i="7" s="1"/>
  <c r="AA225" i="2"/>
  <c r="AB73" i="2"/>
  <c r="AB74" i="2"/>
  <c r="AC224" i="2"/>
  <c r="AC49" i="2"/>
  <c r="V39" i="7"/>
  <c r="U30" i="7"/>
  <c r="T34" i="1"/>
  <c r="U43" i="7"/>
  <c r="V32" i="1"/>
  <c r="T44" i="7"/>
  <c r="U17" i="7"/>
  <c r="V15" i="1"/>
  <c r="T33" i="7"/>
  <c r="AB134" i="2"/>
  <c r="AB167" i="2" s="1"/>
  <c r="X14" i="14" s="1"/>
  <c r="AB92" i="2"/>
  <c r="AA125" i="2"/>
  <c r="W13" i="14" s="1"/>
  <c r="AA126" i="2"/>
  <c r="U42" i="7"/>
  <c r="U55" i="7" s="1"/>
  <c r="U45" i="7"/>
  <c r="V31" i="7"/>
  <c r="Y37" i="7"/>
  <c r="X9" i="7"/>
  <c r="X15" i="7" s="1"/>
  <c r="Y9" i="1"/>
  <c r="Y14" i="1" s="1"/>
  <c r="U58" i="7" l="1"/>
  <c r="U56" i="7"/>
  <c r="U33" i="7"/>
  <c r="W40" i="7"/>
  <c r="AB235" i="2"/>
  <c r="X67" i="7" s="1"/>
  <c r="W17" i="14"/>
  <c r="V90" i="14"/>
  <c r="AC229" i="2"/>
  <c r="AC227" i="2"/>
  <c r="X27" i="7"/>
  <c r="X11" i="1"/>
  <c r="X86" i="14"/>
  <c r="W13" i="1"/>
  <c r="W88" i="14"/>
  <c r="W90" i="14" s="1"/>
  <c r="W109" i="14" s="1"/>
  <c r="X66" i="7"/>
  <c r="X11" i="14"/>
  <c r="W72" i="7"/>
  <c r="W70" i="7"/>
  <c r="S60" i="7"/>
  <c r="W13" i="7"/>
  <c r="W29" i="7" s="1"/>
  <c r="W14" i="7"/>
  <c r="T75" i="7"/>
  <c r="U75" i="7"/>
  <c r="T47" i="7"/>
  <c r="T57" i="7"/>
  <c r="AC172" i="2"/>
  <c r="AC219" i="2" s="1"/>
  <c r="X11" i="7"/>
  <c r="AB225" i="2"/>
  <c r="AC74" i="2"/>
  <c r="AC73" i="2"/>
  <c r="AD224" i="2"/>
  <c r="W15" i="1"/>
  <c r="AD49" i="2"/>
  <c r="W39" i="7"/>
  <c r="V43" i="7"/>
  <c r="AC134" i="2"/>
  <c r="AC167" i="2" s="1"/>
  <c r="Y14" i="14" s="1"/>
  <c r="U34" i="1"/>
  <c r="V30" i="7"/>
  <c r="V17" i="7"/>
  <c r="AC92" i="2"/>
  <c r="AB126" i="2"/>
  <c r="AB125" i="2"/>
  <c r="X13" i="14" s="1"/>
  <c r="W32" i="1"/>
  <c r="U44" i="7"/>
  <c r="W31" i="7"/>
  <c r="V45" i="7"/>
  <c r="V42" i="7"/>
  <c r="V55" i="7" s="1"/>
  <c r="Z37" i="7"/>
  <c r="Y9" i="7"/>
  <c r="Y15" i="7" s="1"/>
  <c r="Z9" i="1"/>
  <c r="Z14" i="1" s="1"/>
  <c r="V58" i="7" l="1"/>
  <c r="V56" i="7"/>
  <c r="X40" i="7"/>
  <c r="V33" i="7"/>
  <c r="AC235" i="2"/>
  <c r="Y67" i="7" s="1"/>
  <c r="X17" i="14"/>
  <c r="V109" i="14"/>
  <c r="Y27" i="7"/>
  <c r="AD229" i="2"/>
  <c r="AD227" i="2"/>
  <c r="AD235" i="2" s="1"/>
  <c r="Z67" i="7" s="1"/>
  <c r="Y11" i="1"/>
  <c r="Y86" i="14"/>
  <c r="X13" i="1"/>
  <c r="X88" i="14"/>
  <c r="X90" i="14" s="1"/>
  <c r="Y66" i="7"/>
  <c r="Y11" i="14"/>
  <c r="X70" i="7"/>
  <c r="X72" i="7"/>
  <c r="W17" i="7"/>
  <c r="T60" i="7"/>
  <c r="X13" i="7"/>
  <c r="X29" i="7" s="1"/>
  <c r="X14" i="7"/>
  <c r="U47" i="7"/>
  <c r="U57" i="7"/>
  <c r="AD172" i="2"/>
  <c r="AD219" i="2" s="1"/>
  <c r="Y11" i="7"/>
  <c r="AC225" i="2"/>
  <c r="AD73" i="2"/>
  <c r="AD74" i="2"/>
  <c r="AE224" i="2"/>
  <c r="X15" i="1"/>
  <c r="X26" i="7"/>
  <c r="AE49" i="2"/>
  <c r="V34" i="1"/>
  <c r="X32" i="1"/>
  <c r="W30" i="7"/>
  <c r="AD92" i="2"/>
  <c r="AC125" i="2"/>
  <c r="Y13" i="14" s="1"/>
  <c r="AC126" i="2"/>
  <c r="V44" i="7"/>
  <c r="AD134" i="2"/>
  <c r="AD167" i="2" s="1"/>
  <c r="Z14" i="14" s="1"/>
  <c r="W43" i="7"/>
  <c r="W42" i="7"/>
  <c r="W55" i="7" s="1"/>
  <c r="X31" i="7"/>
  <c r="W45" i="7"/>
  <c r="AA37" i="7"/>
  <c r="Z9" i="7"/>
  <c r="Z15" i="7" s="1"/>
  <c r="AA9" i="1"/>
  <c r="AA14" i="1" s="1"/>
  <c r="Y40" i="7" l="1"/>
  <c r="W33" i="7"/>
  <c r="V57" i="7"/>
  <c r="X39" i="7"/>
  <c r="W58" i="7"/>
  <c r="W56" i="7"/>
  <c r="X109" i="14"/>
  <c r="Y17" i="14"/>
  <c r="Z27" i="7"/>
  <c r="AE227" i="2"/>
  <c r="AE229" i="2"/>
  <c r="Z11" i="1"/>
  <c r="Z86" i="14"/>
  <c r="Y13" i="1"/>
  <c r="Y88" i="14"/>
  <c r="Z66" i="7"/>
  <c r="Z11" i="14"/>
  <c r="Y72" i="7"/>
  <c r="Y70" i="7"/>
  <c r="U60" i="7"/>
  <c r="Y13" i="7"/>
  <c r="Y29" i="7" s="1"/>
  <c r="Y14" i="7"/>
  <c r="Y30" i="7" s="1"/>
  <c r="Y44" i="7" s="1"/>
  <c r="Y57" i="7" s="1"/>
  <c r="V75" i="7"/>
  <c r="W75" i="7"/>
  <c r="AE172" i="2"/>
  <c r="AE219" i="2" s="1"/>
  <c r="Z11" i="7"/>
  <c r="AD225" i="2"/>
  <c r="AE74" i="2"/>
  <c r="AE73" i="2"/>
  <c r="AF224" i="2"/>
  <c r="Y15" i="1"/>
  <c r="Y26" i="7"/>
  <c r="AF49" i="2"/>
  <c r="Y32" i="1"/>
  <c r="AE134" i="2"/>
  <c r="AE167" i="2" s="1"/>
  <c r="AA14" i="14" s="1"/>
  <c r="X43" i="7"/>
  <c r="X30" i="7"/>
  <c r="X17" i="7"/>
  <c r="V47" i="7"/>
  <c r="AE92" i="2"/>
  <c r="AD126" i="2"/>
  <c r="AD125" i="2"/>
  <c r="Z13" i="14" s="1"/>
  <c r="W44" i="7"/>
  <c r="W34" i="1"/>
  <c r="Y31" i="7"/>
  <c r="X45" i="7"/>
  <c r="X42" i="7"/>
  <c r="X55" i="7" s="1"/>
  <c r="AB37" i="7"/>
  <c r="AA9" i="7"/>
  <c r="AA15" i="7" s="1"/>
  <c r="AB9" i="1"/>
  <c r="AB14" i="1" s="1"/>
  <c r="X58" i="7" l="1"/>
  <c r="AE235" i="2"/>
  <c r="AA67" i="7" s="1"/>
  <c r="V60" i="7"/>
  <c r="X56" i="7"/>
  <c r="W57" i="7"/>
  <c r="Z40" i="7"/>
  <c r="Z17" i="14"/>
  <c r="Y90" i="14"/>
  <c r="AF227" i="2"/>
  <c r="AF229" i="2"/>
  <c r="AA27" i="7"/>
  <c r="AA11" i="1"/>
  <c r="AA86" i="14"/>
  <c r="Z13" i="1"/>
  <c r="Z15" i="1" s="1"/>
  <c r="Z88" i="14"/>
  <c r="Z90" i="14" s="1"/>
  <c r="Z109" i="14" s="1"/>
  <c r="AA66" i="7"/>
  <c r="AA11" i="14"/>
  <c r="Z70" i="7"/>
  <c r="Z72" i="7"/>
  <c r="Y17" i="7"/>
  <c r="Z13" i="7"/>
  <c r="Z29" i="7" s="1"/>
  <c r="Z14" i="7"/>
  <c r="Z30" i="7" s="1"/>
  <c r="X75" i="7"/>
  <c r="AF172" i="2"/>
  <c r="AF219" i="2" s="1"/>
  <c r="AA11" i="7"/>
  <c r="AE225" i="2"/>
  <c r="AF73" i="2"/>
  <c r="AF74" i="2"/>
  <c r="AG224" i="2"/>
  <c r="Z26" i="7"/>
  <c r="Y39" i="7"/>
  <c r="AG49" i="2"/>
  <c r="Y43" i="7"/>
  <c r="X44" i="7"/>
  <c r="AF134" i="2"/>
  <c r="AF167" i="2" s="1"/>
  <c r="AB14" i="14" s="1"/>
  <c r="W47" i="7"/>
  <c r="X34" i="1"/>
  <c r="AF92" i="2"/>
  <c r="AE125" i="2"/>
  <c r="AA13" i="14" s="1"/>
  <c r="AE126" i="2"/>
  <c r="X33" i="7"/>
  <c r="Y33" i="7"/>
  <c r="Y42" i="7"/>
  <c r="Y55" i="7" s="1"/>
  <c r="Z31" i="7"/>
  <c r="Y45" i="7"/>
  <c r="AC37" i="7"/>
  <c r="AB9" i="7"/>
  <c r="AB15" i="7" s="1"/>
  <c r="AC9" i="1"/>
  <c r="AC14" i="1" s="1"/>
  <c r="W60" i="7" l="1"/>
  <c r="AA40" i="7"/>
  <c r="Y56" i="7"/>
  <c r="Y58" i="7"/>
  <c r="AF235" i="2"/>
  <c r="AB67" i="7" s="1"/>
  <c r="AA17" i="14"/>
  <c r="Y109" i="14"/>
  <c r="AG227" i="2"/>
  <c r="AG235" i="2" s="1"/>
  <c r="AC67" i="7" s="1"/>
  <c r="AG229" i="2"/>
  <c r="AB27" i="7"/>
  <c r="AB11" i="1"/>
  <c r="AB86" i="14"/>
  <c r="AA13" i="1"/>
  <c r="AA15" i="1" s="1"/>
  <c r="AA88" i="14"/>
  <c r="AA90" i="14" s="1"/>
  <c r="AB66" i="7"/>
  <c r="AB11" i="14"/>
  <c r="AA70" i="7"/>
  <c r="AA72" i="7"/>
  <c r="Z17" i="7"/>
  <c r="AA13" i="7"/>
  <c r="AA29" i="7" s="1"/>
  <c r="AA14" i="7"/>
  <c r="AA30" i="7" s="1"/>
  <c r="Y60" i="7"/>
  <c r="X47" i="7"/>
  <c r="X57" i="7"/>
  <c r="AG172" i="2"/>
  <c r="AG219" i="2" s="1"/>
  <c r="AB11" i="7"/>
  <c r="AF225" i="2"/>
  <c r="AG74" i="2"/>
  <c r="AG73" i="2"/>
  <c r="AH224" i="2"/>
  <c r="AA26" i="7"/>
  <c r="Z39" i="7"/>
  <c r="AH49" i="2"/>
  <c r="Z32" i="1"/>
  <c r="AA32" i="1"/>
  <c r="Y34" i="1"/>
  <c r="Z44" i="7"/>
  <c r="Z43" i="7"/>
  <c r="AG134" i="2"/>
  <c r="AG167" i="2" s="1"/>
  <c r="AC14" i="14" s="1"/>
  <c r="AG92" i="2"/>
  <c r="AF126" i="2"/>
  <c r="AF125" i="2"/>
  <c r="AB13" i="14" s="1"/>
  <c r="Z42" i="7"/>
  <c r="Z55" i="7" s="1"/>
  <c r="Z45" i="7"/>
  <c r="Z33" i="7"/>
  <c r="Y47" i="7"/>
  <c r="AA31" i="7"/>
  <c r="AD37" i="7"/>
  <c r="AC9" i="7"/>
  <c r="AC15" i="7" s="1"/>
  <c r="AD9" i="1"/>
  <c r="AD14" i="1" s="1"/>
  <c r="Z56" i="7" l="1"/>
  <c r="Z57" i="7"/>
  <c r="Z58" i="7"/>
  <c r="AB40" i="7"/>
  <c r="AA109" i="14"/>
  <c r="AB17" i="14"/>
  <c r="AH229" i="2"/>
  <c r="AH227" i="2"/>
  <c r="AC27" i="7"/>
  <c r="AC11" i="1"/>
  <c r="AC86" i="14"/>
  <c r="AB13" i="1"/>
  <c r="AB15" i="1" s="1"/>
  <c r="AB88" i="14"/>
  <c r="AC66" i="7"/>
  <c r="AC11" i="14"/>
  <c r="AB70" i="7"/>
  <c r="AB72" i="7"/>
  <c r="AA17" i="7"/>
  <c r="X60" i="7"/>
  <c r="AB14" i="7"/>
  <c r="AB30" i="7" s="1"/>
  <c r="AB13" i="7"/>
  <c r="AB29" i="7" s="1"/>
  <c r="Y75" i="7"/>
  <c r="Z75" i="7"/>
  <c r="Z60" i="7"/>
  <c r="AH172" i="2"/>
  <c r="AH219" i="2" s="1"/>
  <c r="AC11" i="7"/>
  <c r="AG225" i="2"/>
  <c r="AH73" i="2"/>
  <c r="AH74" i="2"/>
  <c r="AI224" i="2"/>
  <c r="AB26" i="7"/>
  <c r="AA39" i="7"/>
  <c r="AI49" i="2"/>
  <c r="Z34" i="1"/>
  <c r="AB32" i="1"/>
  <c r="AA44" i="7"/>
  <c r="AA43" i="7"/>
  <c r="AH92" i="2"/>
  <c r="AG125" i="2"/>
  <c r="AC13" i="14" s="1"/>
  <c r="AG126" i="2"/>
  <c r="AH134" i="2"/>
  <c r="AH167" i="2" s="1"/>
  <c r="AD14" i="14" s="1"/>
  <c r="AB42" i="7"/>
  <c r="AB55" i="7" s="1"/>
  <c r="AA42" i="7"/>
  <c r="AA55" i="7" s="1"/>
  <c r="AB31" i="7"/>
  <c r="AA45" i="7"/>
  <c r="Z47" i="7"/>
  <c r="AA33" i="7"/>
  <c r="AE37" i="7"/>
  <c r="AD9" i="7"/>
  <c r="AD15" i="7" s="1"/>
  <c r="AE9" i="1"/>
  <c r="AE14" i="1" s="1"/>
  <c r="AA56" i="7" l="1"/>
  <c r="AA57" i="7"/>
  <c r="AA58" i="7"/>
  <c r="AC40" i="7"/>
  <c r="AH235" i="2"/>
  <c r="AD67" i="7" s="1"/>
  <c r="AC17" i="14"/>
  <c r="AB90" i="14"/>
  <c r="AD27" i="7"/>
  <c r="AI229" i="2"/>
  <c r="AI227" i="2"/>
  <c r="AD11" i="1"/>
  <c r="AD86" i="14"/>
  <c r="AC13" i="1"/>
  <c r="AC88" i="14"/>
  <c r="AC90" i="14" s="1"/>
  <c r="AC109" i="14" s="1"/>
  <c r="AD66" i="7"/>
  <c r="AD11" i="14"/>
  <c r="AC70" i="7"/>
  <c r="AC72" i="7"/>
  <c r="AB17" i="7"/>
  <c r="AC13" i="7"/>
  <c r="AC29" i="7" s="1"/>
  <c r="AC14" i="7"/>
  <c r="AC30" i="7" s="1"/>
  <c r="AA60" i="7"/>
  <c r="AI172" i="2"/>
  <c r="AI219" i="2" s="1"/>
  <c r="AD11" i="7"/>
  <c r="AH225" i="2"/>
  <c r="AI74" i="2"/>
  <c r="AI73" i="2"/>
  <c r="AJ224" i="2"/>
  <c r="AC26" i="7"/>
  <c r="AB39" i="7"/>
  <c r="AJ49" i="2"/>
  <c r="AC15" i="1"/>
  <c r="AB44" i="7"/>
  <c r="AB43" i="7"/>
  <c r="AC32" i="1"/>
  <c r="AA34" i="1"/>
  <c r="AI134" i="2"/>
  <c r="AI167" i="2" s="1"/>
  <c r="AE14" i="14" s="1"/>
  <c r="AI92" i="2"/>
  <c r="AH126" i="2"/>
  <c r="AH125" i="2"/>
  <c r="AD13" i="14" s="1"/>
  <c r="AC31" i="7"/>
  <c r="AA47" i="7"/>
  <c r="AB45" i="7"/>
  <c r="AB33" i="7"/>
  <c r="AF37" i="7"/>
  <c r="AE9" i="7"/>
  <c r="AE15" i="7" s="1"/>
  <c r="AF9" i="1"/>
  <c r="AF14" i="1" s="1"/>
  <c r="AD40" i="7" l="1"/>
  <c r="AB58" i="7"/>
  <c r="AB56" i="7"/>
  <c r="AB57" i="7"/>
  <c r="AI235" i="2"/>
  <c r="AE67" i="7" s="1"/>
  <c r="AD17" i="14"/>
  <c r="AB109" i="14"/>
  <c r="AE27" i="7"/>
  <c r="AJ227" i="2"/>
  <c r="AJ229" i="2"/>
  <c r="AE11" i="1"/>
  <c r="AE86" i="14"/>
  <c r="AD13" i="1"/>
  <c r="AD88" i="14"/>
  <c r="AD90" i="14" s="1"/>
  <c r="AE66" i="7"/>
  <c r="AE11" i="14"/>
  <c r="AD72" i="7"/>
  <c r="AD70" i="7"/>
  <c r="AC17" i="7"/>
  <c r="AD14" i="7"/>
  <c r="AD30" i="7" s="1"/>
  <c r="AD13" i="7"/>
  <c r="AD29" i="7" s="1"/>
  <c r="AA75" i="7"/>
  <c r="AB60" i="7"/>
  <c r="AJ172" i="2"/>
  <c r="AJ219" i="2" s="1"/>
  <c r="AE11" i="7"/>
  <c r="AI225" i="2"/>
  <c r="AJ73" i="2"/>
  <c r="AJ74" i="2"/>
  <c r="AK224" i="2"/>
  <c r="AD15" i="1"/>
  <c r="AD26" i="7"/>
  <c r="AC39" i="7"/>
  <c r="AK49" i="2"/>
  <c r="AC43" i="7"/>
  <c r="AD32" i="1"/>
  <c r="AB34" i="1"/>
  <c r="AC44" i="7"/>
  <c r="AJ92" i="2"/>
  <c r="AI125" i="2"/>
  <c r="AE13" i="14" s="1"/>
  <c r="AI126" i="2"/>
  <c r="AJ134" i="2"/>
  <c r="AJ167" i="2" s="1"/>
  <c r="AF14" i="14" s="1"/>
  <c r="AD31" i="7"/>
  <c r="AC45" i="7"/>
  <c r="AB47" i="7"/>
  <c r="AC33" i="7"/>
  <c r="AC42" i="7"/>
  <c r="AC55" i="7" s="1"/>
  <c r="AG37" i="7"/>
  <c r="AF9" i="7"/>
  <c r="AF15" i="7" s="1"/>
  <c r="AG9" i="1"/>
  <c r="AG14" i="1" s="1"/>
  <c r="AE40" i="7" l="1"/>
  <c r="AC58" i="7"/>
  <c r="AC57" i="7"/>
  <c r="AC56" i="7"/>
  <c r="AJ235" i="2"/>
  <c r="AF67" i="7" s="1"/>
  <c r="AD109" i="14"/>
  <c r="AE17" i="14"/>
  <c r="AK229" i="2"/>
  <c r="AK227" i="2"/>
  <c r="AF27" i="7"/>
  <c r="AF11" i="1"/>
  <c r="AF86" i="14"/>
  <c r="AE13" i="1"/>
  <c r="AE88" i="14"/>
  <c r="AF66" i="7"/>
  <c r="AF11" i="14"/>
  <c r="AE70" i="7"/>
  <c r="AE72" i="7"/>
  <c r="AD17" i="7"/>
  <c r="AE13" i="7"/>
  <c r="AE29" i="7" s="1"/>
  <c r="AE14" i="7"/>
  <c r="AE30" i="7" s="1"/>
  <c r="AB75" i="7"/>
  <c r="AC60" i="7"/>
  <c r="AK172" i="2"/>
  <c r="AK219" i="2" s="1"/>
  <c r="AF11" i="7"/>
  <c r="AJ225" i="2"/>
  <c r="AK74" i="2"/>
  <c r="AK73" i="2"/>
  <c r="AL224" i="2"/>
  <c r="AE15" i="1"/>
  <c r="AE26" i="7"/>
  <c r="AD39" i="7"/>
  <c r="AL49" i="2"/>
  <c r="AC34" i="1"/>
  <c r="AD44" i="7"/>
  <c r="AD43" i="7"/>
  <c r="AK134" i="2"/>
  <c r="AK167" i="2" s="1"/>
  <c r="AG14" i="14" s="1"/>
  <c r="AK92" i="2"/>
  <c r="AJ126" i="2"/>
  <c r="AJ125" i="2"/>
  <c r="AF13" i="14" s="1"/>
  <c r="AC47" i="7"/>
  <c r="AD45" i="7"/>
  <c r="AE31" i="7"/>
  <c r="AD33" i="7"/>
  <c r="AD42" i="7"/>
  <c r="AD55" i="7" s="1"/>
  <c r="AH37" i="7"/>
  <c r="AI37" i="7" s="1"/>
  <c r="AJ37" i="7" s="1"/>
  <c r="AK37" i="7" s="1"/>
  <c r="AL37" i="7" s="1"/>
  <c r="AM37" i="7" s="1"/>
  <c r="AN37" i="7" s="1"/>
  <c r="AO37" i="7" s="1"/>
  <c r="AP37" i="7" s="1"/>
  <c r="AQ37" i="7" s="1"/>
  <c r="AR37" i="7" s="1"/>
  <c r="AS37" i="7" s="1"/>
  <c r="AT37" i="7" s="1"/>
  <c r="AU37" i="7" s="1"/>
  <c r="AV37" i="7" s="1"/>
  <c r="AW37" i="7" s="1"/>
  <c r="AX37" i="7" s="1"/>
  <c r="AY37" i="7" s="1"/>
  <c r="AZ37" i="7" s="1"/>
  <c r="BA37" i="7" s="1"/>
  <c r="BB37" i="7" s="1"/>
  <c r="AG9" i="7"/>
  <c r="AG15" i="7" s="1"/>
  <c r="AH9" i="1"/>
  <c r="AH14" i="1" s="1"/>
  <c r="AD56" i="7" l="1"/>
  <c r="AF40" i="7"/>
  <c r="AD57" i="7"/>
  <c r="AD58" i="7"/>
  <c r="AK235" i="2"/>
  <c r="AG67" i="7" s="1"/>
  <c r="AF17" i="14"/>
  <c r="AE90" i="14"/>
  <c r="AG27" i="7"/>
  <c r="AL229" i="2"/>
  <c r="AL227" i="2"/>
  <c r="AG11" i="1"/>
  <c r="AG86" i="14"/>
  <c r="AF13" i="1"/>
  <c r="AF15" i="1" s="1"/>
  <c r="AF88" i="14"/>
  <c r="AF90" i="14" s="1"/>
  <c r="AF109" i="14" s="1"/>
  <c r="AG66" i="7"/>
  <c r="AG11" i="14"/>
  <c r="AF70" i="7"/>
  <c r="AF72" i="7"/>
  <c r="AE17" i="7"/>
  <c r="AF13" i="7"/>
  <c r="AF29" i="7" s="1"/>
  <c r="AF14" i="7"/>
  <c r="AF30" i="7" s="1"/>
  <c r="AC75" i="7"/>
  <c r="AD75" i="7"/>
  <c r="AD60" i="7"/>
  <c r="AL172" i="2"/>
  <c r="AL219" i="2" s="1"/>
  <c r="AG11" i="7"/>
  <c r="AK225" i="2"/>
  <c r="AL73" i="2"/>
  <c r="AL74" i="2"/>
  <c r="AM224" i="2"/>
  <c r="AF26" i="7"/>
  <c r="AE39" i="7"/>
  <c r="AM49" i="2"/>
  <c r="AE32" i="1"/>
  <c r="AF32" i="1"/>
  <c r="AE43" i="7"/>
  <c r="AD34" i="1"/>
  <c r="AE44" i="7"/>
  <c r="AL92" i="2"/>
  <c r="AK125" i="2"/>
  <c r="AG13" i="14" s="1"/>
  <c r="AK126" i="2"/>
  <c r="AL134" i="2"/>
  <c r="AL167" i="2" s="1"/>
  <c r="AH14" i="14" s="1"/>
  <c r="AE33" i="7"/>
  <c r="AD47" i="7"/>
  <c r="AI9" i="1"/>
  <c r="AI14" i="1" s="1"/>
  <c r="AE42" i="7"/>
  <c r="AE55" i="7" s="1"/>
  <c r="AF31" i="7"/>
  <c r="AE45" i="7"/>
  <c r="AH9" i="7"/>
  <c r="AG40" i="7" l="1"/>
  <c r="AE56" i="7"/>
  <c r="AE57" i="7"/>
  <c r="AE58" i="7"/>
  <c r="AL235" i="2"/>
  <c r="AH67" i="7" s="1"/>
  <c r="AG17" i="14"/>
  <c r="AE109" i="14"/>
  <c r="AH27" i="7"/>
  <c r="AM229" i="2"/>
  <c r="AM227" i="2"/>
  <c r="AH11" i="1"/>
  <c r="AH86" i="14"/>
  <c r="AG13" i="1"/>
  <c r="AG88" i="14"/>
  <c r="AG90" i="14" s="1"/>
  <c r="AH66" i="7"/>
  <c r="AH11" i="14"/>
  <c r="AG70" i="7"/>
  <c r="AG72" i="7"/>
  <c r="AF17" i="7"/>
  <c r="AG13" i="7"/>
  <c r="AG29" i="7" s="1"/>
  <c r="AG14" i="7"/>
  <c r="AG30" i="7" s="1"/>
  <c r="AE60" i="7"/>
  <c r="AM172" i="2"/>
  <c r="AM219" i="2" s="1"/>
  <c r="AH11" i="7"/>
  <c r="AL225" i="2"/>
  <c r="AM74" i="2"/>
  <c r="AM73" i="2"/>
  <c r="AN224" i="2"/>
  <c r="AI9" i="7"/>
  <c r="AI15" i="7" s="1"/>
  <c r="AI31" i="7" s="1"/>
  <c r="AI45" i="7" s="1"/>
  <c r="AI58" i="7" s="1"/>
  <c r="AH15" i="7"/>
  <c r="AG15" i="1"/>
  <c r="AG26" i="7"/>
  <c r="AF39" i="7"/>
  <c r="AN49" i="2"/>
  <c r="AE34" i="1"/>
  <c r="AF43" i="7"/>
  <c r="AF44" i="7"/>
  <c r="AM92" i="2"/>
  <c r="AL126" i="2"/>
  <c r="AL125" i="2"/>
  <c r="AH13" i="14" s="1"/>
  <c r="AM134" i="2"/>
  <c r="AM167" i="2" s="1"/>
  <c r="AI14" i="14" s="1"/>
  <c r="AJ9" i="1"/>
  <c r="AJ14" i="1" s="1"/>
  <c r="AF42" i="7"/>
  <c r="AF55" i="7" s="1"/>
  <c r="AG31" i="7"/>
  <c r="AF45" i="7"/>
  <c r="AF33" i="7"/>
  <c r="AE47" i="7"/>
  <c r="AH40" i="7" l="1"/>
  <c r="AF58" i="7"/>
  <c r="AF57" i="7"/>
  <c r="AF56" i="7"/>
  <c r="AM235" i="2"/>
  <c r="AI67" i="7" s="1"/>
  <c r="AG109" i="14"/>
  <c r="AH17" i="14"/>
  <c r="AI27" i="7"/>
  <c r="AN227" i="2"/>
  <c r="AN229" i="2"/>
  <c r="AI11" i="1"/>
  <c r="AI86" i="14"/>
  <c r="AH13" i="1"/>
  <c r="AH15" i="1" s="1"/>
  <c r="AH88" i="14"/>
  <c r="AI66" i="7"/>
  <c r="AI11" i="14"/>
  <c r="AH70" i="7"/>
  <c r="AH72" i="7"/>
  <c r="AG17" i="7"/>
  <c r="AJ9" i="7"/>
  <c r="AJ15" i="7" s="1"/>
  <c r="AH13" i="7"/>
  <c r="AH29" i="7" s="1"/>
  <c r="AH14" i="7"/>
  <c r="AH30" i="7" s="1"/>
  <c r="AE75" i="7"/>
  <c r="AF60" i="7"/>
  <c r="AN172" i="2"/>
  <c r="AN219" i="2" s="1"/>
  <c r="AI11" i="7"/>
  <c r="AM225" i="2"/>
  <c r="AN73" i="2"/>
  <c r="AN74" i="2"/>
  <c r="AO224" i="2"/>
  <c r="AH26" i="7"/>
  <c r="AG39" i="7"/>
  <c r="AO49" i="2"/>
  <c r="AG32" i="1"/>
  <c r="AG43" i="7"/>
  <c r="AH32" i="1"/>
  <c r="AF34" i="1"/>
  <c r="AG44" i="7"/>
  <c r="AN92" i="2"/>
  <c r="AM125" i="2"/>
  <c r="AI13" i="14" s="1"/>
  <c r="AM126" i="2"/>
  <c r="AN134" i="2"/>
  <c r="AN167" i="2" s="1"/>
  <c r="AJ14" i="14" s="1"/>
  <c r="AK9" i="1"/>
  <c r="AK14" i="1" s="1"/>
  <c r="AG42" i="7"/>
  <c r="AG55" i="7" s="1"/>
  <c r="AG45" i="7"/>
  <c r="AG33" i="7"/>
  <c r="AF47" i="7"/>
  <c r="AH31" i="7"/>
  <c r="AI40" i="7" l="1"/>
  <c r="AG57" i="7"/>
  <c r="AG56" i="7"/>
  <c r="AG58" i="7"/>
  <c r="AN235" i="2"/>
  <c r="AJ67" i="7" s="1"/>
  <c r="AI17" i="14"/>
  <c r="AH90" i="14"/>
  <c r="AO227" i="2"/>
  <c r="AO229" i="2"/>
  <c r="AJ27" i="7"/>
  <c r="AJ11" i="1"/>
  <c r="AJ86" i="14"/>
  <c r="AI13" i="1"/>
  <c r="AI15" i="1" s="1"/>
  <c r="AI88" i="14"/>
  <c r="AI90" i="14" s="1"/>
  <c r="AI109" i="14" s="1"/>
  <c r="AJ66" i="7"/>
  <c r="AJ11" i="14"/>
  <c r="AI70" i="7"/>
  <c r="AI72" i="7"/>
  <c r="AH17" i="7"/>
  <c r="AK9" i="7"/>
  <c r="AK15" i="7" s="1"/>
  <c r="AI13" i="7"/>
  <c r="AI29" i="7" s="1"/>
  <c r="AI14" i="7"/>
  <c r="AI30" i="7" s="1"/>
  <c r="AF75" i="7"/>
  <c r="AG75" i="7"/>
  <c r="AO172" i="2"/>
  <c r="AO219" i="2" s="1"/>
  <c r="AJ11" i="7"/>
  <c r="AN225" i="2"/>
  <c r="AO74" i="2"/>
  <c r="AO73" i="2"/>
  <c r="AP224" i="2"/>
  <c r="AI26" i="7"/>
  <c r="AH39" i="7"/>
  <c r="AP49" i="2"/>
  <c r="AG34" i="1"/>
  <c r="AH43" i="7"/>
  <c r="AH44" i="7"/>
  <c r="AO92" i="2"/>
  <c r="AN126" i="2"/>
  <c r="AN125" i="2"/>
  <c r="AJ13" i="14" s="1"/>
  <c r="AO134" i="2"/>
  <c r="AO167" i="2" s="1"/>
  <c r="AK14" i="14" s="1"/>
  <c r="AI42" i="7"/>
  <c r="AI55" i="7" s="1"/>
  <c r="AL9" i="1"/>
  <c r="AL14" i="1" s="1"/>
  <c r="AJ31" i="7"/>
  <c r="AG47" i="7"/>
  <c r="AH45" i="7"/>
  <c r="AH42" i="7"/>
  <c r="AH55" i="7" s="1"/>
  <c r="AH33" i="7"/>
  <c r="AH58" i="7" l="1"/>
  <c r="AH57" i="7"/>
  <c r="AJ40" i="7"/>
  <c r="AH56" i="7"/>
  <c r="AG60" i="7"/>
  <c r="AO235" i="2"/>
  <c r="AK67" i="7" s="1"/>
  <c r="AJ17" i="14"/>
  <c r="AH109" i="14"/>
  <c r="AP229" i="2"/>
  <c r="AP227" i="2"/>
  <c r="AK27" i="7"/>
  <c r="AK11" i="1"/>
  <c r="AK86" i="14"/>
  <c r="AJ13" i="1"/>
  <c r="AJ88" i="14"/>
  <c r="AJ90" i="14" s="1"/>
  <c r="AK66" i="7"/>
  <c r="AK11" i="14"/>
  <c r="AJ70" i="7"/>
  <c r="AJ72" i="7"/>
  <c r="AI17" i="7"/>
  <c r="AL9" i="7"/>
  <c r="AL15" i="7" s="1"/>
  <c r="AJ14" i="7"/>
  <c r="AJ30" i="7" s="1"/>
  <c r="AJ13" i="7"/>
  <c r="AJ29" i="7" s="1"/>
  <c r="AP172" i="2"/>
  <c r="AP219" i="2" s="1"/>
  <c r="AK11" i="7"/>
  <c r="AO225" i="2"/>
  <c r="AP73" i="2"/>
  <c r="AP74" i="2"/>
  <c r="AQ224" i="2"/>
  <c r="AI33" i="7"/>
  <c r="AI39" i="7"/>
  <c r="AJ26" i="7"/>
  <c r="AQ49" i="2"/>
  <c r="AI32" i="1"/>
  <c r="AI43" i="7"/>
  <c r="AJ32" i="1"/>
  <c r="AH34" i="1"/>
  <c r="AI44" i="7"/>
  <c r="AJ15" i="1"/>
  <c r="AP92" i="2"/>
  <c r="AO125" i="2"/>
  <c r="AK13" i="14" s="1"/>
  <c r="AO126" i="2"/>
  <c r="AP134" i="2"/>
  <c r="AP167" i="2" s="1"/>
  <c r="AL14" i="14" s="1"/>
  <c r="AJ45" i="7"/>
  <c r="AJ42" i="7"/>
  <c r="AJ55" i="7" s="1"/>
  <c r="AK31" i="7"/>
  <c r="AM9" i="1"/>
  <c r="AM14" i="1" s="1"/>
  <c r="AH47" i="7"/>
  <c r="AH60" i="7" l="1"/>
  <c r="AP235" i="2"/>
  <c r="AL67" i="7" s="1"/>
  <c r="AI57" i="7"/>
  <c r="AJ58" i="7"/>
  <c r="AK40" i="7"/>
  <c r="AI56" i="7"/>
  <c r="AI60" i="7" s="1"/>
  <c r="AJ109" i="14"/>
  <c r="AK17" i="14"/>
  <c r="AL27" i="7"/>
  <c r="AQ229" i="2"/>
  <c r="AQ227" i="2"/>
  <c r="AL11" i="1"/>
  <c r="AL86" i="14"/>
  <c r="AK13" i="1"/>
  <c r="AK15" i="1" s="1"/>
  <c r="AK88" i="14"/>
  <c r="AL66" i="7"/>
  <c r="AL11" i="14"/>
  <c r="AK70" i="7"/>
  <c r="AK72" i="7"/>
  <c r="AJ17" i="7"/>
  <c r="AM9" i="7"/>
  <c r="AM15" i="7" s="1"/>
  <c r="AK14" i="7"/>
  <c r="AK30" i="7" s="1"/>
  <c r="AK13" i="7"/>
  <c r="AK29" i="7" s="1"/>
  <c r="AH75" i="7"/>
  <c r="AQ172" i="2"/>
  <c r="AQ219" i="2" s="1"/>
  <c r="AL11" i="7"/>
  <c r="AP225" i="2"/>
  <c r="AQ74" i="2"/>
  <c r="AQ73" i="2"/>
  <c r="AR224" i="2"/>
  <c r="AK26" i="7"/>
  <c r="AJ39" i="7"/>
  <c r="AR49" i="2"/>
  <c r="AJ33" i="7"/>
  <c r="AI34" i="1"/>
  <c r="AI47" i="7"/>
  <c r="AJ43" i="7"/>
  <c r="AJ44" i="7"/>
  <c r="AQ134" i="2"/>
  <c r="AQ167" i="2" s="1"/>
  <c r="AM14" i="14" s="1"/>
  <c r="AQ92" i="2"/>
  <c r="AP126" i="2"/>
  <c r="AP125" i="2"/>
  <c r="AL13" i="14" s="1"/>
  <c r="AK45" i="7"/>
  <c r="AN9" i="1"/>
  <c r="AN14" i="1" s="1"/>
  <c r="AL31" i="7"/>
  <c r="AK42" i="7"/>
  <c r="AK55" i="7" s="1"/>
  <c r="AJ57" i="7" l="1"/>
  <c r="AJ60" i="7" s="1"/>
  <c r="AL40" i="7"/>
  <c r="AK58" i="7"/>
  <c r="AJ56" i="7"/>
  <c r="AQ235" i="2"/>
  <c r="AM67" i="7" s="1"/>
  <c r="AL17" i="14"/>
  <c r="AK90" i="14"/>
  <c r="AM27" i="7"/>
  <c r="AR227" i="2"/>
  <c r="AR229" i="2"/>
  <c r="AM11" i="1"/>
  <c r="AM86" i="14"/>
  <c r="AL13" i="1"/>
  <c r="AL88" i="14"/>
  <c r="AL90" i="14" s="1"/>
  <c r="AL109" i="14" s="1"/>
  <c r="AM66" i="7"/>
  <c r="AM11" i="14"/>
  <c r="AN9" i="7"/>
  <c r="AN15" i="7" s="1"/>
  <c r="AL70" i="7"/>
  <c r="AL72" i="7"/>
  <c r="AK17" i="7"/>
  <c r="AL13" i="7"/>
  <c r="AL29" i="7" s="1"/>
  <c r="AL14" i="7"/>
  <c r="AL30" i="7" s="1"/>
  <c r="AI75" i="7"/>
  <c r="AR172" i="2"/>
  <c r="AR219" i="2" s="1"/>
  <c r="AM11" i="7"/>
  <c r="AQ225" i="2"/>
  <c r="AR73" i="2"/>
  <c r="AR74" i="2"/>
  <c r="AS224" i="2"/>
  <c r="AL26" i="7"/>
  <c r="AK39" i="7"/>
  <c r="AK33" i="7"/>
  <c r="AS49" i="2"/>
  <c r="AJ47" i="7"/>
  <c r="AK32" i="1"/>
  <c r="AJ34" i="1"/>
  <c r="AK43" i="7"/>
  <c r="AL15" i="1"/>
  <c r="AL32" i="1"/>
  <c r="AK44" i="7"/>
  <c r="AR92" i="2"/>
  <c r="AQ125" i="2"/>
  <c r="AM13" i="14" s="1"/>
  <c r="AQ126" i="2"/>
  <c r="AR134" i="2"/>
  <c r="AR167" i="2" s="1"/>
  <c r="AN14" i="14" s="1"/>
  <c r="AL45" i="7"/>
  <c r="AO9" i="1"/>
  <c r="AO14" i="1" s="1"/>
  <c r="AM31" i="7"/>
  <c r="AL42" i="7"/>
  <c r="AL55" i="7" s="1"/>
  <c r="AL17" i="7" l="1"/>
  <c r="AM40" i="7"/>
  <c r="AL58" i="7"/>
  <c r="AK56" i="7"/>
  <c r="AK57" i="7"/>
  <c r="AR235" i="2"/>
  <c r="AN67" i="7" s="1"/>
  <c r="AM17" i="14"/>
  <c r="AK109" i="14"/>
  <c r="AS227" i="2"/>
  <c r="AS229" i="2"/>
  <c r="AN27" i="7"/>
  <c r="AN11" i="1"/>
  <c r="AN86" i="14"/>
  <c r="AM13" i="1"/>
  <c r="AM88" i="14"/>
  <c r="AM90" i="14" s="1"/>
  <c r="AO9" i="7"/>
  <c r="AO15" i="7" s="1"/>
  <c r="AN66" i="7"/>
  <c r="AN11" i="14"/>
  <c r="AM70" i="7"/>
  <c r="AM72" i="7"/>
  <c r="AK47" i="7"/>
  <c r="AM14" i="7"/>
  <c r="AM30" i="7" s="1"/>
  <c r="AM13" i="7"/>
  <c r="AM29" i="7" s="1"/>
  <c r="AJ75" i="7"/>
  <c r="AS172" i="2"/>
  <c r="AS219" i="2" s="1"/>
  <c r="AN11" i="7"/>
  <c r="AR225" i="2"/>
  <c r="AS74" i="2"/>
  <c r="AS73" i="2"/>
  <c r="AT224" i="2"/>
  <c r="AM15" i="1"/>
  <c r="AM26" i="7"/>
  <c r="AL39" i="7"/>
  <c r="AT49" i="2"/>
  <c r="AK34" i="1"/>
  <c r="AL33" i="7"/>
  <c r="AL43" i="7"/>
  <c r="AL44" i="7"/>
  <c r="AS134" i="2"/>
  <c r="AS167" i="2" s="1"/>
  <c r="AO14" i="14" s="1"/>
  <c r="AS92" i="2"/>
  <c r="AR126" i="2"/>
  <c r="AR125" i="2"/>
  <c r="AN13" i="14" s="1"/>
  <c r="AM42" i="7"/>
  <c r="AM55" i="7" s="1"/>
  <c r="AM45" i="7"/>
  <c r="AP9" i="1"/>
  <c r="AP14" i="1" s="1"/>
  <c r="AN31" i="7"/>
  <c r="AK60" i="7" l="1"/>
  <c r="AL57" i="7"/>
  <c r="AM58" i="7"/>
  <c r="AL56" i="7"/>
  <c r="AL60" i="7" s="1"/>
  <c r="AN40" i="7"/>
  <c r="AS235" i="2"/>
  <c r="AO67" i="7" s="1"/>
  <c r="AM109" i="14"/>
  <c r="AN17" i="14"/>
  <c r="AT229" i="2"/>
  <c r="AT227" i="2"/>
  <c r="AO27" i="7"/>
  <c r="AO11" i="1"/>
  <c r="AO86" i="14"/>
  <c r="AN13" i="1"/>
  <c r="AN15" i="1" s="1"/>
  <c r="AN88" i="14"/>
  <c r="AP9" i="7"/>
  <c r="AP15" i="7" s="1"/>
  <c r="AO66" i="7"/>
  <c r="AO11" i="14"/>
  <c r="AN70" i="7"/>
  <c r="AN72" i="7"/>
  <c r="AM17" i="7"/>
  <c r="AN13" i="7"/>
  <c r="AN29" i="7" s="1"/>
  <c r="AN14" i="7"/>
  <c r="AN30" i="7" s="1"/>
  <c r="AK75" i="7"/>
  <c r="AT172" i="2"/>
  <c r="AT219" i="2" s="1"/>
  <c r="AO11" i="7"/>
  <c r="AS225" i="2"/>
  <c r="AT73" i="2"/>
  <c r="AT74" i="2"/>
  <c r="AU224" i="2"/>
  <c r="AN26" i="7"/>
  <c r="AM39" i="7"/>
  <c r="AU49" i="2"/>
  <c r="AM32" i="1"/>
  <c r="AM44" i="7"/>
  <c r="AL34" i="1"/>
  <c r="AL47" i="7"/>
  <c r="AM33" i="7"/>
  <c r="AM43" i="7"/>
  <c r="AT92" i="2"/>
  <c r="AS125" i="2"/>
  <c r="AO13" i="14" s="1"/>
  <c r="AS126" i="2"/>
  <c r="AT134" i="2"/>
  <c r="AT167" i="2" s="1"/>
  <c r="AP14" i="14" s="1"/>
  <c r="AO31" i="7"/>
  <c r="AN45" i="7"/>
  <c r="AN42" i="7"/>
  <c r="AN55" i="7" s="1"/>
  <c r="AQ9" i="1"/>
  <c r="AQ14" i="1" s="1"/>
  <c r="AN58" i="7" l="1"/>
  <c r="AM57" i="7"/>
  <c r="AO40" i="7"/>
  <c r="AM56" i="7"/>
  <c r="AT235" i="2"/>
  <c r="AP67" i="7" s="1"/>
  <c r="AO17" i="14"/>
  <c r="AN90" i="14"/>
  <c r="AQ9" i="7"/>
  <c r="AQ15" i="7" s="1"/>
  <c r="AP27" i="7"/>
  <c r="AU229" i="2"/>
  <c r="AU227" i="2"/>
  <c r="AP11" i="1"/>
  <c r="AP86" i="14"/>
  <c r="AO13" i="1"/>
  <c r="AO88" i="14"/>
  <c r="AP66" i="7"/>
  <c r="AP11" i="14"/>
  <c r="AO70" i="7"/>
  <c r="AO72" i="7"/>
  <c r="AN17" i="7"/>
  <c r="AO13" i="7"/>
  <c r="AO29" i="7" s="1"/>
  <c r="AO14" i="7"/>
  <c r="AO30" i="7" s="1"/>
  <c r="AL75" i="7"/>
  <c r="AM60" i="7"/>
  <c r="AU172" i="2"/>
  <c r="AU219" i="2" s="1"/>
  <c r="AP11" i="7"/>
  <c r="AT225" i="2"/>
  <c r="AU74" i="2"/>
  <c r="AU73" i="2"/>
  <c r="AV224" i="2"/>
  <c r="AO26" i="7"/>
  <c r="AN39" i="7"/>
  <c r="AV49" i="2"/>
  <c r="AW49" i="2" s="1"/>
  <c r="AM34" i="1"/>
  <c r="AN32" i="1"/>
  <c r="AM47" i="7"/>
  <c r="AN33" i="7"/>
  <c r="AN43" i="7"/>
  <c r="AO32" i="1"/>
  <c r="AO15" i="1"/>
  <c r="AN44" i="7"/>
  <c r="AU92" i="2"/>
  <c r="AT126" i="2"/>
  <c r="AT125" i="2"/>
  <c r="AP13" i="14" s="1"/>
  <c r="AU134" i="2"/>
  <c r="AU167" i="2" s="1"/>
  <c r="AQ14" i="14" s="1"/>
  <c r="AR9" i="1"/>
  <c r="AO42" i="7"/>
  <c r="AO55" i="7" s="1"/>
  <c r="AP31" i="7"/>
  <c r="AO45" i="7"/>
  <c r="AN56" i="7" l="1"/>
  <c r="AO58" i="7"/>
  <c r="AN57" i="7"/>
  <c r="AP40" i="7"/>
  <c r="AR9" i="7"/>
  <c r="AR15" i="7" s="1"/>
  <c r="AU235" i="2"/>
  <c r="AQ67" i="7" s="1"/>
  <c r="AP17" i="14"/>
  <c r="AO90" i="14"/>
  <c r="AN109" i="14"/>
  <c r="AQ27" i="7"/>
  <c r="AV227" i="2"/>
  <c r="AV229" i="2"/>
  <c r="AQ11" i="1"/>
  <c r="AQ86" i="14"/>
  <c r="AP13" i="1"/>
  <c r="AP15" i="1" s="1"/>
  <c r="AP88" i="14"/>
  <c r="AQ66" i="7"/>
  <c r="AQ11" i="14"/>
  <c r="AP70" i="7"/>
  <c r="AP72" i="7"/>
  <c r="AX49" i="2"/>
  <c r="AW73" i="2"/>
  <c r="AS11" i="14" s="1"/>
  <c r="AW74" i="2"/>
  <c r="AR14" i="1"/>
  <c r="AS9" i="1"/>
  <c r="AW224" i="2"/>
  <c r="AO17" i="7"/>
  <c r="AP13" i="7"/>
  <c r="AP29" i="7" s="1"/>
  <c r="AP14" i="7"/>
  <c r="AP30" i="7" s="1"/>
  <c r="AM75" i="7"/>
  <c r="AV172" i="2"/>
  <c r="AV219" i="2" s="1"/>
  <c r="AQ11" i="7"/>
  <c r="AU225" i="2"/>
  <c r="AV73" i="2"/>
  <c r="AR11" i="14" s="1"/>
  <c r="AV74" i="2"/>
  <c r="AR86" i="14" s="1"/>
  <c r="AP26" i="7"/>
  <c r="AO39" i="7"/>
  <c r="AN47" i="7"/>
  <c r="AO33" i="7"/>
  <c r="AN34" i="1"/>
  <c r="AO44" i="7"/>
  <c r="AO43" i="7"/>
  <c r="AP32" i="1"/>
  <c r="AV92" i="2"/>
  <c r="AW92" i="2" s="1"/>
  <c r="AU125" i="2"/>
  <c r="AQ13" i="14" s="1"/>
  <c r="AU126" i="2"/>
  <c r="AV134" i="2"/>
  <c r="AQ32" i="1"/>
  <c r="AQ31" i="7"/>
  <c r="AP42" i="7"/>
  <c r="AP55" i="7" s="1"/>
  <c r="AP45" i="7"/>
  <c r="C12" i="1"/>
  <c r="C12" i="7"/>
  <c r="AS9" i="7" l="1"/>
  <c r="AO56" i="7"/>
  <c r="AP58" i="7"/>
  <c r="AO57" i="7"/>
  <c r="AQ40" i="7"/>
  <c r="AN60" i="7"/>
  <c r="AV235" i="2"/>
  <c r="AR67" i="7" s="1"/>
  <c r="AQ17" i="14"/>
  <c r="AP90" i="14"/>
  <c r="AO109" i="14"/>
  <c r="AR27" i="7"/>
  <c r="AW229" i="2"/>
  <c r="AW227" i="2"/>
  <c r="AS11" i="1"/>
  <c r="AS86" i="14"/>
  <c r="AQ13" i="1"/>
  <c r="AQ15" i="1" s="1"/>
  <c r="AQ34" i="1" s="1"/>
  <c r="AQ88" i="14"/>
  <c r="AQ90" i="14" s="1"/>
  <c r="AQ109" i="14" s="1"/>
  <c r="AW134" i="2"/>
  <c r="AW167" i="2" s="1"/>
  <c r="AS14" i="14" s="1"/>
  <c r="AV167" i="2"/>
  <c r="AR14" i="14" s="1"/>
  <c r="AQ72" i="7"/>
  <c r="AQ70" i="7"/>
  <c r="AW172" i="2"/>
  <c r="AW219" i="2" s="1"/>
  <c r="AX92" i="2"/>
  <c r="AW125" i="2"/>
  <c r="AS13" i="14" s="1"/>
  <c r="AS17" i="14" s="1"/>
  <c r="AW126" i="2"/>
  <c r="AS11" i="7"/>
  <c r="AS66" i="7"/>
  <c r="AX224" i="2"/>
  <c r="AW225" i="2"/>
  <c r="AT9" i="7"/>
  <c r="AS15" i="7"/>
  <c r="AT9" i="1"/>
  <c r="AS14" i="1"/>
  <c r="AY49" i="2"/>
  <c r="AX74" i="2"/>
  <c r="AX73" i="2"/>
  <c r="AT11" i="14" s="1"/>
  <c r="AP17" i="7"/>
  <c r="AQ14" i="7"/>
  <c r="AQ30" i="7" s="1"/>
  <c r="AQ13" i="7"/>
  <c r="AQ29" i="7" s="1"/>
  <c r="AR66" i="7"/>
  <c r="AN75" i="7"/>
  <c r="AO47" i="7"/>
  <c r="AR11" i="1"/>
  <c r="AR11" i="7"/>
  <c r="AV225" i="2"/>
  <c r="AQ26" i="7"/>
  <c r="AP39" i="7"/>
  <c r="AP33" i="7"/>
  <c r="AP44" i="7"/>
  <c r="AP43" i="7"/>
  <c r="AO34" i="1"/>
  <c r="AV126" i="2"/>
  <c r="AR88" i="14" s="1"/>
  <c r="AR90" i="14" s="1"/>
  <c r="AR109" i="14" s="1"/>
  <c r="AV125" i="2"/>
  <c r="AR13" i="14" s="1"/>
  <c r="AR17" i="14" s="1"/>
  <c r="AQ45" i="7"/>
  <c r="AR31" i="7"/>
  <c r="AQ42" i="7"/>
  <c r="AQ55" i="7" s="1"/>
  <c r="AW235" i="2" l="1"/>
  <c r="AS67" i="7" s="1"/>
  <c r="AP56" i="7"/>
  <c r="AR40" i="7"/>
  <c r="AQ58" i="7"/>
  <c r="AP57" i="7"/>
  <c r="AO60" i="7"/>
  <c r="AP109" i="14"/>
  <c r="AX229" i="2"/>
  <c r="AX227" i="2"/>
  <c r="AS27" i="7"/>
  <c r="AT11" i="1"/>
  <c r="AT86" i="14"/>
  <c r="AS13" i="1"/>
  <c r="AS88" i="14"/>
  <c r="AS90" i="14" s="1"/>
  <c r="AX134" i="2"/>
  <c r="AX167" i="2" s="1"/>
  <c r="AT14" i="14" s="1"/>
  <c r="AR70" i="7"/>
  <c r="AR72" i="7"/>
  <c r="AZ49" i="2"/>
  <c r="AY74" i="2"/>
  <c r="AY73" i="2"/>
  <c r="AU11" i="14" s="1"/>
  <c r="AU9" i="1"/>
  <c r="AT14" i="1"/>
  <c r="AS15" i="1"/>
  <c r="AS34" i="1" s="1"/>
  <c r="AS31" i="7"/>
  <c r="AY224" i="2"/>
  <c r="AX225" i="2"/>
  <c r="AS26" i="7"/>
  <c r="AS70" i="7"/>
  <c r="AS13" i="7"/>
  <c r="AS29" i="7" s="1"/>
  <c r="AS43" i="7" s="1"/>
  <c r="AS56" i="7" s="1"/>
  <c r="AX172" i="2"/>
  <c r="AX219" i="2" s="1"/>
  <c r="AT66" i="7"/>
  <c r="AT11" i="7"/>
  <c r="AU9" i="7"/>
  <c r="AT15" i="7"/>
  <c r="AS14" i="7"/>
  <c r="AS30" i="7" s="1"/>
  <c r="AS44" i="7" s="1"/>
  <c r="AS57" i="7" s="1"/>
  <c r="AS72" i="7"/>
  <c r="AY92" i="2"/>
  <c r="AX125" i="2"/>
  <c r="AT13" i="14" s="1"/>
  <c r="AX126" i="2"/>
  <c r="AQ17" i="7"/>
  <c r="AO75" i="7"/>
  <c r="AR13" i="1"/>
  <c r="AR15" i="1" s="1"/>
  <c r="AR13" i="7"/>
  <c r="AR14" i="7"/>
  <c r="AR26" i="7"/>
  <c r="AQ39" i="7"/>
  <c r="AP34" i="1"/>
  <c r="AQ44" i="7"/>
  <c r="AQ33" i="7"/>
  <c r="AP47" i="7"/>
  <c r="AR32" i="1"/>
  <c r="AQ43" i="7"/>
  <c r="AR45" i="7"/>
  <c r="AR42" i="7"/>
  <c r="AR55" i="7" s="1"/>
  <c r="C32" i="1"/>
  <c r="AQ56" i="7" l="1"/>
  <c r="AR58" i="7"/>
  <c r="AP60" i="7"/>
  <c r="AS40" i="7"/>
  <c r="AQ57" i="7"/>
  <c r="AX235" i="2"/>
  <c r="AT67" i="7" s="1"/>
  <c r="AT17" i="14"/>
  <c r="AS109" i="14"/>
  <c r="AY227" i="2"/>
  <c r="AY229" i="2"/>
  <c r="AT27" i="7"/>
  <c r="AU11" i="1"/>
  <c r="AU86" i="14"/>
  <c r="AT13" i="1"/>
  <c r="AT88" i="14"/>
  <c r="AY134" i="2"/>
  <c r="AY167" i="2" s="1"/>
  <c r="AU14" i="14" s="1"/>
  <c r="AS75" i="7"/>
  <c r="AZ92" i="2"/>
  <c r="AY126" i="2"/>
  <c r="AY125" i="2"/>
  <c r="AU13" i="14" s="1"/>
  <c r="AT31" i="7"/>
  <c r="AT26" i="7"/>
  <c r="AS17" i="7"/>
  <c r="AT14" i="7"/>
  <c r="AT72" i="7"/>
  <c r="AZ224" i="2"/>
  <c r="AY225" i="2"/>
  <c r="AV9" i="1"/>
  <c r="AU14" i="1"/>
  <c r="AT13" i="7"/>
  <c r="AT70" i="7"/>
  <c r="AV9" i="7"/>
  <c r="AU15" i="7"/>
  <c r="AY172" i="2"/>
  <c r="AY219" i="2" s="1"/>
  <c r="AS39" i="7"/>
  <c r="AS33" i="7"/>
  <c r="AS45" i="7"/>
  <c r="AT15" i="1"/>
  <c r="AU11" i="7"/>
  <c r="AU66" i="7"/>
  <c r="BA49" i="2"/>
  <c r="AZ73" i="2"/>
  <c r="AV11" i="14" s="1"/>
  <c r="AZ74" i="2"/>
  <c r="AR17" i="7"/>
  <c r="AR30" i="7"/>
  <c r="AR29" i="7"/>
  <c r="AQ47" i="7"/>
  <c r="AP75" i="7"/>
  <c r="AR39" i="7"/>
  <c r="AT17" i="7" l="1"/>
  <c r="AR44" i="7"/>
  <c r="AT40" i="7"/>
  <c r="AU17" i="14"/>
  <c r="AQ60" i="7"/>
  <c r="AY235" i="2"/>
  <c r="AU67" i="7" s="1"/>
  <c r="AT90" i="14"/>
  <c r="AU27" i="7"/>
  <c r="AZ227" i="2"/>
  <c r="AZ229" i="2"/>
  <c r="AV11" i="1"/>
  <c r="AV86" i="14"/>
  <c r="AU13" i="1"/>
  <c r="AU15" i="1" s="1"/>
  <c r="AU88" i="14"/>
  <c r="AU90" i="14" s="1"/>
  <c r="AU109" i="14" s="1"/>
  <c r="AZ134" i="2"/>
  <c r="AZ167" i="2" s="1"/>
  <c r="AV14" i="14" s="1"/>
  <c r="AT75" i="7"/>
  <c r="BB49" i="2"/>
  <c r="BA74" i="2"/>
  <c r="BA73" i="2"/>
  <c r="AW11" i="14" s="1"/>
  <c r="AU26" i="7"/>
  <c r="AS58" i="7"/>
  <c r="AS47" i="7"/>
  <c r="AZ172" i="2"/>
  <c r="AZ219" i="2" s="1"/>
  <c r="AU31" i="7"/>
  <c r="BA224" i="2"/>
  <c r="AZ225" i="2"/>
  <c r="AT30" i="7"/>
  <c r="AT45" i="7"/>
  <c r="AV66" i="7"/>
  <c r="AV11" i="7"/>
  <c r="AT34" i="1"/>
  <c r="AU72" i="7"/>
  <c r="AU14" i="7"/>
  <c r="AW9" i="7"/>
  <c r="AV15" i="7"/>
  <c r="AT29" i="7"/>
  <c r="AW9" i="1"/>
  <c r="AV14" i="1"/>
  <c r="AT39" i="7"/>
  <c r="AU70" i="7"/>
  <c r="AU13" i="7"/>
  <c r="BA92" i="2"/>
  <c r="AZ125" i="2"/>
  <c r="AV13" i="14" s="1"/>
  <c r="AZ126" i="2"/>
  <c r="AR33" i="7"/>
  <c r="AR43" i="7"/>
  <c r="AQ75" i="7"/>
  <c r="AR34" i="1"/>
  <c r="J40" i="7"/>
  <c r="F33" i="7"/>
  <c r="G40" i="7"/>
  <c r="E40" i="7"/>
  <c r="K33" i="7"/>
  <c r="N33" i="7"/>
  <c r="L33" i="7"/>
  <c r="M33" i="7"/>
  <c r="I40" i="7"/>
  <c r="H40" i="7"/>
  <c r="AU40" i="7" l="1"/>
  <c r="AR57" i="7"/>
  <c r="AV17" i="14"/>
  <c r="AR47" i="7"/>
  <c r="AU75" i="7"/>
  <c r="AZ235" i="2"/>
  <c r="AV67" i="7" s="1"/>
  <c r="AT109" i="14"/>
  <c r="AV27" i="7"/>
  <c r="BA227" i="2"/>
  <c r="BA229" i="2"/>
  <c r="AW11" i="1"/>
  <c r="AW86" i="14"/>
  <c r="AV13" i="1"/>
  <c r="AV88" i="14"/>
  <c r="AV90" i="14" s="1"/>
  <c r="AT33" i="7"/>
  <c r="BA134" i="2"/>
  <c r="BA167" i="2" s="1"/>
  <c r="AW14" i="14" s="1"/>
  <c r="BB92" i="2"/>
  <c r="BA126" i="2"/>
  <c r="BA125" i="2"/>
  <c r="AW13" i="14" s="1"/>
  <c r="AX9" i="1"/>
  <c r="AW14" i="1"/>
  <c r="AV31" i="7"/>
  <c r="AU30" i="7"/>
  <c r="AV26" i="7"/>
  <c r="AT58" i="7"/>
  <c r="BB224" i="2"/>
  <c r="BA225" i="2"/>
  <c r="AU45" i="7"/>
  <c r="BA172" i="2"/>
  <c r="BA219" i="2" s="1"/>
  <c r="AV14" i="7"/>
  <c r="AV72" i="7"/>
  <c r="AS60" i="7"/>
  <c r="AU39" i="7"/>
  <c r="AV70" i="7"/>
  <c r="AV13" i="7"/>
  <c r="AU29" i="7"/>
  <c r="AV15" i="1"/>
  <c r="AT43" i="7"/>
  <c r="AX9" i="7"/>
  <c r="AW15" i="7"/>
  <c r="AT44" i="7"/>
  <c r="AU34" i="1"/>
  <c r="AU17" i="7"/>
  <c r="AW11" i="7"/>
  <c r="AW66" i="7"/>
  <c r="BC49" i="2"/>
  <c r="BB74" i="2"/>
  <c r="BB73" i="2"/>
  <c r="AX11" i="14" s="1"/>
  <c r="AR56" i="7"/>
  <c r="AR75" i="7"/>
  <c r="H47" i="7"/>
  <c r="I47" i="7"/>
  <c r="G47" i="7"/>
  <c r="J47" i="7"/>
  <c r="E60" i="7"/>
  <c r="J33" i="7"/>
  <c r="H33" i="7"/>
  <c r="M40" i="7"/>
  <c r="E33" i="7"/>
  <c r="G33" i="7"/>
  <c r="N40" i="7"/>
  <c r="L40" i="7"/>
  <c r="I33" i="7"/>
  <c r="K40" i="7"/>
  <c r="F40" i="7"/>
  <c r="E47" i="7"/>
  <c r="AW17" i="14" l="1"/>
  <c r="AV40" i="7"/>
  <c r="BA235" i="2"/>
  <c r="AW67" i="7" s="1"/>
  <c r="AV109" i="14"/>
  <c r="AU33" i="7"/>
  <c r="BB134" i="2"/>
  <c r="BB167" i="2" s="1"/>
  <c r="AX14" i="14" s="1"/>
  <c r="AW27" i="7"/>
  <c r="BB229" i="2"/>
  <c r="BB227" i="2"/>
  <c r="AX11" i="1"/>
  <c r="AX86" i="14"/>
  <c r="AW13" i="1"/>
  <c r="AW15" i="1" s="1"/>
  <c r="AW88" i="14"/>
  <c r="AW90" i="14" s="1"/>
  <c r="AV75" i="7"/>
  <c r="AT47" i="7"/>
  <c r="AX66" i="7"/>
  <c r="AX11" i="7"/>
  <c r="BD49" i="2"/>
  <c r="BC73" i="2"/>
  <c r="AY11" i="14" s="1"/>
  <c r="BC74" i="2"/>
  <c r="AW26" i="7"/>
  <c r="AW72" i="7"/>
  <c r="AW14" i="7"/>
  <c r="AY9" i="7"/>
  <c r="AX15" i="7"/>
  <c r="AV34" i="1"/>
  <c r="AV29" i="7"/>
  <c r="AV30" i="7"/>
  <c r="BB172" i="2"/>
  <c r="BB219" i="2" s="1"/>
  <c r="BC224" i="2"/>
  <c r="BB225" i="2"/>
  <c r="AV17" i="7"/>
  <c r="AU44" i="7"/>
  <c r="AT57" i="7"/>
  <c r="AW31" i="7"/>
  <c r="AT56" i="7"/>
  <c r="AU43" i="7"/>
  <c r="AU58" i="7"/>
  <c r="AV39" i="7"/>
  <c r="AV45" i="7"/>
  <c r="AY9" i="1"/>
  <c r="AX14" i="1"/>
  <c r="AW70" i="7"/>
  <c r="AW13" i="7"/>
  <c r="BC92" i="2"/>
  <c r="BB126" i="2"/>
  <c r="BB125" i="2"/>
  <c r="AX13" i="14" s="1"/>
  <c r="AX17" i="14" s="1"/>
  <c r="AR60" i="7"/>
  <c r="J60" i="7"/>
  <c r="J75" i="7"/>
  <c r="G60" i="7"/>
  <c r="G75" i="7"/>
  <c r="I60" i="7"/>
  <c r="I75" i="7"/>
  <c r="H60" i="7"/>
  <c r="H75" i="7"/>
  <c r="K47" i="7"/>
  <c r="L47" i="7"/>
  <c r="M47" i="7"/>
  <c r="N47" i="7"/>
  <c r="F47" i="7"/>
  <c r="AT60" i="7" l="1"/>
  <c r="AW75" i="7"/>
  <c r="AV33" i="7"/>
  <c r="BB235" i="2"/>
  <c r="AX67" i="7" s="1"/>
  <c r="AW109" i="14"/>
  <c r="AW40" i="7"/>
  <c r="BC134" i="2"/>
  <c r="BC167" i="2" s="1"/>
  <c r="AY14" i="14" s="1"/>
  <c r="BC229" i="2"/>
  <c r="BC227" i="2"/>
  <c r="AX27" i="7"/>
  <c r="AY11" i="1"/>
  <c r="AY86" i="14"/>
  <c r="AX13" i="1"/>
  <c r="AX88" i="14"/>
  <c r="AX90" i="14" s="1"/>
  <c r="AU47" i="7"/>
  <c r="AX70" i="7"/>
  <c r="AX13" i="7"/>
  <c r="BD92" i="2"/>
  <c r="BC126" i="2"/>
  <c r="BC125" i="2"/>
  <c r="AY13" i="14" s="1"/>
  <c r="AZ9" i="1"/>
  <c r="AY14" i="1"/>
  <c r="AW34" i="1"/>
  <c r="AV44" i="7"/>
  <c r="AZ9" i="7"/>
  <c r="AY15" i="7"/>
  <c r="AW39" i="7"/>
  <c r="AY66" i="7"/>
  <c r="AY11" i="7"/>
  <c r="AX26" i="7"/>
  <c r="AW29" i="7"/>
  <c r="AX15" i="1"/>
  <c r="AV58" i="7"/>
  <c r="AU56" i="7"/>
  <c r="AW45" i="7"/>
  <c r="AX72" i="7"/>
  <c r="AX14" i="7"/>
  <c r="AX17" i="7" s="1"/>
  <c r="AU57" i="7"/>
  <c r="BD224" i="2"/>
  <c r="BC225" i="2"/>
  <c r="BC172" i="2"/>
  <c r="BC219" i="2" s="1"/>
  <c r="AV43" i="7"/>
  <c r="AX31" i="7"/>
  <c r="AW30" i="7"/>
  <c r="AW17" i="7"/>
  <c r="BE49" i="2"/>
  <c r="BD74" i="2"/>
  <c r="BD73" i="2"/>
  <c r="AZ11" i="14" s="1"/>
  <c r="N60" i="7"/>
  <c r="N75" i="7"/>
  <c r="F60" i="7"/>
  <c r="M60" i="7"/>
  <c r="M75" i="7"/>
  <c r="L60" i="7"/>
  <c r="L75" i="7"/>
  <c r="K60" i="7"/>
  <c r="K75" i="7"/>
  <c r="AX75" i="7" l="1"/>
  <c r="AY17" i="14"/>
  <c r="BC235" i="2"/>
  <c r="AY67" i="7" s="1"/>
  <c r="AX109" i="14"/>
  <c r="AX40" i="7"/>
  <c r="BD134" i="2"/>
  <c r="BD167" i="2" s="1"/>
  <c r="AZ14" i="14" s="1"/>
  <c r="BD227" i="2"/>
  <c r="BD229" i="2"/>
  <c r="AY27" i="7"/>
  <c r="AZ11" i="1"/>
  <c r="AZ86" i="14"/>
  <c r="AY13" i="1"/>
  <c r="AY88" i="14"/>
  <c r="BF49" i="2"/>
  <c r="BE74" i="2"/>
  <c r="BE73" i="2"/>
  <c r="BA11" i="14" s="1"/>
  <c r="AW44" i="7"/>
  <c r="AV56" i="7"/>
  <c r="BD172" i="2"/>
  <c r="BD219" i="2" s="1"/>
  <c r="AX45" i="7"/>
  <c r="BE224" i="2"/>
  <c r="BD225" i="2"/>
  <c r="AX30" i="7"/>
  <c r="AW58" i="7"/>
  <c r="AU60" i="7"/>
  <c r="AW43" i="7"/>
  <c r="AW47" i="7" s="1"/>
  <c r="AX39" i="7"/>
  <c r="BA9" i="7"/>
  <c r="AZ15" i="7"/>
  <c r="BE134" i="2"/>
  <c r="BE167" i="2" s="1"/>
  <c r="BA14" i="14" s="1"/>
  <c r="BA9" i="1"/>
  <c r="AZ14" i="1"/>
  <c r="AX29" i="7"/>
  <c r="AZ11" i="7"/>
  <c r="AZ66" i="7"/>
  <c r="AV47" i="7"/>
  <c r="AX34" i="1"/>
  <c r="AY26" i="7"/>
  <c r="AW33" i="7"/>
  <c r="AY31" i="7"/>
  <c r="AV57" i="7"/>
  <c r="AY72" i="7"/>
  <c r="AY14" i="7"/>
  <c r="AY15" i="1"/>
  <c r="AY70" i="7"/>
  <c r="AY13" i="7"/>
  <c r="AY17" i="7" s="1"/>
  <c r="BE92" i="2"/>
  <c r="BD126" i="2"/>
  <c r="BD125" i="2"/>
  <c r="AZ13" i="14" s="1"/>
  <c r="F75" i="7"/>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N76" i="7" s="1"/>
  <c r="AO76" i="7" s="1"/>
  <c r="AP76" i="7" s="1"/>
  <c r="AQ76" i="7" s="1"/>
  <c r="AR76" i="7" s="1"/>
  <c r="AS76" i="7" s="1"/>
  <c r="AT76" i="7" s="1"/>
  <c r="AU76" i="7" s="1"/>
  <c r="AV76" i="7" s="1"/>
  <c r="AW76" i="7" s="1"/>
  <c r="AX76" i="7" s="1"/>
  <c r="BD235" i="2" l="1"/>
  <c r="AZ67" i="7" s="1"/>
  <c r="AZ17" i="14"/>
  <c r="AX33" i="7"/>
  <c r="AY40" i="7"/>
  <c r="AY90" i="14"/>
  <c r="AZ27" i="7"/>
  <c r="BE227" i="2"/>
  <c r="BE229" i="2"/>
  <c r="BA11" i="1"/>
  <c r="BA86" i="14"/>
  <c r="AZ13" i="1"/>
  <c r="AZ88" i="14"/>
  <c r="AV60" i="7"/>
  <c r="AY75" i="7"/>
  <c r="AY76" i="7" s="1"/>
  <c r="AY34" i="1"/>
  <c r="BB9" i="1"/>
  <c r="BB14" i="1" s="1"/>
  <c r="BA14" i="1"/>
  <c r="BF134" i="2"/>
  <c r="BF167" i="2" s="1"/>
  <c r="BB14" i="14" s="1"/>
  <c r="BB9" i="7"/>
  <c r="BB15" i="7" s="1"/>
  <c r="BB31" i="7" s="1"/>
  <c r="BB45" i="7" s="1"/>
  <c r="BB58" i="7" s="1"/>
  <c r="BA15" i="7"/>
  <c r="AZ70" i="7"/>
  <c r="AZ13" i="7"/>
  <c r="BF92" i="2"/>
  <c r="BE125" i="2"/>
  <c r="BA13" i="14" s="1"/>
  <c r="BA17" i="14" s="1"/>
  <c r="BE126" i="2"/>
  <c r="AY30" i="7"/>
  <c r="AY39" i="7"/>
  <c r="AZ26" i="7"/>
  <c r="AZ15" i="1"/>
  <c r="AZ72" i="7"/>
  <c r="AZ14" i="7"/>
  <c r="AZ31" i="7"/>
  <c r="AW56" i="7"/>
  <c r="AX44" i="7"/>
  <c r="AX58" i="7"/>
  <c r="BE172" i="2"/>
  <c r="BE219" i="2" s="1"/>
  <c r="AW57" i="7"/>
  <c r="AY29" i="7"/>
  <c r="AY45" i="7"/>
  <c r="AX43" i="7"/>
  <c r="BF224" i="2"/>
  <c r="BE225" i="2"/>
  <c r="BA66" i="7"/>
  <c r="BA11" i="7"/>
  <c r="BF73" i="2"/>
  <c r="BF74" i="2"/>
  <c r="BB86" i="14" s="1"/>
  <c r="C15" i="7"/>
  <c r="C14" i="14"/>
  <c r="C86" i="14"/>
  <c r="C14" i="1"/>
  <c r="AZ17" i="7" l="1"/>
  <c r="BE235" i="2"/>
  <c r="BA67" i="7" s="1"/>
  <c r="AY109" i="14"/>
  <c r="AZ90" i="14"/>
  <c r="AZ40" i="7"/>
  <c r="BA27" i="7"/>
  <c r="BF229" i="2"/>
  <c r="G229" i="2" s="1"/>
  <c r="BF227" i="2"/>
  <c r="BA13" i="1"/>
  <c r="BA88" i="14"/>
  <c r="BA90" i="14" s="1"/>
  <c r="BA109" i="14" s="1"/>
  <c r="C253" i="14"/>
  <c r="BB11" i="14"/>
  <c r="G73" i="2"/>
  <c r="BB11" i="1"/>
  <c r="G74" i="2"/>
  <c r="G167" i="2"/>
  <c r="AZ75" i="7"/>
  <c r="AZ76" i="7" s="1"/>
  <c r="BA26" i="7"/>
  <c r="BF225" i="2"/>
  <c r="AX56" i="7"/>
  <c r="AX57" i="7"/>
  <c r="BA13" i="7"/>
  <c r="BA70" i="7"/>
  <c r="AZ29" i="7"/>
  <c r="AX47" i="7"/>
  <c r="BB66" i="7"/>
  <c r="BB11" i="7"/>
  <c r="AW60" i="7"/>
  <c r="AY58" i="7"/>
  <c r="AZ30" i="7"/>
  <c r="AZ34" i="1"/>
  <c r="AZ39" i="7"/>
  <c r="BF126" i="2"/>
  <c r="BB88" i="14" s="1"/>
  <c r="BB90" i="14" s="1"/>
  <c r="BB109" i="14" s="1"/>
  <c r="BF125" i="2"/>
  <c r="BB13" i="14" s="1"/>
  <c r="BA31" i="7"/>
  <c r="BA14" i="7"/>
  <c r="BA72" i="7"/>
  <c r="BA15" i="1"/>
  <c r="AY43" i="7"/>
  <c r="BF172" i="2"/>
  <c r="BF219" i="2" s="1"/>
  <c r="AZ45" i="7"/>
  <c r="AY33" i="7"/>
  <c r="AY44" i="7"/>
  <c r="BB14" i="7"/>
  <c r="BB30" i="7" s="1"/>
  <c r="BB44" i="7" s="1"/>
  <c r="BB57" i="7" s="1"/>
  <c r="BB72" i="7"/>
  <c r="C14" i="7"/>
  <c r="C90" i="14"/>
  <c r="C11" i="1"/>
  <c r="C11" i="7"/>
  <c r="C31" i="7"/>
  <c r="C88" i="14"/>
  <c r="C13" i="14"/>
  <c r="C11" i="14"/>
  <c r="BF235" i="2" l="1"/>
  <c r="BA75" i="7"/>
  <c r="C254" i="14"/>
  <c r="C256" i="14" s="1"/>
  <c r="C111" i="14"/>
  <c r="C257" i="14"/>
  <c r="C17" i="14"/>
  <c r="E25" i="14" s="1"/>
  <c r="BA40" i="7"/>
  <c r="AZ109" i="14"/>
  <c r="BB17" i="14"/>
  <c r="BB27" i="7"/>
  <c r="G227" i="2"/>
  <c r="AX60" i="7"/>
  <c r="G225" i="2"/>
  <c r="B46" i="2"/>
  <c r="BB13" i="1"/>
  <c r="G126" i="2"/>
  <c r="G219" i="2"/>
  <c r="G125" i="2"/>
  <c r="BB67" i="7"/>
  <c r="G235" i="2"/>
  <c r="AZ33" i="7"/>
  <c r="AY56" i="7"/>
  <c r="BA45" i="7"/>
  <c r="AZ43" i="7"/>
  <c r="BA29" i="7"/>
  <c r="BA39" i="7"/>
  <c r="AY57" i="7"/>
  <c r="AZ58" i="7"/>
  <c r="BA34" i="1"/>
  <c r="BA30" i="7"/>
  <c r="BB13" i="7"/>
  <c r="BB17" i="7" s="1"/>
  <c r="BB70" i="7"/>
  <c r="BB75" i="7" s="1"/>
  <c r="AY47" i="7"/>
  <c r="AZ44" i="7"/>
  <c r="BA76" i="7"/>
  <c r="BB26" i="7"/>
  <c r="BA17" i="7"/>
  <c r="C17" i="7"/>
  <c r="C109" i="14"/>
  <c r="C18" i="7"/>
  <c r="C26" i="7"/>
  <c r="C110" i="14"/>
  <c r="C30" i="7"/>
  <c r="C27" i="7"/>
  <c r="C45" i="7"/>
  <c r="C18" i="14"/>
  <c r="C13" i="1"/>
  <c r="C13" i="7"/>
  <c r="AZ47" i="7" l="1"/>
  <c r="D236" i="2"/>
  <c r="D235" i="2"/>
  <c r="B223" i="2"/>
  <c r="B8" i="2" s="1"/>
  <c r="E37" i="14"/>
  <c r="I52" i="14" s="1"/>
  <c r="C52" i="14" s="1"/>
  <c r="E33" i="14"/>
  <c r="I51" i="14" s="1"/>
  <c r="C51" i="14" s="1"/>
  <c r="E29" i="14"/>
  <c r="I50" i="14" s="1"/>
  <c r="C50" i="14" s="1"/>
  <c r="E186" i="14"/>
  <c r="I215" i="14" s="1"/>
  <c r="C215" i="14" s="1"/>
  <c r="D215" i="14" s="1"/>
  <c r="E170" i="14"/>
  <c r="I211" i="14" s="1"/>
  <c r="C211" i="14" s="1"/>
  <c r="D211" i="14" s="1"/>
  <c r="E150" i="14"/>
  <c r="I206" i="14" s="1"/>
  <c r="C206" i="14" s="1"/>
  <c r="D206" i="14" s="1"/>
  <c r="E134" i="14"/>
  <c r="I202" i="14" s="1"/>
  <c r="C202" i="14" s="1"/>
  <c r="D202" i="14" s="1"/>
  <c r="E118" i="14"/>
  <c r="I198" i="14" s="1"/>
  <c r="C198" i="14" s="1"/>
  <c r="E182" i="14"/>
  <c r="I214" i="14" s="1"/>
  <c r="C214" i="14" s="1"/>
  <c r="D214" i="14" s="1"/>
  <c r="E166" i="14"/>
  <c r="I210" i="14" s="1"/>
  <c r="C210" i="14" s="1"/>
  <c r="D210" i="14" s="1"/>
  <c r="E154" i="14"/>
  <c r="I207" i="14" s="1"/>
  <c r="C207" i="14" s="1"/>
  <c r="D207" i="14" s="1"/>
  <c r="E138" i="14"/>
  <c r="I203" i="14" s="1"/>
  <c r="C203" i="14" s="1"/>
  <c r="D203" i="14" s="1"/>
  <c r="E122" i="14"/>
  <c r="I199" i="14" s="1"/>
  <c r="C199" i="14" s="1"/>
  <c r="E178" i="14"/>
  <c r="I213" i="14" s="1"/>
  <c r="C213" i="14" s="1"/>
  <c r="D213" i="14" s="1"/>
  <c r="E158" i="14"/>
  <c r="I208" i="14" s="1"/>
  <c r="C208" i="14" s="1"/>
  <c r="D208" i="14" s="1"/>
  <c r="E142" i="14"/>
  <c r="I204" i="14" s="1"/>
  <c r="C204" i="14" s="1"/>
  <c r="D204" i="14" s="1"/>
  <c r="E126" i="14"/>
  <c r="I200" i="14" s="1"/>
  <c r="C200" i="14" s="1"/>
  <c r="E190" i="14"/>
  <c r="I216" i="14" s="1"/>
  <c r="C216" i="14" s="1"/>
  <c r="D216" i="14" s="1"/>
  <c r="E174" i="14"/>
  <c r="I212" i="14" s="1"/>
  <c r="C212" i="14" s="1"/>
  <c r="D212" i="14" s="1"/>
  <c r="E162" i="14"/>
  <c r="I209" i="14" s="1"/>
  <c r="C209" i="14" s="1"/>
  <c r="D209" i="14" s="1"/>
  <c r="E146" i="14"/>
  <c r="I205" i="14" s="1"/>
  <c r="C205" i="14" s="1"/>
  <c r="D205" i="14" s="1"/>
  <c r="E130" i="14"/>
  <c r="I201" i="14" s="1"/>
  <c r="C201" i="14" s="1"/>
  <c r="BB15" i="1"/>
  <c r="BB40" i="7"/>
  <c r="E41" i="14"/>
  <c r="I53" i="14" s="1"/>
  <c r="C53" i="14" s="1"/>
  <c r="I49" i="14"/>
  <c r="C49" i="14" s="1"/>
  <c r="BB39" i="7"/>
  <c r="BB76" i="7"/>
  <c r="BA44" i="7"/>
  <c r="BA33" i="7"/>
  <c r="BA43" i="7"/>
  <c r="BA58" i="7"/>
  <c r="AZ57" i="7"/>
  <c r="BB29" i="7"/>
  <c r="AZ56" i="7"/>
  <c r="AY60" i="7"/>
  <c r="C15" i="1"/>
  <c r="C39" i="7"/>
  <c r="C29" i="7"/>
  <c r="C58" i="7"/>
  <c r="C44" i="7"/>
  <c r="C40" i="7"/>
  <c r="F205" i="14" l="1"/>
  <c r="F212" i="14"/>
  <c r="F209" i="14"/>
  <c r="F216" i="14"/>
  <c r="F204" i="14"/>
  <c r="F213" i="14"/>
  <c r="F203" i="14"/>
  <c r="F210" i="14"/>
  <c r="F206" i="14"/>
  <c r="F215" i="14"/>
  <c r="F208" i="14"/>
  <c r="F207" i="14"/>
  <c r="F214" i="14"/>
  <c r="F202" i="14"/>
  <c r="F211" i="14"/>
  <c r="C36" i="1"/>
  <c r="BB34" i="1"/>
  <c r="C258" i="14"/>
  <c r="C259" i="14" s="1"/>
  <c r="BB43" i="7"/>
  <c r="BB47" i="7" s="1"/>
  <c r="BA57" i="7"/>
  <c r="BB33" i="7"/>
  <c r="BA47" i="7"/>
  <c r="BA56" i="7"/>
  <c r="AZ60" i="7"/>
  <c r="C34" i="1"/>
  <c r="C34" i="7"/>
  <c r="C33" i="7"/>
  <c r="C57" i="7"/>
  <c r="C43" i="7"/>
  <c r="C47" i="7"/>
  <c r="C35" i="1"/>
  <c r="C48" i="7"/>
  <c r="M202" i="14" l="1"/>
  <c r="M200" i="14"/>
  <c r="O200" i="14"/>
  <c r="P201" i="14"/>
  <c r="S199" i="14"/>
  <c r="Q200" i="14"/>
  <c r="T200" i="14"/>
  <c r="U199" i="14"/>
  <c r="N201" i="14"/>
  <c r="R200" i="14"/>
  <c r="N200" i="14"/>
  <c r="P200" i="14"/>
  <c r="R199" i="14"/>
  <c r="N199" i="14"/>
  <c r="P198" i="14"/>
  <c r="Q198" i="14"/>
  <c r="Q202" i="14"/>
  <c r="V201" i="14"/>
  <c r="O202" i="14"/>
  <c r="M199" i="14"/>
  <c r="Q199" i="14"/>
  <c r="R202" i="14"/>
  <c r="S201" i="14"/>
  <c r="V199" i="14"/>
  <c r="U201" i="14"/>
  <c r="M198" i="14"/>
  <c r="P199" i="14"/>
  <c r="S198" i="14"/>
  <c r="T199" i="14"/>
  <c r="N202" i="14"/>
  <c r="O199" i="14"/>
  <c r="O201" i="14"/>
  <c r="T198" i="14"/>
  <c r="R198" i="14"/>
  <c r="O198" i="14"/>
  <c r="Q201" i="14"/>
  <c r="N198" i="14"/>
  <c r="V202" i="14"/>
  <c r="M201" i="14"/>
  <c r="T202" i="14"/>
  <c r="V198" i="14"/>
  <c r="T201" i="14"/>
  <c r="U198" i="14"/>
  <c r="U200" i="14"/>
  <c r="U202" i="14"/>
  <c r="R201" i="14"/>
  <c r="P202" i="14"/>
  <c r="S200" i="14"/>
  <c r="S202" i="14"/>
  <c r="V200" i="14"/>
  <c r="F259" i="14"/>
  <c r="E263" i="14"/>
  <c r="F256" i="14"/>
  <c r="BA60" i="7"/>
  <c r="BB56" i="7"/>
  <c r="C56" i="7"/>
  <c r="C20" i="7" l="1"/>
  <c r="C21" i="7" s="1"/>
  <c r="BB60" i="7"/>
  <c r="C60" i="7"/>
  <c r="C61" i="7"/>
  <c r="E272" i="14" l="1"/>
  <c r="E271" i="14"/>
  <c r="E270" i="14"/>
  <c r="E273" i="14"/>
</calcChain>
</file>

<file path=xl/sharedStrings.xml><?xml version="1.0" encoding="utf-8"?>
<sst xmlns="http://schemas.openxmlformats.org/spreadsheetml/2006/main" count="547" uniqueCount="321">
  <si>
    <t>Reference period (n of years)</t>
  </si>
  <si>
    <t>First year in the reference</t>
  </si>
  <si>
    <t>Social Discount Rate (%)</t>
  </si>
  <si>
    <t>Financial Discount Rate (%)</t>
  </si>
  <si>
    <t>Ok</t>
  </si>
  <si>
    <t>Project investment cost</t>
  </si>
  <si>
    <t>Project O&amp;M costs</t>
  </si>
  <si>
    <t>Residual value of investment</t>
  </si>
  <si>
    <t>Total economic costs</t>
  </si>
  <si>
    <t>Total economic benefits</t>
  </si>
  <si>
    <t>ENPV / Net benefits</t>
  </si>
  <si>
    <t>ERR</t>
  </si>
  <si>
    <t>B/C RATIO</t>
  </si>
  <si>
    <t>Unit cost</t>
  </si>
  <si>
    <t>Start up and technical costs</t>
  </si>
  <si>
    <t>Total</t>
  </si>
  <si>
    <t>Replacement costs</t>
  </si>
  <si>
    <t>Amount</t>
  </si>
  <si>
    <t>Year</t>
  </si>
  <si>
    <t>Residual value</t>
  </si>
  <si>
    <t>Initial investment cost</t>
  </si>
  <si>
    <t>Conversion Factor</t>
  </si>
  <si>
    <t>Service 1</t>
  </si>
  <si>
    <t>Total revenues</t>
  </si>
  <si>
    <t>SOURCES OF FINANCING</t>
  </si>
  <si>
    <t>CEF contribution</t>
  </si>
  <si>
    <t>FRR(C)</t>
  </si>
  <si>
    <t>FNPV(C)</t>
  </si>
  <si>
    <t>Discounted net revenues</t>
  </si>
  <si>
    <t>Discounted  revenues</t>
  </si>
  <si>
    <t>Discounted investment cost</t>
  </si>
  <si>
    <t>Funding Gap</t>
  </si>
  <si>
    <t>Funding Gap Rate</t>
  </si>
  <si>
    <t>Service name</t>
  </si>
  <si>
    <t>MAIN ASSUMPTIONS OF THE ANALYSIS</t>
  </si>
  <si>
    <t>Replacement cost</t>
  </si>
  <si>
    <t>Last year in the reference</t>
  </si>
  <si>
    <t>Other public contribution</t>
  </si>
  <si>
    <t>Max Co-funding Rate</t>
  </si>
  <si>
    <t>for economic analysis</t>
  </si>
  <si>
    <t>for financial analysis</t>
  </si>
  <si>
    <t>Conversion factor</t>
  </si>
  <si>
    <t>INCREMENTAL INVESTMENT COSTS</t>
  </si>
  <si>
    <t>INCREMENTAL REVENUES</t>
  </si>
  <si>
    <t>INCREMENTAL OPERATING COSTS</t>
  </si>
  <si>
    <t>FNPV(C after CEF)</t>
  </si>
  <si>
    <t>FRR(C after CEF)</t>
  </si>
  <si>
    <t>FNPV(C after all grants)</t>
  </si>
  <si>
    <t>FRR(C after all grants)</t>
  </si>
  <si>
    <t>Discounted residual value</t>
  </si>
  <si>
    <t>GENERAL CBA PRINCIPLES</t>
  </si>
  <si>
    <t>http://ec.europa.eu/regional_policy/sources/docgener/studies/pdf/cba_guide.pdf</t>
  </si>
  <si>
    <t>HOW TO FILL IN THE SHEET "INPUT"</t>
  </si>
  <si>
    <t>It is not possible to insert text in this cell.</t>
  </si>
  <si>
    <t>Cell C22</t>
  </si>
  <si>
    <t>It is not possible to insert text in this and next cells.</t>
  </si>
  <si>
    <t>APPLICANT COMMENTS</t>
  </si>
  <si>
    <t>Please insert a clear name to define the service provided by the project that generates revenues.</t>
  </si>
  <si>
    <t>C22</t>
  </si>
  <si>
    <t>↑</t>
  </si>
  <si>
    <t>It is not possible to insert text or negative values in this cell.</t>
  </si>
  <si>
    <t>It is not possible to insert text or negative values in this cell and those in the next columns.</t>
  </si>
  <si>
    <t>•  Next to the fields containing the inappropriate data the template will show a warning message:</t>
  </si>
  <si>
    <t xml:space="preserve">    all the data is in the appropriate format</t>
  </si>
  <si>
    <t xml:space="preserve">    the are mistakes that need to be corrected</t>
  </si>
  <si>
    <t xml:space="preserve">    Just below the heading of each section there is a summary of the various tests specifying if:</t>
  </si>
  <si>
    <t>Comments</t>
  </si>
  <si>
    <t xml:space="preserve">Please specify the Conversion Factor applicable to the replacement costs. This could be based on a Standard Conversion Factor or a (weighted) average of conversion factors relevant to the items/categories comprising the replacement costs. At least, corrections should be applied to depurate market prices from fiscal factors, e.g. an excise tax on import. </t>
  </si>
  <si>
    <t>• To have a long term perspective</t>
  </si>
  <si>
    <t>• To rely on the opportunity cost principle</t>
  </si>
  <si>
    <t>Unit of measure</t>
  </si>
  <si>
    <t>pax</t>
  </si>
  <si>
    <t>Cell G11</t>
  </si>
  <si>
    <t>Cell G12</t>
  </si>
  <si>
    <t>Cell G15</t>
  </si>
  <si>
    <t>Cell G16</t>
  </si>
  <si>
    <t>I22</t>
  </si>
  <si>
    <t>Cell I22</t>
  </si>
  <si>
    <t>It is not possible to insert values (numbers) in this cell.</t>
  </si>
  <si>
    <t>In any case the CBA has to follow the main principles set out below:</t>
  </si>
  <si>
    <t>• To express the economic performance in monetary terms</t>
  </si>
  <si>
    <t>• To use the incremental approach</t>
  </si>
  <si>
    <t>For Benefits related to the Consumer Surplus (such as travel time and road users Vehicle Operating Costs), the "Rule of Half" applies and the benefit should be counted in full or half according to the nature of the traffic that is generating them.</t>
  </si>
  <si>
    <t>Please note that the values suggested by the DG REGIO methodology (page 42) should be considered as including the implementation (construction) period.</t>
  </si>
  <si>
    <t>Applicants can refer to it for additional clarification regarding the definition of concepts such as the Conversion Factors, Willingness to Pay, Discount rates, Rule of Half, etc.</t>
  </si>
  <si>
    <t>Additional guidance on the Conversion Factors can be found on the DG REGIO methodology sections 2.8.1 to 2.8.5.</t>
  </si>
  <si>
    <t>Categories of externalities can be found in DG MOVE "Handbook on External Costs of Transport":</t>
  </si>
  <si>
    <t xml:space="preserve">   Indeed, this template performs some checks to make sure that there are no mistakes in the fields filled in by the applicant</t>
  </si>
  <si>
    <t>ECONOMIC BENEFITS AND COSTS</t>
  </si>
  <si>
    <t>Please specify the unit of measure used to quanitfy the single usage of the service (e.g. passengers, tonnes of freigth)</t>
  </si>
  <si>
    <t>Additional guidance can be found in the DG REGIO methodology sections 2.8.9.</t>
  </si>
  <si>
    <t>Additional guidance can be found on the DG REGIO methodology sections 2.7.3.</t>
  </si>
  <si>
    <t>Applicants can use units estimated in DG MOVE's Report "Handbook on External Costs of Transport":</t>
  </si>
  <si>
    <t>Please insert a clear name to define the economic benefit or cost resulting from the project. Typical benefits in the field of transport are the value of travel time for passengers and freight, change in vehicle operating costs, change in accident numbers, change in noise emissions and change in greenhouse gas emissions and other polluting emissions. The CBA should not try to be exhaustive but should concentrate only on the main ones.</t>
  </si>
  <si>
    <r>
      <t>Please insert the unit of measure used to quanitfy benefits (e.g. "hours" for time savings, "tonnes" for CO</t>
    </r>
    <r>
      <rPr>
        <vertAlign val="subscript"/>
        <sz val="14"/>
        <rFont val="Calibri"/>
        <family val="2"/>
        <scheme val="minor"/>
      </rPr>
      <t>2</t>
    </r>
    <r>
      <rPr>
        <sz val="14"/>
        <rFont val="Calibri"/>
        <family val="2"/>
        <scheme val="minor"/>
      </rPr>
      <t xml:space="preserve"> emissions, "vehicle*km - vkm" for traffic)</t>
    </r>
  </si>
  <si>
    <t>Additional guidance on the Rule of Half can be found on the DG REGIO methodology pages 89 and 93.</t>
  </si>
  <si>
    <t>For economic costs (increase of cost or reduciton of benefits) enter a negative value for its monetary unit.</t>
  </si>
  <si>
    <t xml:space="preserve">   The miskates that are checked by the template are systematically spelled out together with the explanation of how to fill in each cell.</t>
  </si>
  <si>
    <t>This template therefore refers to concepts and approaches used in the DG REGIO methodology.</t>
  </si>
  <si>
    <t>Please specify the unitary tariff that is charged to a single usage of the service (e.g. average passanger ticket, access charges)</t>
  </si>
  <si>
    <t>Capital expenditure item/category</t>
  </si>
  <si>
    <t>Initial investment</t>
  </si>
  <si>
    <t>Initial Investment</t>
  </si>
  <si>
    <t>Initial investment item/category</t>
  </si>
  <si>
    <t>Please specify the Conversion Factor applicable to this item or category of the Investment Costs. This can be based on border prices, a Standard Conversion Factor or Shadow Prices (e.g. Shadow wages for manpower). At least, corrections should be applied to depurate market prices from fiscal factors, e.g. an excise tax on import or VAT. CBAs that do not make any correction to the financial values implicitly assume a conversion factor of 1. If the Convertion Factor is not fixed for the whole reference period please insert in this cell the weighetd average of the different Conversion Factors.</t>
  </si>
  <si>
    <t>CBAs that do not make any correction to the financial values implicitly assume a conversion factor of 1. If the Convertion Factor is not fixed for the whole reference period please insert in this cell the weighetd average of the different Conversion Factors.</t>
  </si>
  <si>
    <t>Please specify the Conversion Factor applicable to this item or category of the Investment Costs. This can be based on border prices, a Standard Conversion Factor or Shadow Prices (e.g. Shadow wages for manpower). At least, corrections should be applied to depurate market prices from fiscal factors, e.g. VAT or excise tax on import. CBAs that do not make any correction to the financial values implicetly assume a conversion factor of 1. If the Convertion Factor is not fixed for the whole reference period please insert in this cell the weighetd average of the different Conversion Factors.</t>
  </si>
  <si>
    <t>Unit tariff/charge</t>
  </si>
  <si>
    <t>Please insert the unit of measure used to quantify the single usage of the service (e.g. passengers, tonnes of freigth)</t>
  </si>
  <si>
    <r>
      <t xml:space="preserve">• In the following sections a visual presentation of the boxes to be filled (with </t>
    </r>
    <r>
      <rPr>
        <b/>
        <u/>
        <sz val="14"/>
        <color theme="1"/>
        <rFont val="Calibri"/>
        <family val="2"/>
        <scheme val="minor"/>
      </rPr>
      <t>examples</t>
    </r>
    <r>
      <rPr>
        <sz val="14"/>
        <color theme="1"/>
        <rFont val="Calibri"/>
        <family val="2"/>
        <scheme val="minor"/>
      </rPr>
      <t xml:space="preserve"> for their content) is provided together with a text explanation of which values should be used.</t>
    </r>
  </si>
  <si>
    <t>(for financial analysis)</t>
  </si>
  <si>
    <t>(for economic analysis)</t>
  </si>
  <si>
    <t>Please insert the amount of the residual value for the economic analysis. If the residual value for the financial analysis is calculated using the net present value of future cash flows, the residual value for the economic analysis shall also be the present value of economic benefits net of economic costs in the remaining life of the project. If the depreciation formula is used in the financial analysis, the economic residual value can then be obtained by applying an ad hoc conversion factor.</t>
  </si>
  <si>
    <t>Modulated Co-funding Rate</t>
  </si>
  <si>
    <r>
      <t>Return on investment</t>
    </r>
    <r>
      <rPr>
        <b/>
        <u/>
        <sz val="13"/>
        <color theme="1"/>
        <rFont val="Calibri"/>
        <family val="2"/>
        <scheme val="minor"/>
      </rPr>
      <t xml:space="preserve"> without CEF</t>
    </r>
  </si>
  <si>
    <r>
      <t xml:space="preserve">Return on investment </t>
    </r>
    <r>
      <rPr>
        <b/>
        <u/>
        <sz val="13"/>
        <color theme="1"/>
        <rFont val="Calibri"/>
        <family val="2"/>
        <scheme val="minor"/>
      </rPr>
      <t>with CEF</t>
    </r>
  </si>
  <si>
    <r>
      <t xml:space="preserve">Return on investment </t>
    </r>
    <r>
      <rPr>
        <b/>
        <u/>
        <sz val="13"/>
        <color theme="1"/>
        <rFont val="Calibri"/>
        <family val="2"/>
        <scheme val="minor"/>
      </rPr>
      <t>with all grants</t>
    </r>
  </si>
  <si>
    <t>FNPV(Kp)</t>
  </si>
  <si>
    <t>FRR(Kp)</t>
  </si>
  <si>
    <t>Private equity</t>
  </si>
  <si>
    <t>Loan repayment (including interests)</t>
  </si>
  <si>
    <t>Financial Sustainability</t>
  </si>
  <si>
    <t>Return on private sector capital (equity)</t>
  </si>
  <si>
    <t>Net cash flows</t>
  </si>
  <si>
    <t>Cumulated net cash flows</t>
  </si>
  <si>
    <t>Sources of financing</t>
  </si>
  <si>
    <t>Taxes</t>
  </si>
  <si>
    <t>Total sources of financing</t>
  </si>
  <si>
    <t>Cost savings transferred to users or public budget</t>
  </si>
  <si>
    <r>
      <rPr>
        <sz val="11"/>
        <color theme="1"/>
        <rFont val="Calibri"/>
        <family val="2"/>
        <scheme val="minor"/>
      </rPr>
      <t xml:space="preserve">Discounted costs </t>
    </r>
    <r>
      <rPr>
        <sz val="8"/>
        <color theme="1"/>
        <rFont val="Calibri"/>
        <family val="2"/>
        <scheme val="minor"/>
      </rPr>
      <t xml:space="preserve">
(net of savings transferred)</t>
    </r>
  </si>
  <si>
    <t>In this template, without prejudice to existing EU standards, some technical simplification options have been chosen to harmonize  the input process.</t>
  </si>
  <si>
    <t>Please specify the Social Discount Rate used for the "Economic Analysis" of the CBA. The DG REGIO methodology recommends a value of 5% in real terms for projects in Cohesion Countries and a value of 3% in real terms for other Member States. Different values are possible but shall be justified (e.g. when defined at national level).</t>
  </si>
  <si>
    <t>Make sure that to the interest rates used to calculate the interest payments are coherent with the rest of the analysis and use real rates if the analysis is carried out at constant prices and nominal rates if the analysis is carried out at current prices.</t>
  </si>
  <si>
    <r>
      <t>Project O&amp;M costs</t>
    </r>
    <r>
      <rPr>
        <sz val="10"/>
        <color theme="1"/>
        <rFont val="Calibri"/>
        <family val="2"/>
        <scheme val="minor"/>
      </rPr>
      <t xml:space="preserve"> (net of savings transferred)</t>
    </r>
  </si>
  <si>
    <r>
      <t xml:space="preserve">Loan repayment </t>
    </r>
    <r>
      <rPr>
        <sz val="10"/>
        <color theme="1"/>
        <rFont val="Calibri"/>
        <family val="2"/>
        <scheme val="minor"/>
      </rPr>
      <t>(including interests)</t>
    </r>
  </si>
  <si>
    <r>
      <t xml:space="preserve">This row has to be filled in </t>
    </r>
    <r>
      <rPr>
        <u/>
        <sz val="14"/>
        <rFont val="Calibri"/>
        <family val="2"/>
        <scheme val="minor"/>
      </rPr>
      <t>only</t>
    </r>
    <r>
      <rPr>
        <sz val="14"/>
        <rFont val="Calibri"/>
        <family val="2"/>
        <scheme val="minor"/>
      </rPr>
      <t xml:space="preserve"> if the project is generating cost savings and some (or all) of these savings are not retained by the promoter. Savings are not retained for example when the promoter decides to transfer the benefit to users by reducing tarifs). In this case please specify in this cell the volume of foregone revenues that will result from the reduction of tariffs. </t>
    </r>
  </si>
  <si>
    <t>Project O&amp;M costs (net of savings transferred)</t>
  </si>
  <si>
    <t>Other resources</t>
  </si>
  <si>
    <t>Equity</t>
  </si>
  <si>
    <t>Debt</t>
  </si>
  <si>
    <t>Examples of such income are operating subsidies, cross revenues from other activities of the promoter or additional equity. If you fill in this row make sure an explanation for these amounts is available and make sure that these resources are not a duplication of amounts already presented above.</t>
  </si>
  <si>
    <r>
      <t xml:space="preserve">Please choose a time reference from the </t>
    </r>
    <r>
      <rPr>
        <u/>
        <sz val="14"/>
        <rFont val="Calibri"/>
        <family val="2"/>
        <scheme val="minor"/>
      </rPr>
      <t>drop-down</t>
    </r>
    <r>
      <rPr>
        <sz val="14"/>
        <rFont val="Calibri"/>
        <family val="2"/>
        <scheme val="minor"/>
      </rPr>
      <t xml:space="preserve"> list. The number of years should not be shorter than 5 years or longer than 50 years. For projects with very long economic life it is recommended to calculate a residual value that can take into consideration the potential of the years exceeding year 50.</t>
    </r>
  </si>
  <si>
    <t>It is not possible to insert text or values different from numbers between 5 and 50.</t>
  </si>
  <si>
    <t>+10%</t>
  </si>
  <si>
    <t>+20%</t>
  </si>
  <si>
    <t>+30%</t>
  </si>
  <si>
    <t>+40%</t>
  </si>
  <si>
    <t>+50%</t>
  </si>
  <si>
    <t>-10%</t>
  </si>
  <si>
    <t>-20%</t>
  </si>
  <si>
    <t>-30%</t>
  </si>
  <si>
    <t>-40%</t>
  </si>
  <si>
    <t>-50%</t>
  </si>
  <si>
    <t>Sensitivity</t>
  </si>
  <si>
    <t>Switching value</t>
  </si>
  <si>
    <t>Fill Value</t>
  </si>
  <si>
    <t>REVENUES</t>
  </si>
  <si>
    <t>DISCOUNT RATE</t>
  </si>
  <si>
    <t>Works</t>
  </si>
  <si>
    <t>Studies</t>
  </si>
  <si>
    <t>Total economic benefits and costs</t>
  </si>
  <si>
    <t>Total operating costs for financial analysis</t>
  </si>
  <si>
    <t>Total operating costs for economic analysis</t>
  </si>
  <si>
    <t>Eligible cost - Works</t>
  </si>
  <si>
    <t>CEF contribution - Works</t>
  </si>
  <si>
    <t>Eligible cost - Studies</t>
  </si>
  <si>
    <t>CEF contribution - Studies</t>
  </si>
  <si>
    <t xml:space="preserve">Sensitivity of the return on investment without CEF </t>
  </si>
  <si>
    <t>THIS SHEET IS HIDDEN TO APPLICANTS</t>
  </si>
  <si>
    <t>Funding Gap sensitivity (variation of discount rate and revenues)</t>
  </si>
  <si>
    <t>Top 5 more sensitive benefits</t>
  </si>
  <si>
    <t>Warning</t>
  </si>
  <si>
    <t>Please Correct</t>
  </si>
  <si>
    <t>Fill value</t>
  </si>
  <si>
    <t xml:space="preserve">! If two or more benefits have the same sensitivity/elasticity (C202:C216) there will be a mistake in the table above as only one of them will appear. </t>
  </si>
  <si>
    <t>Repeat the process above, for as many items as needed, by filling in a new line (maximum 15 lines)</t>
  </si>
  <si>
    <t>http://www.jaspersnetwork.org/plugins/servlet/documentRepository/downloadDocument?documentId=501</t>
  </si>
  <si>
    <t>http://www.jaspersnetwork.org/plugins/servlet/documentRepository/downloadDocument?documentId=222</t>
  </si>
  <si>
    <t>The reference period to be used in this template should include both the development and the operational phases.</t>
  </si>
  <si>
    <t>Please ensure alignment of the discount rate with the use of constant or real values in the spreadsheet (See "How to fill in the Input Sheet" above).</t>
  </si>
  <si>
    <t>Where relevant, dismantling / decommissionning costs might be included in this section.</t>
  </si>
  <si>
    <t>Please insert a clear name to define the new or upgraded service provided by the project for which operational costs are incurred. Do not insert in this section the cost of financing (i.e. interest payments), asset depreciations or fiscal costs (i.e. taxes).</t>
  </si>
  <si>
    <t>https://ec.europa.eu/transport/sites/transport/files/studies/internalisation-handbook-isbn-978-92-79-96917-1.pdf</t>
  </si>
  <si>
    <t>When applicable please specify the amount of additional resouces that is available to ensure the financial sustainability of the project expected in the first year of the reference period. Provide in the following columns the values of the following years (J207, K207, etc.).</t>
  </si>
  <si>
    <t>Working capital cycle does not need to be specified in this file</t>
  </si>
  <si>
    <t>• Most of the categories allow for a maximum of 15 items (rows). Because the structure of the template is fixed if necessary group some of such items to respect the limit.</t>
  </si>
  <si>
    <t>DEMAND ANALYSIS</t>
  </si>
  <si>
    <t>Demand with the project</t>
  </si>
  <si>
    <t>Demand trend (without the project)</t>
  </si>
  <si>
    <t>Past level of demand</t>
  </si>
  <si>
    <t>Quantity</t>
  </si>
  <si>
    <t>Unit value</t>
  </si>
  <si>
    <t>Cell I226</t>
  </si>
  <si>
    <t>Cell I232</t>
  </si>
  <si>
    <t>Rail freight projects can refer to the following guidance prepared by JASPERS on Appraising the Economic Impacts:</t>
  </si>
  <si>
    <t>Cell C50</t>
  </si>
  <si>
    <t>C50</t>
  </si>
  <si>
    <t>F50</t>
  </si>
  <si>
    <t>I50</t>
  </si>
  <si>
    <t>Cell F50</t>
  </si>
  <si>
    <t>Cell I50</t>
  </si>
  <si>
    <t>Please specify the value of Investment Costs cash flows for this item or category in the first year of the reference period. Provide in the following columns the values incurred in the following years (J50, K50, etc.).</t>
  </si>
  <si>
    <t>Cell I128</t>
  </si>
  <si>
    <t>Normally the values in this cell is the difference between the demand with the project for the first year of analysis and the demand without the project for the first year of analysis (i.e. cell I38 - cell I30).</t>
  </si>
  <si>
    <t>It is not possible to insert text in this cell. This cell cannot be empty if I166 has been fillied in.</t>
  </si>
  <si>
    <t>Cell I231</t>
  </si>
  <si>
    <t>Cell C240</t>
  </si>
  <si>
    <t>I30</t>
  </si>
  <si>
    <t>I38</t>
  </si>
  <si>
    <t>Cell I30</t>
  </si>
  <si>
    <t>Total investment costs might go beyond eligible costs.</t>
  </si>
  <si>
    <t>Please insert a clear name to define the service that will be replaced or upgraded by the project</t>
  </si>
  <si>
    <t>Please specify the volume of usages of the service 10 years ago. Provide in the following columns (J22, K22, etc.) the number of usages in the remaining 9 years until now.</t>
  </si>
  <si>
    <t>Please specify the trend in volume of usages of the service for the first year of the reference period if the project was not implemented. Provide in the following columns the number of usages foreseen in the next years (J30, K30, etc.). The values of these columns are to be sourced from the demand analysis and correspond to the total quantity of the services provided (e.g. number of train passangers, tonnes of freight transported).</t>
  </si>
  <si>
    <t>Please specify the volume of usages of the service for the first year of the reference period in the scenario in which the project is implemented. Provide in the following columns the number of usages foreseen in the next years (J38, K38, etc.). The values of these columns are to be sourced from the demand analysis and correspond to the total quantity of the services provided (e.g. number of train passangers, tonnes of freight transported).</t>
  </si>
  <si>
    <t>Cell I38</t>
  </si>
  <si>
    <t>Guidance on how to use transport models for estimating the demand in the context of project appraisals can be found here</t>
  </si>
  <si>
    <t>https://assets.publishing.service.gov.uk/government/uploads/system/uploads/attachment_data/file/427118/webtag-tag-unit-m1-1-principles-of-modelling-and-forecasting.pdf</t>
  </si>
  <si>
    <t>Savings related to avoided investment costs should appear with a negative values (instead of positive values). The same principles applies to the disposal of existing assets.</t>
  </si>
  <si>
    <t xml:space="preserve">For pre-exisiting traffic (existing users), the full benefit can be counted (100%). For traffic induced and/or diverted from other routes or modes by the project (new users) only half of the benefit should be considered and the value of this cell should be 50% of the total. Where relevant please adjust the unit value to consider this factor. </t>
  </si>
  <si>
    <t>For projects subject to competition the demand trend without the project could be negative. This could happen for example if without the project users decide to change supplier (e.g. ships calling other ports because without the project they won't be up to the new standards).</t>
  </si>
  <si>
    <t>It is not possible to insert text in this cell. Values inserted in columns after the end of the reference period (the year in cell G13) are disregarded.</t>
  </si>
  <si>
    <t>It is not possible to insert text in this cell. Negative values are possible but should be used only for series with switching sign</t>
  </si>
  <si>
    <t>CEF Transport Call</t>
  </si>
  <si>
    <r>
      <t xml:space="preserve">CEF TRANSPORT CALL
</t>
    </r>
    <r>
      <rPr>
        <b/>
        <sz val="14"/>
        <rFont val="Calibri"/>
        <family val="2"/>
        <scheme val="minor"/>
      </rPr>
      <t>Financial Analysis</t>
    </r>
  </si>
  <si>
    <r>
      <t xml:space="preserve">CEF TRANSPORT CALL
</t>
    </r>
    <r>
      <rPr>
        <b/>
        <sz val="14"/>
        <color theme="1"/>
        <rFont val="Calibri"/>
        <family val="2"/>
        <scheme val="minor"/>
      </rPr>
      <t>Economic Analysis</t>
    </r>
  </si>
  <si>
    <r>
      <t xml:space="preserve">CEF TRANSPORT CALL
</t>
    </r>
    <r>
      <rPr>
        <b/>
        <sz val="14"/>
        <color theme="0"/>
        <rFont val="Calibri"/>
        <family val="2"/>
        <scheme val="minor"/>
      </rPr>
      <t>Sensitivity tests</t>
    </r>
  </si>
  <si>
    <t>• When filling in the Input Sheet, absolute values should be used but in case of avoided investment costs (section "investment costs") and cost savings (section "Operating costs") where a negative sign is needed.</t>
  </si>
  <si>
    <t>Repeat the process above, for as many items as needed, by filling in a new line (maximum 22 lines)</t>
  </si>
  <si>
    <t>F79</t>
  </si>
  <si>
    <t>I79</t>
  </si>
  <si>
    <t>Cell F79</t>
  </si>
  <si>
    <t>Cell I79</t>
  </si>
  <si>
    <t>Please insert in this and the following columns (J79, K79) the cash values of the Replacement costs. They represent costs for devices or specific parts of the infrastruture that have to be replaced within the reference period to  ensure that the infrastructure itself remains operational.</t>
  </si>
  <si>
    <t>Cell D85</t>
  </si>
  <si>
    <t>Cell D86</t>
  </si>
  <si>
    <t>Cell C93</t>
  </si>
  <si>
    <t>C93</t>
  </si>
  <si>
    <t>E93</t>
  </si>
  <si>
    <t>F93</t>
  </si>
  <si>
    <t>H93</t>
  </si>
  <si>
    <t>I93</t>
  </si>
  <si>
    <t>Cell E93</t>
  </si>
  <si>
    <t>Cell F93</t>
  </si>
  <si>
    <t>Cell H93</t>
  </si>
  <si>
    <t>Cell I93</t>
  </si>
  <si>
    <t>Another situation where cost savings are transferred is when a promoter, regularly receiving operating subsidies, faces a reduction of such subsidies following a decrease in relation to the cost savings achieved. In this case specify in this cell the amount of foregone operating subsidy. 
Provide in the following columns the values foreseen in the next years (J128, K128, etc.).</t>
  </si>
  <si>
    <t>Cell C135</t>
  </si>
  <si>
    <t>I135</t>
  </si>
  <si>
    <t>H135</t>
  </si>
  <si>
    <t>E135</t>
  </si>
  <si>
    <t>C135</t>
  </si>
  <si>
    <t>Cell E135</t>
  </si>
  <si>
    <t>If the unit tariff is not fixed for the whole reference period please insert in this cell the weighetd average of the different unitary tariffs. If the unit tariff cannot be singled out please insert "1" in this cell and the full amount or revenues in Cell I135 and following columns.</t>
  </si>
  <si>
    <t>It is not possible to insert text in this cell. This cell cannot be empty if I135 or one of the following columns has been fillied in.</t>
  </si>
  <si>
    <t>Cell H135</t>
  </si>
  <si>
    <t>Cell I135</t>
  </si>
  <si>
    <t>Please specify the incremental volume of usages of the service for the first year of the reference period. Provide in the following columns the number of usages foreseen in the next years (J135, K135, etc.). The values of these columns are to be sourced from the demand analysis and correspond to the total incremental quantity of the services provided (e.g. number of train passangers, tonnes of freight transported).</t>
  </si>
  <si>
    <t>C173</t>
  </si>
  <si>
    <t>F173</t>
  </si>
  <si>
    <r>
      <rPr>
        <b/>
        <sz val="11"/>
        <rFont val="Calibri"/>
        <family val="2"/>
      </rPr>
      <t>←I</t>
    </r>
    <r>
      <rPr>
        <b/>
        <sz val="11"/>
        <rFont val="Calibri"/>
        <family val="2"/>
        <scheme val="minor"/>
      </rPr>
      <t>173</t>
    </r>
  </si>
  <si>
    <t>Cell C173</t>
  </si>
  <si>
    <t>Cell F173</t>
  </si>
  <si>
    <t>Cell I173</t>
  </si>
  <si>
    <r>
      <t>Please specify the quantity of incremental benefit/cost for the first year of the reference period. Provide in the following columns (J173, K173, etc.) the incremental quantity of benefit/cost foreseen in the next years. Examples of these values are the number of hours (for travel time savings), the tonnes of C0</t>
    </r>
    <r>
      <rPr>
        <vertAlign val="subscript"/>
        <sz val="14"/>
        <rFont val="Calibri"/>
        <family val="2"/>
        <scheme val="minor"/>
      </rPr>
      <t>2</t>
    </r>
    <r>
      <rPr>
        <sz val="14"/>
        <rFont val="Calibri"/>
        <family val="2"/>
        <scheme val="minor"/>
      </rPr>
      <t xml:space="preserve"> emissions (for greenhouse gas emissions reductions), the number of km travelled times the number of vehicles travelling (for traffic).</t>
    </r>
  </si>
  <si>
    <r>
      <t>Please specify the monetary unit value of these economic benefits and costs for the first year of the reference period. Examples of these unit values are the value in euro of an hour of travel (€/h) or the value of a tonne of C0</t>
    </r>
    <r>
      <rPr>
        <vertAlign val="subscript"/>
        <sz val="14"/>
        <rFont val="Calibri"/>
        <family val="2"/>
        <scheme val="minor"/>
      </rPr>
      <t>2</t>
    </r>
    <r>
      <rPr>
        <sz val="14"/>
        <rFont val="Calibri"/>
        <family val="2"/>
        <scheme val="minor"/>
      </rPr>
      <t xml:space="preserve"> emitted in the atmosphere (€/Co2t). Provide in the following columns the values of the following years (J173, K173, etc.). </t>
    </r>
  </si>
  <si>
    <t>C227→</t>
  </si>
  <si>
    <t>C228→</t>
  </si>
  <si>
    <t>Cell C227</t>
  </si>
  <si>
    <t>Cell C228</t>
  </si>
  <si>
    <t>Cell I228</t>
  </si>
  <si>
    <t>Please specify the value of Eligible Investment Costs cash flows of works activities in the first year of the reference period. Provide in the following columns the values of the following years (J226, K228, etc.). Make sure these values correspond to those presented in Application Form</t>
  </si>
  <si>
    <t>Please specify the amount of other (national, regional or local) public contribution expected in the first year of the reference period. Provide in the following columns the values of the following years (J231, K231, etc.).</t>
  </si>
  <si>
    <t>If a public contribution has already been received plug its value in the first year of reference (Cell I231).</t>
  </si>
  <si>
    <t>Please specify the amount of own resources or equity provided by investors expected in the first year of the reference period. Provide in the following columns the values of the following years (J232, K232, etc.).</t>
  </si>
  <si>
    <t>If an equity investment already took place plug its value in the first year of reference (Cell I232).</t>
  </si>
  <si>
    <t>Cell I233</t>
  </si>
  <si>
    <t>Please specify the amount of loan provided by investors expected in the first year of the reference period. Provide in the following columns the values of the following years (J233, K233, etc.).</t>
  </si>
  <si>
    <t>If a loan has already been drawn from a valid credit line plug its value in the first year of reference (Cell I233).</t>
  </si>
  <si>
    <t>Debt Service (including interests)</t>
  </si>
  <si>
    <t>Cell I238</t>
  </si>
  <si>
    <t>Please specify the amount for the repayment of interest and principal/capital on the debt ("debt service") expected in the first year of the reference period. The repayment typically start when some operations begin (after completion of the construction). Therefore, it is common that in the first years there are no repayments. Provide in the following columns the values of the following years (J238, K238, etc.).</t>
  </si>
  <si>
    <t>Cell I239</t>
  </si>
  <si>
    <t>Please specify the amount of taxes on capital/income and other direct taxes expected in the first year of the reference period. Provide in the following columns the values of the following years (J239, K239, etc.).</t>
  </si>
  <si>
    <t>Cell I241</t>
  </si>
  <si>
    <t xml:space="preserve">It is not possible to insert text or negative values in this cell and those in the next columns. </t>
  </si>
  <si>
    <t>Applicant’s own contribution or equity from other project sponsors</t>
  </si>
  <si>
    <t>• Monetary values should be expressed in Euro. If national currencies are used in the CBA standalone report please specify in the Comment section which exchange rate is used.</t>
  </si>
  <si>
    <t>• Divergences in comparison to the CBA standalone report are acceptable (e.g. due to the introduction of rounded values or limitations of this template).</t>
  </si>
  <si>
    <t xml:space="preserve">   If the CBA standalone report includes different scenarios please fill the template using the data that were used for the determination of the CEF funding requested.</t>
  </si>
  <si>
    <t xml:space="preserve">   Finally, the template contains 2 other "free" sheets which you can you used freely to provide side unput, or side calculations. Please explain in the free cells of the Input sheet, to what extent the input are related to values in these 2 free sheets.</t>
  </si>
  <si>
    <t>The reference year of the analysis should be the year of the call for proposals.
In the case of development costs incurred in the year(s) before the reference year, these past costs should be capitalized, using the discount rate, and reported in the reference year.
In the case no development costs are incurred in the reference year, simply indicate 0 as a value in the associeted columns.</t>
  </si>
  <si>
    <t>Please specify the Financial Discount Rate used for the "Financial Analysis" of the CBA. This will remain constant as from reference year plus one and for the whole reference period.</t>
  </si>
  <si>
    <t>Section 2.3 of the Guide on economic appraisal for CEF-Tranport projects, as well as Frequently asked questions, clarify what are the requirements to be met by the applicant to deviate from the 4% in real terms reccommended in the DG REGIO methodology.</t>
  </si>
  <si>
    <t>Please insert the amount of the residual value for the financial analysis at the end of the reference period.The recommended approach is to calculate the remaining value of the assets/components based on a standard accounting depreciation formula (book value). 
In any case the methodology used to compute the residual value, as well as the depreciation life for the concerned components should be specified in the comment box at the end of hte Input Sheet.</t>
  </si>
  <si>
    <t>Please specify the unitary cost that is incurred to operate and maintain the infrastructure for the provision of a single usage of the new or upgraded service. In case of cost savings use a negative value. For fixed costs insert here 1 and the full amount in Cell I93 (and next columns). A project can have cost savings in both variable and fixed operating costs.</t>
  </si>
  <si>
    <t>It is not possible to insert text in this cell. This cell cannot be empty if I93 or one of the following columns has been fillied in.</t>
  </si>
  <si>
    <t>Please specify the volume of usages of the service for the first year of the reference period. Provide in the following columns the number of usages foreseen in the next years (J93, K93, etc.). The values of these columns are to be sourced from the demand analysis of the CBA</t>
  </si>
  <si>
    <t>Please be careful when the analysis is consolidated (i.e. owner and operators together) because some fares paid by users appear as a cost for consumers and as a revenue for producer. These two flows cancel out and should be excluded. Only revenues from not consolidated parties shall be recognised. Please mention explicitly in the open box for comments if certain cash flows have been consolidated.</t>
  </si>
  <si>
    <t>Please insert the maximum rate of co-funding for works activites , as per the relevant Call Text and information on the Funding &amp; Tender Portal</t>
  </si>
  <si>
    <t>If applicable (typically Mixed proposals) please insert the maximum rate of co-funding for studies as specified in  as per the relevant Call Text and information on the Funding &amp; Tender Portal</t>
  </si>
  <si>
    <t>When  "Mixed" proposals (both Works and Study) are permitted under the Call Documents, please specify the value of cost of studies in the first year of the reference period. Provide in the following columns the values of the following years (J228, K228, etc.). Make sure these values correspond to those presented in Application Form</t>
  </si>
  <si>
    <r>
      <rPr>
        <sz val="14"/>
        <rFont val="Calibri"/>
        <family val="2"/>
      </rPr>
      <t xml:space="preserve">• </t>
    </r>
    <r>
      <rPr>
        <sz val="14"/>
        <rFont val="Calibri"/>
        <family val="2"/>
        <scheme val="minor"/>
      </rPr>
      <t>This template is meant to support applicants in the presentation of  results of the Cost Benefit Analysis and facilitate the verification of CBA analyses or input in the application form.</t>
    </r>
  </si>
  <si>
    <r>
      <t xml:space="preserve">   The provision of a standalone </t>
    </r>
    <r>
      <rPr>
        <b/>
        <u/>
        <sz val="14"/>
        <rFont val="Calibri"/>
        <family val="2"/>
        <scheme val="minor"/>
      </rPr>
      <t>CBA report</t>
    </r>
    <r>
      <rPr>
        <sz val="14"/>
        <rFont val="Calibri"/>
        <family val="2"/>
        <scheme val="minor"/>
      </rPr>
      <t xml:space="preserve">, along with your application, </t>
    </r>
    <r>
      <rPr>
        <b/>
        <u/>
        <sz val="14"/>
        <rFont val="Calibri"/>
        <family val="2"/>
        <scheme val="minor"/>
      </rPr>
      <t>remains required</t>
    </r>
    <r>
      <rPr>
        <sz val="14"/>
        <rFont val="Calibri"/>
        <family val="2"/>
        <scheme val="minor"/>
      </rPr>
      <t xml:space="preserve">  and this template does not substitute such report.</t>
    </r>
  </si>
  <si>
    <r>
      <t>• This excel template is structured i</t>
    </r>
    <r>
      <rPr>
        <sz val="14"/>
        <rFont val="Calibri"/>
        <family val="2"/>
        <scheme val="minor"/>
      </rPr>
      <t>n 6</t>
    </r>
    <r>
      <rPr>
        <sz val="14"/>
        <color theme="1"/>
        <rFont val="Calibri"/>
        <family val="2"/>
        <scheme val="minor"/>
      </rPr>
      <t xml:space="preserve"> data sheets plus this Notice. </t>
    </r>
  </si>
  <si>
    <r>
      <t xml:space="preserve">Note that this value will define the number of columns in both the Output sheets and the Input Sheet. In particular, columns beyond the reference period (after the year plugged in Cell G13) can still be filled but will appear with a </t>
    </r>
    <r>
      <rPr>
        <strike/>
        <sz val="14"/>
        <rFont val="Calibri"/>
        <family val="2"/>
        <scheme val="minor"/>
      </rPr>
      <t>strikethrough effect</t>
    </r>
    <r>
      <rPr>
        <sz val="14"/>
        <rFont val="Calibri"/>
        <family val="2"/>
        <scheme val="minor"/>
      </rPr>
      <t xml:space="preserve"> showing that those values are not taken into consideration in the analysis.</t>
    </r>
  </si>
  <si>
    <t>https://ec.europa.eu/regional_policy/sources/docgener/guides/vademecum_2127/vademecum_2127_en.pdf</t>
  </si>
  <si>
    <t>• For comparability reason with input provided in the Standalone report, or consitency between the Economic Analysis and the Financial Analysis, Real (constant) values should be used in the spreadsheet. 
Should current (nominal) values have been however used, the inflation rate foreseen is to be specified in the comment box at the end of the "Input Sheet".</t>
  </si>
  <si>
    <t>https://ec.europa.eu/info/funding-tenders/opportunities/docs/2021-2027/cef/guidance/cinea-guidance-on-economic-appraisal_cef-t_en.pdf</t>
  </si>
  <si>
    <t>Applicants will find guidance on the Economic appraisal of their projects in the following guidance documents:</t>
  </si>
  <si>
    <t>Please use this box to specifiy: (i) the inflation rate in case the analysis is in current (nominal) prices; and (ii) the methodology used to determine the residual value. You may also provide here any supporting  explanations to the input used in your spreadsheet, especially with regard to methodological options retained or additional considerations. Use "Alt + Enter" to write text on a new line.</t>
  </si>
  <si>
    <t>Please insert a clear name to define this item or category of the Investment Costs. Examples of categories include "Civil Works"; "Steel Structures"; "HV Equipment"; "IT Equipment"; "Start up and development costs". "land acquisition cost". Please note that the investment may contain costs that are not eligible for CEF Funding</t>
  </si>
  <si>
    <t>202Y-XX-T……….</t>
  </si>
  <si>
    <t xml:space="preserve">Structured proposal reference: </t>
  </si>
  <si>
    <t>CBA CASH FLOW TEMPLATE (CEF-T)</t>
  </si>
  <si>
    <t xml:space="preserve">   The Input Sheet is where applicants fill in the values sourced from their CBA standalone report; </t>
  </si>
  <si>
    <t xml:space="preserve">   Material discrepancies should however be explained in the Comment section of the Input Sheet</t>
  </si>
  <si>
    <t>• The results on the Output Sheet will only appear when all data in Input Sheet are in the appropriate format</t>
  </si>
  <si>
    <t xml:space="preserve">   The 2 other sheets are Output Sheets (Economic Analysis and Financial Analysis) and they present the results of the analyses in a standardised format</t>
  </si>
  <si>
    <t>• Once filled-out, this template should be uploaded with your application on the Funding and Tender Portal, with a clear title like "CBA Cash Flow Template" followed by your submission reference</t>
  </si>
  <si>
    <r>
      <t xml:space="preserve">• The template is protected and the applicant can </t>
    </r>
    <r>
      <rPr>
        <u/>
        <sz val="14"/>
        <color theme="1"/>
        <rFont val="Calibri"/>
        <family val="2"/>
        <scheme val="minor"/>
      </rPr>
      <t>insert values and text only in some predefined cells of the Input Sheet</t>
    </r>
    <r>
      <rPr>
        <sz val="14"/>
        <color theme="1"/>
        <rFont val="Calibri"/>
        <family val="2"/>
        <scheme val="minor"/>
      </rPr>
      <t>. 
   The Output sheets are fully blocked and editing is not possible. Yet, for transparency and comparabilty purposes, it is possible to see the underlying formulas by selecting the cells of all sheets.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</si>
</sst>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_-;\-* #,##0.0_-;_-* &quot;-&quot;??_-;_-@_-"/>
    <numFmt numFmtId="165" formatCode="_-* #,##0_-;\-* #,##0_-;_-* &quot;-&quot;??_-;_-@_-"/>
    <numFmt numFmtId="166" formatCode="0.0%"/>
    <numFmt numFmtId="167" formatCode="#,##0_ ;\-#,##0\ ;_-* &quot;-&quot;??_-"/>
    <numFmt numFmtId="168" formatCode="#,##0.0_ ;\-#,##0.0\ ;_-* &quot;-&quot;??_-"/>
    <numFmt numFmtId="169" formatCode="#,##0.00_ ;\-#,##0.00\ ;_-* &quot;-&quot;??_-"/>
    <numFmt numFmtId="170" formatCode="0.0"/>
    <numFmt numFmtId="171" formatCode="#,##0_ ;\-#,##0\ "/>
  </numFmts>
  <fonts count="61" x14ac:knownFonts="1">
    <font>
      <sz val="11"/>
      <color theme="1"/>
      <name val="Calibri"/>
      <family val="2"/>
      <scheme val="minor"/>
    </font>
    <font>
      <sz val="11"/>
      <color theme="1"/>
      <name val="Calibri"/>
      <family val="2"/>
      <scheme val="minor"/>
    </font>
    <font>
      <sz val="11"/>
      <name val="Calibri"/>
      <family val="2"/>
      <scheme val="minor"/>
    </font>
    <font>
      <sz val="14"/>
      <color theme="1"/>
      <name val="Calibri"/>
      <family val="2"/>
      <scheme val="minor"/>
    </font>
    <font>
      <b/>
      <sz val="11"/>
      <color theme="1"/>
      <name val="Calibri"/>
      <family val="2"/>
      <scheme val="minor"/>
    </font>
    <font>
      <i/>
      <sz val="11"/>
      <color theme="1"/>
      <name val="Calibri"/>
      <family val="2"/>
      <scheme val="minor"/>
    </font>
    <font>
      <b/>
      <sz val="14"/>
      <color rgb="FFFF0000"/>
      <name val="Calibri"/>
      <family val="2"/>
      <scheme val="minor"/>
    </font>
    <font>
      <b/>
      <sz val="12"/>
      <color theme="1"/>
      <name val="Calibri"/>
      <family val="2"/>
      <scheme val="minor"/>
    </font>
    <font>
      <b/>
      <sz val="14"/>
      <color theme="1"/>
      <name val="Calibri"/>
      <family val="2"/>
      <scheme val="minor"/>
    </font>
    <font>
      <sz val="14"/>
      <name val="Calibri"/>
      <family val="2"/>
      <scheme val="minor"/>
    </font>
    <font>
      <b/>
      <sz val="16"/>
      <color theme="1"/>
      <name val="Calibri"/>
      <family val="2"/>
      <scheme val="minor"/>
    </font>
    <font>
      <sz val="8"/>
      <color theme="2" tint="-0.249977111117893"/>
      <name val="Calibri"/>
      <family val="2"/>
      <scheme val="minor"/>
    </font>
    <font>
      <b/>
      <sz val="11"/>
      <name val="Calibri"/>
      <family val="2"/>
      <scheme val="minor"/>
    </font>
    <font>
      <b/>
      <sz val="16"/>
      <name val="Calibri"/>
      <family val="2"/>
      <scheme val="minor"/>
    </font>
    <font>
      <b/>
      <sz val="14"/>
      <name val="Calibri"/>
      <family val="2"/>
      <scheme val="minor"/>
    </font>
    <font>
      <b/>
      <sz val="13"/>
      <color theme="1"/>
      <name val="Calibri"/>
      <family val="2"/>
      <scheme val="minor"/>
    </font>
    <font>
      <sz val="12"/>
      <color theme="1"/>
      <name val="Calibri"/>
      <family val="2"/>
      <scheme val="minor"/>
    </font>
    <font>
      <sz val="11"/>
      <color theme="0" tint="-0.14999847407452621"/>
      <name val="Calibri"/>
      <family val="2"/>
      <scheme val="minor"/>
    </font>
    <font>
      <b/>
      <sz val="10"/>
      <color theme="1"/>
      <name val="Calibri"/>
      <family val="2"/>
      <scheme val="minor"/>
    </font>
    <font>
      <sz val="11"/>
      <color rgb="FF92D050"/>
      <name val="Calibri"/>
      <family val="2"/>
      <scheme val="minor"/>
    </font>
    <font>
      <sz val="11"/>
      <color rgb="FF00B0F0"/>
      <name val="Calibri"/>
      <family val="2"/>
      <scheme val="minor"/>
    </font>
    <font>
      <sz val="11"/>
      <color rgb="FFFF0000"/>
      <name val="Calibri"/>
      <family val="2"/>
      <scheme val="minor"/>
    </font>
    <font>
      <sz val="11"/>
      <color theme="0"/>
      <name val="Calibri"/>
      <family val="2"/>
      <scheme val="minor"/>
    </font>
    <font>
      <u/>
      <sz val="11"/>
      <color theme="10"/>
      <name val="Calibri"/>
      <family val="2"/>
      <scheme val="minor"/>
    </font>
    <font>
      <b/>
      <i/>
      <u/>
      <sz val="18"/>
      <color theme="1"/>
      <name val="Calibri"/>
      <family val="2"/>
      <scheme val="minor"/>
    </font>
    <font>
      <sz val="14"/>
      <color rgb="FFFF0000"/>
      <name val="Calibri"/>
      <family val="2"/>
      <scheme val="minor"/>
    </font>
    <font>
      <sz val="10"/>
      <color theme="0"/>
      <name val="Calibri"/>
      <family val="2"/>
      <scheme val="minor"/>
    </font>
    <font>
      <b/>
      <sz val="24"/>
      <color theme="1"/>
      <name val="Calibri"/>
      <family val="2"/>
      <scheme val="minor"/>
    </font>
    <font>
      <sz val="11"/>
      <color theme="6"/>
      <name val="Calibri"/>
      <family val="2"/>
      <scheme val="minor"/>
    </font>
    <font>
      <sz val="11"/>
      <color theme="2" tint="-0.249977111117893"/>
      <name val="Calibri"/>
      <family val="2"/>
      <scheme val="minor"/>
    </font>
    <font>
      <vertAlign val="subscript"/>
      <sz val="14"/>
      <name val="Calibri"/>
      <family val="2"/>
      <scheme val="minor"/>
    </font>
    <font>
      <sz val="12"/>
      <name val="Calibri"/>
      <family val="2"/>
      <scheme val="minor"/>
    </font>
    <font>
      <sz val="14"/>
      <color theme="0"/>
      <name val="Calibri"/>
      <family val="2"/>
      <scheme val="minor"/>
    </font>
    <font>
      <b/>
      <u/>
      <sz val="14"/>
      <color theme="1"/>
      <name val="Calibri"/>
      <family val="2"/>
      <scheme val="minor"/>
    </font>
    <font>
      <b/>
      <sz val="14"/>
      <color rgb="FF00B0F0"/>
      <name val="Calibri"/>
      <family val="2"/>
      <scheme val="minor"/>
    </font>
    <font>
      <b/>
      <sz val="14"/>
      <color rgb="FF92D050"/>
      <name val="Calibri"/>
      <family val="2"/>
      <scheme val="minor"/>
    </font>
    <font>
      <i/>
      <sz val="16"/>
      <name val="Calibri"/>
      <family val="2"/>
      <scheme val="minor"/>
    </font>
    <font>
      <b/>
      <sz val="13"/>
      <name val="Calibri"/>
      <family val="2"/>
      <scheme val="minor"/>
    </font>
    <font>
      <b/>
      <sz val="20"/>
      <color rgb="FF00B0F0"/>
      <name val="Calibri"/>
      <family val="2"/>
      <scheme val="minor"/>
    </font>
    <font>
      <b/>
      <u/>
      <sz val="13"/>
      <color theme="1"/>
      <name val="Calibri"/>
      <family val="2"/>
      <scheme val="minor"/>
    </font>
    <font>
      <b/>
      <sz val="10"/>
      <color rgb="FF92D050"/>
      <name val="Calibri"/>
      <family val="2"/>
      <scheme val="minor"/>
    </font>
    <font>
      <u/>
      <sz val="14"/>
      <name val="Calibri"/>
      <family val="2"/>
      <scheme val="minor"/>
    </font>
    <font>
      <u/>
      <sz val="14"/>
      <color theme="1"/>
      <name val="Calibri"/>
      <family val="2"/>
      <scheme val="minor"/>
    </font>
    <font>
      <b/>
      <sz val="18"/>
      <color theme="1"/>
      <name val="Calibri"/>
      <family val="2"/>
      <scheme val="minor"/>
    </font>
    <font>
      <i/>
      <sz val="10"/>
      <color theme="1"/>
      <name val="Calibri"/>
      <family val="2"/>
      <scheme val="minor"/>
    </font>
    <font>
      <sz val="8"/>
      <color theme="1"/>
      <name val="Calibri"/>
      <family val="2"/>
      <scheme val="minor"/>
    </font>
    <font>
      <b/>
      <sz val="11"/>
      <name val="Calibri"/>
      <family val="2"/>
    </font>
    <font>
      <sz val="10"/>
      <color theme="1"/>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4"/>
      <color theme="0"/>
      <name val="Calibri"/>
      <family val="2"/>
      <scheme val="minor"/>
    </font>
    <font>
      <sz val="8"/>
      <name val="Calibri"/>
      <family val="2"/>
      <scheme val="minor"/>
    </font>
    <font>
      <b/>
      <u/>
      <sz val="14"/>
      <name val="Calibri"/>
      <family val="2"/>
      <scheme val="minor"/>
    </font>
    <font>
      <sz val="14"/>
      <name val="Calibri"/>
      <family val="2"/>
    </font>
    <font>
      <strike/>
      <sz val="14"/>
      <name val="Calibri"/>
      <family val="2"/>
      <scheme val="minor"/>
    </font>
    <font>
      <sz val="10"/>
      <name val="Calibri"/>
      <family val="2"/>
      <scheme val="minor"/>
    </font>
    <font>
      <b/>
      <sz val="15"/>
      <name val="Calibri"/>
      <family val="2"/>
      <scheme val="minor"/>
    </font>
    <font>
      <i/>
      <sz val="10"/>
      <name val="Calibri"/>
      <family val="2"/>
      <scheme val="minor"/>
    </font>
    <font>
      <b/>
      <sz val="10"/>
      <name val="Calibri"/>
      <family val="2"/>
      <scheme val="minor"/>
    </font>
    <font>
      <b/>
      <sz val="12"/>
      <name val="Calibri"/>
      <family val="2"/>
      <scheme val="minor"/>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9BDEFF"/>
        <bgColor indexed="64"/>
      </patternFill>
    </fill>
    <fill>
      <patternFill patternType="solid">
        <fgColor rgb="FFCC99FF"/>
        <bgColor indexed="64"/>
      </patternFill>
    </fill>
    <fill>
      <patternFill patternType="solid">
        <fgColor theme="2"/>
        <bgColor indexed="64"/>
      </patternFill>
    </fill>
    <fill>
      <patternFill patternType="solid">
        <fgColor rgb="FF00ADEA"/>
        <bgColor indexed="64"/>
      </patternFill>
    </fill>
    <fill>
      <patternFill patternType="solid">
        <fgColor rgb="FFFFFF00"/>
        <bgColor indexed="64"/>
      </patternFill>
    </fill>
    <fill>
      <patternFill patternType="solid">
        <fgColor theme="2" tint="-0.749992370372631"/>
        <bgColor indexed="64"/>
      </patternFill>
    </fill>
    <fill>
      <patternFill patternType="solid">
        <fgColor rgb="FFED7D31"/>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1"/>
        <bgColor indexed="64"/>
      </patternFill>
    </fill>
    <fill>
      <patternFill patternType="solid">
        <fgColor theme="2" tint="-9.9978637043366805E-2"/>
        <bgColor indexed="64"/>
      </patternFill>
    </fill>
  </fills>
  <borders count="10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bottom/>
      <diagonal/>
    </border>
    <border>
      <left style="hair">
        <color indexed="64"/>
      </left>
      <right/>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medium">
        <color indexed="64"/>
      </right>
      <top style="thick">
        <color rgb="FFFF0000"/>
      </top>
      <bottom style="thick">
        <color rgb="FFFF0000"/>
      </bottom>
      <diagonal/>
    </border>
    <border>
      <left style="thick">
        <color rgb="FFFF0000"/>
      </left>
      <right style="thick">
        <color rgb="FFFF0000"/>
      </right>
      <top style="thick">
        <color rgb="FFFF0000"/>
      </top>
      <bottom style="medium">
        <color indexed="64"/>
      </bottom>
      <diagonal/>
    </border>
    <border>
      <left style="medium">
        <color indexed="64"/>
      </left>
      <right style="hair">
        <color indexed="64"/>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style="medium">
        <color rgb="FFFF0000"/>
      </left>
      <right style="medium">
        <color rgb="FFFF0000"/>
      </right>
      <top style="medium">
        <color indexed="64"/>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theme="1"/>
      </top>
      <bottom style="thick">
        <color rgb="FFFF0000"/>
      </bottom>
      <diagonal/>
    </border>
    <border>
      <left style="medium">
        <color rgb="FFFF0000"/>
      </left>
      <right style="medium">
        <color rgb="FFFF0000"/>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medium">
        <color rgb="FFFF0000"/>
      </right>
      <top style="medium">
        <color rgb="FFFF0000"/>
      </top>
      <bottom style="medium">
        <color rgb="FFFF0000"/>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FFFF00"/>
      </right>
      <top style="medium">
        <color indexed="64"/>
      </top>
      <bottom style="medium">
        <color rgb="FFFFFF00"/>
      </bottom>
      <diagonal/>
    </border>
    <border>
      <left style="medium">
        <color indexed="64"/>
      </left>
      <right/>
      <top style="thin">
        <color indexed="64"/>
      </top>
      <bottom style="medium">
        <color indexed="64"/>
      </bottom>
      <diagonal/>
    </border>
    <border>
      <left style="medium">
        <color rgb="FFFF0000"/>
      </left>
      <right style="medium">
        <color rgb="FFFF0000"/>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666">
    <xf numFmtId="0" fontId="0" fillId="0" borderId="0" xfId="0"/>
    <xf numFmtId="0" fontId="0" fillId="2" borderId="0" xfId="0" applyFill="1"/>
    <xf numFmtId="0" fontId="0" fillId="3" borderId="0" xfId="0" applyFill="1"/>
    <xf numFmtId="0" fontId="0" fillId="3" borderId="0" xfId="0" applyFill="1" applyAlignment="1">
      <alignment horizontal="center"/>
    </xf>
    <xf numFmtId="0" fontId="4" fillId="3" borderId="0" xfId="0" applyFont="1" applyFill="1"/>
    <xf numFmtId="0" fontId="0" fillId="4" borderId="0" xfId="0" applyFill="1"/>
    <xf numFmtId="0" fontId="0" fillId="3" borderId="0" xfId="0" applyFill="1" applyAlignment="1">
      <alignment horizontal="right"/>
    </xf>
    <xf numFmtId="0" fontId="5" fillId="3" borderId="0" xfId="0" applyFont="1" applyFill="1" applyAlignment="1">
      <alignment horizontal="right"/>
    </xf>
    <xf numFmtId="0" fontId="0" fillId="3" borderId="0" xfId="0" applyFill="1" applyBorder="1"/>
    <xf numFmtId="0" fontId="0" fillId="2" borderId="0" xfId="0" applyFill="1" applyBorder="1"/>
    <xf numFmtId="0" fontId="0" fillId="6" borderId="0" xfId="0" applyFill="1"/>
    <xf numFmtId="0" fontId="0" fillId="6" borderId="0" xfId="0" applyFill="1" applyBorder="1"/>
    <xf numFmtId="0" fontId="3" fillId="6" borderId="0" xfId="0" applyFont="1" applyFill="1" applyAlignment="1">
      <alignment horizontal="center"/>
    </xf>
    <xf numFmtId="0" fontId="9" fillId="6" borderId="0" xfId="0" applyFont="1" applyFill="1" applyAlignment="1">
      <alignment horizontal="center"/>
    </xf>
    <xf numFmtId="0" fontId="11" fillId="6" borderId="0" xfId="0" applyFont="1" applyFill="1" applyAlignment="1">
      <alignment horizontal="center"/>
    </xf>
    <xf numFmtId="0" fontId="7" fillId="6" borderId="0" xfId="0" applyFont="1" applyFill="1" applyAlignment="1">
      <alignment horizontal="right"/>
    </xf>
    <xf numFmtId="0" fontId="12" fillId="2" borderId="0" xfId="0" applyFont="1" applyFill="1" applyAlignment="1">
      <alignment horizontal="right"/>
    </xf>
    <xf numFmtId="0" fontId="0" fillId="4" borderId="0" xfId="0" applyFill="1" applyBorder="1"/>
    <xf numFmtId="166" fontId="7" fillId="7" borderId="1" xfId="2" applyNumberFormat="1" applyFont="1" applyFill="1" applyBorder="1" applyAlignment="1">
      <alignment horizontal="right"/>
    </xf>
    <xf numFmtId="0" fontId="15" fillId="6" borderId="0" xfId="0" applyFont="1" applyFill="1"/>
    <xf numFmtId="0" fontId="0" fillId="3" borderId="26" xfId="0" applyFill="1" applyBorder="1"/>
    <xf numFmtId="0" fontId="0" fillId="3" borderId="3" xfId="0" applyFill="1" applyBorder="1"/>
    <xf numFmtId="0" fontId="0" fillId="3" borderId="6" xfId="0" applyFill="1" applyBorder="1"/>
    <xf numFmtId="0" fontId="0" fillId="3" borderId="8" xfId="0" applyFill="1" applyBorder="1"/>
    <xf numFmtId="166" fontId="7" fillId="8" borderId="1" xfId="2" applyNumberFormat="1" applyFont="1" applyFill="1" applyBorder="1" applyAlignment="1">
      <alignment horizontal="right"/>
    </xf>
    <xf numFmtId="166" fontId="7" fillId="5" borderId="1" xfId="2" applyNumberFormat="1" applyFont="1" applyFill="1" applyBorder="1"/>
    <xf numFmtId="43" fontId="7" fillId="5" borderId="1" xfId="1" applyNumberFormat="1" applyFont="1" applyFill="1" applyBorder="1"/>
    <xf numFmtId="0" fontId="14" fillId="3" borderId="0" xfId="0" applyFont="1" applyFill="1"/>
    <xf numFmtId="0" fontId="6" fillId="3" borderId="0" xfId="0" applyFont="1" applyFill="1" applyAlignment="1">
      <alignment horizontal="center"/>
    </xf>
    <xf numFmtId="0" fontId="16" fillId="3" borderId="0" xfId="0" applyFont="1" applyFill="1" applyBorder="1" applyAlignment="1">
      <alignment horizontal="center"/>
    </xf>
    <xf numFmtId="0" fontId="2" fillId="6" borderId="0" xfId="0" applyFont="1" applyFill="1"/>
    <xf numFmtId="164" fontId="0" fillId="3" borderId="0" xfId="1" applyNumberFormat="1" applyFont="1" applyFill="1" applyBorder="1"/>
    <xf numFmtId="0" fontId="17" fillId="6" borderId="0" xfId="0" applyFont="1" applyFill="1" applyAlignment="1">
      <alignment horizontal="center"/>
    </xf>
    <xf numFmtId="0" fontId="17" fillId="6" borderId="0" xfId="0" applyFont="1" applyFill="1"/>
    <xf numFmtId="0" fontId="17" fillId="6" borderId="0" xfId="0" applyFont="1" applyFill="1" applyAlignment="1">
      <alignment horizontal="left"/>
    </xf>
    <xf numFmtId="0" fontId="0" fillId="6" borderId="0" xfId="0" applyFill="1" applyAlignment="1">
      <alignment horizontal="center"/>
    </xf>
    <xf numFmtId="0" fontId="8" fillId="9" borderId="9" xfId="0" applyFont="1" applyFill="1" applyBorder="1"/>
    <xf numFmtId="0" fontId="6" fillId="9" borderId="9" xfId="0" applyFont="1" applyFill="1" applyBorder="1"/>
    <xf numFmtId="0" fontId="0" fillId="9" borderId="9" xfId="0" applyFill="1" applyBorder="1"/>
    <xf numFmtId="0" fontId="15" fillId="6" borderId="0" xfId="0" applyFont="1" applyFill="1" applyAlignment="1">
      <alignment wrapText="1"/>
    </xf>
    <xf numFmtId="0" fontId="18" fillId="3" borderId="0" xfId="0" applyFont="1" applyFill="1" applyAlignment="1">
      <alignment horizontal="center"/>
    </xf>
    <xf numFmtId="0" fontId="4" fillId="3" borderId="0" xfId="0" applyFont="1" applyFill="1" applyAlignment="1">
      <alignment horizontal="center" vertical="center"/>
    </xf>
    <xf numFmtId="0" fontId="20" fillId="3" borderId="0" xfId="0" applyFont="1" applyFill="1" applyAlignment="1">
      <alignment horizontal="left"/>
    </xf>
    <xf numFmtId="0" fontId="19" fillId="3" borderId="0" xfId="0" applyFont="1" applyFill="1" applyAlignment="1">
      <alignment horizontal="left"/>
    </xf>
    <xf numFmtId="0" fontId="0" fillId="6" borderId="0" xfId="0" applyFill="1" applyProtection="1">
      <protection hidden="1"/>
    </xf>
    <xf numFmtId="0" fontId="0" fillId="3" borderId="0" xfId="0" applyFill="1" applyProtection="1">
      <protection hidden="1"/>
    </xf>
    <xf numFmtId="0" fontId="21" fillId="3" borderId="0" xfId="0" applyFont="1" applyFill="1"/>
    <xf numFmtId="165" fontId="0" fillId="6" borderId="0" xfId="0" applyNumberFormat="1" applyFill="1"/>
    <xf numFmtId="0" fontId="21" fillId="3" borderId="0" xfId="0" applyFont="1" applyFill="1" applyAlignment="1">
      <alignment horizontal="right"/>
    </xf>
    <xf numFmtId="0" fontId="3" fillId="3" borderId="0" xfId="0" applyFont="1" applyFill="1" applyAlignment="1"/>
    <xf numFmtId="0" fontId="22" fillId="3" borderId="0" xfId="0" applyFont="1" applyFill="1" applyAlignment="1"/>
    <xf numFmtId="0" fontId="9" fillId="3" borderId="0" xfId="0" applyFont="1" applyFill="1" applyAlignment="1"/>
    <xf numFmtId="0" fontId="24" fillId="3" borderId="0" xfId="0" applyFont="1" applyFill="1" applyAlignment="1"/>
    <xf numFmtId="0" fontId="9" fillId="3" borderId="0" xfId="0" applyFont="1" applyFill="1" applyAlignment="1">
      <alignment wrapText="1"/>
    </xf>
    <xf numFmtId="0" fontId="15" fillId="3" borderId="0" xfId="0" applyFont="1" applyFill="1" applyAlignment="1">
      <alignment horizontal="right" vertical="center"/>
    </xf>
    <xf numFmtId="0" fontId="3" fillId="3" borderId="0" xfId="0" applyFont="1" applyFill="1" applyAlignment="1">
      <alignment vertical="center"/>
    </xf>
    <xf numFmtId="0" fontId="3" fillId="3" borderId="0" xfId="0" applyFont="1" applyFill="1" applyAlignment="1">
      <alignment horizontal="left" wrapText="1"/>
    </xf>
    <xf numFmtId="0" fontId="3" fillId="3" borderId="0" xfId="0" applyFont="1" applyFill="1" applyAlignment="1">
      <alignment vertical="top" wrapText="1"/>
    </xf>
    <xf numFmtId="165" fontId="0" fillId="3" borderId="0" xfId="1" applyNumberFormat="1" applyFont="1" applyFill="1" applyBorder="1" applyAlignment="1">
      <alignment horizontal="center"/>
    </xf>
    <xf numFmtId="0" fontId="26" fillId="3" borderId="0" xfId="0" applyFont="1" applyFill="1" applyAlignment="1">
      <alignment horizontal="center"/>
    </xf>
    <xf numFmtId="0" fontId="9" fillId="3" borderId="0" xfId="0" applyFont="1" applyFill="1" applyAlignment="1">
      <alignment horizontal="left" wrapText="1"/>
    </xf>
    <xf numFmtId="0" fontId="3" fillId="3" borderId="0" xfId="0" applyFont="1" applyFill="1" applyAlignment="1">
      <alignment horizontal="left" vertical="top" wrapText="1"/>
    </xf>
    <xf numFmtId="0" fontId="3" fillId="3" borderId="0" xfId="0" applyFont="1" applyFill="1" applyAlignment="1">
      <alignment horizontal="left" vertical="center" wrapText="1"/>
    </xf>
    <xf numFmtId="0" fontId="9" fillId="3" borderId="0" xfId="0" applyFont="1" applyFill="1" applyAlignment="1">
      <alignment horizontal="left" wrapText="1"/>
    </xf>
    <xf numFmtId="0" fontId="12" fillId="3" borderId="0" xfId="0" applyFont="1" applyFill="1" applyAlignment="1">
      <alignment horizontal="right"/>
    </xf>
    <xf numFmtId="0" fontId="4" fillId="3" borderId="0" xfId="0" applyFont="1" applyFill="1" applyAlignment="1">
      <alignment horizontal="right"/>
    </xf>
    <xf numFmtId="0" fontId="28" fillId="6" borderId="0" xfId="0" applyFont="1" applyFill="1" applyAlignment="1">
      <alignment horizontal="center"/>
    </xf>
    <xf numFmtId="0" fontId="3" fillId="3" borderId="0" xfId="0" applyFont="1" applyFill="1" applyAlignment="1">
      <alignment vertical="center" wrapText="1"/>
    </xf>
    <xf numFmtId="0" fontId="11" fillId="3" borderId="0" xfId="0" applyFont="1" applyFill="1" applyAlignment="1">
      <alignment horizontal="center"/>
    </xf>
    <xf numFmtId="0" fontId="22" fillId="6" borderId="0" xfId="0" applyFont="1" applyFill="1" applyAlignment="1"/>
    <xf numFmtId="0" fontId="9" fillId="6" borderId="0" xfId="0" applyFont="1" applyFill="1" applyAlignment="1"/>
    <xf numFmtId="0" fontId="29" fillId="6" borderId="0" xfId="0" applyFont="1" applyFill="1"/>
    <xf numFmtId="0" fontId="23" fillId="3" borderId="0" xfId="3" applyFill="1" applyAlignment="1" applyProtection="1">
      <protection locked="0"/>
    </xf>
    <xf numFmtId="0" fontId="3" fillId="3" borderId="0" xfId="0" applyFont="1" applyFill="1" applyAlignment="1">
      <alignment vertical="top"/>
    </xf>
    <xf numFmtId="0" fontId="8" fillId="9" borderId="9" xfId="0" applyFont="1" applyFill="1" applyBorder="1" applyProtection="1"/>
    <xf numFmtId="0" fontId="6" fillId="9" borderId="9" xfId="0" applyFont="1" applyFill="1" applyBorder="1" applyProtection="1"/>
    <xf numFmtId="0" fontId="0" fillId="9" borderId="9" xfId="0" applyFill="1" applyBorder="1" applyProtection="1"/>
    <xf numFmtId="0" fontId="22" fillId="3" borderId="0" xfId="0" applyFont="1" applyFill="1" applyAlignment="1" applyProtection="1"/>
    <xf numFmtId="0" fontId="0" fillId="3" borderId="0" xfId="0" applyFill="1" applyProtection="1"/>
    <xf numFmtId="0" fontId="12" fillId="3" borderId="0" xfId="0" applyFont="1" applyFill="1" applyAlignment="1" applyProtection="1">
      <alignment horizontal="right"/>
    </xf>
    <xf numFmtId="0" fontId="12" fillId="3" borderId="0" xfId="0" applyFont="1" applyFill="1" applyAlignment="1" applyProtection="1">
      <alignment horizontal="left"/>
    </xf>
    <xf numFmtId="0" fontId="12" fillId="3" borderId="0" xfId="0" applyFont="1" applyFill="1" applyAlignment="1" applyProtection="1">
      <alignment horizontal="center"/>
    </xf>
    <xf numFmtId="0" fontId="14" fillId="3" borderId="0" xfId="0" applyFont="1" applyFill="1" applyProtection="1"/>
    <xf numFmtId="0" fontId="0" fillId="3" borderId="0" xfId="0" applyFill="1" applyAlignment="1" applyProtection="1">
      <alignment horizontal="center"/>
    </xf>
    <xf numFmtId="0" fontId="2" fillId="3" borderId="0" xfId="0" applyFont="1" applyFill="1" applyAlignment="1" applyProtection="1"/>
    <xf numFmtId="0" fontId="18" fillId="3" borderId="0" xfId="0" applyFont="1" applyFill="1" applyAlignment="1" applyProtection="1">
      <alignment horizontal="center"/>
    </xf>
    <xf numFmtId="0" fontId="4" fillId="3" borderId="0" xfId="0" applyFont="1" applyFill="1" applyProtection="1"/>
    <xf numFmtId="0" fontId="4" fillId="3" borderId="0" xfId="0" applyFont="1" applyFill="1" applyAlignment="1" applyProtection="1">
      <alignment horizontal="right"/>
    </xf>
    <xf numFmtId="165" fontId="4" fillId="3" borderId="13" xfId="1" applyNumberFormat="1" applyFont="1" applyFill="1" applyBorder="1" applyProtection="1"/>
    <xf numFmtId="0" fontId="0" fillId="3" borderId="0" xfId="0" applyFill="1" applyAlignment="1" applyProtection="1">
      <alignment horizontal="right"/>
    </xf>
    <xf numFmtId="0" fontId="25" fillId="3" borderId="0" xfId="0" applyFont="1" applyFill="1" applyAlignment="1"/>
    <xf numFmtId="0" fontId="18" fillId="3" borderId="0" xfId="0" applyFont="1" applyFill="1" applyAlignment="1">
      <alignment horizontal="center" vertical="center" wrapText="1"/>
    </xf>
    <xf numFmtId="1" fontId="0" fillId="3" borderId="0" xfId="0" applyNumberFormat="1" applyFill="1" applyAlignment="1">
      <alignment horizontal="center"/>
    </xf>
    <xf numFmtId="0" fontId="3" fillId="3" borderId="0" xfId="0" applyFont="1" applyFill="1" applyAlignment="1">
      <alignment horizontal="left" wrapText="1"/>
    </xf>
    <xf numFmtId="165" fontId="4" fillId="3" borderId="26" xfId="1" applyNumberFormat="1" applyFont="1" applyFill="1" applyBorder="1" applyAlignment="1"/>
    <xf numFmtId="0" fontId="0" fillId="3" borderId="26" xfId="0" applyFill="1" applyBorder="1" applyAlignment="1" applyProtection="1"/>
    <xf numFmtId="0" fontId="0" fillId="3" borderId="27" xfId="0" applyFill="1" applyBorder="1" applyAlignment="1" applyProtection="1"/>
    <xf numFmtId="0" fontId="0" fillId="3" borderId="28" xfId="0" applyFill="1" applyBorder="1"/>
    <xf numFmtId="0" fontId="15" fillId="3" borderId="0" xfId="0" applyFont="1" applyFill="1" applyAlignment="1">
      <alignment vertical="center"/>
    </xf>
    <xf numFmtId="167" fontId="0" fillId="3" borderId="9" xfId="1" applyNumberFormat="1" applyFont="1" applyFill="1" applyBorder="1"/>
    <xf numFmtId="167" fontId="0" fillId="3" borderId="11" xfId="1" applyNumberFormat="1" applyFont="1" applyFill="1" applyBorder="1" applyAlignment="1"/>
    <xf numFmtId="167" fontId="0" fillId="3" borderId="12" xfId="1" applyNumberFormat="1" applyFont="1" applyFill="1" applyBorder="1" applyAlignment="1"/>
    <xf numFmtId="167" fontId="0" fillId="3" borderId="35" xfId="1" applyNumberFormat="1" applyFont="1" applyFill="1" applyBorder="1" applyAlignment="1"/>
    <xf numFmtId="167" fontId="0" fillId="3" borderId="15" xfId="1" applyNumberFormat="1" applyFont="1" applyFill="1" applyBorder="1" applyAlignment="1"/>
    <xf numFmtId="167" fontId="0" fillId="3" borderId="16" xfId="1" applyNumberFormat="1" applyFont="1" applyFill="1" applyBorder="1" applyAlignment="1"/>
    <xf numFmtId="167" fontId="0" fillId="3" borderId="37" xfId="1" applyNumberFormat="1" applyFont="1" applyFill="1" applyBorder="1" applyAlignment="1"/>
    <xf numFmtId="167" fontId="0" fillId="3" borderId="11" xfId="1" applyNumberFormat="1" applyFont="1" applyFill="1" applyBorder="1"/>
    <xf numFmtId="167" fontId="0" fillId="3" borderId="12" xfId="1" applyNumberFormat="1" applyFont="1" applyFill="1" applyBorder="1"/>
    <xf numFmtId="167" fontId="0" fillId="3" borderId="15" xfId="1" applyNumberFormat="1" applyFont="1" applyFill="1" applyBorder="1"/>
    <xf numFmtId="167" fontId="0" fillId="3" borderId="16" xfId="1" applyNumberFormat="1" applyFont="1" applyFill="1" applyBorder="1"/>
    <xf numFmtId="167" fontId="0" fillId="3" borderId="17" xfId="1" applyNumberFormat="1" applyFont="1" applyFill="1" applyBorder="1"/>
    <xf numFmtId="167" fontId="0" fillId="3" borderId="18" xfId="1" applyNumberFormat="1" applyFont="1" applyFill="1" applyBorder="1"/>
    <xf numFmtId="167" fontId="0" fillId="3" borderId="0" xfId="0" applyNumberFormat="1" applyFill="1"/>
    <xf numFmtId="167" fontId="0" fillId="3" borderId="0" xfId="0" applyNumberFormat="1" applyFill="1" applyAlignment="1">
      <alignment horizontal="right"/>
    </xf>
    <xf numFmtId="167" fontId="0" fillId="3" borderId="19" xfId="1" applyNumberFormat="1" applyFont="1" applyFill="1" applyBorder="1"/>
    <xf numFmtId="167" fontId="0" fillId="4" borderId="6" xfId="1" applyNumberFormat="1" applyFont="1" applyFill="1" applyBorder="1"/>
    <xf numFmtId="167" fontId="0" fillId="3" borderId="23" xfId="1" applyNumberFormat="1" applyFont="1" applyFill="1" applyBorder="1"/>
    <xf numFmtId="167" fontId="0" fillId="3" borderId="24" xfId="1" applyNumberFormat="1" applyFont="1" applyFill="1" applyBorder="1"/>
    <xf numFmtId="167" fontId="0" fillId="3" borderId="25" xfId="1" applyNumberFormat="1" applyFont="1" applyFill="1" applyBorder="1"/>
    <xf numFmtId="167" fontId="0" fillId="3" borderId="20" xfId="1" applyNumberFormat="1" applyFont="1" applyFill="1" applyBorder="1"/>
    <xf numFmtId="167" fontId="0" fillId="3" borderId="13" xfId="1" applyNumberFormat="1" applyFont="1" applyFill="1" applyBorder="1"/>
    <xf numFmtId="167" fontId="0" fillId="3" borderId="14" xfId="1" applyNumberFormat="1" applyFont="1" applyFill="1" applyBorder="1"/>
    <xf numFmtId="167" fontId="0" fillId="3" borderId="21" xfId="1" applyNumberFormat="1" applyFont="1" applyFill="1" applyBorder="1"/>
    <xf numFmtId="167" fontId="0" fillId="4" borderId="0" xfId="0" applyNumberFormat="1" applyFill="1"/>
    <xf numFmtId="167" fontId="0" fillId="4" borderId="0" xfId="0" applyNumberFormat="1" applyFill="1" applyBorder="1"/>
    <xf numFmtId="167" fontId="7" fillId="7" borderId="1" xfId="1" applyNumberFormat="1" applyFont="1" applyFill="1" applyBorder="1" applyAlignment="1">
      <alignment horizontal="right"/>
    </xf>
    <xf numFmtId="167" fontId="0" fillId="2" borderId="6" xfId="1" applyNumberFormat="1" applyFont="1" applyFill="1" applyBorder="1"/>
    <xf numFmtId="167" fontId="1" fillId="5" borderId="1" xfId="1" applyNumberFormat="1" applyFont="1" applyFill="1" applyBorder="1"/>
    <xf numFmtId="167" fontId="0" fillId="3" borderId="0" xfId="1" applyNumberFormat="1" applyFont="1" applyFill="1"/>
    <xf numFmtId="167" fontId="0" fillId="2" borderId="0" xfId="1" applyNumberFormat="1" applyFont="1" applyFill="1" applyBorder="1"/>
    <xf numFmtId="167" fontId="0" fillId="2" borderId="0" xfId="0" applyNumberFormat="1" applyFill="1"/>
    <xf numFmtId="167" fontId="0" fillId="2" borderId="0" xfId="0" applyNumberFormat="1" applyFill="1" applyBorder="1"/>
    <xf numFmtId="167" fontId="0" fillId="3" borderId="22" xfId="1" applyNumberFormat="1" applyFont="1" applyFill="1" applyBorder="1"/>
    <xf numFmtId="167" fontId="0" fillId="3" borderId="1" xfId="1" applyNumberFormat="1" applyFont="1" applyFill="1" applyBorder="1"/>
    <xf numFmtId="167" fontId="0" fillId="3" borderId="2" xfId="1" applyNumberFormat="1" applyFont="1" applyFill="1" applyBorder="1"/>
    <xf numFmtId="167" fontId="7" fillId="8" borderId="2" xfId="1" applyNumberFormat="1" applyFont="1" applyFill="1" applyBorder="1" applyAlignment="1">
      <alignment horizontal="right"/>
    </xf>
    <xf numFmtId="0" fontId="3" fillId="3" borderId="0" xfId="0" applyFont="1" applyFill="1" applyAlignment="1">
      <alignment horizontal="left" wrapText="1"/>
    </xf>
    <xf numFmtId="0" fontId="32" fillId="3" borderId="0" xfId="0" applyFont="1" applyFill="1" applyAlignment="1">
      <alignment horizontal="center" wrapText="1"/>
    </xf>
    <xf numFmtId="0" fontId="0" fillId="6" borderId="0" xfId="0" applyFill="1" applyAlignment="1">
      <alignment vertical="center"/>
    </xf>
    <xf numFmtId="0" fontId="22" fillId="3" borderId="0" xfId="0" applyFont="1" applyFill="1" applyAlignment="1">
      <alignment vertical="center"/>
    </xf>
    <xf numFmtId="0" fontId="22" fillId="3" borderId="0" xfId="0" applyFont="1" applyFill="1" applyAlignment="1" applyProtection="1">
      <alignment vertical="center"/>
    </xf>
    <xf numFmtId="0" fontId="9" fillId="3" borderId="0" xfId="0" applyFont="1" applyFill="1" applyAlignment="1">
      <alignment vertical="center"/>
    </xf>
    <xf numFmtId="0" fontId="11" fillId="6" borderId="0" xfId="0" applyFont="1" applyFill="1" applyAlignment="1">
      <alignment horizontal="center" vertical="center"/>
    </xf>
    <xf numFmtId="0" fontId="0" fillId="3" borderId="0" xfId="0" applyFill="1" applyAlignment="1">
      <alignment vertical="center"/>
    </xf>
    <xf numFmtId="0" fontId="34" fillId="9" borderId="9" xfId="0" applyFont="1" applyFill="1" applyBorder="1" applyProtection="1"/>
    <xf numFmtId="0" fontId="35" fillId="9" borderId="9" xfId="0" applyFont="1" applyFill="1" applyBorder="1" applyAlignment="1" applyProtection="1">
      <alignment horizontal="right"/>
    </xf>
    <xf numFmtId="0" fontId="2" fillId="3" borderId="0" xfId="0" applyFont="1" applyFill="1" applyAlignment="1"/>
    <xf numFmtId="0" fontId="36" fillId="3" borderId="0" xfId="0" applyFont="1" applyFill="1" applyAlignment="1" applyProtection="1"/>
    <xf numFmtId="0" fontId="37" fillId="3" borderId="0" xfId="0" applyFont="1" applyFill="1" applyAlignment="1">
      <alignment horizontal="right" vertical="center"/>
    </xf>
    <xf numFmtId="0" fontId="14" fillId="3" borderId="0" xfId="0" applyFont="1" applyFill="1" applyAlignment="1"/>
    <xf numFmtId="0" fontId="38" fillId="9" borderId="9" xfId="0" applyFont="1" applyFill="1" applyBorder="1" applyProtection="1"/>
    <xf numFmtId="0" fontId="40" fillId="3" borderId="0" xfId="0" applyFont="1" applyFill="1" applyAlignment="1">
      <alignment horizontal="center" wrapText="1"/>
    </xf>
    <xf numFmtId="166" fontId="7" fillId="3" borderId="1" xfId="2" applyNumberFormat="1" applyFont="1" applyFill="1" applyBorder="1" applyAlignment="1">
      <alignment horizontal="right"/>
    </xf>
    <xf numFmtId="0" fontId="16" fillId="6" borderId="0" xfId="0" applyFont="1" applyFill="1" applyAlignment="1">
      <alignment horizontal="left"/>
    </xf>
    <xf numFmtId="0" fontId="7" fillId="6" borderId="0" xfId="0" applyFont="1" applyFill="1" applyAlignment="1">
      <alignment horizontal="left"/>
    </xf>
    <xf numFmtId="0" fontId="0" fillId="3" borderId="60" xfId="0" applyFill="1" applyBorder="1"/>
    <xf numFmtId="0" fontId="0" fillId="6" borderId="0" xfId="0" applyFill="1" applyProtection="1">
      <protection locked="0"/>
    </xf>
    <xf numFmtId="0" fontId="23" fillId="3" borderId="0" xfId="3" applyFill="1" applyAlignment="1">
      <alignment vertical="top" wrapText="1"/>
    </xf>
    <xf numFmtId="0" fontId="23" fillId="3" borderId="0" xfId="3" applyFill="1" applyAlignment="1">
      <alignment horizontal="left" vertical="top" wrapText="1"/>
    </xf>
    <xf numFmtId="0" fontId="12" fillId="3" borderId="0" xfId="0" applyFont="1" applyFill="1" applyAlignment="1">
      <alignment horizontal="center"/>
    </xf>
    <xf numFmtId="0" fontId="0" fillId="3" borderId="0" xfId="0" applyFill="1" applyBorder="1" applyAlignment="1" applyProtection="1">
      <alignment horizontal="left"/>
      <protection locked="0"/>
    </xf>
    <xf numFmtId="0" fontId="21" fillId="6" borderId="0" xfId="0" applyFont="1" applyFill="1"/>
    <xf numFmtId="167" fontId="0" fillId="3" borderId="0" xfId="1" applyNumberFormat="1" applyFont="1" applyFill="1" applyBorder="1"/>
    <xf numFmtId="0" fontId="0" fillId="3" borderId="27" xfId="0" applyFill="1" applyBorder="1" applyAlignment="1" applyProtection="1">
      <alignment horizontal="left"/>
    </xf>
    <xf numFmtId="0" fontId="0" fillId="3" borderId="0" xfId="0" applyFill="1" applyBorder="1" applyAlignment="1" applyProtection="1">
      <alignment horizontal="center"/>
      <protection locked="0"/>
    </xf>
    <xf numFmtId="0" fontId="0" fillId="3" borderId="9" xfId="0" applyFill="1" applyBorder="1" applyAlignment="1" applyProtection="1">
      <alignment horizontal="left"/>
    </xf>
    <xf numFmtId="0" fontId="44" fillId="3" borderId="7" xfId="0" applyFont="1" applyFill="1" applyBorder="1" applyAlignment="1">
      <alignment horizontal="right"/>
    </xf>
    <xf numFmtId="0" fontId="45" fillId="3" borderId="6" xfId="0" applyFont="1" applyFill="1" applyBorder="1" applyAlignment="1">
      <alignment wrapText="1"/>
    </xf>
    <xf numFmtId="0" fontId="3" fillId="3" borderId="0" xfId="0" applyFont="1" applyFill="1" applyAlignment="1">
      <alignment horizontal="left" vertical="center" wrapText="1"/>
    </xf>
    <xf numFmtId="167" fontId="4" fillId="3" borderId="29" xfId="1" applyNumberFormat="1" applyFont="1" applyFill="1" applyBorder="1" applyAlignment="1"/>
    <xf numFmtId="167" fontId="4" fillId="3" borderId="31" xfId="1" applyNumberFormat="1" applyFont="1" applyFill="1" applyBorder="1" applyAlignment="1"/>
    <xf numFmtId="167" fontId="4" fillId="3" borderId="33" xfId="1" applyNumberFormat="1" applyFont="1" applyFill="1" applyBorder="1" applyAlignment="1"/>
    <xf numFmtId="0" fontId="12" fillId="0" borderId="0" xfId="0" applyFont="1" applyFill="1" applyAlignment="1">
      <alignment horizontal="center"/>
    </xf>
    <xf numFmtId="0" fontId="9" fillId="3" borderId="0" xfId="0" applyFont="1" applyFill="1" applyAlignment="1">
      <alignment horizontal="left" vertical="center" wrapText="1"/>
    </xf>
    <xf numFmtId="0" fontId="9" fillId="3" borderId="0" xfId="0" applyFont="1" applyFill="1" applyAlignment="1">
      <alignment horizontal="left" wrapText="1"/>
    </xf>
    <xf numFmtId="0" fontId="3" fillId="3" borderId="0" xfId="0" applyFont="1" applyFill="1" applyAlignment="1">
      <alignment horizontal="left" vertical="center" wrapText="1"/>
    </xf>
    <xf numFmtId="167" fontId="0" fillId="3" borderId="43" xfId="1" applyNumberFormat="1" applyFont="1" applyFill="1" applyBorder="1"/>
    <xf numFmtId="167" fontId="0" fillId="3" borderId="44" xfId="1" applyNumberFormat="1" applyFont="1" applyFill="1" applyBorder="1"/>
    <xf numFmtId="167" fontId="0" fillId="3" borderId="17" xfId="1" applyNumberFormat="1" applyFont="1" applyFill="1" applyBorder="1" applyAlignment="1" applyProtection="1">
      <alignment horizontal="right"/>
    </xf>
    <xf numFmtId="167" fontId="0" fillId="3" borderId="18" xfId="1" applyNumberFormat="1" applyFont="1" applyFill="1" applyBorder="1" applyAlignment="1" applyProtection="1">
      <alignment horizontal="right"/>
    </xf>
    <xf numFmtId="167" fontId="0" fillId="3" borderId="41" xfId="1" applyNumberFormat="1" applyFont="1" applyFill="1" applyBorder="1" applyAlignment="1" applyProtection="1">
      <alignment horizontal="right"/>
    </xf>
    <xf numFmtId="0" fontId="0" fillId="6" borderId="0" xfId="0" applyFill="1" applyProtection="1"/>
    <xf numFmtId="167" fontId="4" fillId="3" borderId="0" xfId="1" applyNumberFormat="1" applyFont="1" applyFill="1" applyBorder="1" applyAlignment="1" applyProtection="1">
      <alignment horizontal="right"/>
    </xf>
    <xf numFmtId="167" fontId="0" fillId="3" borderId="0" xfId="1" applyNumberFormat="1" applyFont="1" applyFill="1" applyBorder="1" applyAlignment="1" applyProtection="1">
      <alignment horizontal="right"/>
    </xf>
    <xf numFmtId="0" fontId="0" fillId="3" borderId="0" xfId="0" applyFont="1" applyFill="1" applyAlignment="1">
      <alignment horizontal="center"/>
    </xf>
    <xf numFmtId="9" fontId="0" fillId="6" borderId="0" xfId="2" applyFont="1" applyFill="1"/>
    <xf numFmtId="9" fontId="3" fillId="6" borderId="66" xfId="0" applyNumberFormat="1" applyFont="1" applyFill="1" applyBorder="1" applyAlignment="1">
      <alignment horizontal="center"/>
    </xf>
    <xf numFmtId="9" fontId="3" fillId="6" borderId="67" xfId="0" applyNumberFormat="1" applyFont="1" applyFill="1" applyBorder="1" applyAlignment="1">
      <alignment horizontal="center"/>
    </xf>
    <xf numFmtId="9" fontId="0" fillId="6" borderId="0" xfId="0" quotePrefix="1" applyNumberFormat="1" applyFill="1" applyAlignment="1">
      <alignment horizontal="center"/>
    </xf>
    <xf numFmtId="0" fontId="0" fillId="6" borderId="0" xfId="0" quotePrefix="1" applyFill="1" applyAlignment="1">
      <alignment horizontal="right"/>
    </xf>
    <xf numFmtId="9" fontId="3" fillId="6" borderId="70" xfId="0" applyNumberFormat="1" applyFont="1" applyFill="1" applyBorder="1" applyAlignment="1">
      <alignment horizontal="center"/>
    </xf>
    <xf numFmtId="166" fontId="48" fillId="6" borderId="10" xfId="2" applyNumberFormat="1" applyFont="1" applyFill="1" applyBorder="1"/>
    <xf numFmtId="9" fontId="3" fillId="6" borderId="65" xfId="2" applyFont="1" applyFill="1" applyBorder="1" applyAlignment="1">
      <alignment horizontal="center"/>
    </xf>
    <xf numFmtId="9" fontId="3" fillId="6" borderId="71" xfId="2" applyFont="1" applyFill="1" applyBorder="1" applyAlignment="1">
      <alignment horizontal="center"/>
    </xf>
    <xf numFmtId="166" fontId="6" fillId="0" borderId="69" xfId="2" applyNumberFormat="1" applyFont="1" applyFill="1" applyBorder="1" applyAlignment="1">
      <alignment horizontal="center" vertical="center"/>
    </xf>
    <xf numFmtId="166" fontId="16" fillId="0" borderId="12" xfId="2" applyNumberFormat="1" applyFont="1" applyFill="1" applyBorder="1" applyAlignment="1">
      <alignment horizontal="center"/>
    </xf>
    <xf numFmtId="166" fontId="16" fillId="0" borderId="74" xfId="2" applyNumberFormat="1" applyFont="1" applyFill="1" applyBorder="1" applyAlignment="1">
      <alignment horizontal="center"/>
    </xf>
    <xf numFmtId="166" fontId="16" fillId="0" borderId="38" xfId="2" applyNumberFormat="1" applyFont="1" applyFill="1" applyBorder="1" applyAlignment="1">
      <alignment horizontal="center"/>
    </xf>
    <xf numFmtId="166" fontId="16" fillId="0" borderId="13" xfId="2" applyNumberFormat="1" applyFont="1" applyFill="1" applyBorder="1" applyAlignment="1">
      <alignment horizontal="center"/>
    </xf>
    <xf numFmtId="166" fontId="16" fillId="0" borderId="14" xfId="2" applyNumberFormat="1" applyFont="1" applyFill="1" applyBorder="1" applyAlignment="1">
      <alignment horizontal="center"/>
    </xf>
    <xf numFmtId="166" fontId="16" fillId="0" borderId="75" xfId="2" applyNumberFormat="1" applyFont="1" applyFill="1" applyBorder="1" applyAlignment="1">
      <alignment horizontal="center"/>
    </xf>
    <xf numFmtId="166" fontId="16" fillId="0" borderId="40" xfId="2" applyNumberFormat="1" applyFont="1" applyFill="1" applyBorder="1" applyAlignment="1">
      <alignment horizontal="center"/>
    </xf>
    <xf numFmtId="166" fontId="16" fillId="0" borderId="43" xfId="2" applyNumberFormat="1" applyFont="1" applyFill="1" applyBorder="1" applyAlignment="1">
      <alignment horizontal="center"/>
    </xf>
    <xf numFmtId="166" fontId="16" fillId="0" borderId="44" xfId="2" applyNumberFormat="1" applyFont="1" applyFill="1" applyBorder="1" applyAlignment="1">
      <alignment horizontal="center"/>
    </xf>
    <xf numFmtId="166" fontId="16" fillId="0" borderId="47" xfId="2" applyNumberFormat="1" applyFont="1" applyFill="1" applyBorder="1" applyAlignment="1">
      <alignment horizontal="center"/>
    </xf>
    <xf numFmtId="166" fontId="16" fillId="0" borderId="72" xfId="2" applyNumberFormat="1" applyFont="1" applyFill="1" applyBorder="1" applyAlignment="1">
      <alignment horizontal="center"/>
    </xf>
    <xf numFmtId="166" fontId="16" fillId="0" borderId="73" xfId="2" applyNumberFormat="1" applyFont="1" applyFill="1" applyBorder="1" applyAlignment="1">
      <alignment horizontal="center"/>
    </xf>
    <xf numFmtId="166" fontId="16" fillId="0" borderId="77" xfId="2" applyNumberFormat="1" applyFont="1" applyFill="1" applyBorder="1" applyAlignment="1">
      <alignment horizontal="center"/>
    </xf>
    <xf numFmtId="166" fontId="16" fillId="0" borderId="76" xfId="2" applyNumberFormat="1" applyFont="1" applyFill="1" applyBorder="1" applyAlignment="1">
      <alignment horizontal="center"/>
    </xf>
    <xf numFmtId="9" fontId="3" fillId="11" borderId="68" xfId="0" applyNumberFormat="1" applyFont="1" applyFill="1" applyBorder="1" applyAlignment="1">
      <alignment horizontal="center"/>
    </xf>
    <xf numFmtId="9" fontId="3" fillId="11" borderId="65" xfId="2" applyFont="1" applyFill="1" applyBorder="1" applyAlignment="1">
      <alignment horizontal="center"/>
    </xf>
    <xf numFmtId="0" fontId="21" fillId="6" borderId="0" xfId="0" applyFont="1" applyFill="1" applyAlignment="1">
      <alignment horizontal="right"/>
    </xf>
    <xf numFmtId="9" fontId="21" fillId="6" borderId="0" xfId="0" quotePrefix="1" applyNumberFormat="1" applyFont="1" applyFill="1" applyAlignment="1">
      <alignment horizontal="center"/>
    </xf>
    <xf numFmtId="0" fontId="4" fillId="6" borderId="0" xfId="0" applyFont="1" applyFill="1"/>
    <xf numFmtId="0" fontId="10" fillId="6" borderId="0" xfId="0" applyFont="1" applyFill="1"/>
    <xf numFmtId="0" fontId="4" fillId="6" borderId="0" xfId="0" applyFont="1" applyFill="1" applyAlignment="1">
      <alignment horizontal="center"/>
    </xf>
    <xf numFmtId="0" fontId="8" fillId="6" borderId="0" xfId="0" applyFont="1" applyFill="1" applyAlignment="1">
      <alignment horizontal="center"/>
    </xf>
    <xf numFmtId="9" fontId="8" fillId="6" borderId="0" xfId="0" quotePrefix="1" applyNumberFormat="1" applyFont="1" applyFill="1" applyAlignment="1">
      <alignment horizontal="right"/>
    </xf>
    <xf numFmtId="166" fontId="0" fillId="3" borderId="19" xfId="2" applyNumberFormat="1" applyFont="1" applyFill="1" applyBorder="1" applyAlignment="1">
      <alignment horizontal="center"/>
    </xf>
    <xf numFmtId="0" fontId="0" fillId="6" borderId="0" xfId="0" quotePrefix="1" applyFill="1"/>
    <xf numFmtId="0" fontId="0" fillId="6" borderId="0" xfId="0" applyFill="1" applyAlignment="1">
      <alignment horizontal="right"/>
    </xf>
    <xf numFmtId="166" fontId="0" fillId="3" borderId="2" xfId="2" applyNumberFormat="1" applyFont="1" applyFill="1" applyBorder="1" applyAlignment="1">
      <alignment horizontal="center"/>
    </xf>
    <xf numFmtId="166" fontId="0" fillId="3" borderId="1" xfId="2" applyNumberFormat="1" applyFont="1" applyFill="1" applyBorder="1" applyAlignment="1">
      <alignment horizontal="center"/>
    </xf>
    <xf numFmtId="166" fontId="16" fillId="0" borderId="15" xfId="2" applyNumberFormat="1" applyFont="1" applyFill="1" applyBorder="1" applyAlignment="1">
      <alignment horizontal="center"/>
    </xf>
    <xf numFmtId="166" fontId="16" fillId="0" borderId="16" xfId="2" applyNumberFormat="1" applyFont="1" applyFill="1" applyBorder="1" applyAlignment="1">
      <alignment horizontal="center"/>
    </xf>
    <xf numFmtId="166" fontId="16" fillId="0" borderId="39" xfId="2" applyNumberFormat="1" applyFont="1" applyFill="1" applyBorder="1" applyAlignment="1">
      <alignment horizontal="center"/>
    </xf>
    <xf numFmtId="166" fontId="16" fillId="0" borderId="84" xfId="2" applyNumberFormat="1" applyFont="1" applyFill="1" applyBorder="1" applyAlignment="1">
      <alignment horizontal="center"/>
    </xf>
    <xf numFmtId="9" fontId="3" fillId="6" borderId="0" xfId="0" applyNumberFormat="1" applyFont="1" applyFill="1" applyAlignment="1">
      <alignment horizontal="center"/>
    </xf>
    <xf numFmtId="167" fontId="0" fillId="3" borderId="4" xfId="1" applyNumberFormat="1" applyFont="1" applyFill="1" applyBorder="1"/>
    <xf numFmtId="167" fontId="47" fillId="3" borderId="11" xfId="1" applyNumberFormat="1" applyFont="1" applyFill="1" applyBorder="1" applyAlignment="1">
      <alignment vertical="center"/>
    </xf>
    <xf numFmtId="167" fontId="47" fillId="3" borderId="12" xfId="1" applyNumberFormat="1" applyFont="1" applyFill="1" applyBorder="1" applyAlignment="1">
      <alignment vertical="center"/>
    </xf>
    <xf numFmtId="167" fontId="47" fillId="3" borderId="13" xfId="1" applyNumberFormat="1" applyFont="1" applyFill="1" applyBorder="1" applyAlignment="1">
      <alignment vertical="center"/>
    </xf>
    <xf numFmtId="167" fontId="47" fillId="3" borderId="14" xfId="1" applyNumberFormat="1" applyFont="1" applyFill="1" applyBorder="1" applyAlignment="1">
      <alignment vertical="center"/>
    </xf>
    <xf numFmtId="167" fontId="47" fillId="3" borderId="15" xfId="1" applyNumberFormat="1" applyFont="1" applyFill="1" applyBorder="1" applyAlignment="1">
      <alignment vertical="center"/>
    </xf>
    <xf numFmtId="167" fontId="47" fillId="3" borderId="16" xfId="1" applyNumberFormat="1" applyFont="1" applyFill="1" applyBorder="1" applyAlignment="1">
      <alignment vertical="center"/>
    </xf>
    <xf numFmtId="167" fontId="47" fillId="3" borderId="35" xfId="1" applyNumberFormat="1" applyFont="1" applyFill="1" applyBorder="1" applyAlignment="1">
      <alignment vertical="center"/>
    </xf>
    <xf numFmtId="167" fontId="47" fillId="3" borderId="36" xfId="1" applyNumberFormat="1" applyFont="1" applyFill="1" applyBorder="1" applyAlignment="1">
      <alignment vertical="center"/>
    </xf>
    <xf numFmtId="167" fontId="47" fillId="3" borderId="37" xfId="1" applyNumberFormat="1" applyFont="1" applyFill="1" applyBorder="1" applyAlignment="1">
      <alignment vertical="center"/>
    </xf>
    <xf numFmtId="167" fontId="47" fillId="3" borderId="11" xfId="1" applyNumberFormat="1" applyFont="1" applyFill="1" applyBorder="1" applyAlignment="1">
      <alignment horizontal="right" vertical="center"/>
    </xf>
    <xf numFmtId="167" fontId="47" fillId="3" borderId="12" xfId="1" applyNumberFormat="1" applyFont="1" applyFill="1" applyBorder="1" applyAlignment="1">
      <alignment horizontal="right" vertical="center"/>
    </xf>
    <xf numFmtId="167" fontId="47" fillId="3" borderId="35" xfId="1" applyNumberFormat="1" applyFont="1" applyFill="1" applyBorder="1" applyAlignment="1">
      <alignment horizontal="right" vertical="center"/>
    </xf>
    <xf numFmtId="167" fontId="47" fillId="3" borderId="13" xfId="1" applyNumberFormat="1" applyFont="1" applyFill="1" applyBorder="1" applyAlignment="1">
      <alignment horizontal="right" vertical="center"/>
    </xf>
    <xf numFmtId="167" fontId="47" fillId="3" borderId="14" xfId="1" applyNumberFormat="1" applyFont="1" applyFill="1" applyBorder="1" applyAlignment="1">
      <alignment horizontal="right" vertical="center"/>
    </xf>
    <xf numFmtId="167" fontId="47" fillId="3" borderId="36" xfId="1" applyNumberFormat="1" applyFont="1" applyFill="1" applyBorder="1" applyAlignment="1">
      <alignment horizontal="right" vertical="center"/>
    </xf>
    <xf numFmtId="167" fontId="47" fillId="3" borderId="15" xfId="1" applyNumberFormat="1" applyFont="1" applyFill="1" applyBorder="1" applyAlignment="1">
      <alignment horizontal="right" vertical="center"/>
    </xf>
    <xf numFmtId="167" fontId="47" fillId="3" borderId="16" xfId="1" applyNumberFormat="1" applyFont="1" applyFill="1" applyBorder="1" applyAlignment="1">
      <alignment horizontal="right" vertical="center"/>
    </xf>
    <xf numFmtId="167" fontId="47" fillId="3" borderId="37" xfId="1" applyNumberFormat="1" applyFont="1" applyFill="1" applyBorder="1" applyAlignment="1">
      <alignment horizontal="right" vertical="center"/>
    </xf>
    <xf numFmtId="9" fontId="0" fillId="6" borderId="0" xfId="2" applyFont="1" applyFill="1" applyAlignment="1">
      <alignment horizontal="center"/>
    </xf>
    <xf numFmtId="0" fontId="46" fillId="3" borderId="0" xfId="0" applyFont="1" applyFill="1" applyAlignment="1" applyProtection="1">
      <alignment horizontal="center"/>
    </xf>
    <xf numFmtId="0" fontId="0" fillId="6" borderId="0" xfId="0" applyFill="1" applyAlignment="1">
      <alignment horizontal="center"/>
    </xf>
    <xf numFmtId="0" fontId="0" fillId="6" borderId="0" xfId="0" applyFill="1" applyAlignment="1"/>
    <xf numFmtId="0" fontId="0" fillId="6" borderId="78" xfId="0" applyFill="1" applyBorder="1" applyAlignment="1">
      <alignment horizontal="right"/>
    </xf>
    <xf numFmtId="0" fontId="0" fillId="6" borderId="88" xfId="0" applyFill="1" applyBorder="1" applyAlignment="1">
      <alignment horizontal="right"/>
    </xf>
    <xf numFmtId="0" fontId="0" fillId="6" borderId="88" xfId="0" applyFill="1" applyBorder="1"/>
    <xf numFmtId="170" fontId="0" fillId="6" borderId="82" xfId="0" applyNumberFormat="1" applyFill="1" applyBorder="1" applyAlignment="1">
      <alignment horizontal="right"/>
    </xf>
    <xf numFmtId="170" fontId="0" fillId="6" borderId="89" xfId="0" applyNumberFormat="1" applyFill="1" applyBorder="1" applyAlignment="1">
      <alignment horizontal="right"/>
    </xf>
    <xf numFmtId="170" fontId="0" fillId="6" borderId="89" xfId="0" applyNumberFormat="1" applyFill="1" applyBorder="1"/>
    <xf numFmtId="170" fontId="0" fillId="6" borderId="83" xfId="0" applyNumberFormat="1" applyFill="1" applyBorder="1"/>
    <xf numFmtId="0" fontId="0" fillId="6" borderId="0" xfId="0" applyFill="1" applyAlignment="1">
      <alignment horizontal="left"/>
    </xf>
    <xf numFmtId="2" fontId="0" fillId="3" borderId="19" xfId="2" applyNumberFormat="1" applyFont="1" applyFill="1" applyBorder="1" applyAlignment="1">
      <alignment horizontal="center"/>
    </xf>
    <xf numFmtId="2" fontId="0" fillId="3" borderId="1" xfId="2" applyNumberFormat="1" applyFont="1" applyFill="1" applyBorder="1" applyAlignment="1">
      <alignment horizontal="center"/>
    </xf>
    <xf numFmtId="167" fontId="0" fillId="3" borderId="87" xfId="1" applyNumberFormat="1" applyFont="1" applyFill="1" applyBorder="1"/>
    <xf numFmtId="167" fontId="0" fillId="3" borderId="78" xfId="1" applyNumberFormat="1" applyFont="1" applyFill="1" applyBorder="1"/>
    <xf numFmtId="167" fontId="0" fillId="3" borderId="88" xfId="1" applyNumberFormat="1" applyFont="1" applyFill="1" applyBorder="1"/>
    <xf numFmtId="167" fontId="0" fillId="3" borderId="79" xfId="1" applyNumberFormat="1" applyFont="1" applyFill="1" applyBorder="1"/>
    <xf numFmtId="167" fontId="0" fillId="3" borderId="80" xfId="1" applyNumberFormat="1" applyFont="1" applyFill="1" applyBorder="1"/>
    <xf numFmtId="167" fontId="0" fillId="3" borderId="81" xfId="1" applyNumberFormat="1" applyFont="1" applyFill="1" applyBorder="1"/>
    <xf numFmtId="167" fontId="0" fillId="3" borderId="82" xfId="1" applyNumberFormat="1" applyFont="1" applyFill="1" applyBorder="1"/>
    <xf numFmtId="167" fontId="0" fillId="3" borderId="89" xfId="1" applyNumberFormat="1" applyFont="1" applyFill="1" applyBorder="1"/>
    <xf numFmtId="167" fontId="0" fillId="3" borderId="83" xfId="1" applyNumberFormat="1" applyFont="1" applyFill="1" applyBorder="1"/>
    <xf numFmtId="0" fontId="0" fillId="11" borderId="79" xfId="0" applyFill="1" applyBorder="1"/>
    <xf numFmtId="166" fontId="16" fillId="0" borderId="53" xfId="2" applyNumberFormat="1" applyFont="1" applyFill="1" applyBorder="1" applyAlignment="1">
      <alignment horizontal="center"/>
    </xf>
    <xf numFmtId="166" fontId="16" fillId="0" borderId="90" xfId="2" applyNumberFormat="1" applyFont="1" applyFill="1" applyBorder="1" applyAlignment="1">
      <alignment horizontal="center"/>
    </xf>
    <xf numFmtId="0" fontId="0" fillId="10" borderId="0" xfId="0" applyFill="1"/>
    <xf numFmtId="171" fontId="0" fillId="3" borderId="19" xfId="1" applyNumberFormat="1" applyFont="1" applyFill="1" applyBorder="1"/>
    <xf numFmtId="171" fontId="0" fillId="3" borderId="23" xfId="1" applyNumberFormat="1" applyFont="1" applyFill="1" applyBorder="1"/>
    <xf numFmtId="171" fontId="0" fillId="3" borderId="20" xfId="1" applyNumberFormat="1" applyFont="1" applyFill="1" applyBorder="1"/>
    <xf numFmtId="171" fontId="0" fillId="3" borderId="21" xfId="1" applyNumberFormat="1" applyFont="1" applyFill="1" applyBorder="1"/>
    <xf numFmtId="171" fontId="1" fillId="5" borderId="1" xfId="1" applyNumberFormat="1" applyFont="1" applyFill="1" applyBorder="1"/>
    <xf numFmtId="171" fontId="7" fillId="5" borderId="1" xfId="1" applyNumberFormat="1" applyFont="1" applyFill="1" applyBorder="1"/>
    <xf numFmtId="167" fontId="0" fillId="3" borderId="13" xfId="1" applyNumberFormat="1" applyFont="1" applyFill="1" applyBorder="1" applyProtection="1"/>
    <xf numFmtId="167" fontId="0" fillId="3" borderId="14" xfId="1" applyNumberFormat="1" applyFont="1" applyFill="1" applyBorder="1" applyProtection="1"/>
    <xf numFmtId="167" fontId="0" fillId="3" borderId="15" xfId="0" applyNumberFormat="1" applyFill="1" applyBorder="1"/>
    <xf numFmtId="167" fontId="0" fillId="3" borderId="16" xfId="0" applyNumberFormat="1" applyFill="1" applyBorder="1"/>
    <xf numFmtId="167" fontId="0" fillId="3" borderId="37" xfId="0" applyNumberFormat="1" applyFill="1" applyBorder="1"/>
    <xf numFmtId="0" fontId="0" fillId="3" borderId="0" xfId="0" applyFill="1" applyAlignment="1">
      <alignment horizontal="left"/>
    </xf>
    <xf numFmtId="1" fontId="0" fillId="6" borderId="0" xfId="2" applyNumberFormat="1" applyFont="1" applyFill="1" applyBorder="1"/>
    <xf numFmtId="9" fontId="3" fillId="6" borderId="91" xfId="0" applyNumberFormat="1" applyFont="1" applyFill="1" applyBorder="1" applyAlignment="1">
      <alignment horizontal="center"/>
    </xf>
    <xf numFmtId="166" fontId="16" fillId="0" borderId="92" xfId="2" applyNumberFormat="1" applyFont="1" applyFill="1" applyBorder="1" applyAlignment="1">
      <alignment horizontal="center"/>
    </xf>
    <xf numFmtId="0" fontId="21" fillId="6" borderId="0" xfId="0" applyFont="1" applyFill="1" applyAlignment="1">
      <alignment horizontal="center"/>
    </xf>
    <xf numFmtId="170" fontId="0" fillId="13" borderId="88" xfId="0" applyNumberFormat="1" applyFill="1" applyBorder="1"/>
    <xf numFmtId="0" fontId="0" fillId="6" borderId="0" xfId="0" applyFont="1" applyFill="1" applyAlignment="1"/>
    <xf numFmtId="0" fontId="23" fillId="3" borderId="0" xfId="3" applyFill="1"/>
    <xf numFmtId="0" fontId="29" fillId="6" borderId="0" xfId="0" applyFont="1" applyFill="1" applyAlignment="1">
      <alignment horizontal="center"/>
    </xf>
    <xf numFmtId="0" fontId="18" fillId="6" borderId="0" xfId="0" applyFont="1" applyFill="1"/>
    <xf numFmtId="0" fontId="0" fillId="3" borderId="28" xfId="0" applyFill="1" applyBorder="1" applyAlignment="1" applyProtection="1"/>
    <xf numFmtId="0" fontId="0" fillId="3" borderId="64" xfId="0" applyFill="1" applyBorder="1" applyAlignment="1" applyProtection="1">
      <alignment horizontal="center"/>
    </xf>
    <xf numFmtId="0" fontId="0" fillId="3" borderId="42" xfId="0" applyFill="1" applyBorder="1" applyAlignment="1" applyProtection="1">
      <alignment horizontal="center"/>
    </xf>
    <xf numFmtId="0" fontId="9" fillId="3" borderId="0" xfId="0" applyFont="1" applyFill="1" applyAlignment="1">
      <alignment horizontal="left" vertical="top" wrapText="1"/>
    </xf>
    <xf numFmtId="0" fontId="3" fillId="3" borderId="0" xfId="0" applyFont="1" applyFill="1"/>
    <xf numFmtId="0" fontId="9" fillId="3" borderId="0" xfId="0" applyFont="1" applyFill="1" applyAlignment="1">
      <alignment horizontal="left" wrapText="1"/>
    </xf>
    <xf numFmtId="0" fontId="31" fillId="3" borderId="0" xfId="0" applyFont="1" applyFill="1" applyAlignment="1" applyProtection="1">
      <alignment horizontal="left" wrapText="1"/>
      <protection locked="0"/>
    </xf>
    <xf numFmtId="0" fontId="9" fillId="3" borderId="0" xfId="0" applyFont="1" applyFill="1" applyAlignment="1">
      <alignment horizontal="left" wrapText="1"/>
    </xf>
    <xf numFmtId="0" fontId="9" fillId="3" borderId="0" xfId="0" applyFont="1" applyFill="1" applyAlignment="1">
      <alignment horizontal="left" wrapText="1"/>
    </xf>
    <xf numFmtId="0" fontId="3" fillId="3" borderId="0" xfId="0" applyFont="1" applyFill="1" applyAlignment="1">
      <alignment horizontal="left" vertical="center" wrapText="1"/>
    </xf>
    <xf numFmtId="0" fontId="21" fillId="3" borderId="0" xfId="0" applyFont="1" applyFill="1" applyAlignment="1" applyProtection="1">
      <alignment horizontal="left" indent="2"/>
    </xf>
    <xf numFmtId="0" fontId="21" fillId="3" borderId="0" xfId="0" applyFont="1" applyFill="1" applyAlignment="1" applyProtection="1">
      <alignment horizontal="left"/>
    </xf>
    <xf numFmtId="0" fontId="9" fillId="3" borderId="0" xfId="0" applyFont="1" applyFill="1" applyAlignment="1">
      <alignment horizontal="left" vertical="center" wrapText="1"/>
    </xf>
    <xf numFmtId="0" fontId="2" fillId="3" borderId="0" xfId="0" applyFont="1" applyFill="1"/>
    <xf numFmtId="0" fontId="52" fillId="6" borderId="0" xfId="0" applyFont="1" applyFill="1" applyAlignment="1">
      <alignment horizontal="center"/>
    </xf>
    <xf numFmtId="0" fontId="9" fillId="3" borderId="0" xfId="0" applyFont="1" applyFill="1" applyAlignment="1">
      <alignment vertical="top" wrapText="1"/>
    </xf>
    <xf numFmtId="0" fontId="23" fillId="3" borderId="0" xfId="3" applyFill="1" applyAlignment="1"/>
    <xf numFmtId="9" fontId="0" fillId="15" borderId="19" xfId="2" applyNumberFormat="1" applyFont="1" applyFill="1" applyBorder="1" applyAlignment="1" applyProtection="1">
      <alignment horizontal="center"/>
      <protection locked="0"/>
    </xf>
    <xf numFmtId="9" fontId="0" fillId="15" borderId="21" xfId="0" applyNumberFormat="1" applyFill="1" applyBorder="1" applyAlignment="1" applyProtection="1">
      <alignment horizontal="center"/>
      <protection locked="0"/>
    </xf>
    <xf numFmtId="0" fontId="0" fillId="16" borderId="0" xfId="0" applyFill="1"/>
    <xf numFmtId="0" fontId="0" fillId="16" borderId="0" xfId="0" applyFill="1" applyBorder="1"/>
    <xf numFmtId="1" fontId="31" fillId="17" borderId="19" xfId="0" applyNumberFormat="1" applyFont="1" applyFill="1" applyBorder="1" applyAlignment="1" applyProtection="1">
      <alignment horizontal="center"/>
    </xf>
    <xf numFmtId="1" fontId="31" fillId="17" borderId="20" xfId="0" applyNumberFormat="1" applyFont="1" applyFill="1" applyBorder="1" applyAlignment="1" applyProtection="1">
      <alignment horizontal="center"/>
    </xf>
    <xf numFmtId="9" fontId="31" fillId="17" borderId="19" xfId="2" applyFont="1" applyFill="1" applyBorder="1" applyAlignment="1" applyProtection="1">
      <alignment horizontal="center"/>
    </xf>
    <xf numFmtId="9" fontId="31" fillId="17" borderId="21" xfId="2" applyFont="1" applyFill="1" applyBorder="1" applyAlignment="1" applyProtection="1">
      <alignment horizontal="center"/>
    </xf>
    <xf numFmtId="167" fontId="0" fillId="17" borderId="11" xfId="1" applyNumberFormat="1" applyFont="1" applyFill="1" applyBorder="1" applyAlignment="1" applyProtection="1">
      <protection locked="0"/>
    </xf>
    <xf numFmtId="167" fontId="2" fillId="17" borderId="11" xfId="1" applyNumberFormat="1" applyFont="1" applyFill="1" applyBorder="1" applyAlignment="1" applyProtection="1">
      <protection locked="0"/>
    </xf>
    <xf numFmtId="2" fontId="2" fillId="17" borderId="19" xfId="0" applyNumberFormat="1" applyFont="1" applyFill="1" applyBorder="1" applyAlignment="1" applyProtection="1">
      <alignment horizontal="center"/>
    </xf>
    <xf numFmtId="165" fontId="12" fillId="17" borderId="19" xfId="1" applyNumberFormat="1" applyFont="1" applyFill="1" applyBorder="1" applyAlignment="1" applyProtection="1">
      <alignment horizontal="center"/>
    </xf>
    <xf numFmtId="165" fontId="2" fillId="17" borderId="11" xfId="1" applyNumberFormat="1" applyFont="1" applyFill="1" applyBorder="1" applyAlignment="1" applyProtection="1">
      <alignment horizontal="right"/>
    </xf>
    <xf numFmtId="0" fontId="56" fillId="3" borderId="0" xfId="0" applyFont="1" applyFill="1" applyAlignment="1" applyProtection="1">
      <alignment horizontal="center" wrapText="1"/>
    </xf>
    <xf numFmtId="2" fontId="0" fillId="17" borderId="1" xfId="0" applyNumberFormat="1" applyFill="1" applyBorder="1" applyAlignment="1" applyProtection="1">
      <alignment horizontal="center"/>
      <protection locked="0"/>
    </xf>
    <xf numFmtId="2" fontId="2" fillId="17" borderId="1" xfId="0" applyNumberFormat="1" applyFont="1" applyFill="1" applyBorder="1" applyAlignment="1" applyProtection="1">
      <alignment horizontal="center"/>
      <protection locked="0"/>
    </xf>
    <xf numFmtId="165" fontId="2" fillId="17" borderId="17" xfId="1" applyNumberFormat="1" applyFont="1" applyFill="1" applyBorder="1" applyAlignment="1" applyProtection="1">
      <alignment horizontal="center"/>
      <protection locked="0"/>
    </xf>
    <xf numFmtId="0" fontId="2" fillId="3" borderId="0" xfId="0" applyFont="1" applyFill="1" applyAlignment="1" applyProtection="1">
      <alignment horizontal="left"/>
    </xf>
    <xf numFmtId="0" fontId="56" fillId="3" borderId="0" xfId="0" applyFont="1" applyFill="1" applyAlignment="1">
      <alignment horizontal="center" wrapText="1"/>
    </xf>
    <xf numFmtId="165" fontId="2" fillId="17" borderId="19" xfId="1" applyNumberFormat="1" applyFont="1" applyFill="1" applyBorder="1" applyAlignment="1" applyProtection="1">
      <alignment horizontal="center"/>
    </xf>
    <xf numFmtId="165" fontId="2" fillId="17" borderId="21" xfId="1" applyNumberFormat="1" applyFont="1" applyFill="1" applyBorder="1" applyAlignment="1" applyProtection="1">
      <alignment horizontal="center"/>
      <protection locked="0"/>
    </xf>
    <xf numFmtId="0" fontId="2" fillId="3" borderId="0" xfId="0" applyFont="1" applyFill="1" applyAlignment="1">
      <alignment horizontal="left"/>
    </xf>
    <xf numFmtId="0" fontId="2" fillId="17" borderId="45" xfId="0" applyFont="1" applyFill="1" applyBorder="1" applyAlignment="1" applyProtection="1">
      <alignment horizontal="center"/>
    </xf>
    <xf numFmtId="0" fontId="2" fillId="17" borderId="38" xfId="0" applyFont="1" applyFill="1" applyBorder="1" applyAlignment="1" applyProtection="1">
      <alignment horizontal="center"/>
    </xf>
    <xf numFmtId="164" fontId="0" fillId="17" borderId="11" xfId="1" applyNumberFormat="1" applyFont="1" applyFill="1" applyBorder="1" applyAlignment="1" applyProtection="1">
      <alignment horizontal="center" vertical="center"/>
      <protection locked="0"/>
    </xf>
    <xf numFmtId="164" fontId="2" fillId="17" borderId="11" xfId="1" applyNumberFormat="1" applyFont="1" applyFill="1" applyBorder="1" applyAlignment="1" applyProtection="1">
      <alignment horizontal="center" vertical="center"/>
      <protection locked="0"/>
    </xf>
    <xf numFmtId="164" fontId="2" fillId="17" borderId="11" xfId="1" applyNumberFormat="1" applyFont="1" applyFill="1" applyBorder="1" applyProtection="1"/>
    <xf numFmtId="0" fontId="2" fillId="17" borderId="26" xfId="0" applyFont="1" applyFill="1" applyBorder="1" applyAlignment="1" applyProtection="1"/>
    <xf numFmtId="0" fontId="2" fillId="17" borderId="28" xfId="0" applyFont="1" applyFill="1" applyBorder="1" applyAlignment="1" applyProtection="1"/>
    <xf numFmtId="0" fontId="2" fillId="17" borderId="64" xfId="0" applyFont="1" applyFill="1" applyBorder="1" applyAlignment="1" applyProtection="1">
      <alignment horizontal="center"/>
    </xf>
    <xf numFmtId="0" fontId="2" fillId="17" borderId="42" xfId="0" applyFont="1" applyFill="1" applyBorder="1" applyAlignment="1" applyProtection="1">
      <alignment horizontal="center"/>
    </xf>
    <xf numFmtId="168" fontId="0" fillId="17" borderId="17" xfId="1" applyNumberFormat="1" applyFont="1" applyFill="1" applyBorder="1" applyProtection="1">
      <protection locked="0"/>
    </xf>
    <xf numFmtId="168" fontId="2" fillId="17" borderId="17" xfId="1" applyNumberFormat="1" applyFont="1" applyFill="1" applyBorder="1" applyProtection="1">
      <protection locked="0"/>
    </xf>
    <xf numFmtId="0" fontId="13" fillId="9" borderId="9" xfId="0" applyFont="1" applyFill="1" applyBorder="1" applyProtection="1"/>
    <xf numFmtId="0" fontId="57" fillId="9" borderId="9" xfId="0" applyFont="1" applyFill="1" applyBorder="1" applyAlignment="1" applyProtection="1">
      <alignment horizontal="right"/>
    </xf>
    <xf numFmtId="164" fontId="0" fillId="17" borderId="1" xfId="1" applyNumberFormat="1" applyFont="1" applyFill="1" applyBorder="1" applyAlignment="1" applyProtection="1">
      <alignment horizontal="center" vertical="center"/>
      <protection locked="0"/>
    </xf>
    <xf numFmtId="164" fontId="2" fillId="17" borderId="1" xfId="1" applyNumberFormat="1" applyFont="1" applyFill="1" applyBorder="1" applyAlignment="1" applyProtection="1">
      <alignment horizontal="center" vertical="center"/>
      <protection locked="0"/>
    </xf>
    <xf numFmtId="168" fontId="0" fillId="17" borderId="11" xfId="1" applyNumberFormat="1" applyFont="1" applyFill="1" applyBorder="1" applyAlignment="1" applyProtection="1">
      <protection locked="0"/>
    </xf>
    <xf numFmtId="169" fontId="44" fillId="17" borderId="15" xfId="1" applyNumberFormat="1" applyFont="1" applyFill="1" applyBorder="1" applyAlignment="1" applyProtection="1">
      <alignment horizontal="center"/>
      <protection locked="0"/>
    </xf>
    <xf numFmtId="168" fontId="2" fillId="17" borderId="11" xfId="1" applyNumberFormat="1" applyFont="1" applyFill="1" applyBorder="1" applyAlignment="1" applyProtection="1">
      <protection locked="0"/>
    </xf>
    <xf numFmtId="169" fontId="58" fillId="17" borderId="15" xfId="1" applyNumberFormat="1" applyFont="1" applyFill="1" applyBorder="1" applyAlignment="1" applyProtection="1">
      <alignment horizontal="center"/>
      <protection locked="0"/>
    </xf>
    <xf numFmtId="9" fontId="2" fillId="17" borderId="19" xfId="2" applyNumberFormat="1" applyFont="1" applyFill="1" applyBorder="1" applyAlignment="1" applyProtection="1">
      <alignment horizontal="center"/>
      <protection locked="0"/>
    </xf>
    <xf numFmtId="9" fontId="2" fillId="17" borderId="21" xfId="0" applyNumberFormat="1" applyFont="1" applyFill="1" applyBorder="1" applyAlignment="1">
      <alignment horizontal="center"/>
    </xf>
    <xf numFmtId="165" fontId="2" fillId="17" borderId="13" xfId="1" applyNumberFormat="1" applyFont="1" applyFill="1" applyBorder="1" applyProtection="1"/>
    <xf numFmtId="167" fontId="2" fillId="17" borderId="11" xfId="1" applyNumberFormat="1" applyFont="1" applyFill="1" applyBorder="1" applyAlignment="1" applyProtection="1">
      <alignment horizontal="right"/>
      <protection locked="0"/>
    </xf>
    <xf numFmtId="167" fontId="2" fillId="17" borderId="13" xfId="1" applyNumberFormat="1" applyFont="1" applyFill="1" applyBorder="1" applyAlignment="1" applyProtection="1">
      <alignment horizontal="right"/>
      <protection locked="0"/>
    </xf>
    <xf numFmtId="167" fontId="2" fillId="17" borderId="15" xfId="1" applyNumberFormat="1" applyFont="1" applyFill="1" applyBorder="1" applyAlignment="1" applyProtection="1">
      <alignment horizontal="right"/>
      <protection locked="0"/>
    </xf>
    <xf numFmtId="167" fontId="0" fillId="17" borderId="17" xfId="1" applyNumberFormat="1" applyFont="1" applyFill="1" applyBorder="1" applyAlignment="1" applyProtection="1">
      <alignment horizontal="right"/>
      <protection locked="0"/>
    </xf>
    <xf numFmtId="167" fontId="2" fillId="17" borderId="17" xfId="1" applyNumberFormat="1" applyFont="1" applyFill="1" applyBorder="1" applyAlignment="1" applyProtection="1">
      <alignment horizontal="right"/>
      <protection locked="0"/>
    </xf>
    <xf numFmtId="0" fontId="22" fillId="17" borderId="26" xfId="0" applyFont="1" applyFill="1" applyBorder="1" applyAlignment="1" applyProtection="1"/>
    <xf numFmtId="0" fontId="22" fillId="17" borderId="27" xfId="0" applyFont="1" applyFill="1" applyBorder="1" applyAlignment="1" applyProtection="1"/>
    <xf numFmtId="0" fontId="22" fillId="17" borderId="28" xfId="0" applyFont="1" applyFill="1" applyBorder="1" applyAlignment="1" applyProtection="1"/>
    <xf numFmtId="0" fontId="12" fillId="3" borderId="0" xfId="0" applyFont="1" applyFill="1" applyAlignment="1">
      <alignment horizontal="left"/>
    </xf>
    <xf numFmtId="167" fontId="0" fillId="17" borderId="12" xfId="1" applyNumberFormat="1" applyFont="1" applyFill="1" applyBorder="1" applyAlignment="1" applyProtection="1">
      <protection locked="0"/>
    </xf>
    <xf numFmtId="167" fontId="0" fillId="17" borderId="38" xfId="1" applyNumberFormat="1" applyFont="1" applyFill="1" applyBorder="1" applyAlignment="1" applyProtection="1">
      <protection locked="0"/>
    </xf>
    <xf numFmtId="167" fontId="0" fillId="17" borderId="24" xfId="1" applyNumberFormat="1" applyFont="1" applyFill="1" applyBorder="1" applyAlignment="1" applyProtection="1">
      <protection locked="0"/>
    </xf>
    <xf numFmtId="167" fontId="0" fillId="17" borderId="25" xfId="1" applyNumberFormat="1" applyFont="1" applyFill="1" applyBorder="1" applyAlignment="1" applyProtection="1">
      <protection locked="0"/>
    </xf>
    <xf numFmtId="167" fontId="0" fillId="17" borderId="46" xfId="1" applyNumberFormat="1" applyFont="1" applyFill="1" applyBorder="1" applyAlignment="1" applyProtection="1">
      <protection locked="0"/>
    </xf>
    <xf numFmtId="167" fontId="0" fillId="17" borderId="93" xfId="1" applyNumberFormat="1" applyFont="1" applyFill="1" applyBorder="1" applyAlignment="1" applyProtection="1">
      <protection locked="0"/>
    </xf>
    <xf numFmtId="167" fontId="0" fillId="17" borderId="94" xfId="1" applyNumberFormat="1" applyFont="1" applyFill="1" applyBorder="1" applyAlignment="1" applyProtection="1">
      <protection locked="0"/>
    </xf>
    <xf numFmtId="167" fontId="0" fillId="17" borderId="95" xfId="1" applyNumberFormat="1" applyFont="1" applyFill="1" applyBorder="1" applyAlignment="1" applyProtection="1">
      <protection locked="0"/>
    </xf>
    <xf numFmtId="167" fontId="0" fillId="17" borderId="35" xfId="1" applyNumberFormat="1" applyFont="1" applyFill="1" applyBorder="1" applyAlignment="1" applyProtection="1">
      <protection locked="0"/>
    </xf>
    <xf numFmtId="167" fontId="0" fillId="17" borderId="61" xfId="1" applyNumberFormat="1" applyFont="1" applyFill="1" applyBorder="1" applyAlignment="1" applyProtection="1">
      <protection locked="0"/>
    </xf>
    <xf numFmtId="167" fontId="0" fillId="17" borderId="15" xfId="1" applyNumberFormat="1" applyFont="1" applyFill="1" applyBorder="1" applyAlignment="1" applyProtection="1">
      <protection locked="0"/>
    </xf>
    <xf numFmtId="167" fontId="0" fillId="17" borderId="16" xfId="1" applyNumberFormat="1" applyFont="1" applyFill="1" applyBorder="1" applyAlignment="1" applyProtection="1">
      <protection locked="0"/>
    </xf>
    <xf numFmtId="167" fontId="0" fillId="17" borderId="37" xfId="1" applyNumberFormat="1" applyFont="1" applyFill="1" applyBorder="1" applyAlignment="1" applyProtection="1">
      <protection locked="0"/>
    </xf>
    <xf numFmtId="0" fontId="59" fillId="3" borderId="0" xfId="0" applyFont="1" applyFill="1" applyAlignment="1">
      <alignment horizontal="center" wrapText="1"/>
    </xf>
    <xf numFmtId="2" fontId="0" fillId="17" borderId="19" xfId="0" applyNumberFormat="1" applyFill="1" applyBorder="1" applyAlignment="1" applyProtection="1">
      <alignment horizontal="center"/>
      <protection locked="0"/>
    </xf>
    <xf numFmtId="2" fontId="0" fillId="17" borderId="22" xfId="0" applyNumberFormat="1" applyFill="1" applyBorder="1" applyAlignment="1" applyProtection="1">
      <alignment horizontal="center"/>
      <protection locked="0"/>
    </xf>
    <xf numFmtId="2" fontId="0" fillId="17" borderId="21" xfId="0" applyNumberFormat="1" applyFill="1" applyBorder="1" applyAlignment="1" applyProtection="1">
      <alignment horizontal="center"/>
      <protection locked="0"/>
    </xf>
    <xf numFmtId="167" fontId="0" fillId="17" borderId="43" xfId="1" applyNumberFormat="1" applyFont="1" applyFill="1" applyBorder="1" applyAlignment="1" applyProtection="1">
      <protection locked="0"/>
    </xf>
    <xf numFmtId="167" fontId="0" fillId="17" borderId="44" xfId="1" applyNumberFormat="1" applyFont="1" applyFill="1" applyBorder="1" applyAlignment="1" applyProtection="1">
      <protection locked="0"/>
    </xf>
    <xf numFmtId="167" fontId="0" fillId="17" borderId="48" xfId="1" applyNumberFormat="1" applyFont="1" applyFill="1" applyBorder="1" applyAlignment="1" applyProtection="1">
      <protection locked="0"/>
    </xf>
    <xf numFmtId="167" fontId="0" fillId="17" borderId="17" xfId="1" applyNumberFormat="1" applyFont="1" applyFill="1" applyBorder="1" applyAlignment="1" applyProtection="1">
      <protection locked="0"/>
    </xf>
    <xf numFmtId="167" fontId="0" fillId="17" borderId="18" xfId="1" applyNumberFormat="1" applyFont="1" applyFill="1" applyBorder="1" applyAlignment="1" applyProtection="1">
      <protection locked="0"/>
    </xf>
    <xf numFmtId="167" fontId="0" fillId="17" borderId="41" xfId="1" applyNumberFormat="1" applyFont="1" applyFill="1" applyBorder="1" applyAlignment="1" applyProtection="1">
      <protection locked="0"/>
    </xf>
    <xf numFmtId="167" fontId="0" fillId="17" borderId="42" xfId="1" applyNumberFormat="1" applyFont="1" applyFill="1" applyBorder="1" applyAlignment="1" applyProtection="1">
      <protection locked="0"/>
    </xf>
    <xf numFmtId="167" fontId="0" fillId="17" borderId="19" xfId="1" applyNumberFormat="1" applyFont="1" applyFill="1" applyBorder="1" applyAlignment="1" applyProtection="1">
      <alignment horizontal="right"/>
      <protection locked="0"/>
    </xf>
    <xf numFmtId="167" fontId="0" fillId="17" borderId="21" xfId="1" applyNumberFormat="1" applyFont="1" applyFill="1" applyBorder="1" applyAlignment="1" applyProtection="1">
      <alignment horizontal="right"/>
      <protection locked="0"/>
    </xf>
    <xf numFmtId="0" fontId="0" fillId="17" borderId="53" xfId="0" applyFill="1" applyBorder="1" applyAlignment="1" applyProtection="1">
      <alignment horizontal="center"/>
      <protection locked="0"/>
    </xf>
    <xf numFmtId="0" fontId="0" fillId="17" borderId="38" xfId="0" applyFill="1" applyBorder="1" applyAlignment="1" applyProtection="1">
      <alignment horizontal="center"/>
      <protection locked="0"/>
    </xf>
    <xf numFmtId="0" fontId="0" fillId="17" borderId="54" xfId="0" applyFill="1" applyBorder="1" applyAlignment="1" applyProtection="1">
      <alignment horizontal="center"/>
      <protection locked="0"/>
    </xf>
    <xf numFmtId="0" fontId="0" fillId="17" borderId="46" xfId="0" applyFill="1" applyBorder="1" applyAlignment="1" applyProtection="1">
      <alignment horizontal="center"/>
      <protection locked="0"/>
    </xf>
    <xf numFmtId="0" fontId="0" fillId="17" borderId="55" xfId="0" applyFill="1" applyBorder="1" applyAlignment="1" applyProtection="1">
      <alignment horizontal="center"/>
      <protection locked="0"/>
    </xf>
    <xf numFmtId="0" fontId="0" fillId="17" borderId="40" xfId="0" applyFill="1" applyBorder="1" applyAlignment="1" applyProtection="1">
      <alignment horizontal="center"/>
      <protection locked="0"/>
    </xf>
    <xf numFmtId="0" fontId="0" fillId="17" borderId="56" xfId="0" applyFill="1" applyBorder="1" applyAlignment="1" applyProtection="1">
      <alignment horizontal="center"/>
      <protection locked="0"/>
    </xf>
    <xf numFmtId="0" fontId="0" fillId="17" borderId="47" xfId="0" applyFill="1" applyBorder="1" applyAlignment="1" applyProtection="1">
      <alignment horizontal="center"/>
      <protection locked="0"/>
    </xf>
    <xf numFmtId="0" fontId="0" fillId="17" borderId="57" xfId="0" applyFill="1" applyBorder="1" applyAlignment="1" applyProtection="1">
      <alignment horizontal="center"/>
      <protection locked="0"/>
    </xf>
    <xf numFmtId="0" fontId="0" fillId="17" borderId="39" xfId="0" applyFill="1" applyBorder="1" applyAlignment="1" applyProtection="1">
      <alignment horizontal="center"/>
      <protection locked="0"/>
    </xf>
    <xf numFmtId="168" fontId="0" fillId="17" borderId="11" xfId="1" applyNumberFormat="1" applyFont="1" applyFill="1" applyBorder="1" applyProtection="1">
      <protection locked="0"/>
    </xf>
    <xf numFmtId="168" fontId="0" fillId="17" borderId="12" xfId="1" applyNumberFormat="1" applyFont="1" applyFill="1" applyBorder="1" applyProtection="1">
      <protection locked="0"/>
    </xf>
    <xf numFmtId="164" fontId="0" fillId="17" borderId="24" xfId="1" applyNumberFormat="1" applyFont="1" applyFill="1" applyBorder="1" applyAlignment="1" applyProtection="1">
      <alignment horizontal="center" vertical="center"/>
      <protection locked="0"/>
    </xf>
    <xf numFmtId="168" fontId="0" fillId="17" borderId="24" xfId="1" applyNumberFormat="1" applyFont="1" applyFill="1" applyBorder="1" applyProtection="1">
      <protection locked="0"/>
    </xf>
    <xf numFmtId="168" fontId="0" fillId="17" borderId="25" xfId="1" applyNumberFormat="1" applyFont="1" applyFill="1" applyBorder="1" applyProtection="1">
      <protection locked="0"/>
    </xf>
    <xf numFmtId="164" fontId="0" fillId="17" borderId="13" xfId="1" applyNumberFormat="1" applyFont="1" applyFill="1" applyBorder="1" applyAlignment="1" applyProtection="1">
      <alignment horizontal="center" vertical="center"/>
      <protection locked="0"/>
    </xf>
    <xf numFmtId="168" fontId="0" fillId="17" borderId="13" xfId="1" applyNumberFormat="1" applyFont="1" applyFill="1" applyBorder="1" applyProtection="1">
      <protection locked="0"/>
    </xf>
    <xf numFmtId="168" fontId="0" fillId="17" borderId="14" xfId="1" applyNumberFormat="1" applyFont="1" applyFill="1" applyBorder="1" applyProtection="1">
      <protection locked="0"/>
    </xf>
    <xf numFmtId="164" fontId="0" fillId="17" borderId="43" xfId="1" applyNumberFormat="1" applyFont="1" applyFill="1" applyBorder="1" applyAlignment="1" applyProtection="1">
      <alignment horizontal="center" vertical="center"/>
      <protection locked="0"/>
    </xf>
    <xf numFmtId="168" fontId="0" fillId="17" borderId="43" xfId="1" applyNumberFormat="1" applyFont="1" applyFill="1" applyBorder="1" applyProtection="1">
      <protection locked="0"/>
    </xf>
    <xf numFmtId="168" fontId="0" fillId="17" borderId="44" xfId="1" applyNumberFormat="1" applyFont="1" applyFill="1" applyBorder="1" applyProtection="1">
      <protection locked="0"/>
    </xf>
    <xf numFmtId="164" fontId="0" fillId="17" borderId="15" xfId="1" applyNumberFormat="1" applyFont="1" applyFill="1" applyBorder="1" applyAlignment="1" applyProtection="1">
      <alignment horizontal="center" vertical="center"/>
      <protection locked="0"/>
    </xf>
    <xf numFmtId="168" fontId="0" fillId="17" borderId="15" xfId="1" applyNumberFormat="1" applyFont="1" applyFill="1" applyBorder="1" applyProtection="1">
      <protection locked="0"/>
    </xf>
    <xf numFmtId="168" fontId="0" fillId="17" borderId="16" xfId="1" applyNumberFormat="1" applyFont="1" applyFill="1" applyBorder="1" applyProtection="1">
      <protection locked="0"/>
    </xf>
    <xf numFmtId="168" fontId="0" fillId="17" borderId="18" xfId="1" applyNumberFormat="1" applyFont="1" applyFill="1" applyBorder="1" applyProtection="1">
      <protection locked="0"/>
    </xf>
    <xf numFmtId="0" fontId="60" fillId="9" borderId="9" xfId="0" applyFont="1" applyFill="1" applyBorder="1" applyAlignment="1" applyProtection="1">
      <alignment horizontal="right"/>
    </xf>
    <xf numFmtId="0" fontId="2" fillId="9" borderId="9" xfId="0" applyFont="1" applyFill="1" applyBorder="1"/>
    <xf numFmtId="0" fontId="13" fillId="9" borderId="9" xfId="0" applyFont="1" applyFill="1" applyBorder="1" applyAlignment="1" applyProtection="1">
      <alignment horizontal="right"/>
    </xf>
    <xf numFmtId="0" fontId="2" fillId="17" borderId="50" xfId="0" applyFont="1" applyFill="1" applyBorder="1" applyAlignment="1" applyProtection="1">
      <alignment horizontal="center"/>
      <protection locked="0"/>
    </xf>
    <xf numFmtId="0" fontId="2" fillId="17" borderId="58" xfId="0" applyFont="1" applyFill="1" applyBorder="1" applyAlignment="1" applyProtection="1">
      <alignment horizontal="center"/>
      <protection locked="0"/>
    </xf>
    <xf numFmtId="0" fontId="2" fillId="17" borderId="51" xfId="0" applyFont="1" applyFill="1" applyBorder="1" applyAlignment="1" applyProtection="1">
      <alignment horizontal="center"/>
      <protection locked="0"/>
    </xf>
    <xf numFmtId="0" fontId="2" fillId="17" borderId="59" xfId="0" applyFont="1" applyFill="1" applyBorder="1" applyAlignment="1" applyProtection="1">
      <alignment horizontal="center"/>
      <protection locked="0"/>
    </xf>
    <xf numFmtId="0" fontId="2" fillId="17" borderId="52" xfId="0" applyFont="1" applyFill="1" applyBorder="1" applyAlignment="1" applyProtection="1">
      <alignment horizontal="center"/>
      <protection locked="0"/>
    </xf>
    <xf numFmtId="164" fontId="0" fillId="17" borderId="19" xfId="1" applyNumberFormat="1" applyFont="1" applyFill="1" applyBorder="1" applyAlignment="1" applyProtection="1">
      <alignment horizontal="center" vertical="center"/>
      <protection locked="0"/>
    </xf>
    <xf numFmtId="164" fontId="0" fillId="17" borderId="23" xfId="1" applyNumberFormat="1" applyFont="1" applyFill="1" applyBorder="1" applyAlignment="1" applyProtection="1">
      <alignment horizontal="center" vertical="center"/>
      <protection locked="0"/>
    </xf>
    <xf numFmtId="164" fontId="0" fillId="17" borderId="20" xfId="1" applyNumberFormat="1" applyFont="1" applyFill="1" applyBorder="1" applyAlignment="1" applyProtection="1">
      <alignment horizontal="center" vertical="center"/>
      <protection locked="0"/>
    </xf>
    <xf numFmtId="164" fontId="0" fillId="17" borderId="22" xfId="1" applyNumberFormat="1" applyFont="1" applyFill="1" applyBorder="1" applyAlignment="1" applyProtection="1">
      <alignment horizontal="center" vertical="center"/>
      <protection locked="0"/>
    </xf>
    <xf numFmtId="164" fontId="0" fillId="17" borderId="21" xfId="1" applyNumberFormat="1" applyFont="1" applyFill="1" applyBorder="1" applyAlignment="1" applyProtection="1">
      <alignment horizontal="center" vertical="center"/>
      <protection locked="0"/>
    </xf>
    <xf numFmtId="169" fontId="44" fillId="17" borderId="16" xfId="1" applyNumberFormat="1" applyFont="1" applyFill="1" applyBorder="1" applyAlignment="1" applyProtection="1">
      <alignment horizontal="center"/>
      <protection locked="0"/>
    </xf>
    <xf numFmtId="168" fontId="0" fillId="17" borderId="24" xfId="1" applyNumberFormat="1" applyFont="1" applyFill="1" applyBorder="1" applyAlignment="1" applyProtection="1">
      <protection locked="0"/>
    </xf>
    <xf numFmtId="168" fontId="0" fillId="17" borderId="62" xfId="1" applyNumberFormat="1" applyFont="1" applyFill="1" applyBorder="1" applyProtection="1">
      <protection locked="0"/>
    </xf>
    <xf numFmtId="168" fontId="0" fillId="17" borderId="63" xfId="1" applyNumberFormat="1" applyFont="1" applyFill="1" applyBorder="1" applyProtection="1">
      <protection locked="0"/>
    </xf>
    <xf numFmtId="169" fontId="44" fillId="17" borderId="15" xfId="1" applyNumberFormat="1" applyFont="1" applyFill="1" applyBorder="1" applyAlignment="1" applyProtection="1">
      <alignment horizontal="center" vertical="top"/>
      <protection locked="0"/>
    </xf>
    <xf numFmtId="169" fontId="44" fillId="17" borderId="16" xfId="1" applyNumberFormat="1" applyFont="1" applyFill="1" applyBorder="1" applyAlignment="1" applyProtection="1">
      <alignment horizontal="center" vertical="top"/>
      <protection locked="0"/>
    </xf>
    <xf numFmtId="169" fontId="44" fillId="17" borderId="37" xfId="1" applyNumberFormat="1" applyFont="1" applyFill="1" applyBorder="1" applyAlignment="1" applyProtection="1">
      <alignment horizontal="center"/>
      <protection locked="0"/>
    </xf>
    <xf numFmtId="167" fontId="0" fillId="17" borderId="13" xfId="1" applyNumberFormat="1" applyFont="1" applyFill="1" applyBorder="1" applyProtection="1">
      <protection locked="0"/>
    </xf>
    <xf numFmtId="167" fontId="0" fillId="17" borderId="14" xfId="1" applyNumberFormat="1" applyFont="1" applyFill="1" applyBorder="1" applyProtection="1">
      <protection locked="0"/>
    </xf>
    <xf numFmtId="167" fontId="0" fillId="17" borderId="13" xfId="0" applyNumberFormat="1" applyFill="1" applyBorder="1" applyProtection="1">
      <protection locked="0"/>
    </xf>
    <xf numFmtId="167" fontId="0" fillId="17" borderId="14" xfId="0" applyNumberFormat="1" applyFill="1" applyBorder="1" applyProtection="1">
      <protection locked="0"/>
    </xf>
    <xf numFmtId="167" fontId="0" fillId="17" borderId="36" xfId="0" applyNumberFormat="1" applyFill="1" applyBorder="1" applyProtection="1">
      <protection locked="0"/>
    </xf>
    <xf numFmtId="167" fontId="0" fillId="17" borderId="53" xfId="1" applyNumberFormat="1" applyFont="1" applyFill="1" applyBorder="1" applyAlignment="1" applyProtection="1">
      <alignment horizontal="right"/>
      <protection locked="0"/>
    </xf>
    <xf numFmtId="167" fontId="0" fillId="17" borderId="12" xfId="1" applyNumberFormat="1" applyFont="1" applyFill="1" applyBorder="1" applyAlignment="1" applyProtection="1">
      <alignment horizontal="right"/>
      <protection locked="0"/>
    </xf>
    <xf numFmtId="167" fontId="0" fillId="17" borderId="35" xfId="1" applyNumberFormat="1" applyFont="1" applyFill="1" applyBorder="1" applyAlignment="1" applyProtection="1">
      <alignment horizontal="right"/>
      <protection locked="0"/>
    </xf>
    <xf numFmtId="167" fontId="0" fillId="17" borderId="55" xfId="1" applyNumberFormat="1" applyFont="1" applyFill="1" applyBorder="1" applyAlignment="1" applyProtection="1">
      <alignment horizontal="right"/>
      <protection locked="0"/>
    </xf>
    <xf numFmtId="167" fontId="0" fillId="17" borderId="14" xfId="1" applyNumberFormat="1" applyFont="1" applyFill="1" applyBorder="1" applyAlignment="1" applyProtection="1">
      <alignment horizontal="right"/>
      <protection locked="0"/>
    </xf>
    <xf numFmtId="167" fontId="0" fillId="17" borderId="36" xfId="1" applyNumberFormat="1" applyFont="1" applyFill="1" applyBorder="1" applyAlignment="1" applyProtection="1">
      <alignment horizontal="right"/>
      <protection locked="0"/>
    </xf>
    <xf numFmtId="167" fontId="0" fillId="17" borderId="57" xfId="1" applyNumberFormat="1" applyFont="1" applyFill="1" applyBorder="1" applyAlignment="1" applyProtection="1">
      <alignment horizontal="right"/>
      <protection locked="0"/>
    </xf>
    <xf numFmtId="167" fontId="0" fillId="17" borderId="16" xfId="1" applyNumberFormat="1" applyFont="1" applyFill="1" applyBorder="1" applyAlignment="1" applyProtection="1">
      <alignment horizontal="right"/>
      <protection locked="0"/>
    </xf>
    <xf numFmtId="167" fontId="0" fillId="17" borderId="37" xfId="1" applyNumberFormat="1" applyFont="1" applyFill="1" applyBorder="1" applyAlignment="1" applyProtection="1">
      <alignment horizontal="right"/>
      <protection locked="0"/>
    </xf>
    <xf numFmtId="167" fontId="0" fillId="17" borderId="18" xfId="1" applyNumberFormat="1" applyFont="1" applyFill="1" applyBorder="1" applyAlignment="1" applyProtection="1">
      <alignment horizontal="right"/>
      <protection locked="0"/>
    </xf>
    <xf numFmtId="167" fontId="0" fillId="17" borderId="41" xfId="1" applyNumberFormat="1" applyFont="1" applyFill="1" applyBorder="1" applyAlignment="1" applyProtection="1">
      <alignment horizontal="right"/>
      <protection locked="0"/>
    </xf>
    <xf numFmtId="167" fontId="0" fillId="16" borderId="0" xfId="0" applyNumberFormat="1" applyFill="1"/>
    <xf numFmtId="167" fontId="0" fillId="16" borderId="0" xfId="0" applyNumberFormat="1" applyFill="1" applyBorder="1"/>
    <xf numFmtId="165" fontId="0" fillId="3" borderId="0" xfId="1" applyNumberFormat="1" applyFont="1" applyFill="1"/>
    <xf numFmtId="0" fontId="15" fillId="3" borderId="0" xfId="0" applyFont="1" applyFill="1" applyAlignment="1">
      <alignment wrapText="1"/>
    </xf>
    <xf numFmtId="0" fontId="3" fillId="3" borderId="0" xfId="0" applyFont="1" applyFill="1" applyAlignment="1">
      <alignment horizontal="center"/>
    </xf>
    <xf numFmtId="0" fontId="9" fillId="3" borderId="0" xfId="0" applyFont="1" applyFill="1" applyAlignment="1">
      <alignment horizontal="center"/>
    </xf>
    <xf numFmtId="0" fontId="2" fillId="3" borderId="0" xfId="0" applyFont="1" applyFill="1" applyBorder="1"/>
    <xf numFmtId="167" fontId="0" fillId="3" borderId="6" xfId="1" applyNumberFormat="1" applyFont="1" applyFill="1" applyBorder="1"/>
    <xf numFmtId="167" fontId="0" fillId="3" borderId="0" xfId="0" applyNumberFormat="1" applyFill="1" applyBorder="1"/>
    <xf numFmtId="0" fontId="7" fillId="3" borderId="0" xfId="0" applyFont="1" applyFill="1" applyAlignment="1">
      <alignment horizontal="right"/>
    </xf>
    <xf numFmtId="167" fontId="2" fillId="3" borderId="0" xfId="0" applyNumberFormat="1" applyFont="1" applyFill="1"/>
    <xf numFmtId="167" fontId="2" fillId="3" borderId="0" xfId="0" applyNumberFormat="1" applyFont="1" applyFill="1" applyBorder="1"/>
    <xf numFmtId="167" fontId="7" fillId="6" borderId="1" xfId="1" applyNumberFormat="1" applyFont="1" applyFill="1" applyBorder="1" applyAlignment="1">
      <alignment horizontal="right"/>
    </xf>
    <xf numFmtId="166" fontId="7" fillId="6" borderId="1" xfId="2" applyNumberFormat="1" applyFont="1" applyFill="1" applyBorder="1" applyAlignment="1">
      <alignment horizontal="right"/>
    </xf>
    <xf numFmtId="0" fontId="49" fillId="14" borderId="0" xfId="0" applyFont="1" applyFill="1" applyAlignment="1">
      <alignment horizontal="right"/>
    </xf>
    <xf numFmtId="167" fontId="1" fillId="14" borderId="1" xfId="1" applyNumberFormat="1" applyFont="1" applyFill="1" applyBorder="1"/>
    <xf numFmtId="167" fontId="0" fillId="16" borderId="6" xfId="1" applyNumberFormat="1" applyFont="1" applyFill="1" applyBorder="1"/>
    <xf numFmtId="167" fontId="0" fillId="16" borderId="0" xfId="1" applyNumberFormat="1" applyFont="1" applyFill="1" applyBorder="1"/>
    <xf numFmtId="167" fontId="7" fillId="9" borderId="1" xfId="1" applyNumberFormat="1" applyFont="1" applyFill="1" applyBorder="1"/>
    <xf numFmtId="166" fontId="7" fillId="9" borderId="1" xfId="2" applyNumberFormat="1" applyFont="1" applyFill="1" applyBorder="1"/>
    <xf numFmtId="43" fontId="7" fillId="9" borderId="1" xfId="1" applyNumberFormat="1" applyFont="1" applyFill="1" applyBorder="1"/>
    <xf numFmtId="0" fontId="2" fillId="17" borderId="29" xfId="0" applyFont="1" applyFill="1" applyBorder="1" applyAlignment="1" applyProtection="1">
      <alignment horizontal="left"/>
    </xf>
    <xf numFmtId="0" fontId="2" fillId="17" borderId="49" xfId="0" applyFont="1" applyFill="1" applyBorder="1" applyAlignment="1" applyProtection="1">
      <alignment horizontal="left"/>
    </xf>
    <xf numFmtId="0" fontId="18" fillId="3" borderId="0" xfId="0" applyFont="1" applyFill="1" applyAlignment="1">
      <alignment horizontal="center" wrapText="1"/>
    </xf>
    <xf numFmtId="0" fontId="18" fillId="3" borderId="9" xfId="0" applyFont="1" applyFill="1" applyBorder="1" applyAlignment="1">
      <alignment horizontal="center" wrapText="1"/>
    </xf>
    <xf numFmtId="0" fontId="9" fillId="3" borderId="0" xfId="0" applyFont="1" applyFill="1" applyAlignment="1">
      <alignment horizontal="left" wrapText="1"/>
    </xf>
    <xf numFmtId="0" fontId="3" fillId="3" borderId="0" xfId="0" applyFont="1" applyFill="1" applyAlignment="1">
      <alignment horizontal="left" vertical="top" wrapText="1"/>
    </xf>
    <xf numFmtId="0" fontId="9" fillId="3" borderId="0" xfId="0" applyFont="1" applyFill="1" applyAlignment="1">
      <alignment horizontal="left" vertical="center" wrapText="1"/>
    </xf>
    <xf numFmtId="0" fontId="3" fillId="3" borderId="0" xfId="0" applyFont="1" applyFill="1" applyAlignment="1">
      <alignment horizontal="left" vertical="center" wrapText="1"/>
    </xf>
    <xf numFmtId="49" fontId="0" fillId="3" borderId="29" xfId="0" applyNumberFormat="1" applyFill="1" applyBorder="1" applyAlignment="1" applyProtection="1">
      <alignment horizontal="center"/>
    </xf>
    <xf numFmtId="49" fontId="0" fillId="3" borderId="30" xfId="0" applyNumberFormat="1" applyFill="1" applyBorder="1" applyAlignment="1" applyProtection="1">
      <alignment horizontal="center"/>
    </xf>
    <xf numFmtId="49" fontId="0" fillId="3" borderId="50" xfId="0" applyNumberFormat="1" applyFill="1" applyBorder="1" applyAlignment="1" applyProtection="1">
      <alignment horizontal="center"/>
    </xf>
    <xf numFmtId="0" fontId="14" fillId="3" borderId="0" xfId="0" applyFont="1" applyFill="1" applyBorder="1" applyAlignment="1">
      <alignment horizontal="left"/>
    </xf>
    <xf numFmtId="0" fontId="2" fillId="17" borderId="30" xfId="0" applyFont="1" applyFill="1" applyBorder="1" applyAlignment="1" applyProtection="1">
      <alignment horizontal="left"/>
    </xf>
    <xf numFmtId="0" fontId="2" fillId="17" borderId="50" xfId="0" applyFont="1" applyFill="1" applyBorder="1" applyAlignment="1" applyProtection="1">
      <alignment horizontal="left"/>
    </xf>
    <xf numFmtId="0" fontId="2" fillId="17" borderId="29" xfId="0" applyFont="1" applyFill="1" applyBorder="1" applyAlignment="1" applyProtection="1">
      <alignment horizontal="center"/>
      <protection locked="0"/>
    </xf>
    <xf numFmtId="0" fontId="2" fillId="17" borderId="30" xfId="0" applyFont="1" applyFill="1" applyBorder="1" applyAlignment="1" applyProtection="1">
      <alignment horizontal="center"/>
      <protection locked="0"/>
    </xf>
    <xf numFmtId="0" fontId="2" fillId="17" borderId="50" xfId="0" applyFont="1" applyFill="1" applyBorder="1" applyAlignment="1" applyProtection="1">
      <alignment horizontal="center"/>
      <protection locked="0"/>
    </xf>
    <xf numFmtId="0" fontId="23" fillId="3" borderId="0" xfId="3" applyFill="1" applyAlignment="1">
      <alignment horizontal="left" wrapText="1"/>
    </xf>
    <xf numFmtId="0" fontId="9" fillId="0" borderId="0" xfId="0" applyFont="1" applyFill="1" applyAlignment="1">
      <alignment horizontal="left" wrapText="1"/>
    </xf>
    <xf numFmtId="0" fontId="23" fillId="3" borderId="0" xfId="3" applyFill="1" applyAlignment="1" applyProtection="1">
      <alignment horizontal="left" wrapText="1"/>
      <protection locked="0"/>
    </xf>
    <xf numFmtId="0" fontId="31" fillId="3" borderId="0" xfId="0" applyFont="1" applyFill="1" applyAlignment="1" applyProtection="1">
      <alignment horizontal="left" wrapText="1"/>
      <protection locked="0"/>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9" fillId="3" borderId="0" xfId="0" applyFont="1" applyFill="1" applyAlignment="1">
      <alignment horizontal="left" vertical="top" wrapText="1"/>
    </xf>
    <xf numFmtId="0" fontId="2" fillId="17" borderId="26" xfId="0" applyFont="1" applyFill="1" applyBorder="1" applyAlignment="1" applyProtection="1">
      <alignment horizontal="center"/>
      <protection locked="0"/>
    </xf>
    <xf numFmtId="0" fontId="2" fillId="17" borderId="27" xfId="0" applyFont="1" applyFill="1" applyBorder="1" applyAlignment="1" applyProtection="1">
      <alignment horizontal="center"/>
      <protection locked="0"/>
    </xf>
    <xf numFmtId="0" fontId="18" fillId="3" borderId="0" xfId="0" applyFont="1" applyFill="1" applyAlignment="1">
      <alignment horizontal="center" vertical="center" wrapText="1"/>
    </xf>
    <xf numFmtId="0" fontId="18" fillId="3" borderId="9" xfId="0" applyFont="1" applyFill="1" applyBorder="1" applyAlignment="1">
      <alignment horizontal="center" vertical="center" wrapText="1"/>
    </xf>
    <xf numFmtId="0" fontId="23" fillId="0" borderId="0" xfId="3" applyFill="1" applyAlignment="1" applyProtection="1">
      <alignment horizontal="left" wrapText="1"/>
      <protection locked="0"/>
    </xf>
    <xf numFmtId="0" fontId="9" fillId="0" borderId="0" xfId="0" applyFont="1" applyFill="1" applyAlignment="1" applyProtection="1">
      <alignment horizontal="left" wrapText="1"/>
      <protection locked="0"/>
    </xf>
    <xf numFmtId="0" fontId="12" fillId="0" borderId="0" xfId="0" applyFont="1" applyAlignment="1">
      <alignment horizontal="center" wrapText="1"/>
    </xf>
    <xf numFmtId="0" fontId="12" fillId="0" borderId="0" xfId="0" applyFont="1" applyBorder="1" applyAlignment="1">
      <alignment horizontal="center" wrapText="1"/>
    </xf>
    <xf numFmtId="0" fontId="0" fillId="17" borderId="31" xfId="0" applyFill="1" applyBorder="1" applyAlignment="1" applyProtection="1">
      <alignment horizontal="left"/>
      <protection locked="0"/>
    </xf>
    <xf numFmtId="0" fontId="0" fillId="17" borderId="32" xfId="0" applyFill="1" applyBorder="1" applyAlignment="1" applyProtection="1">
      <alignment horizontal="left"/>
      <protection locked="0"/>
    </xf>
    <xf numFmtId="0" fontId="0" fillId="17" borderId="51" xfId="0" applyFill="1" applyBorder="1" applyAlignment="1" applyProtection="1">
      <alignment horizontal="left"/>
      <protection locked="0"/>
    </xf>
    <xf numFmtId="0" fontId="14" fillId="3" borderId="4" xfId="0" applyFont="1" applyFill="1" applyBorder="1" applyAlignment="1"/>
    <xf numFmtId="0" fontId="47" fillId="3" borderId="31" xfId="0" applyFont="1" applyFill="1" applyBorder="1" applyAlignment="1">
      <alignment horizontal="left" vertical="center"/>
    </xf>
    <xf numFmtId="0" fontId="47" fillId="3" borderId="32" xfId="0" applyFont="1" applyFill="1" applyBorder="1" applyAlignment="1">
      <alignment horizontal="left" vertical="center"/>
    </xf>
    <xf numFmtId="0" fontId="47" fillId="3" borderId="51" xfId="0" applyFont="1" applyFill="1" applyBorder="1" applyAlignment="1">
      <alignment horizontal="left" vertical="center"/>
    </xf>
    <xf numFmtId="49" fontId="0" fillId="3" borderId="33" xfId="0" applyNumberFormat="1" applyFill="1" applyBorder="1" applyAlignment="1" applyProtection="1">
      <alignment horizontal="left"/>
    </xf>
    <xf numFmtId="49" fontId="0" fillId="3" borderId="34" xfId="0" applyNumberFormat="1" applyFill="1" applyBorder="1" applyAlignment="1" applyProtection="1">
      <alignment horizontal="left"/>
    </xf>
    <xf numFmtId="49" fontId="0" fillId="3" borderId="52" xfId="0" applyNumberFormat="1" applyFill="1" applyBorder="1" applyAlignment="1" applyProtection="1">
      <alignment horizontal="left"/>
    </xf>
    <xf numFmtId="49" fontId="0" fillId="3" borderId="29" xfId="0" applyNumberFormat="1" applyFill="1" applyBorder="1" applyAlignment="1" applyProtection="1">
      <alignment horizontal="left"/>
    </xf>
    <xf numFmtId="49" fontId="0" fillId="3" borderId="30" xfId="0" applyNumberFormat="1" applyFill="1" applyBorder="1" applyAlignment="1" applyProtection="1">
      <alignment horizontal="left"/>
    </xf>
    <xf numFmtId="49" fontId="0" fillId="3" borderId="50" xfId="0" applyNumberFormat="1" applyFill="1" applyBorder="1" applyAlignment="1" applyProtection="1">
      <alignment horizontal="left"/>
    </xf>
    <xf numFmtId="49" fontId="0" fillId="3" borderId="31" xfId="0" applyNumberFormat="1" applyFill="1" applyBorder="1" applyAlignment="1" applyProtection="1">
      <alignment horizontal="left"/>
    </xf>
    <xf numFmtId="49" fontId="0" fillId="3" borderId="32" xfId="0" applyNumberFormat="1" applyFill="1" applyBorder="1" applyAlignment="1" applyProtection="1">
      <alignment horizontal="left"/>
    </xf>
    <xf numFmtId="49" fontId="0" fillId="3" borderId="51" xfId="0" applyNumberFormat="1" applyFill="1" applyBorder="1" applyAlignment="1" applyProtection="1">
      <alignment horizontal="left"/>
    </xf>
    <xf numFmtId="0" fontId="0" fillId="17" borderId="26" xfId="0" applyFill="1" applyBorder="1" applyAlignment="1" applyProtection="1">
      <alignment horizontal="left"/>
      <protection locked="0"/>
    </xf>
    <xf numFmtId="0" fontId="0" fillId="17" borderId="27" xfId="0" applyFill="1" applyBorder="1" applyAlignment="1" applyProtection="1">
      <alignment horizontal="left"/>
      <protection locked="0"/>
    </xf>
    <xf numFmtId="0" fontId="8" fillId="0" borderId="4" xfId="0" applyFont="1" applyFill="1" applyBorder="1" applyAlignment="1"/>
    <xf numFmtId="0" fontId="0" fillId="17" borderId="29" xfId="0" applyFill="1" applyBorder="1" applyAlignment="1" applyProtection="1">
      <alignment horizontal="left"/>
      <protection locked="0"/>
    </xf>
    <xf numFmtId="0" fontId="0" fillId="17" borderId="30" xfId="0" applyFill="1" applyBorder="1" applyAlignment="1" applyProtection="1">
      <alignment horizontal="left"/>
      <protection locked="0"/>
    </xf>
    <xf numFmtId="0" fontId="0" fillId="17" borderId="50" xfId="0" applyFill="1" applyBorder="1" applyAlignment="1" applyProtection="1">
      <alignment horizontal="left"/>
      <protection locked="0"/>
    </xf>
    <xf numFmtId="0" fontId="0" fillId="17" borderId="33" xfId="0" applyFill="1" applyBorder="1" applyAlignment="1" applyProtection="1">
      <alignment horizontal="left"/>
      <protection locked="0"/>
    </xf>
    <xf numFmtId="0" fontId="0" fillId="17" borderId="34" xfId="0" applyFill="1" applyBorder="1" applyAlignment="1" applyProtection="1">
      <alignment horizontal="left"/>
      <protection locked="0"/>
    </xf>
    <xf numFmtId="0" fontId="0" fillId="17" borderId="52" xfId="0" applyFill="1" applyBorder="1" applyAlignment="1" applyProtection="1">
      <alignment horizontal="left"/>
      <protection locked="0"/>
    </xf>
    <xf numFmtId="167" fontId="18" fillId="3" borderId="32" xfId="1" applyNumberFormat="1" applyFont="1" applyFill="1" applyBorder="1" applyAlignment="1">
      <alignment horizontal="center" vertical="center"/>
    </xf>
    <xf numFmtId="167" fontId="18" fillId="3" borderId="51" xfId="1" applyNumberFormat="1" applyFont="1" applyFill="1" applyBorder="1" applyAlignment="1">
      <alignment horizontal="center" vertical="center"/>
    </xf>
    <xf numFmtId="0" fontId="47" fillId="3" borderId="85" xfId="0" applyFont="1" applyFill="1" applyBorder="1" applyAlignment="1">
      <alignment horizontal="left" vertical="center"/>
    </xf>
    <xf numFmtId="0" fontId="47" fillId="3" borderId="86" xfId="0" applyFont="1" applyFill="1" applyBorder="1" applyAlignment="1">
      <alignment horizontal="left" vertical="center"/>
    </xf>
    <xf numFmtId="0" fontId="47" fillId="3" borderId="59" xfId="0" applyFont="1" applyFill="1" applyBorder="1" applyAlignment="1">
      <alignment horizontal="lef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167" fontId="4" fillId="3" borderId="9" xfId="0" applyNumberFormat="1" applyFont="1" applyFill="1" applyBorder="1" applyAlignment="1">
      <alignment horizontal="center" vertical="center"/>
    </xf>
    <xf numFmtId="0" fontId="47" fillId="3" borderId="29" xfId="0" applyFont="1" applyFill="1" applyBorder="1" applyAlignment="1">
      <alignment horizontal="left" vertical="center"/>
    </xf>
    <xf numFmtId="0" fontId="47" fillId="3" borderId="30" xfId="0" applyFont="1" applyFill="1" applyBorder="1" applyAlignment="1">
      <alignment horizontal="left" vertical="center"/>
    </xf>
    <xf numFmtId="0" fontId="47" fillId="3" borderId="50" xfId="0" applyFont="1" applyFill="1" applyBorder="1" applyAlignment="1">
      <alignment horizontal="left" vertical="center"/>
    </xf>
    <xf numFmtId="167" fontId="4" fillId="3" borderId="29" xfId="1" applyNumberFormat="1" applyFont="1" applyFill="1" applyBorder="1" applyAlignment="1">
      <alignment horizontal="center"/>
    </xf>
    <xf numFmtId="167" fontId="4" fillId="3" borderId="50" xfId="1" applyNumberFormat="1" applyFont="1" applyFill="1" applyBorder="1" applyAlignment="1">
      <alignment horizontal="center"/>
    </xf>
    <xf numFmtId="167" fontId="4" fillId="3" borderId="33" xfId="1" applyNumberFormat="1" applyFont="1" applyFill="1" applyBorder="1" applyAlignment="1">
      <alignment horizontal="center"/>
    </xf>
    <xf numFmtId="167" fontId="4" fillId="3" borderId="52" xfId="1" applyNumberFormat="1" applyFont="1" applyFill="1" applyBorder="1" applyAlignment="1">
      <alignment horizontal="center"/>
    </xf>
    <xf numFmtId="0" fontId="2" fillId="17" borderId="31" xfId="0" applyFont="1" applyFill="1" applyBorder="1" applyAlignment="1" applyProtection="1">
      <alignment horizontal="left"/>
      <protection locked="0"/>
    </xf>
    <xf numFmtId="0" fontId="2" fillId="17" borderId="32" xfId="0" applyFont="1" applyFill="1" applyBorder="1" applyAlignment="1" applyProtection="1">
      <alignment horizontal="left"/>
      <protection locked="0"/>
    </xf>
    <xf numFmtId="0" fontId="2" fillId="17" borderId="51" xfId="0" applyFont="1" applyFill="1" applyBorder="1" applyAlignment="1" applyProtection="1">
      <alignment horizontal="left"/>
      <protection locked="0"/>
    </xf>
    <xf numFmtId="167" fontId="18" fillId="3" borderId="34" xfId="1" applyNumberFormat="1" applyFont="1" applyFill="1" applyBorder="1" applyAlignment="1">
      <alignment horizontal="center" vertical="center"/>
    </xf>
    <xf numFmtId="167" fontId="18" fillId="3" borderId="52" xfId="1" applyNumberFormat="1" applyFont="1" applyFill="1" applyBorder="1" applyAlignment="1">
      <alignment horizontal="center" vertical="center"/>
    </xf>
    <xf numFmtId="0" fontId="0" fillId="17" borderId="28" xfId="0" applyFill="1" applyBorder="1" applyAlignment="1" applyProtection="1">
      <alignment horizontal="left"/>
      <protection locked="0"/>
    </xf>
    <xf numFmtId="0" fontId="2" fillId="17" borderId="29" xfId="0" applyFont="1" applyFill="1" applyBorder="1" applyAlignment="1" applyProtection="1">
      <alignment horizontal="left"/>
      <protection locked="0"/>
    </xf>
    <xf numFmtId="0" fontId="2" fillId="17" borderId="30" xfId="0" applyFont="1" applyFill="1" applyBorder="1" applyAlignment="1" applyProtection="1">
      <alignment horizontal="left"/>
      <protection locked="0"/>
    </xf>
    <xf numFmtId="0" fontId="2" fillId="17" borderId="50" xfId="0" applyFont="1" applyFill="1" applyBorder="1" applyAlignment="1" applyProtection="1">
      <alignment horizontal="left"/>
      <protection locked="0"/>
    </xf>
    <xf numFmtId="0" fontId="12" fillId="3" borderId="29" xfId="0" applyFont="1" applyFill="1" applyBorder="1" applyAlignment="1">
      <alignment horizontal="center"/>
    </xf>
    <xf numFmtId="0" fontId="12" fillId="3" borderId="30" xfId="0" applyFont="1" applyFill="1" applyBorder="1" applyAlignment="1">
      <alignment horizontal="center"/>
    </xf>
    <xf numFmtId="0" fontId="12" fillId="3" borderId="50" xfId="0" applyFont="1" applyFill="1" applyBorder="1" applyAlignment="1">
      <alignment horizontal="center"/>
    </xf>
    <xf numFmtId="0" fontId="12" fillId="3" borderId="33" xfId="0" applyFont="1" applyFill="1" applyBorder="1" applyAlignment="1">
      <alignment horizontal="center"/>
    </xf>
    <xf numFmtId="0" fontId="12" fillId="3" borderId="34" xfId="0" applyFont="1" applyFill="1" applyBorder="1" applyAlignment="1">
      <alignment horizontal="center"/>
    </xf>
    <xf numFmtId="0" fontId="12" fillId="3" borderId="52" xfId="0" applyFont="1" applyFill="1" applyBorder="1" applyAlignment="1">
      <alignment horizontal="center"/>
    </xf>
    <xf numFmtId="0" fontId="2" fillId="17" borderId="33" xfId="0" applyFont="1" applyFill="1" applyBorder="1" applyAlignment="1" applyProtection="1">
      <alignment horizontal="left"/>
      <protection locked="0"/>
    </xf>
    <xf numFmtId="0" fontId="2" fillId="17" borderId="34" xfId="0" applyFont="1" applyFill="1" applyBorder="1" applyAlignment="1" applyProtection="1">
      <alignment horizontal="left"/>
      <protection locked="0"/>
    </xf>
    <xf numFmtId="0" fontId="2" fillId="17" borderId="52" xfId="0" applyFont="1" applyFill="1" applyBorder="1" applyAlignment="1" applyProtection="1">
      <alignment horizontal="left"/>
      <protection locked="0"/>
    </xf>
    <xf numFmtId="0" fontId="4" fillId="3" borderId="9" xfId="0" applyFont="1" applyFill="1" applyBorder="1" applyAlignment="1">
      <alignment horizontal="center"/>
    </xf>
    <xf numFmtId="167" fontId="18" fillId="3" borderId="30" xfId="1" applyNumberFormat="1" applyFont="1" applyFill="1" applyBorder="1" applyAlignment="1">
      <alignment horizontal="center" vertical="center"/>
    </xf>
    <xf numFmtId="167" fontId="18" fillId="3" borderId="50" xfId="1" applyNumberFormat="1" applyFont="1" applyFill="1" applyBorder="1" applyAlignment="1">
      <alignment horizontal="center" vertical="center"/>
    </xf>
    <xf numFmtId="167" fontId="4" fillId="3" borderId="0" xfId="0" applyNumberFormat="1" applyFont="1" applyFill="1" applyBorder="1" applyAlignment="1">
      <alignment horizontal="center" vertical="center"/>
    </xf>
    <xf numFmtId="167" fontId="4" fillId="3" borderId="4" xfId="0" applyNumberFormat="1" applyFont="1" applyFill="1" applyBorder="1" applyAlignment="1">
      <alignment horizontal="center" vertical="center"/>
    </xf>
    <xf numFmtId="167" fontId="4" fillId="3" borderId="31" xfId="1" applyNumberFormat="1" applyFont="1" applyFill="1" applyBorder="1" applyAlignment="1">
      <alignment horizontal="right"/>
    </xf>
    <xf numFmtId="167" fontId="4" fillId="3" borderId="51" xfId="1" applyNumberFormat="1" applyFont="1" applyFill="1" applyBorder="1" applyAlignment="1">
      <alignment horizontal="right"/>
    </xf>
    <xf numFmtId="167" fontId="4" fillId="3" borderId="33" xfId="1" applyNumberFormat="1" applyFont="1" applyFill="1" applyBorder="1" applyAlignment="1">
      <alignment horizontal="right"/>
    </xf>
    <xf numFmtId="167" fontId="4" fillId="3" borderId="52" xfId="1" applyNumberFormat="1" applyFont="1" applyFill="1" applyBorder="1" applyAlignment="1">
      <alignment horizontal="right"/>
    </xf>
    <xf numFmtId="167" fontId="4" fillId="3" borderId="27" xfId="1" applyNumberFormat="1" applyFont="1" applyFill="1" applyBorder="1" applyAlignment="1">
      <alignment horizontal="center"/>
    </xf>
    <xf numFmtId="167" fontId="4" fillId="3" borderId="28" xfId="1" applyNumberFormat="1" applyFont="1" applyFill="1" applyBorder="1" applyAlignment="1">
      <alignment horizontal="center"/>
    </xf>
    <xf numFmtId="0" fontId="43" fillId="3" borderId="3" xfId="0" applyFont="1" applyFill="1" applyBorder="1" applyAlignment="1">
      <alignment horizontal="center" wrapText="1"/>
    </xf>
    <xf numFmtId="0" fontId="43" fillId="3" borderId="4" xfId="0" applyFont="1" applyFill="1" applyBorder="1" applyAlignment="1">
      <alignment horizontal="center" wrapText="1"/>
    </xf>
    <xf numFmtId="0" fontId="43" fillId="3" borderId="5" xfId="0" applyFont="1" applyFill="1" applyBorder="1" applyAlignment="1">
      <alignment horizontal="center" wrapText="1"/>
    </xf>
    <xf numFmtId="0" fontId="43" fillId="3" borderId="6" xfId="0" applyFont="1" applyFill="1" applyBorder="1" applyAlignment="1">
      <alignment horizontal="center" wrapText="1"/>
    </xf>
    <xf numFmtId="0" fontId="43" fillId="3" borderId="0" xfId="0" applyFont="1" applyFill="1" applyBorder="1" applyAlignment="1">
      <alignment horizontal="center" wrapText="1"/>
    </xf>
    <xf numFmtId="0" fontId="43" fillId="3" borderId="7" xfId="0" applyFont="1" applyFill="1" applyBorder="1" applyAlignment="1">
      <alignment horizontal="center" wrapText="1"/>
    </xf>
    <xf numFmtId="0" fontId="3" fillId="3" borderId="6" xfId="0" quotePrefix="1" applyFont="1" applyFill="1" applyBorder="1" applyAlignment="1">
      <alignment horizontal="center" vertical="top"/>
    </xf>
    <xf numFmtId="0" fontId="3" fillId="3" borderId="0" xfId="0" applyFont="1" applyFill="1" applyBorder="1" applyAlignment="1">
      <alignment horizontal="center" vertical="top"/>
    </xf>
    <xf numFmtId="0" fontId="3" fillId="3" borderId="7" xfId="0" applyFont="1" applyFill="1" applyBorder="1" applyAlignment="1">
      <alignment horizontal="center" vertical="top"/>
    </xf>
    <xf numFmtId="0" fontId="3" fillId="3" borderId="8" xfId="0" applyFont="1" applyFill="1" applyBorder="1" applyAlignment="1">
      <alignment horizontal="center" vertical="top"/>
    </xf>
    <xf numFmtId="0" fontId="3" fillId="3" borderId="9" xfId="0" applyFont="1" applyFill="1" applyBorder="1" applyAlignment="1">
      <alignment horizontal="center" vertical="top"/>
    </xf>
    <xf numFmtId="0" fontId="3" fillId="3" borderId="10" xfId="0" applyFont="1" applyFill="1" applyBorder="1" applyAlignment="1">
      <alignment horizontal="center" vertical="top"/>
    </xf>
    <xf numFmtId="167" fontId="4" fillId="3" borderId="3" xfId="1" applyNumberFormat="1" applyFont="1" applyFill="1" applyBorder="1" applyAlignment="1">
      <alignment horizontal="right"/>
    </xf>
    <xf numFmtId="167" fontId="4" fillId="3" borderId="5" xfId="1" applyNumberFormat="1" applyFont="1" applyFill="1" applyBorder="1" applyAlignment="1">
      <alignment horizontal="right"/>
    </xf>
    <xf numFmtId="1" fontId="16" fillId="17" borderId="29" xfId="0" applyNumberFormat="1" applyFont="1" applyFill="1" applyBorder="1" applyAlignment="1" applyProtection="1">
      <alignment horizontal="center"/>
      <protection locked="0"/>
    </xf>
    <xf numFmtId="1" fontId="16" fillId="17" borderId="50" xfId="0" applyNumberFormat="1" applyFont="1" applyFill="1" applyBorder="1" applyAlignment="1" applyProtection="1">
      <alignment horizontal="center"/>
      <protection locked="0"/>
    </xf>
    <xf numFmtId="1" fontId="16" fillId="17" borderId="31" xfId="0" applyNumberFormat="1" applyFont="1" applyFill="1" applyBorder="1" applyAlignment="1" applyProtection="1">
      <alignment horizontal="center"/>
      <protection locked="0"/>
    </xf>
    <xf numFmtId="1" fontId="16" fillId="17" borderId="51" xfId="0" applyNumberFormat="1" applyFont="1" applyFill="1" applyBorder="1" applyAlignment="1" applyProtection="1">
      <alignment horizontal="center"/>
      <protection locked="0"/>
    </xf>
    <xf numFmtId="1" fontId="16" fillId="3" borderId="8" xfId="0" applyNumberFormat="1" applyFont="1" applyFill="1" applyBorder="1" applyAlignment="1">
      <alignment horizontal="center"/>
    </xf>
    <xf numFmtId="1" fontId="16" fillId="3" borderId="10" xfId="0" applyNumberFormat="1" applyFont="1" applyFill="1" applyBorder="1" applyAlignment="1">
      <alignment horizontal="center"/>
    </xf>
    <xf numFmtId="166" fontId="16" fillId="17" borderId="29" xfId="2" applyNumberFormat="1" applyFont="1" applyFill="1" applyBorder="1" applyAlignment="1" applyProtection="1">
      <alignment horizontal="center"/>
      <protection locked="0"/>
    </xf>
    <xf numFmtId="166" fontId="16" fillId="17" borderId="50" xfId="2" applyNumberFormat="1" applyFont="1" applyFill="1" applyBorder="1" applyAlignment="1" applyProtection="1">
      <alignment horizontal="center"/>
      <protection locked="0"/>
    </xf>
    <xf numFmtId="0" fontId="0" fillId="3" borderId="9" xfId="0" applyFill="1" applyBorder="1" applyAlignment="1">
      <alignment horizontal="center"/>
    </xf>
    <xf numFmtId="0" fontId="8" fillId="3" borderId="4" xfId="0" applyFont="1" applyFill="1" applyBorder="1" applyAlignment="1">
      <alignment horizontal="left"/>
    </xf>
    <xf numFmtId="0" fontId="0" fillId="17" borderId="3" xfId="0" applyFill="1" applyBorder="1" applyAlignment="1" applyProtection="1">
      <alignment horizontal="left"/>
      <protection locked="0"/>
    </xf>
    <xf numFmtId="0" fontId="0" fillId="17" borderId="4" xfId="0" applyFill="1" applyBorder="1" applyAlignment="1" applyProtection="1">
      <alignment horizontal="left"/>
      <protection locked="0"/>
    </xf>
    <xf numFmtId="0" fontId="0" fillId="17" borderId="5" xfId="0" applyFill="1" applyBorder="1" applyAlignment="1" applyProtection="1">
      <alignment horizontal="left"/>
      <protection locked="0"/>
    </xf>
    <xf numFmtId="166" fontId="16" fillId="17" borderId="33" xfId="2" applyNumberFormat="1" applyFont="1" applyFill="1" applyBorder="1" applyAlignment="1" applyProtection="1">
      <alignment horizontal="center"/>
      <protection locked="0"/>
    </xf>
    <xf numFmtId="166" fontId="16" fillId="17" borderId="52" xfId="2" applyNumberFormat="1" applyFont="1" applyFill="1" applyBorder="1" applyAlignment="1" applyProtection="1">
      <alignment horizontal="center"/>
      <protection locked="0"/>
    </xf>
    <xf numFmtId="167" fontId="4" fillId="3" borderId="26" xfId="1" applyNumberFormat="1" applyFont="1" applyFill="1" applyBorder="1" applyAlignment="1">
      <alignment horizontal="right"/>
    </xf>
    <xf numFmtId="167" fontId="4" fillId="3" borderId="28" xfId="1" applyNumberFormat="1" applyFont="1" applyFill="1" applyBorder="1" applyAlignment="1">
      <alignment horizontal="right"/>
    </xf>
    <xf numFmtId="167" fontId="4" fillId="3" borderId="29" xfId="1" applyNumberFormat="1" applyFont="1" applyFill="1" applyBorder="1" applyAlignment="1">
      <alignment horizontal="right"/>
    </xf>
    <xf numFmtId="167" fontId="4" fillId="3" borderId="50" xfId="1" applyNumberFormat="1" applyFont="1" applyFill="1" applyBorder="1" applyAlignment="1">
      <alignment horizontal="right"/>
    </xf>
    <xf numFmtId="167" fontId="4" fillId="3" borderId="27" xfId="0" applyNumberFormat="1" applyFont="1" applyFill="1" applyBorder="1" applyAlignment="1">
      <alignment horizontal="center" vertical="center"/>
    </xf>
    <xf numFmtId="0" fontId="0" fillId="17" borderId="31" xfId="0" applyFill="1" applyBorder="1" applyAlignment="1" applyProtection="1">
      <alignment horizontal="center"/>
      <protection locked="0"/>
    </xf>
    <xf numFmtId="0" fontId="0" fillId="17" borderId="32" xfId="0" applyFill="1" applyBorder="1" applyAlignment="1" applyProtection="1">
      <alignment horizontal="center"/>
      <protection locked="0"/>
    </xf>
    <xf numFmtId="0" fontId="0" fillId="17" borderId="51" xfId="0" applyFill="1" applyBorder="1" applyAlignment="1" applyProtection="1">
      <alignment horizontal="center"/>
      <protection locked="0"/>
    </xf>
    <xf numFmtId="0" fontId="0" fillId="3" borderId="26" xfId="0" applyFill="1" applyBorder="1" applyAlignment="1" applyProtection="1">
      <alignment horizontal="left"/>
    </xf>
    <xf numFmtId="0" fontId="0" fillId="3" borderId="27" xfId="0" applyFill="1" applyBorder="1" applyAlignment="1" applyProtection="1">
      <alignment horizontal="left"/>
    </xf>
    <xf numFmtId="0" fontId="47" fillId="3" borderId="33" xfId="0" applyFont="1" applyFill="1" applyBorder="1" applyAlignment="1">
      <alignment horizontal="left" vertical="center"/>
    </xf>
    <xf numFmtId="0" fontId="47" fillId="3" borderId="34" xfId="0" applyFont="1" applyFill="1" applyBorder="1" applyAlignment="1">
      <alignment horizontal="left" vertical="center"/>
    </xf>
    <xf numFmtId="0" fontId="47" fillId="3" borderId="52" xfId="0" applyFont="1" applyFill="1" applyBorder="1" applyAlignment="1">
      <alignment horizontal="left" vertical="center"/>
    </xf>
    <xf numFmtId="167" fontId="4" fillId="3" borderId="100" xfId="1" applyNumberFormat="1" applyFont="1" applyFill="1" applyBorder="1" applyAlignment="1">
      <alignment horizontal="right"/>
    </xf>
    <xf numFmtId="167" fontId="4" fillId="3" borderId="101" xfId="1" applyNumberFormat="1" applyFont="1" applyFill="1" applyBorder="1" applyAlignment="1">
      <alignment horizontal="right"/>
    </xf>
    <xf numFmtId="0" fontId="0" fillId="17" borderId="3" xfId="0" applyFill="1" applyBorder="1" applyAlignment="1" applyProtection="1">
      <alignment horizontal="left" vertical="top" wrapText="1"/>
      <protection locked="0"/>
    </xf>
    <xf numFmtId="0" fontId="0" fillId="17" borderId="4" xfId="0" applyFill="1" applyBorder="1" applyAlignment="1" applyProtection="1">
      <alignment horizontal="left" vertical="top" wrapText="1"/>
      <protection locked="0"/>
    </xf>
    <xf numFmtId="0" fontId="0" fillId="17" borderId="5"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7" xfId="0" applyFill="1" applyBorder="1" applyAlignment="1" applyProtection="1">
      <alignment horizontal="left" vertical="top" wrapText="1"/>
      <protection locked="0"/>
    </xf>
    <xf numFmtId="0" fontId="0" fillId="17" borderId="8" xfId="0" applyFill="1" applyBorder="1" applyAlignment="1" applyProtection="1">
      <alignment horizontal="left" vertical="top" wrapText="1"/>
      <protection locked="0"/>
    </xf>
    <xf numFmtId="0" fontId="0" fillId="17" borderId="9" xfId="0" applyFill="1" applyBorder="1" applyAlignment="1" applyProtection="1">
      <alignment horizontal="left" vertical="top" wrapText="1"/>
      <protection locked="0"/>
    </xf>
    <xf numFmtId="0" fontId="0" fillId="17" borderId="10" xfId="0" applyFill="1" applyBorder="1" applyAlignment="1" applyProtection="1">
      <alignment horizontal="left" vertical="top" wrapText="1"/>
      <protection locked="0"/>
    </xf>
    <xf numFmtId="167" fontId="4" fillId="3" borderId="96" xfId="1" applyNumberFormat="1" applyFont="1" applyFill="1" applyBorder="1" applyAlignment="1">
      <alignment horizontal="right"/>
    </xf>
    <xf numFmtId="167" fontId="4" fillId="3" borderId="97" xfId="1" applyNumberFormat="1" applyFont="1" applyFill="1" applyBorder="1" applyAlignment="1">
      <alignment horizontal="right"/>
    </xf>
    <xf numFmtId="167" fontId="4" fillId="3" borderId="26" xfId="1" applyNumberFormat="1" applyFont="1" applyFill="1" applyBorder="1" applyAlignment="1" applyProtection="1">
      <alignment horizontal="right"/>
    </xf>
    <xf numFmtId="167" fontId="4" fillId="3" borderId="28" xfId="1" applyNumberFormat="1" applyFont="1" applyFill="1" applyBorder="1" applyAlignment="1" applyProtection="1">
      <alignment horizontal="right"/>
    </xf>
    <xf numFmtId="167" fontId="4" fillId="3" borderId="98" xfId="1" applyNumberFormat="1" applyFont="1" applyFill="1" applyBorder="1" applyAlignment="1">
      <alignment horizontal="right"/>
    </xf>
    <xf numFmtId="167" fontId="4" fillId="3" borderId="99" xfId="1" applyNumberFormat="1" applyFont="1" applyFill="1" applyBorder="1" applyAlignment="1">
      <alignment horizontal="right"/>
    </xf>
    <xf numFmtId="0" fontId="13" fillId="3" borderId="3"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3" borderId="6" xfId="0" applyFont="1" applyFill="1" applyBorder="1" applyAlignment="1">
      <alignment horizontal="center" vertical="top" wrapText="1"/>
    </xf>
    <xf numFmtId="0" fontId="13" fillId="3" borderId="0" xfId="0" applyFont="1" applyFill="1" applyBorder="1" applyAlignment="1">
      <alignment horizontal="center" vertical="top" wrapText="1"/>
    </xf>
    <xf numFmtId="0" fontId="13" fillId="3" borderId="7" xfId="0" applyFont="1" applyFill="1" applyBorder="1" applyAlignment="1">
      <alignment horizontal="center" vertical="top" wrapText="1"/>
    </xf>
    <xf numFmtId="0" fontId="3" fillId="3" borderId="8" xfId="0" quotePrefix="1" applyFont="1" applyFill="1" applyBorder="1" applyAlignment="1">
      <alignment horizontal="center" vertical="top"/>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3" borderId="7" xfId="0" applyFont="1" applyFill="1" applyBorder="1" applyAlignment="1">
      <alignment horizontal="center" vertical="top" wrapText="1"/>
    </xf>
    <xf numFmtId="0" fontId="50" fillId="12" borderId="3" xfId="0" applyFont="1" applyFill="1" applyBorder="1" applyAlignment="1">
      <alignment horizontal="center" vertical="top" wrapText="1"/>
    </xf>
    <xf numFmtId="0" fontId="50" fillId="12" borderId="4" xfId="0" applyFont="1" applyFill="1" applyBorder="1" applyAlignment="1">
      <alignment horizontal="center" vertical="top" wrapText="1"/>
    </xf>
    <xf numFmtId="0" fontId="50" fillId="12" borderId="5" xfId="0" applyFont="1" applyFill="1" applyBorder="1" applyAlignment="1">
      <alignment horizontal="center" vertical="top" wrapText="1"/>
    </xf>
    <xf numFmtId="0" fontId="50" fillId="12" borderId="6" xfId="0" applyFont="1" applyFill="1" applyBorder="1" applyAlignment="1">
      <alignment horizontal="center" vertical="top" wrapText="1"/>
    </xf>
    <xf numFmtId="0" fontId="50" fillId="12" borderId="0" xfId="0" applyFont="1" applyFill="1" applyBorder="1" applyAlignment="1">
      <alignment horizontal="center" vertical="top" wrapText="1"/>
    </xf>
    <xf numFmtId="0" fontId="50" fillId="12" borderId="7" xfId="0" applyFont="1" applyFill="1" applyBorder="1" applyAlignment="1">
      <alignment horizontal="center" vertical="top" wrapText="1"/>
    </xf>
    <xf numFmtId="0" fontId="32" fillId="12" borderId="8" xfId="0" applyFont="1" applyFill="1" applyBorder="1" applyAlignment="1">
      <alignment horizontal="center" vertical="top"/>
    </xf>
    <xf numFmtId="0" fontId="32" fillId="12" borderId="9" xfId="0" applyFont="1" applyFill="1" applyBorder="1" applyAlignment="1">
      <alignment horizontal="center" vertical="top"/>
    </xf>
    <xf numFmtId="0" fontId="32" fillId="12" borderId="10" xfId="0" applyFont="1" applyFill="1" applyBorder="1" applyAlignment="1">
      <alignment horizontal="center" vertical="top"/>
    </xf>
    <xf numFmtId="0" fontId="49" fillId="12" borderId="26" xfId="0" applyFont="1" applyFill="1" applyBorder="1" applyAlignment="1">
      <alignment horizontal="center"/>
    </xf>
    <xf numFmtId="0" fontId="49" fillId="12" borderId="27" xfId="0" applyFont="1" applyFill="1" applyBorder="1" applyAlignment="1">
      <alignment horizontal="center"/>
    </xf>
    <xf numFmtId="0" fontId="49" fillId="12" borderId="28"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199">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9" tint="0.59996337778862885"/>
      </font>
    </dxf>
    <dxf>
      <font>
        <color theme="9" tint="0.59996337778862885"/>
      </font>
    </dxf>
    <dxf>
      <font>
        <color theme="0"/>
      </font>
    </dxf>
    <dxf>
      <font>
        <color theme="0"/>
      </font>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0"/>
      </font>
    </dxf>
    <dxf>
      <font>
        <color theme="0"/>
      </font>
    </dxf>
    <dxf>
      <font>
        <color rgb="FF00ADEA"/>
      </font>
    </dxf>
    <dxf>
      <font>
        <color rgb="FF00ADEA"/>
      </font>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vertical/>
        <horizontal/>
      </border>
    </dxf>
    <dxf>
      <font>
        <color theme="2" tint="-0.24994659260841701"/>
      </font>
      <fill>
        <patternFill>
          <bgColor theme="2" tint="-0.24994659260841701"/>
        </patternFill>
      </fill>
      <border>
        <left/>
        <right/>
        <top/>
        <bottom/>
      </border>
    </dxf>
    <dxf>
      <font>
        <color theme="8" tint="0.39994506668294322"/>
      </font>
    </dxf>
    <dxf>
      <font>
        <color theme="8" tint="0.39994506668294322"/>
      </font>
    </dxf>
    <dxf>
      <font>
        <color theme="4" tint="0.39994506668294322"/>
      </font>
    </dxf>
    <dxf>
      <font>
        <color theme="4" tint="0.39994506668294322"/>
      </font>
    </dxf>
    <dxf>
      <font>
        <color rgb="FF9BDEFF"/>
      </font>
    </dxf>
    <dxf>
      <font>
        <color rgb="FF9BDEFF"/>
      </font>
    </dxf>
    <dxf>
      <font>
        <b/>
        <i/>
        <strike val="0"/>
        <color rgb="FFFFFF00"/>
      </font>
      <fill>
        <patternFill>
          <bgColor rgb="FFFF0000"/>
        </patternFill>
      </fill>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strike/>
        <color rgb="FFFF0000"/>
      </font>
      <fill>
        <patternFill>
          <bgColor theme="0"/>
        </patternFill>
      </fill>
      <border>
        <left/>
        <right/>
        <top/>
        <bottom/>
        <vertical/>
        <horizontal/>
      </border>
    </dxf>
    <dxf>
      <font>
        <color theme="0"/>
      </font>
    </dxf>
    <dxf>
      <font>
        <b/>
        <i/>
        <strike val="0"/>
        <color rgb="FFFFFF00"/>
      </font>
      <fill>
        <patternFill>
          <bgColor rgb="FFFF0000"/>
        </patternFill>
      </fill>
    </dxf>
    <dxf>
      <font>
        <b/>
        <i/>
        <strike val="0"/>
        <color rgb="FFFFFF00"/>
      </font>
      <fill>
        <patternFill>
          <bgColor rgb="FFFF0000"/>
        </patternFill>
      </fill>
    </dxf>
    <dxf>
      <font>
        <b/>
        <i/>
        <strike val="0"/>
        <color rgb="FFFFFF00"/>
      </font>
      <fill>
        <patternFill>
          <bgColor rgb="FFFF0000"/>
        </patternFill>
      </fill>
    </dxf>
  </dxfs>
  <tableStyles count="0" defaultTableStyle="TableStyleMedium2" defaultPivotStyle="PivotStyleLight16"/>
  <colors>
    <mruColors>
      <color rgb="FF99FF99"/>
      <color rgb="FFCC99FF"/>
      <color rgb="FFFF9999"/>
      <color rgb="FFFFCCCC"/>
      <color rgb="FFED7D31"/>
      <color rgb="FF00CC00"/>
      <color rgb="FFB3FFFF"/>
      <color rgb="FF009900"/>
      <color rgb="FF006600"/>
      <color rgb="FF00A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8322023871027323E-2"/>
          <c:y val="0.11303359474693325"/>
          <c:w val="0.85627823746121845"/>
          <c:h val="0.65102498193067426"/>
        </c:manualLayout>
      </c:layout>
      <c:scatterChart>
        <c:scatterStyle val="lineMarker"/>
        <c:varyColors val="0"/>
        <c:ser>
          <c:idx val="0"/>
          <c:order val="0"/>
          <c:tx>
            <c:strRef>
              <c:f>'HIDDEN Sensitivities'!$B$49</c:f>
              <c:strCache>
                <c:ptCount val="1"/>
                <c:pt idx="0">
                  <c:v>Project investment cost</c:v>
                </c:pt>
              </c:strCache>
            </c:strRef>
          </c:tx>
          <c:spPr>
            <a:ln w="31750">
              <a:solidFill>
                <a:srgbClr val="C00000"/>
              </a:solidFill>
            </a:ln>
          </c:spPr>
          <c:marker>
            <c:symbol val="diamond"/>
            <c:size val="12"/>
            <c:spPr>
              <a:solidFill>
                <a:srgbClr val="C00000"/>
              </a:solidFill>
              <a:ln>
                <a:solidFill>
                  <a:srgbClr val="C00000"/>
                </a:solidFill>
              </a:ln>
            </c:spPr>
          </c:marker>
          <c:xVal>
            <c:numRef>
              <c:f>'HIDDEN Sensitivities'!$G$47:$K$47</c:f>
              <c:numCache>
                <c:formatCode>0%</c:formatCode>
                <c:ptCount val="5"/>
                <c:pt idx="0">
                  <c:v>0.5</c:v>
                </c:pt>
                <c:pt idx="1">
                  <c:v>0.75</c:v>
                </c:pt>
                <c:pt idx="2">
                  <c:v>1</c:v>
                </c:pt>
                <c:pt idx="3">
                  <c:v>1.25</c:v>
                </c:pt>
                <c:pt idx="4">
                  <c:v>1.5</c:v>
                </c:pt>
              </c:numCache>
            </c:numRef>
          </c:xVal>
          <c:yVal>
            <c:numRef>
              <c:f>'HIDDEN Sensitivities'!$G$49:$K$49</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B465-4E3B-B815-D307C92C9251}"/>
            </c:ext>
          </c:extLst>
        </c:ser>
        <c:ser>
          <c:idx val="1"/>
          <c:order val="1"/>
          <c:tx>
            <c:strRef>
              <c:f>'HIDDEN Sensitivities'!$B$50</c:f>
              <c:strCache>
                <c:ptCount val="1"/>
                <c:pt idx="0">
                  <c:v>Replacement cost</c:v>
                </c:pt>
              </c:strCache>
            </c:strRef>
          </c:tx>
          <c:spPr>
            <a:ln w="31750">
              <a:solidFill>
                <a:srgbClr val="ED7D31"/>
              </a:solidFill>
            </a:ln>
          </c:spPr>
          <c:marker>
            <c:symbol val="diamond"/>
            <c:size val="12"/>
            <c:spPr>
              <a:solidFill>
                <a:srgbClr val="ED7D31"/>
              </a:solidFill>
              <a:ln>
                <a:solidFill>
                  <a:srgbClr val="ED7D31"/>
                </a:solidFill>
              </a:ln>
            </c:spPr>
          </c:marker>
          <c:xVal>
            <c:numRef>
              <c:f>'HIDDEN Sensitivities'!$G$47:$K$47</c:f>
              <c:numCache>
                <c:formatCode>0%</c:formatCode>
                <c:ptCount val="5"/>
                <c:pt idx="0">
                  <c:v>0.5</c:v>
                </c:pt>
                <c:pt idx="1">
                  <c:v>0.75</c:v>
                </c:pt>
                <c:pt idx="2">
                  <c:v>1</c:v>
                </c:pt>
                <c:pt idx="3">
                  <c:v>1.25</c:v>
                </c:pt>
                <c:pt idx="4">
                  <c:v>1.5</c:v>
                </c:pt>
              </c:numCache>
            </c:numRef>
          </c:xVal>
          <c:yVal>
            <c:numRef>
              <c:f>'HIDDEN Sensitivities'!$G$50:$K$50</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B465-4E3B-B815-D307C92C9251}"/>
            </c:ext>
          </c:extLst>
        </c:ser>
        <c:ser>
          <c:idx val="2"/>
          <c:order val="2"/>
          <c:tx>
            <c:strRef>
              <c:f>'HIDDEN Sensitivities'!$B$51</c:f>
              <c:strCache>
                <c:ptCount val="1"/>
                <c:pt idx="0">
                  <c:v>Project O&amp;M costs</c:v>
                </c:pt>
              </c:strCache>
            </c:strRef>
          </c:tx>
          <c:spPr>
            <a:ln w="31750">
              <a:solidFill>
                <a:srgbClr val="FFC000"/>
              </a:solidFill>
            </a:ln>
          </c:spPr>
          <c:marker>
            <c:symbol val="diamond"/>
            <c:size val="12"/>
            <c:spPr>
              <a:solidFill>
                <a:srgbClr val="FFC000"/>
              </a:solidFill>
              <a:ln>
                <a:solidFill>
                  <a:srgbClr val="FFC000"/>
                </a:solidFill>
              </a:ln>
            </c:spPr>
          </c:marker>
          <c:xVal>
            <c:numRef>
              <c:f>'HIDDEN Sensitivities'!$G$47:$K$47</c:f>
              <c:numCache>
                <c:formatCode>0%</c:formatCode>
                <c:ptCount val="5"/>
                <c:pt idx="0">
                  <c:v>0.5</c:v>
                </c:pt>
                <c:pt idx="1">
                  <c:v>0.75</c:v>
                </c:pt>
                <c:pt idx="2">
                  <c:v>1</c:v>
                </c:pt>
                <c:pt idx="3">
                  <c:v>1.25</c:v>
                </c:pt>
                <c:pt idx="4">
                  <c:v>1.5</c:v>
                </c:pt>
              </c:numCache>
            </c:numRef>
          </c:xVal>
          <c:yVal>
            <c:numRef>
              <c:f>'HIDDEN Sensitivities'!$G$51:$K$51</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B465-4E3B-B815-D307C92C9251}"/>
            </c:ext>
          </c:extLst>
        </c:ser>
        <c:ser>
          <c:idx val="3"/>
          <c:order val="3"/>
          <c:tx>
            <c:strRef>
              <c:f>'HIDDEN Sensitivities'!$B$52</c:f>
              <c:strCache>
                <c:ptCount val="1"/>
                <c:pt idx="0">
                  <c:v>Total revenues</c:v>
                </c:pt>
              </c:strCache>
            </c:strRef>
          </c:tx>
          <c:spPr>
            <a:ln w="31750">
              <a:solidFill>
                <a:srgbClr val="00ADEA"/>
              </a:solidFill>
            </a:ln>
          </c:spPr>
          <c:marker>
            <c:symbol val="diamond"/>
            <c:size val="12"/>
            <c:spPr>
              <a:solidFill>
                <a:srgbClr val="00ADEA"/>
              </a:solidFill>
              <a:ln>
                <a:solidFill>
                  <a:srgbClr val="00ADEA"/>
                </a:solidFill>
              </a:ln>
            </c:spPr>
          </c:marker>
          <c:xVal>
            <c:numRef>
              <c:f>'HIDDEN Sensitivities'!$G$47:$K$47</c:f>
              <c:numCache>
                <c:formatCode>0%</c:formatCode>
                <c:ptCount val="5"/>
                <c:pt idx="0">
                  <c:v>0.5</c:v>
                </c:pt>
                <c:pt idx="1">
                  <c:v>0.75</c:v>
                </c:pt>
                <c:pt idx="2">
                  <c:v>1</c:v>
                </c:pt>
                <c:pt idx="3">
                  <c:v>1.25</c:v>
                </c:pt>
                <c:pt idx="4">
                  <c:v>1.5</c:v>
                </c:pt>
              </c:numCache>
            </c:numRef>
          </c:xVal>
          <c:yVal>
            <c:numRef>
              <c:f>'HIDDEN Sensitivities'!$G$52:$K$52</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B465-4E3B-B815-D307C92C9251}"/>
            </c:ext>
          </c:extLst>
        </c:ser>
        <c:ser>
          <c:idx val="4"/>
          <c:order val="4"/>
          <c:tx>
            <c:strRef>
              <c:f>'HIDDEN Sensitivities'!$B$53</c:f>
              <c:strCache>
                <c:ptCount val="1"/>
                <c:pt idx="0">
                  <c:v>Residual value of investment</c:v>
                </c:pt>
              </c:strCache>
            </c:strRef>
          </c:tx>
          <c:spPr>
            <a:ln w="31750">
              <a:solidFill>
                <a:srgbClr val="9BDEFF"/>
              </a:solidFill>
            </a:ln>
          </c:spPr>
          <c:marker>
            <c:symbol val="diamond"/>
            <c:size val="12"/>
            <c:spPr>
              <a:solidFill>
                <a:srgbClr val="9BDEFF"/>
              </a:solidFill>
              <a:ln>
                <a:solidFill>
                  <a:srgbClr val="9BDEFF"/>
                </a:solidFill>
              </a:ln>
            </c:spPr>
          </c:marker>
          <c:xVal>
            <c:numRef>
              <c:f>'HIDDEN Sensitivities'!$G$47:$K$47</c:f>
              <c:numCache>
                <c:formatCode>0%</c:formatCode>
                <c:ptCount val="5"/>
                <c:pt idx="0">
                  <c:v>0.5</c:v>
                </c:pt>
                <c:pt idx="1">
                  <c:v>0.75</c:v>
                </c:pt>
                <c:pt idx="2">
                  <c:v>1</c:v>
                </c:pt>
                <c:pt idx="3">
                  <c:v>1.25</c:v>
                </c:pt>
                <c:pt idx="4">
                  <c:v>1.5</c:v>
                </c:pt>
              </c:numCache>
            </c:numRef>
          </c:xVal>
          <c:yVal>
            <c:numRef>
              <c:f>'HIDDEN Sensitivities'!$G$53:$K$53</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B465-4E3B-B815-D307C92C9251}"/>
            </c:ext>
          </c:extLst>
        </c:ser>
        <c:dLbls>
          <c:showLegendKey val="0"/>
          <c:showVal val="0"/>
          <c:showCatName val="0"/>
          <c:showSerName val="0"/>
          <c:showPercent val="0"/>
          <c:showBubbleSize val="0"/>
        </c:dLbls>
        <c:axId val="117809920"/>
        <c:axId val="117811840"/>
      </c:scatterChart>
      <c:valAx>
        <c:axId val="117809920"/>
        <c:scaling>
          <c:orientation val="minMax"/>
          <c:max val="1.52"/>
          <c:min val="0.5"/>
        </c:scaling>
        <c:delete val="0"/>
        <c:axPos val="b"/>
        <c:numFmt formatCode="0%" sourceLinked="1"/>
        <c:majorTickMark val="out"/>
        <c:minorTickMark val="none"/>
        <c:tickLblPos val="nextTo"/>
        <c:spPr>
          <a:ln w="31750">
            <a:solidFill>
              <a:schemeClr val="tx1"/>
            </a:solidFill>
          </a:ln>
        </c:spPr>
        <c:txPr>
          <a:bodyPr/>
          <a:lstStyle/>
          <a:p>
            <a:pPr>
              <a:defRPr sz="1400" b="0"/>
            </a:pPr>
            <a:endParaRPr lang="en-US"/>
          </a:p>
        </c:txPr>
        <c:crossAx val="117811840"/>
        <c:crosses val="max"/>
        <c:crossBetween val="midCat"/>
        <c:majorUnit val="0.25"/>
      </c:valAx>
      <c:valAx>
        <c:axId val="117811840"/>
        <c:scaling>
          <c:orientation val="maxMin"/>
        </c:scaling>
        <c:delete val="0"/>
        <c:axPos val="r"/>
        <c:majorGridlines>
          <c:spPr>
            <a:ln>
              <a:prstDash val="dash"/>
            </a:ln>
          </c:spPr>
        </c:majorGridlines>
        <c:title>
          <c:tx>
            <c:rich>
              <a:bodyPr rot="0" vert="horz"/>
              <a:lstStyle/>
              <a:p>
                <a:pPr>
                  <a:defRPr sz="1400"/>
                </a:pPr>
                <a:r>
                  <a:rPr lang="en-GB" sz="1400"/>
                  <a:t>FNPV(C)</a:t>
                </a:r>
              </a:p>
            </c:rich>
          </c:tx>
          <c:layout>
            <c:manualLayout>
              <c:xMode val="edge"/>
              <c:yMode val="edge"/>
              <c:x val="0.90043507895932873"/>
              <c:y val="1.4135067866463789E-2"/>
            </c:manualLayout>
          </c:layout>
          <c:overlay val="0"/>
        </c:title>
        <c:numFmt formatCode="#,##0_ ;\-#,##0\ ;_-* &quot;-&quot;??_-" sourceLinked="1"/>
        <c:majorTickMark val="out"/>
        <c:minorTickMark val="none"/>
        <c:tickLblPos val="nextTo"/>
        <c:spPr>
          <a:ln w="31750">
            <a:solidFill>
              <a:schemeClr val="tx1"/>
            </a:solidFill>
          </a:ln>
        </c:spPr>
        <c:txPr>
          <a:bodyPr/>
          <a:lstStyle/>
          <a:p>
            <a:pPr>
              <a:defRPr sz="1400"/>
            </a:pPr>
            <a:endParaRPr lang="en-US"/>
          </a:p>
        </c:txPr>
        <c:crossAx val="117809920"/>
        <c:crosses val="max"/>
        <c:crossBetween val="midCat"/>
      </c:valAx>
    </c:plotArea>
    <c:legend>
      <c:legendPos val="b"/>
      <c:overlay val="0"/>
      <c:txPr>
        <a:bodyPr/>
        <a:lstStyle/>
        <a:p>
          <a:pPr>
            <a:defRPr sz="1100" b="1"/>
          </a:pPr>
          <a:endParaRPr lang="en-US"/>
        </a:p>
      </c:txPr>
    </c:legend>
    <c:plotVisOnly val="1"/>
    <c:dispBlanksAs val="gap"/>
    <c:showDLblsOverMax val="0"/>
  </c:chart>
  <c:spPr>
    <a:solidFill>
      <a:srgbClr val="00ADEA">
        <a:alpha val="20000"/>
      </a:srgbClr>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8322023871027323E-2"/>
          <c:y val="8.9966724910602217E-2"/>
          <c:w val="0.85627823746121845"/>
          <c:h val="0.62752447585360704"/>
        </c:manualLayout>
      </c:layout>
      <c:scatterChart>
        <c:scatterStyle val="lineMarker"/>
        <c:varyColors val="0"/>
        <c:ser>
          <c:idx val="0"/>
          <c:order val="0"/>
          <c:tx>
            <c:strRef>
              <c:f>'HIDDEN Sensitivities'!$B$86</c:f>
              <c:strCache>
                <c:ptCount val="1"/>
                <c:pt idx="0">
                  <c:v>Project investment cost</c:v>
                </c:pt>
              </c:strCache>
            </c:strRef>
          </c:tx>
          <c:spPr>
            <a:ln w="31750">
              <a:solidFill>
                <a:srgbClr val="C00000"/>
              </a:solidFill>
            </a:ln>
          </c:spPr>
          <c:marker>
            <c:symbol val="diamond"/>
            <c:size val="12"/>
            <c:spPr>
              <a:solidFill>
                <a:srgbClr val="C00000"/>
              </a:solidFill>
              <a:ln>
                <a:solidFill>
                  <a:srgbClr val="C00000"/>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Sensitivities'!$G$198:$K$198</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E4F9-4B2C-8253-10CAF28971BC}"/>
            </c:ext>
          </c:extLst>
        </c:ser>
        <c:ser>
          <c:idx val="1"/>
          <c:order val="1"/>
          <c:tx>
            <c:strRef>
              <c:f>'HIDDEN Sensitivities'!$B$199</c:f>
              <c:strCache>
                <c:ptCount val="1"/>
                <c:pt idx="0">
                  <c:v>Replacement cost</c:v>
                </c:pt>
              </c:strCache>
            </c:strRef>
          </c:tx>
          <c:spPr>
            <a:ln w="31750">
              <a:solidFill>
                <a:srgbClr val="ED7D31"/>
              </a:solidFill>
            </a:ln>
          </c:spPr>
          <c:marker>
            <c:symbol val="diamond"/>
            <c:size val="12"/>
            <c:spPr>
              <a:solidFill>
                <a:srgbClr val="ED7D31"/>
              </a:solidFill>
              <a:ln>
                <a:solidFill>
                  <a:srgbClr val="ED7D31"/>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Sensitivities'!$G$199:$K$199</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E4F9-4B2C-8253-10CAF28971BC}"/>
            </c:ext>
          </c:extLst>
        </c:ser>
        <c:ser>
          <c:idx val="2"/>
          <c:order val="2"/>
          <c:tx>
            <c:strRef>
              <c:f>'HIDDEN Sensitivities'!$B$200</c:f>
              <c:strCache>
                <c:ptCount val="1"/>
                <c:pt idx="0">
                  <c:v>Project O&amp;M costs</c:v>
                </c:pt>
              </c:strCache>
            </c:strRef>
          </c:tx>
          <c:spPr>
            <a:ln w="31750">
              <a:solidFill>
                <a:srgbClr val="FFC000"/>
              </a:solidFill>
            </a:ln>
          </c:spPr>
          <c:marker>
            <c:symbol val="diamond"/>
            <c:size val="12"/>
            <c:spPr>
              <a:solidFill>
                <a:srgbClr val="FFC000"/>
              </a:solidFill>
              <a:ln>
                <a:solidFill>
                  <a:srgbClr val="FFC000"/>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Sensitivities'!$G$200:$K$200</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E4F9-4B2C-8253-10CAF28971BC}"/>
            </c:ext>
          </c:extLst>
        </c:ser>
        <c:ser>
          <c:idx val="4"/>
          <c:order val="3"/>
          <c:tx>
            <c:strRef>
              <c:f>'HIDDEN Sensitivities'!$B$201</c:f>
              <c:strCache>
                <c:ptCount val="1"/>
                <c:pt idx="0">
                  <c:v>Residual value of investment</c:v>
                </c:pt>
              </c:strCache>
            </c:strRef>
          </c:tx>
          <c:spPr>
            <a:ln w="31750">
              <a:solidFill>
                <a:srgbClr val="9BDEFF"/>
              </a:solidFill>
            </a:ln>
          </c:spPr>
          <c:marker>
            <c:symbol val="diamond"/>
            <c:size val="12"/>
            <c:spPr>
              <a:solidFill>
                <a:srgbClr val="9BDEFF"/>
              </a:solidFill>
              <a:ln>
                <a:solidFill>
                  <a:srgbClr val="9BDEFF"/>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Sensitivities'!$G$201:$K$201</c:f>
              <c:numCache>
                <c:formatCode>#,##0_ ;\-#,##0\ ;_-* "-"??_-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E4F9-4B2C-8253-10CAF28971BC}"/>
            </c:ext>
          </c:extLst>
        </c:ser>
        <c:ser>
          <c:idx val="3"/>
          <c:order val="4"/>
          <c:tx>
            <c:strRef>
              <c:f>'HIDDEN Sensitivities'!$M$198</c:f>
              <c:strCache>
                <c:ptCount val="1"/>
                <c:pt idx="0">
                  <c:v>#N/A</c:v>
                </c:pt>
              </c:strCache>
            </c:strRef>
          </c:tx>
          <c:spPr>
            <a:ln w="31750">
              <a:solidFill>
                <a:srgbClr val="006600"/>
              </a:solidFill>
            </a:ln>
          </c:spPr>
          <c:marker>
            <c:symbol val="diamond"/>
            <c:size val="12"/>
            <c:spPr>
              <a:solidFill>
                <a:srgbClr val="006600"/>
              </a:solidFill>
              <a:ln>
                <a:solidFill>
                  <a:srgbClr val="006600"/>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Sensitivities'!$N$198:$V$198</c:f>
              <c:numCache>
                <c:formatCode>#,##0_ ;\-#,##0\ ;_-* "-"??_-</c:formatCode>
                <c:ptCount val="9"/>
                <c:pt idx="0">
                  <c:v>#N/A</c:v>
                </c:pt>
                <c:pt idx="1">
                  <c:v>#N/A</c:v>
                </c:pt>
                <c:pt idx="2">
                  <c:v>#N/A</c:v>
                </c:pt>
                <c:pt idx="3">
                  <c:v>#N/A</c:v>
                </c:pt>
                <c:pt idx="4">
                  <c:v>#N/A</c:v>
                </c:pt>
                <c:pt idx="5">
                  <c:v>#N/A</c:v>
                </c:pt>
                <c:pt idx="6">
                  <c:v>#N/A</c:v>
                </c:pt>
                <c:pt idx="7">
                  <c:v>#N/A</c:v>
                </c:pt>
                <c:pt idx="8">
                  <c:v>#N/A</c:v>
                </c:pt>
              </c:numCache>
            </c:numRef>
          </c:yVal>
          <c:smooth val="0"/>
          <c:extLst>
            <c:ext xmlns:c16="http://schemas.microsoft.com/office/drawing/2014/chart" uri="{C3380CC4-5D6E-409C-BE32-E72D297353CC}">
              <c16:uniqueId val="{00000004-E4F9-4B2C-8253-10CAF28971BC}"/>
            </c:ext>
          </c:extLst>
        </c:ser>
        <c:ser>
          <c:idx val="5"/>
          <c:order val="5"/>
          <c:tx>
            <c:strRef>
              <c:f>'HIDDEN Sensitivities'!$M$199</c:f>
              <c:strCache>
                <c:ptCount val="1"/>
                <c:pt idx="0">
                  <c:v>#N/A</c:v>
                </c:pt>
              </c:strCache>
            </c:strRef>
          </c:tx>
          <c:spPr>
            <a:ln w="31750">
              <a:solidFill>
                <a:srgbClr val="009900"/>
              </a:solidFill>
            </a:ln>
          </c:spPr>
          <c:marker>
            <c:symbol val="diamond"/>
            <c:size val="12"/>
            <c:spPr>
              <a:solidFill>
                <a:srgbClr val="009900"/>
              </a:solidFill>
              <a:ln>
                <a:solidFill>
                  <a:srgbClr val="009900"/>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Sensitivities'!$N$199:$V$199</c:f>
              <c:numCache>
                <c:formatCode>#,##0_ ;\-#,##0\ ;_-* "-"??_-</c:formatCode>
                <c:ptCount val="9"/>
                <c:pt idx="0">
                  <c:v>#N/A</c:v>
                </c:pt>
                <c:pt idx="1">
                  <c:v>#N/A</c:v>
                </c:pt>
                <c:pt idx="2">
                  <c:v>#N/A</c:v>
                </c:pt>
                <c:pt idx="3">
                  <c:v>#N/A</c:v>
                </c:pt>
                <c:pt idx="4">
                  <c:v>#N/A</c:v>
                </c:pt>
                <c:pt idx="5">
                  <c:v>#N/A</c:v>
                </c:pt>
                <c:pt idx="6">
                  <c:v>#N/A</c:v>
                </c:pt>
                <c:pt idx="7">
                  <c:v>#N/A</c:v>
                </c:pt>
                <c:pt idx="8">
                  <c:v>#N/A</c:v>
                </c:pt>
              </c:numCache>
            </c:numRef>
          </c:yVal>
          <c:smooth val="0"/>
          <c:extLst>
            <c:ext xmlns:c16="http://schemas.microsoft.com/office/drawing/2014/chart" uri="{C3380CC4-5D6E-409C-BE32-E72D297353CC}">
              <c16:uniqueId val="{00000005-E4F9-4B2C-8253-10CAF28971BC}"/>
            </c:ext>
          </c:extLst>
        </c:ser>
        <c:ser>
          <c:idx val="6"/>
          <c:order val="6"/>
          <c:tx>
            <c:strRef>
              <c:f>'HIDDEN Sensitivities'!$M$200</c:f>
              <c:strCache>
                <c:ptCount val="1"/>
                <c:pt idx="0">
                  <c:v>#N/A</c:v>
                </c:pt>
              </c:strCache>
            </c:strRef>
          </c:tx>
          <c:spPr>
            <a:ln w="31750">
              <a:solidFill>
                <a:srgbClr val="00CC00"/>
              </a:solidFill>
            </a:ln>
          </c:spPr>
          <c:marker>
            <c:symbol val="diamond"/>
            <c:size val="12"/>
            <c:spPr>
              <a:solidFill>
                <a:srgbClr val="00CC00"/>
              </a:solidFill>
              <a:ln>
                <a:solidFill>
                  <a:srgbClr val="00CC00"/>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Sensitivities'!$N$200:$V$200</c:f>
              <c:numCache>
                <c:formatCode>#,##0_ ;\-#,##0\ ;_-* "-"??_-</c:formatCode>
                <c:ptCount val="9"/>
                <c:pt idx="0">
                  <c:v>#N/A</c:v>
                </c:pt>
                <c:pt idx="1">
                  <c:v>#N/A</c:v>
                </c:pt>
                <c:pt idx="2">
                  <c:v>#N/A</c:v>
                </c:pt>
                <c:pt idx="3">
                  <c:v>#N/A</c:v>
                </c:pt>
                <c:pt idx="4">
                  <c:v>#N/A</c:v>
                </c:pt>
                <c:pt idx="5">
                  <c:v>#N/A</c:v>
                </c:pt>
                <c:pt idx="6">
                  <c:v>#N/A</c:v>
                </c:pt>
                <c:pt idx="7">
                  <c:v>#N/A</c:v>
                </c:pt>
                <c:pt idx="8">
                  <c:v>#N/A</c:v>
                </c:pt>
              </c:numCache>
            </c:numRef>
          </c:yVal>
          <c:smooth val="0"/>
          <c:extLst>
            <c:ext xmlns:c16="http://schemas.microsoft.com/office/drawing/2014/chart" uri="{C3380CC4-5D6E-409C-BE32-E72D297353CC}">
              <c16:uniqueId val="{00000006-E4F9-4B2C-8253-10CAF28971BC}"/>
            </c:ext>
          </c:extLst>
        </c:ser>
        <c:ser>
          <c:idx val="7"/>
          <c:order val="7"/>
          <c:tx>
            <c:strRef>
              <c:f>'HIDDEN Sensitivities'!$M$201</c:f>
              <c:strCache>
                <c:ptCount val="1"/>
                <c:pt idx="0">
                  <c:v>#N/A</c:v>
                </c:pt>
              </c:strCache>
            </c:strRef>
          </c:tx>
          <c:spPr>
            <a:ln w="31750">
              <a:solidFill>
                <a:srgbClr val="92D050"/>
              </a:solidFill>
            </a:ln>
          </c:spPr>
          <c:marker>
            <c:symbol val="diamond"/>
            <c:size val="12"/>
            <c:spPr>
              <a:solidFill>
                <a:srgbClr val="92D050"/>
              </a:solidFill>
              <a:ln>
                <a:solidFill>
                  <a:srgbClr val="92D050"/>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Sensitivities'!$N$201:$V$201</c:f>
              <c:numCache>
                <c:formatCode>#,##0_ ;\-#,##0\ ;_-* "-"??_-</c:formatCode>
                <c:ptCount val="9"/>
                <c:pt idx="0">
                  <c:v>#N/A</c:v>
                </c:pt>
                <c:pt idx="1">
                  <c:v>#N/A</c:v>
                </c:pt>
                <c:pt idx="2">
                  <c:v>#N/A</c:v>
                </c:pt>
                <c:pt idx="3">
                  <c:v>#N/A</c:v>
                </c:pt>
                <c:pt idx="4">
                  <c:v>#N/A</c:v>
                </c:pt>
                <c:pt idx="5">
                  <c:v>#N/A</c:v>
                </c:pt>
                <c:pt idx="6">
                  <c:v>#N/A</c:v>
                </c:pt>
                <c:pt idx="7">
                  <c:v>#N/A</c:v>
                </c:pt>
                <c:pt idx="8">
                  <c:v>#N/A</c:v>
                </c:pt>
              </c:numCache>
            </c:numRef>
          </c:yVal>
          <c:smooth val="0"/>
          <c:extLst>
            <c:ext xmlns:c16="http://schemas.microsoft.com/office/drawing/2014/chart" uri="{C3380CC4-5D6E-409C-BE32-E72D297353CC}">
              <c16:uniqueId val="{00000007-E4F9-4B2C-8253-10CAF28971BC}"/>
            </c:ext>
          </c:extLst>
        </c:ser>
        <c:ser>
          <c:idx val="8"/>
          <c:order val="8"/>
          <c:tx>
            <c:strRef>
              <c:f>'HIDDEN Sensitivities'!$M$202</c:f>
              <c:strCache>
                <c:ptCount val="1"/>
                <c:pt idx="0">
                  <c:v>#N/A</c:v>
                </c:pt>
              </c:strCache>
            </c:strRef>
          </c:tx>
          <c:spPr>
            <a:ln w="31750">
              <a:solidFill>
                <a:srgbClr val="99FF99"/>
              </a:solidFill>
            </a:ln>
          </c:spPr>
          <c:marker>
            <c:symbol val="diamond"/>
            <c:size val="12"/>
            <c:spPr>
              <a:solidFill>
                <a:srgbClr val="99FF99"/>
              </a:solidFill>
              <a:ln>
                <a:solidFill>
                  <a:srgbClr val="99FF99"/>
                </a:solidFill>
              </a:ln>
            </c:spPr>
          </c:marker>
          <c:xVal>
            <c:numRef>
              <c:f>'HIDDEN Sensitivities'!$G$196:$K$196</c:f>
              <c:numCache>
                <c:formatCode>0%</c:formatCode>
                <c:ptCount val="5"/>
                <c:pt idx="0">
                  <c:v>0.5</c:v>
                </c:pt>
                <c:pt idx="1">
                  <c:v>0.75</c:v>
                </c:pt>
                <c:pt idx="2">
                  <c:v>1</c:v>
                </c:pt>
                <c:pt idx="3">
                  <c:v>1.25</c:v>
                </c:pt>
                <c:pt idx="4">
                  <c:v>1.5</c:v>
                </c:pt>
              </c:numCache>
            </c:numRef>
          </c:xVal>
          <c:yVal>
            <c:numRef>
              <c:f>'HIDDEN Sensitivities'!$N$202:$V$202</c:f>
              <c:numCache>
                <c:formatCode>#,##0_ ;\-#,##0\ ;_-* "-"??_-</c:formatCode>
                <c:ptCount val="9"/>
                <c:pt idx="0">
                  <c:v>#N/A</c:v>
                </c:pt>
                <c:pt idx="1">
                  <c:v>#N/A</c:v>
                </c:pt>
                <c:pt idx="2">
                  <c:v>#N/A</c:v>
                </c:pt>
                <c:pt idx="3">
                  <c:v>#N/A</c:v>
                </c:pt>
                <c:pt idx="4">
                  <c:v>#N/A</c:v>
                </c:pt>
                <c:pt idx="5">
                  <c:v>#N/A</c:v>
                </c:pt>
                <c:pt idx="6">
                  <c:v>#N/A</c:v>
                </c:pt>
                <c:pt idx="7">
                  <c:v>#N/A</c:v>
                </c:pt>
                <c:pt idx="8">
                  <c:v>#N/A</c:v>
                </c:pt>
              </c:numCache>
            </c:numRef>
          </c:yVal>
          <c:smooth val="0"/>
          <c:extLst>
            <c:ext xmlns:c16="http://schemas.microsoft.com/office/drawing/2014/chart" uri="{C3380CC4-5D6E-409C-BE32-E72D297353CC}">
              <c16:uniqueId val="{00000008-E4F9-4B2C-8253-10CAF28971BC}"/>
            </c:ext>
          </c:extLst>
        </c:ser>
        <c:dLbls>
          <c:showLegendKey val="0"/>
          <c:showVal val="0"/>
          <c:showCatName val="0"/>
          <c:showSerName val="0"/>
          <c:showPercent val="0"/>
          <c:showBubbleSize val="0"/>
        </c:dLbls>
        <c:axId val="117740672"/>
        <c:axId val="117742208"/>
      </c:scatterChart>
      <c:valAx>
        <c:axId val="117740672"/>
        <c:scaling>
          <c:orientation val="minMax"/>
          <c:max val="1.52"/>
          <c:min val="0.5"/>
        </c:scaling>
        <c:delete val="0"/>
        <c:axPos val="b"/>
        <c:numFmt formatCode="0%" sourceLinked="1"/>
        <c:majorTickMark val="out"/>
        <c:minorTickMark val="none"/>
        <c:tickLblPos val="nextTo"/>
        <c:spPr>
          <a:ln w="31750">
            <a:solidFill>
              <a:schemeClr val="tx1"/>
            </a:solidFill>
          </a:ln>
        </c:spPr>
        <c:txPr>
          <a:bodyPr/>
          <a:lstStyle/>
          <a:p>
            <a:pPr>
              <a:defRPr sz="1400" b="0"/>
            </a:pPr>
            <a:endParaRPr lang="en-US"/>
          </a:p>
        </c:txPr>
        <c:crossAx val="117742208"/>
        <c:crosses val="max"/>
        <c:crossBetween val="midCat"/>
        <c:majorUnit val="0.25"/>
      </c:valAx>
      <c:valAx>
        <c:axId val="117742208"/>
        <c:scaling>
          <c:orientation val="maxMin"/>
        </c:scaling>
        <c:delete val="0"/>
        <c:axPos val="r"/>
        <c:majorGridlines>
          <c:spPr>
            <a:ln>
              <a:prstDash val="dash"/>
            </a:ln>
          </c:spPr>
        </c:majorGridlines>
        <c:title>
          <c:tx>
            <c:rich>
              <a:bodyPr rot="0" vert="horz"/>
              <a:lstStyle/>
              <a:p>
                <a:pPr>
                  <a:defRPr sz="1400"/>
                </a:pPr>
                <a:r>
                  <a:rPr lang="en-GB" sz="1400"/>
                  <a:t>ENPV</a:t>
                </a:r>
              </a:p>
            </c:rich>
          </c:tx>
          <c:layout>
            <c:manualLayout>
              <c:xMode val="edge"/>
              <c:yMode val="edge"/>
              <c:x val="0.91369314195876017"/>
              <c:y val="1.4135159555101622E-2"/>
            </c:manualLayout>
          </c:layout>
          <c:overlay val="0"/>
        </c:title>
        <c:numFmt formatCode="#,##0_ ;\-#,##0\ ;_-* &quot;-&quot;??_-" sourceLinked="1"/>
        <c:majorTickMark val="out"/>
        <c:minorTickMark val="none"/>
        <c:tickLblPos val="nextTo"/>
        <c:spPr>
          <a:ln w="31750">
            <a:solidFill>
              <a:schemeClr val="tx1"/>
            </a:solidFill>
          </a:ln>
        </c:spPr>
        <c:txPr>
          <a:bodyPr/>
          <a:lstStyle/>
          <a:p>
            <a:pPr>
              <a:defRPr sz="1400"/>
            </a:pPr>
            <a:endParaRPr lang="en-US"/>
          </a:p>
        </c:txPr>
        <c:crossAx val="117740672"/>
        <c:crosses val="max"/>
        <c:crossBetween val="midCat"/>
      </c:valAx>
    </c:plotArea>
    <c:legend>
      <c:legendPos val="b"/>
      <c:layout>
        <c:manualLayout>
          <c:xMode val="edge"/>
          <c:yMode val="edge"/>
          <c:x val="0"/>
          <c:y val="0.82735673854879122"/>
          <c:w val="1"/>
          <c:h val="0.15603949082641674"/>
        </c:manualLayout>
      </c:layout>
      <c:overlay val="0"/>
      <c:txPr>
        <a:bodyPr/>
        <a:lstStyle/>
        <a:p>
          <a:pPr>
            <a:defRPr sz="1100" b="1"/>
          </a:pPr>
          <a:endParaRPr lang="en-US"/>
        </a:p>
      </c:txPr>
    </c:legend>
    <c:plotVisOnly val="1"/>
    <c:dispBlanksAs val="gap"/>
    <c:showDLblsOverMax val="0"/>
  </c:chart>
  <c:spPr>
    <a:solidFill>
      <a:srgbClr val="92D050">
        <a:alpha val="30000"/>
      </a:srgbClr>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342915</xdr:colOff>
      <xdr:row>1</xdr:row>
      <xdr:rowOff>85737</xdr:rowOff>
    </xdr:from>
    <xdr:to>
      <xdr:col>8</xdr:col>
      <xdr:colOff>281955</xdr:colOff>
      <xdr:row>7</xdr:row>
      <xdr:rowOff>1396</xdr:rowOff>
    </xdr:to>
    <xdr:pic>
      <xdr:nvPicPr>
        <xdr:cNvPr id="2" name="Immagine 2" descr="CEF Banner">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90" y="276237"/>
          <a:ext cx="891540" cy="1043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285755</xdr:colOff>
      <xdr:row>1</xdr:row>
      <xdr:rowOff>123832</xdr:rowOff>
    </xdr:from>
    <xdr:to>
      <xdr:col>1</xdr:col>
      <xdr:colOff>1596231</xdr:colOff>
      <xdr:row>6</xdr:row>
      <xdr:rowOff>85040</xdr:rowOff>
    </xdr:to>
    <xdr:pic>
      <xdr:nvPicPr>
        <xdr:cNvPr id="3" name="Picture 2" descr="European Commission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5" y="314332"/>
          <a:ext cx="1310476" cy="904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56</xdr:row>
      <xdr:rowOff>0</xdr:rowOff>
    </xdr:from>
    <xdr:to>
      <xdr:col>11</xdr:col>
      <xdr:colOff>952499</xdr:colOff>
      <xdr:row>79</xdr:row>
      <xdr:rowOff>17319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8659</xdr:colOff>
      <xdr:row>219</xdr:row>
      <xdr:rowOff>0</xdr:rowOff>
    </xdr:from>
    <xdr:to>
      <xdr:col>12</xdr:col>
      <xdr:colOff>0</xdr:colOff>
      <xdr:row>243</xdr:row>
      <xdr:rowOff>17319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lumMod val="50000"/>
          </a:schemeClr>
        </a:solidFill>
        <a:ln>
          <a:solidFill>
            <a:schemeClr val="bg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aspersnetwork.org/plugins/servlet/documentRepository/downloadDocument?documentId=501" TargetMode="External"/><Relationship Id="rId7" Type="http://schemas.openxmlformats.org/officeDocument/2006/relationships/printerSettings" Target="../printerSettings/printerSettings1.bin"/><Relationship Id="rId2" Type="http://schemas.openxmlformats.org/officeDocument/2006/relationships/hyperlink" Target="https://ec.europa.eu/transport/sites/transport/files/studies/internalisation-handbook-isbn-978-92-79-96917-1.pdf" TargetMode="External"/><Relationship Id="rId1" Type="http://schemas.openxmlformats.org/officeDocument/2006/relationships/hyperlink" Target="http://ec.europa.eu/regional_policy/sources/docgener/studies/pdf/cba_guide.pdf" TargetMode="External"/><Relationship Id="rId6" Type="http://schemas.openxmlformats.org/officeDocument/2006/relationships/hyperlink" Target="http://www.jaspersnetwork.org/plugins/servlet/documentRepository/downloadDocument?documentId=222" TargetMode="External"/><Relationship Id="rId5" Type="http://schemas.openxmlformats.org/officeDocument/2006/relationships/hyperlink" Target="https://assets.publishing.service.gov.uk/government/uploads/system/uploads/attachment_data/file/427118/webtag-tag-unit-m1-1-principles-of-modelling-and-forecasting.pdf" TargetMode="External"/><Relationship Id="rId4" Type="http://schemas.openxmlformats.org/officeDocument/2006/relationships/hyperlink" Target="https://ec.europa.eu/transport/sites/transport/files/studies/internalisation-handbook-isbn-978-92-79-96917-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pageSetUpPr fitToPage="1"/>
  </sheetPr>
  <dimension ref="A1:AC424"/>
  <sheetViews>
    <sheetView tabSelected="1" topLeftCell="C1" zoomScale="110" zoomScaleNormal="110" zoomScaleSheetLayoutView="80" workbookViewId="0">
      <selection activeCell="C31" sqref="C31:Y32"/>
    </sheetView>
  </sheetViews>
  <sheetFormatPr defaultColWidth="9.140625" defaultRowHeight="15" x14ac:dyDescent="0.25"/>
  <cols>
    <col min="1" max="1" width="9.140625" style="2"/>
    <col min="2" max="2" width="10.85546875" style="2" customWidth="1"/>
    <col min="3" max="4" width="9.140625" style="2"/>
    <col min="5" max="5" width="12.140625" style="2" customWidth="1"/>
    <col min="6" max="6" width="14.85546875" style="2" customWidth="1"/>
    <col min="7" max="7" width="13.85546875" style="2" customWidth="1"/>
    <col min="8" max="8" width="16.42578125" style="2" customWidth="1"/>
    <col min="9" max="9" width="15.7109375" style="2" customWidth="1"/>
    <col min="10" max="16384" width="9.140625" style="2"/>
  </cols>
  <sheetData>
    <row r="1" spans="1:29" x14ac:dyDescent="0.25">
      <c r="A1" s="156"/>
      <c r="B1" s="10"/>
      <c r="C1" s="10"/>
      <c r="D1" s="11"/>
      <c r="E1" s="10"/>
      <c r="F1" s="10"/>
      <c r="G1" s="10"/>
      <c r="H1" s="10"/>
      <c r="I1" s="10"/>
      <c r="J1" s="10"/>
      <c r="K1" s="10"/>
      <c r="L1" s="10"/>
      <c r="M1" s="10"/>
      <c r="N1" s="10"/>
      <c r="O1" s="10"/>
      <c r="P1" s="10"/>
      <c r="Q1" s="10"/>
      <c r="R1" s="10"/>
      <c r="S1" s="10"/>
      <c r="T1" s="10"/>
      <c r="U1" s="10"/>
      <c r="V1" s="10"/>
      <c r="W1" s="10"/>
      <c r="X1" s="10"/>
      <c r="Y1" s="10"/>
      <c r="Z1" s="10"/>
      <c r="AA1" s="10"/>
      <c r="AB1" s="10"/>
      <c r="AC1" s="14"/>
    </row>
    <row r="2" spans="1:29" ht="15.75" thickBot="1" x14ac:dyDescent="0.3">
      <c r="A2" s="10"/>
      <c r="B2" s="10"/>
      <c r="C2" s="10"/>
      <c r="D2" s="11"/>
      <c r="E2" s="10"/>
      <c r="F2" s="10"/>
      <c r="G2" s="10"/>
      <c r="H2" s="10"/>
      <c r="I2" s="10"/>
      <c r="J2" s="10"/>
      <c r="K2" s="10"/>
      <c r="L2" s="10"/>
      <c r="M2" s="10"/>
      <c r="N2" s="10"/>
      <c r="O2" s="10"/>
      <c r="P2" s="10"/>
      <c r="Q2" s="10"/>
      <c r="R2" s="10"/>
      <c r="S2" s="10"/>
      <c r="T2" s="10"/>
      <c r="U2" s="10"/>
      <c r="V2" s="10"/>
      <c r="W2" s="10"/>
      <c r="X2" s="10"/>
      <c r="Y2" s="10"/>
      <c r="Z2" s="10"/>
      <c r="AA2" s="10"/>
      <c r="AB2" s="10"/>
      <c r="AC2" s="14"/>
    </row>
    <row r="3" spans="1:29" ht="15" customHeight="1" x14ac:dyDescent="0.25">
      <c r="A3" s="10"/>
      <c r="B3" s="10"/>
      <c r="C3" s="10"/>
      <c r="D3" s="11"/>
      <c r="E3" s="10"/>
      <c r="F3" s="494" t="s">
        <v>314</v>
      </c>
      <c r="G3" s="495"/>
      <c r="H3" s="495"/>
      <c r="I3" s="495"/>
      <c r="J3" s="495"/>
      <c r="K3" s="495"/>
      <c r="L3" s="495"/>
      <c r="M3" s="495"/>
      <c r="N3" s="495"/>
      <c r="O3" s="495"/>
      <c r="P3" s="496"/>
      <c r="Q3" s="10"/>
      <c r="R3" s="10"/>
      <c r="S3" s="10"/>
      <c r="T3" s="10"/>
      <c r="U3" s="10"/>
      <c r="V3" s="10"/>
      <c r="W3" s="10"/>
      <c r="X3" s="10"/>
      <c r="Y3" s="10"/>
      <c r="Z3" s="10"/>
      <c r="AA3" s="10"/>
      <c r="AB3" s="10"/>
      <c r="AC3" s="14"/>
    </row>
    <row r="4" spans="1:29" ht="15" customHeight="1" x14ac:dyDescent="0.25">
      <c r="A4" s="10"/>
      <c r="B4" s="10"/>
      <c r="C4" s="10"/>
      <c r="D4" s="11"/>
      <c r="E4" s="10"/>
      <c r="F4" s="497"/>
      <c r="G4" s="498"/>
      <c r="H4" s="498"/>
      <c r="I4" s="498"/>
      <c r="J4" s="498"/>
      <c r="K4" s="498"/>
      <c r="L4" s="498"/>
      <c r="M4" s="498"/>
      <c r="N4" s="498"/>
      <c r="O4" s="498"/>
      <c r="P4" s="499"/>
      <c r="Q4" s="10"/>
      <c r="R4" s="10"/>
      <c r="S4" s="10"/>
      <c r="T4" s="10"/>
      <c r="U4" s="10"/>
      <c r="V4" s="10"/>
      <c r="W4" s="10"/>
      <c r="X4" s="10"/>
      <c r="Y4" s="10"/>
      <c r="Z4" s="10"/>
      <c r="AA4" s="10"/>
      <c r="AB4" s="10"/>
      <c r="AC4" s="14"/>
    </row>
    <row r="5" spans="1:29" ht="15" customHeight="1" x14ac:dyDescent="0.25">
      <c r="A5" s="10"/>
      <c r="B5" s="10"/>
      <c r="C5" s="10"/>
      <c r="D5" s="11"/>
      <c r="E5" s="10"/>
      <c r="F5" s="497"/>
      <c r="G5" s="498"/>
      <c r="H5" s="498"/>
      <c r="I5" s="498"/>
      <c r="J5" s="498"/>
      <c r="K5" s="498"/>
      <c r="L5" s="498"/>
      <c r="M5" s="498"/>
      <c r="N5" s="498"/>
      <c r="O5" s="498"/>
      <c r="P5" s="499"/>
      <c r="Q5" s="10"/>
      <c r="R5" s="10"/>
      <c r="S5" s="10"/>
      <c r="T5" s="10"/>
      <c r="U5" s="10"/>
      <c r="V5" s="10"/>
      <c r="W5" s="10"/>
      <c r="X5" s="10"/>
      <c r="Y5" s="10"/>
      <c r="Z5" s="10"/>
      <c r="AA5" s="10"/>
      <c r="AB5" s="10"/>
      <c r="AC5" s="14"/>
    </row>
    <row r="6" spans="1:29" ht="15.75" customHeight="1" thickBot="1" x14ac:dyDescent="0.3">
      <c r="A6" s="10"/>
      <c r="B6" s="10"/>
      <c r="C6" s="10"/>
      <c r="D6" s="11"/>
      <c r="E6" s="10"/>
      <c r="F6" s="500"/>
      <c r="G6" s="501"/>
      <c r="H6" s="501"/>
      <c r="I6" s="501"/>
      <c r="J6" s="501"/>
      <c r="K6" s="501"/>
      <c r="L6" s="501"/>
      <c r="M6" s="501"/>
      <c r="N6" s="501"/>
      <c r="O6" s="501"/>
      <c r="P6" s="502"/>
      <c r="Q6" s="10"/>
      <c r="R6" s="10"/>
      <c r="S6" s="10"/>
      <c r="T6" s="10"/>
      <c r="U6" s="10"/>
      <c r="V6" s="10"/>
      <c r="W6" s="10"/>
      <c r="X6" s="10"/>
      <c r="Y6" s="10"/>
      <c r="Z6" s="10"/>
      <c r="AA6" s="10"/>
      <c r="AB6" s="10"/>
      <c r="AC6" s="14"/>
    </row>
    <row r="7" spans="1:29" x14ac:dyDescent="0.25">
      <c r="A7" s="10"/>
      <c r="B7" s="10"/>
      <c r="C7" s="10"/>
      <c r="D7" s="11"/>
      <c r="E7" s="10"/>
      <c r="F7" s="10"/>
      <c r="G7" s="10"/>
      <c r="H7" s="10"/>
      <c r="I7" s="10"/>
      <c r="J7" s="10"/>
      <c r="K7" s="10"/>
      <c r="L7" s="10"/>
      <c r="M7" s="10"/>
      <c r="N7" s="10"/>
      <c r="O7" s="10"/>
      <c r="P7" s="10"/>
      <c r="Q7" s="10"/>
      <c r="R7" s="10"/>
      <c r="S7" s="10"/>
      <c r="T7" s="10"/>
      <c r="U7" s="10"/>
      <c r="V7" s="10"/>
      <c r="W7" s="10"/>
      <c r="X7" s="10"/>
      <c r="Y7" s="10"/>
      <c r="Z7" s="10"/>
      <c r="AA7" s="10"/>
      <c r="AB7" s="10"/>
      <c r="AC7" s="14"/>
    </row>
    <row r="8" spans="1:29" x14ac:dyDescent="0.25">
      <c r="A8" s="10"/>
      <c r="B8" s="10"/>
      <c r="C8" s="10"/>
      <c r="D8" s="11"/>
      <c r="E8" s="14"/>
      <c r="F8" s="14"/>
      <c r="G8" s="14"/>
      <c r="H8" s="14"/>
      <c r="I8" s="14"/>
      <c r="J8" s="14"/>
      <c r="K8" s="14"/>
      <c r="L8" s="14"/>
      <c r="M8" s="14"/>
      <c r="N8" s="14"/>
      <c r="O8" s="14"/>
      <c r="P8" s="14"/>
      <c r="Q8" s="14"/>
      <c r="R8" s="14"/>
      <c r="S8" s="14"/>
      <c r="T8" s="14"/>
      <c r="U8" s="14"/>
      <c r="V8" s="14"/>
      <c r="W8" s="14"/>
      <c r="X8" s="14"/>
      <c r="Y8" s="14"/>
      <c r="Z8" s="14"/>
      <c r="AA8" s="14"/>
      <c r="AB8" s="14"/>
      <c r="AC8" s="14"/>
    </row>
    <row r="9" spans="1:29" ht="15" customHeight="1" x14ac:dyDescent="0.3">
      <c r="A9" s="10"/>
      <c r="B9" s="49"/>
      <c r="C9" s="49"/>
      <c r="D9" s="49"/>
      <c r="E9" s="49"/>
      <c r="F9" s="49"/>
      <c r="G9" s="49"/>
      <c r="H9" s="49"/>
      <c r="I9" s="49"/>
      <c r="J9" s="49"/>
      <c r="K9" s="49"/>
      <c r="L9" s="49"/>
      <c r="M9" s="49"/>
      <c r="N9" s="49"/>
      <c r="O9" s="49"/>
      <c r="P9" s="49"/>
      <c r="Q9" s="49"/>
      <c r="R9" s="49"/>
      <c r="S9" s="49"/>
      <c r="T9" s="49"/>
      <c r="U9" s="49"/>
      <c r="V9" s="49"/>
      <c r="W9" s="49"/>
      <c r="X9" s="49"/>
      <c r="Y9" s="49"/>
      <c r="Z9" s="49"/>
      <c r="AA9" s="49"/>
      <c r="AB9" s="14"/>
      <c r="AC9" s="14"/>
    </row>
    <row r="10" spans="1:29" s="308" customFormat="1" ht="24.6" customHeight="1" x14ac:dyDescent="0.3">
      <c r="A10" s="30"/>
      <c r="B10" s="51"/>
      <c r="C10" s="51" t="s">
        <v>302</v>
      </c>
      <c r="D10" s="51"/>
      <c r="E10" s="51"/>
      <c r="F10" s="51"/>
      <c r="G10" s="51"/>
      <c r="H10" s="51"/>
      <c r="I10" s="51"/>
      <c r="J10" s="51"/>
      <c r="K10" s="51"/>
      <c r="L10" s="51"/>
      <c r="M10" s="51"/>
      <c r="N10" s="51"/>
      <c r="O10" s="51"/>
      <c r="P10" s="51"/>
      <c r="Q10" s="51"/>
      <c r="R10" s="51"/>
      <c r="S10" s="51"/>
      <c r="T10" s="51"/>
      <c r="U10" s="51"/>
      <c r="V10" s="51"/>
      <c r="W10" s="51"/>
      <c r="X10" s="51"/>
      <c r="Y10" s="51"/>
      <c r="Z10" s="51"/>
      <c r="AA10" s="51"/>
      <c r="AB10" s="309"/>
      <c r="AC10" s="309"/>
    </row>
    <row r="11" spans="1:29" s="308" customFormat="1" ht="18" customHeight="1" x14ac:dyDescent="0.3">
      <c r="A11" s="30"/>
      <c r="B11" s="51"/>
      <c r="C11" s="51" t="s">
        <v>303</v>
      </c>
      <c r="D11" s="51"/>
      <c r="E11" s="51"/>
      <c r="F11" s="51"/>
      <c r="G11" s="51"/>
      <c r="H11" s="51"/>
      <c r="I11" s="51"/>
      <c r="J11" s="51"/>
      <c r="K11" s="51"/>
      <c r="L11" s="51"/>
      <c r="M11" s="51"/>
      <c r="N11" s="51"/>
      <c r="O11" s="51"/>
      <c r="P11" s="51"/>
      <c r="Q11" s="51"/>
      <c r="R11" s="51"/>
      <c r="S11" s="51"/>
      <c r="T11" s="51"/>
      <c r="U11" s="51"/>
      <c r="V11" s="51"/>
      <c r="W11" s="51"/>
      <c r="X11" s="51"/>
      <c r="Y11" s="51"/>
      <c r="Z11" s="51"/>
      <c r="AA11" s="51"/>
      <c r="AB11" s="309"/>
      <c r="AC11" s="309"/>
    </row>
    <row r="12" spans="1:29" ht="18" customHeight="1" x14ac:dyDescent="0.3">
      <c r="A12" s="10"/>
      <c r="B12" s="49"/>
      <c r="C12" s="49"/>
      <c r="D12" s="49"/>
      <c r="E12" s="49"/>
      <c r="F12" s="49"/>
      <c r="G12" s="49"/>
      <c r="H12" s="49"/>
      <c r="I12" s="49"/>
      <c r="J12" s="49"/>
      <c r="K12" s="49"/>
      <c r="L12" s="49"/>
      <c r="M12" s="49"/>
      <c r="N12" s="49"/>
      <c r="O12" s="49"/>
      <c r="P12" s="49"/>
      <c r="Q12" s="49"/>
      <c r="R12" s="49"/>
      <c r="S12" s="49"/>
      <c r="T12" s="49"/>
      <c r="U12" s="49"/>
      <c r="V12" s="49"/>
      <c r="W12" s="90"/>
      <c r="X12" s="49"/>
      <c r="Y12" s="49"/>
      <c r="Z12" s="49"/>
      <c r="AA12" s="49"/>
      <c r="AB12" s="14"/>
      <c r="AC12" s="14"/>
    </row>
    <row r="13" spans="1:29" s="308" customFormat="1" ht="18" customHeight="1" x14ac:dyDescent="0.3">
      <c r="A13" s="30"/>
      <c r="B13" s="51"/>
      <c r="C13" s="51" t="s">
        <v>288</v>
      </c>
      <c r="D13" s="310"/>
      <c r="E13" s="310"/>
      <c r="F13" s="310"/>
      <c r="G13" s="310"/>
      <c r="H13" s="310"/>
      <c r="I13" s="310"/>
      <c r="J13" s="310"/>
      <c r="K13" s="310"/>
      <c r="L13" s="310"/>
      <c r="M13" s="310"/>
      <c r="N13" s="310"/>
      <c r="O13" s="310"/>
      <c r="P13" s="310"/>
      <c r="Q13" s="310"/>
      <c r="R13" s="310"/>
      <c r="S13" s="310"/>
      <c r="T13" s="310"/>
      <c r="U13" s="310"/>
      <c r="V13" s="310"/>
      <c r="W13" s="310"/>
      <c r="X13" s="310"/>
      <c r="Y13" s="310"/>
      <c r="Z13" s="51"/>
      <c r="AA13" s="51"/>
      <c r="AB13" s="309"/>
      <c r="AC13" s="309"/>
    </row>
    <row r="14" spans="1:29" ht="18" customHeight="1" x14ac:dyDescent="0.3">
      <c r="A14" s="10"/>
      <c r="B14" s="49"/>
      <c r="C14" s="49" t="s">
        <v>316</v>
      </c>
      <c r="D14" s="57"/>
      <c r="E14" s="57"/>
      <c r="F14" s="57"/>
      <c r="G14" s="57"/>
      <c r="H14" s="57"/>
      <c r="I14" s="57"/>
      <c r="J14" s="57"/>
      <c r="K14" s="57"/>
      <c r="L14" s="57"/>
      <c r="M14" s="57"/>
      <c r="N14" s="57"/>
      <c r="O14" s="57"/>
      <c r="P14" s="57"/>
      <c r="Q14" s="57"/>
      <c r="R14" s="57"/>
      <c r="S14" s="57"/>
      <c r="T14" s="57"/>
      <c r="U14" s="57"/>
      <c r="V14" s="57"/>
      <c r="W14" s="57"/>
      <c r="X14" s="57"/>
      <c r="Y14" s="57"/>
      <c r="Z14" s="49"/>
      <c r="AA14" s="49"/>
      <c r="AB14" s="14"/>
      <c r="AC14" s="14"/>
    </row>
    <row r="15" spans="1:29" s="308" customFormat="1" ht="18" customHeight="1" x14ac:dyDescent="0.3">
      <c r="A15" s="30"/>
      <c r="B15" s="51"/>
      <c r="C15" s="51" t="s">
        <v>289</v>
      </c>
      <c r="D15" s="310"/>
      <c r="E15" s="310"/>
      <c r="F15" s="310"/>
      <c r="G15" s="310"/>
      <c r="H15" s="310"/>
      <c r="I15" s="310"/>
      <c r="J15" s="310"/>
      <c r="K15" s="310"/>
      <c r="L15" s="310"/>
      <c r="M15" s="310"/>
      <c r="N15" s="310"/>
      <c r="O15" s="310"/>
      <c r="P15" s="310"/>
      <c r="Q15" s="310"/>
      <c r="R15" s="310"/>
      <c r="S15" s="310"/>
      <c r="T15" s="310"/>
      <c r="U15" s="310"/>
      <c r="V15" s="310"/>
      <c r="W15" s="310"/>
      <c r="X15" s="310"/>
      <c r="Y15" s="310"/>
      <c r="Z15" s="51"/>
      <c r="AA15" s="51"/>
      <c r="AB15" s="309"/>
      <c r="AC15" s="309"/>
    </row>
    <row r="16" spans="1:29" ht="18" customHeight="1" x14ac:dyDescent="0.3">
      <c r="A16" s="10"/>
      <c r="B16" s="49"/>
      <c r="C16" s="49"/>
      <c r="D16" s="49"/>
      <c r="E16" s="49"/>
      <c r="F16" s="49"/>
      <c r="G16" s="49"/>
      <c r="H16" s="49"/>
      <c r="I16" s="49"/>
      <c r="J16" s="49"/>
      <c r="K16" s="49"/>
      <c r="L16" s="49"/>
      <c r="M16" s="49"/>
      <c r="N16" s="49"/>
      <c r="O16" s="49"/>
      <c r="P16" s="49"/>
      <c r="Q16" s="57"/>
      <c r="R16" s="49"/>
      <c r="S16" s="49"/>
      <c r="T16" s="49"/>
      <c r="U16" s="49"/>
      <c r="V16" s="49"/>
      <c r="W16" s="49"/>
      <c r="X16" s="49"/>
      <c r="Y16" s="49"/>
      <c r="Z16" s="49"/>
      <c r="AA16" s="49"/>
      <c r="AB16" s="14"/>
      <c r="AC16" s="14"/>
    </row>
    <row r="17" spans="1:29" ht="18" customHeight="1" x14ac:dyDescent="0.3">
      <c r="A17" s="10"/>
      <c r="B17" s="49"/>
      <c r="C17" s="478" t="s">
        <v>304</v>
      </c>
      <c r="D17" s="478"/>
      <c r="E17" s="478"/>
      <c r="F17" s="478"/>
      <c r="G17" s="478"/>
      <c r="H17" s="478"/>
      <c r="I17" s="478"/>
      <c r="J17" s="478"/>
      <c r="K17" s="478"/>
      <c r="L17" s="478"/>
      <c r="M17" s="478"/>
      <c r="N17" s="478"/>
      <c r="O17" s="478"/>
      <c r="P17" s="478"/>
      <c r="Q17" s="478"/>
      <c r="R17" s="478"/>
      <c r="S17" s="478"/>
      <c r="T17" s="478"/>
      <c r="U17" s="478"/>
      <c r="V17" s="478"/>
      <c r="W17" s="478"/>
      <c r="X17" s="478"/>
      <c r="Y17" s="478"/>
      <c r="Z17" s="61"/>
      <c r="AA17" s="49"/>
      <c r="AB17" s="14"/>
      <c r="AC17" s="14"/>
    </row>
    <row r="18" spans="1:29" s="308" customFormat="1" ht="18" customHeight="1" x14ac:dyDescent="0.3">
      <c r="A18" s="30"/>
      <c r="B18" s="51"/>
      <c r="C18" s="479" t="s">
        <v>315</v>
      </c>
      <c r="D18" s="479"/>
      <c r="E18" s="479"/>
      <c r="F18" s="479"/>
      <c r="G18" s="479"/>
      <c r="H18" s="479"/>
      <c r="I18" s="479"/>
      <c r="J18" s="479"/>
      <c r="K18" s="479"/>
      <c r="L18" s="479"/>
      <c r="M18" s="479"/>
      <c r="N18" s="479"/>
      <c r="O18" s="479"/>
      <c r="P18" s="479"/>
      <c r="Q18" s="479"/>
      <c r="R18" s="479"/>
      <c r="S18" s="479"/>
      <c r="T18" s="479"/>
      <c r="U18" s="479"/>
      <c r="V18" s="479"/>
      <c r="W18" s="479"/>
      <c r="X18" s="479"/>
      <c r="Y18" s="479"/>
      <c r="Z18" s="307"/>
      <c r="AA18" s="51"/>
      <c r="AB18" s="309"/>
      <c r="AC18" s="309"/>
    </row>
    <row r="19" spans="1:29" ht="18" customHeight="1" x14ac:dyDescent="0.3">
      <c r="A19" s="10"/>
      <c r="B19" s="49"/>
      <c r="C19" s="480" t="s">
        <v>318</v>
      </c>
      <c r="D19" s="480"/>
      <c r="E19" s="480"/>
      <c r="F19" s="480"/>
      <c r="G19" s="480"/>
      <c r="H19" s="480"/>
      <c r="I19" s="480"/>
      <c r="J19" s="480"/>
      <c r="K19" s="480"/>
      <c r="L19" s="480"/>
      <c r="M19" s="480"/>
      <c r="N19" s="480"/>
      <c r="O19" s="480"/>
      <c r="P19" s="480"/>
      <c r="Q19" s="480"/>
      <c r="R19" s="480"/>
      <c r="S19" s="480"/>
      <c r="T19" s="480"/>
      <c r="U19" s="480"/>
      <c r="V19" s="480"/>
      <c r="W19" s="480"/>
      <c r="X19" s="480"/>
      <c r="Y19" s="480"/>
      <c r="Z19" s="62"/>
      <c r="AA19" s="49"/>
      <c r="AB19" s="14"/>
      <c r="AC19" s="14"/>
    </row>
    <row r="20" spans="1:29" s="308" customFormat="1" ht="18" customHeight="1" x14ac:dyDescent="0.3">
      <c r="A20" s="30"/>
      <c r="B20" s="51"/>
      <c r="C20" s="479" t="s">
        <v>290</v>
      </c>
      <c r="D20" s="479"/>
      <c r="E20" s="479"/>
      <c r="F20" s="479"/>
      <c r="G20" s="479"/>
      <c r="H20" s="479"/>
      <c r="I20" s="479"/>
      <c r="J20" s="479"/>
      <c r="K20" s="479"/>
      <c r="L20" s="479"/>
      <c r="M20" s="479"/>
      <c r="N20" s="479"/>
      <c r="O20" s="479"/>
      <c r="P20" s="479"/>
      <c r="Q20" s="479"/>
      <c r="R20" s="479"/>
      <c r="S20" s="479"/>
      <c r="T20" s="479"/>
      <c r="U20" s="479"/>
      <c r="V20" s="479"/>
      <c r="W20" s="479"/>
      <c r="X20" s="479"/>
      <c r="Y20" s="479"/>
      <c r="Z20" s="310"/>
      <c r="AA20" s="51"/>
      <c r="AB20" s="309"/>
      <c r="AC20" s="309"/>
    </row>
    <row r="21" spans="1:29" ht="18" customHeight="1" x14ac:dyDescent="0.3">
      <c r="A21" s="10"/>
      <c r="B21" s="49"/>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57"/>
      <c r="AA21" s="49"/>
      <c r="AB21" s="14"/>
      <c r="AC21" s="14"/>
    </row>
    <row r="22" spans="1:29" ht="18" customHeight="1" x14ac:dyDescent="0.3">
      <c r="A22" s="10"/>
      <c r="B22" s="49"/>
      <c r="C22" s="49" t="s">
        <v>317</v>
      </c>
      <c r="D22" s="56"/>
      <c r="E22" s="56"/>
      <c r="F22" s="56"/>
      <c r="G22" s="56"/>
      <c r="H22" s="56"/>
      <c r="I22" s="56"/>
      <c r="J22" s="56"/>
      <c r="K22" s="56"/>
      <c r="L22" s="56"/>
      <c r="M22" s="56"/>
      <c r="N22" s="56"/>
      <c r="O22" s="56"/>
      <c r="P22" s="56"/>
      <c r="Q22" s="56"/>
      <c r="R22" s="56"/>
      <c r="S22" s="56"/>
      <c r="T22" s="56"/>
      <c r="U22" s="56"/>
      <c r="V22" s="56"/>
      <c r="W22" s="56"/>
      <c r="X22" s="56"/>
      <c r="Y22" s="56"/>
      <c r="Z22" s="56"/>
      <c r="AA22" s="49"/>
      <c r="AB22" s="14"/>
      <c r="AC22" s="14"/>
    </row>
    <row r="23" spans="1:29" ht="18" customHeight="1" x14ac:dyDescent="0.3">
      <c r="A23" s="10"/>
      <c r="B23" s="49"/>
      <c r="C23" s="49" t="s">
        <v>87</v>
      </c>
      <c r="D23" s="49"/>
      <c r="E23" s="49"/>
      <c r="F23" s="49"/>
      <c r="G23" s="49"/>
      <c r="H23" s="49"/>
      <c r="I23" s="49"/>
      <c r="J23" s="49"/>
      <c r="K23" s="49"/>
      <c r="L23" s="49"/>
      <c r="M23" s="49"/>
      <c r="N23" s="49"/>
      <c r="O23" s="49"/>
      <c r="P23" s="49"/>
      <c r="Q23" s="49"/>
      <c r="R23" s="49"/>
      <c r="S23" s="49"/>
      <c r="T23" s="49"/>
      <c r="U23" s="49"/>
      <c r="V23" s="49"/>
      <c r="W23" s="49"/>
      <c r="X23" s="49"/>
      <c r="Y23" s="49"/>
      <c r="Z23" s="49"/>
      <c r="AA23" s="49"/>
      <c r="AB23" s="14"/>
      <c r="AC23" s="14"/>
    </row>
    <row r="24" spans="1:29" ht="18" customHeight="1" x14ac:dyDescent="0.3">
      <c r="A24" s="10"/>
      <c r="B24" s="49"/>
      <c r="C24" s="49" t="s">
        <v>97</v>
      </c>
      <c r="D24" s="49"/>
      <c r="E24" s="49"/>
      <c r="F24" s="49"/>
      <c r="G24" s="49"/>
      <c r="H24" s="49"/>
      <c r="I24" s="49"/>
      <c r="J24" s="49"/>
      <c r="K24" s="49"/>
      <c r="L24" s="49"/>
      <c r="M24" s="49"/>
      <c r="N24" s="49"/>
      <c r="O24" s="49"/>
      <c r="P24" s="49"/>
      <c r="Q24" s="49"/>
      <c r="R24" s="49"/>
      <c r="S24" s="49"/>
      <c r="T24" s="49"/>
      <c r="U24" s="49"/>
      <c r="V24" s="49"/>
      <c r="W24" s="49"/>
      <c r="X24" s="49"/>
      <c r="Y24" s="49"/>
      <c r="Z24" s="49"/>
      <c r="AA24" s="49"/>
      <c r="AB24" s="14"/>
      <c r="AC24" s="14"/>
    </row>
    <row r="25" spans="1:29" ht="18" customHeight="1" x14ac:dyDescent="0.3">
      <c r="A25" s="10"/>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14"/>
      <c r="AC25" s="14"/>
    </row>
    <row r="26" spans="1:29" ht="18" customHeight="1" x14ac:dyDescent="0.3">
      <c r="A26" s="10"/>
      <c r="B26" s="49"/>
      <c r="C26" s="49" t="s">
        <v>62</v>
      </c>
      <c r="D26" s="49"/>
      <c r="E26" s="49"/>
      <c r="F26" s="49"/>
      <c r="G26" s="49"/>
      <c r="H26" s="49"/>
      <c r="I26" s="49"/>
      <c r="J26" s="49"/>
      <c r="K26" s="49"/>
      <c r="L26" s="49"/>
      <c r="M26" s="49"/>
      <c r="N26" s="149" t="s">
        <v>171</v>
      </c>
      <c r="O26" s="49"/>
      <c r="P26" s="49"/>
      <c r="Q26" s="49"/>
      <c r="R26" s="49"/>
      <c r="S26" s="49"/>
      <c r="T26" s="49"/>
      <c r="U26" s="49"/>
      <c r="V26" s="49"/>
      <c r="W26" s="49"/>
      <c r="X26" s="49"/>
      <c r="Y26" s="49"/>
      <c r="Z26" s="49"/>
      <c r="AA26" s="49"/>
      <c r="AB26" s="14"/>
      <c r="AC26" s="14"/>
    </row>
    <row r="27" spans="1:29" ht="18" customHeight="1" x14ac:dyDescent="0.3">
      <c r="A27" s="10"/>
      <c r="B27" s="49"/>
      <c r="C27" s="49" t="s">
        <v>65</v>
      </c>
      <c r="D27" s="49"/>
      <c r="E27" s="49"/>
      <c r="F27" s="49"/>
      <c r="G27" s="49"/>
      <c r="H27" s="49"/>
      <c r="I27" s="49"/>
      <c r="J27" s="49"/>
      <c r="K27" s="49"/>
      <c r="L27" s="49"/>
      <c r="M27" s="49"/>
      <c r="N27" s="49"/>
      <c r="O27" s="42"/>
      <c r="P27" s="49"/>
      <c r="Q27" s="49"/>
      <c r="R27" s="49"/>
      <c r="S27" s="49"/>
      <c r="T27" s="49"/>
      <c r="U27" s="49"/>
      <c r="V27" s="49"/>
      <c r="W27" s="49"/>
      <c r="X27" s="49"/>
      <c r="Y27" s="49"/>
      <c r="Z27" s="49"/>
      <c r="AA27" s="49"/>
      <c r="AB27" s="14"/>
      <c r="AC27" s="14"/>
    </row>
    <row r="28" spans="1:29" ht="18" customHeight="1" x14ac:dyDescent="0.3">
      <c r="A28" s="10"/>
      <c r="B28" s="49"/>
      <c r="C28" s="49" t="s">
        <v>63</v>
      </c>
      <c r="D28" s="49"/>
      <c r="E28" s="49"/>
      <c r="F28" s="49"/>
      <c r="G28" s="49"/>
      <c r="H28" s="49"/>
      <c r="I28" s="484" t="s">
        <v>4</v>
      </c>
      <c r="J28" s="484"/>
      <c r="K28" s="49"/>
      <c r="L28" s="49"/>
      <c r="M28" s="49"/>
      <c r="N28" s="49"/>
      <c r="O28" s="42"/>
      <c r="P28" s="49"/>
      <c r="Q28" s="49"/>
      <c r="R28" s="49"/>
      <c r="S28" s="49"/>
      <c r="T28" s="49"/>
      <c r="U28" s="49"/>
      <c r="V28" s="49"/>
      <c r="W28" s="49"/>
      <c r="X28" s="49"/>
      <c r="Y28" s="49"/>
      <c r="Z28" s="49"/>
      <c r="AA28" s="49"/>
      <c r="AB28" s="14"/>
      <c r="AC28" s="14"/>
    </row>
    <row r="29" spans="1:29" ht="18" customHeight="1" x14ac:dyDescent="0.3">
      <c r="A29" s="10"/>
      <c r="B29" s="49"/>
      <c r="C29" s="49" t="s">
        <v>64</v>
      </c>
      <c r="D29" s="49"/>
      <c r="E29" s="49"/>
      <c r="F29" s="49"/>
      <c r="G29" s="49"/>
      <c r="H29" s="49"/>
      <c r="I29" s="484" t="s">
        <v>172</v>
      </c>
      <c r="J29" s="484"/>
      <c r="K29" s="49"/>
      <c r="L29" s="49"/>
      <c r="M29" s="49"/>
      <c r="N29" s="49"/>
      <c r="O29" s="42"/>
      <c r="P29" s="49"/>
      <c r="Q29" s="49"/>
      <c r="R29" s="49"/>
      <c r="S29" s="49"/>
      <c r="T29" s="49"/>
      <c r="U29" s="49"/>
      <c r="V29" s="49"/>
      <c r="W29" s="49"/>
      <c r="X29" s="49"/>
      <c r="Y29" s="49"/>
      <c r="Z29" s="49"/>
      <c r="AA29" s="49"/>
      <c r="AB29" s="14"/>
      <c r="AC29" s="14"/>
    </row>
    <row r="30" spans="1:29" ht="18" customHeight="1" x14ac:dyDescent="0.3">
      <c r="A30" s="10"/>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14"/>
      <c r="AC30" s="14"/>
    </row>
    <row r="31" spans="1:29" ht="18" customHeight="1" x14ac:dyDescent="0.3">
      <c r="A31" s="10"/>
      <c r="B31" s="49"/>
      <c r="C31" s="478" t="s">
        <v>320</v>
      </c>
      <c r="D31" s="478"/>
      <c r="E31" s="478"/>
      <c r="F31" s="478"/>
      <c r="G31" s="478"/>
      <c r="H31" s="478"/>
      <c r="I31" s="478"/>
      <c r="J31" s="478"/>
      <c r="K31" s="478"/>
      <c r="L31" s="478"/>
      <c r="M31" s="478"/>
      <c r="N31" s="478"/>
      <c r="O31" s="478"/>
      <c r="P31" s="478"/>
      <c r="Q31" s="478"/>
      <c r="R31" s="478"/>
      <c r="S31" s="478"/>
      <c r="T31" s="478"/>
      <c r="U31" s="478"/>
      <c r="V31" s="478"/>
      <c r="W31" s="478"/>
      <c r="X31" s="478"/>
      <c r="Y31" s="478"/>
      <c r="Z31" s="61"/>
      <c r="AA31" s="49"/>
      <c r="AB31" s="14"/>
      <c r="AC31" s="14"/>
    </row>
    <row r="32" spans="1:29" ht="18" customHeight="1" x14ac:dyDescent="0.3">
      <c r="A32" s="10"/>
      <c r="B32" s="49"/>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61"/>
      <c r="AA32" s="49"/>
      <c r="AB32" s="14"/>
      <c r="AC32" s="14"/>
    </row>
    <row r="33" spans="1:29" ht="18" customHeight="1" x14ac:dyDescent="0.3">
      <c r="A33" s="10"/>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14"/>
      <c r="AC33" s="14"/>
    </row>
    <row r="34" spans="1:29" s="308" customFormat="1" ht="18" customHeight="1" x14ac:dyDescent="0.3">
      <c r="A34" s="30"/>
      <c r="B34" s="51"/>
      <c r="C34" s="51" t="s">
        <v>319</v>
      </c>
      <c r="D34" s="310"/>
      <c r="E34" s="310"/>
      <c r="F34" s="310"/>
      <c r="G34" s="310"/>
      <c r="H34" s="310"/>
      <c r="I34" s="310"/>
      <c r="J34" s="310"/>
      <c r="K34" s="310"/>
      <c r="L34" s="310"/>
      <c r="M34" s="310"/>
      <c r="N34" s="310"/>
      <c r="O34" s="310"/>
      <c r="P34" s="310"/>
      <c r="Q34" s="310"/>
      <c r="R34" s="310"/>
      <c r="S34" s="310"/>
      <c r="T34" s="310"/>
      <c r="U34" s="310"/>
      <c r="V34" s="310"/>
      <c r="W34" s="310"/>
      <c r="X34" s="310"/>
      <c r="Y34" s="310"/>
      <c r="Z34" s="51"/>
      <c r="AA34" s="51"/>
      <c r="AB34" s="309"/>
      <c r="AC34" s="309"/>
    </row>
    <row r="35" spans="1:29" ht="18" customHeight="1" x14ac:dyDescent="0.3">
      <c r="A35" s="10"/>
      <c r="B35" s="49"/>
      <c r="D35" s="57"/>
      <c r="E35" s="57"/>
      <c r="F35" s="57"/>
      <c r="G35" s="57"/>
      <c r="H35" s="57"/>
      <c r="I35" s="57"/>
      <c r="J35" s="57"/>
      <c r="K35" s="57"/>
      <c r="L35" s="57"/>
      <c r="M35" s="57"/>
      <c r="N35" s="57"/>
      <c r="O35" s="57"/>
      <c r="P35" s="57"/>
      <c r="Q35" s="57"/>
      <c r="R35" s="57"/>
      <c r="S35" s="57"/>
      <c r="T35" s="57"/>
      <c r="U35" s="57"/>
      <c r="V35" s="57"/>
      <c r="W35" s="57"/>
      <c r="X35" s="57"/>
      <c r="Y35" s="57"/>
      <c r="Z35" s="49"/>
      <c r="AA35" s="49"/>
      <c r="AB35" s="14"/>
      <c r="AC35" s="14"/>
    </row>
    <row r="36" spans="1:29" ht="18" customHeight="1" x14ac:dyDescent="0.3">
      <c r="A36" s="10"/>
      <c r="B36" s="49"/>
      <c r="C36" s="49"/>
      <c r="D36" s="57"/>
      <c r="E36" s="57"/>
      <c r="F36" s="57"/>
      <c r="G36" s="57"/>
      <c r="H36" s="57"/>
      <c r="I36" s="57"/>
      <c r="J36" s="57"/>
      <c r="K36" s="57"/>
      <c r="Q36" s="157"/>
      <c r="R36" s="157"/>
      <c r="S36" s="57"/>
      <c r="T36" s="57"/>
      <c r="U36" s="57"/>
      <c r="V36" s="57"/>
      <c r="W36" s="57"/>
      <c r="X36" s="57"/>
      <c r="Y36" s="57"/>
      <c r="Z36" s="49"/>
      <c r="AA36" s="49"/>
      <c r="AB36" s="14"/>
      <c r="AC36" s="14"/>
    </row>
    <row r="37" spans="1:29" ht="18" customHeight="1" x14ac:dyDescent="0.3">
      <c r="A37" s="10"/>
      <c r="B37" s="49"/>
      <c r="C37" s="57"/>
      <c r="D37" s="57"/>
      <c r="E37" s="57"/>
      <c r="F37" s="57"/>
      <c r="G37" s="57"/>
      <c r="H37" s="57"/>
      <c r="I37" s="57"/>
      <c r="J37" s="57"/>
      <c r="K37" s="57"/>
      <c r="L37" s="158"/>
      <c r="M37" s="158"/>
      <c r="N37" s="158"/>
      <c r="O37" s="158"/>
      <c r="P37" s="158"/>
      <c r="Q37" s="157"/>
      <c r="R37" s="157"/>
      <c r="S37" s="57"/>
      <c r="T37" s="57"/>
      <c r="U37" s="57"/>
      <c r="V37" s="57"/>
      <c r="W37" s="57"/>
      <c r="X37" s="57"/>
      <c r="Y37" s="57"/>
      <c r="Z37" s="49"/>
      <c r="AA37" s="49"/>
      <c r="AB37" s="14"/>
      <c r="AC37" s="14"/>
    </row>
    <row r="38" spans="1:29" ht="18" customHeight="1" x14ac:dyDescent="0.3">
      <c r="A38" s="10"/>
      <c r="B38" s="49"/>
      <c r="D38" s="57"/>
      <c r="E38" s="57"/>
      <c r="F38" s="57"/>
      <c r="G38" s="57"/>
      <c r="H38" s="57"/>
      <c r="I38" s="57"/>
      <c r="J38" s="57"/>
      <c r="K38" s="57"/>
      <c r="L38" s="57"/>
      <c r="M38" s="57"/>
      <c r="N38" s="57"/>
      <c r="O38" s="57"/>
      <c r="P38" s="57"/>
      <c r="Q38" s="57"/>
      <c r="R38" s="57"/>
      <c r="S38" s="57"/>
      <c r="T38" s="57"/>
      <c r="U38" s="57"/>
      <c r="V38" s="57"/>
      <c r="W38" s="57"/>
      <c r="X38" s="57"/>
      <c r="Y38" s="57"/>
      <c r="Z38" s="49"/>
      <c r="AA38" s="49"/>
      <c r="AB38" s="14"/>
      <c r="AC38" s="14"/>
    </row>
    <row r="39" spans="1:29" ht="18" customHeight="1" x14ac:dyDescent="0.3">
      <c r="A39" s="10"/>
      <c r="B39" s="49"/>
      <c r="C39" s="57"/>
      <c r="D39" s="57"/>
      <c r="E39" s="57"/>
      <c r="F39" s="57"/>
      <c r="G39" s="57"/>
      <c r="H39" s="57"/>
      <c r="I39" s="57"/>
      <c r="J39" s="57"/>
      <c r="K39" s="57"/>
      <c r="L39" s="57"/>
      <c r="M39" s="57"/>
      <c r="N39" s="57"/>
      <c r="O39" s="57"/>
      <c r="P39" s="57"/>
      <c r="Q39" s="57"/>
      <c r="R39" s="57"/>
      <c r="S39" s="57"/>
      <c r="T39" s="57"/>
      <c r="U39" s="57"/>
      <c r="V39" s="57"/>
      <c r="W39" s="57"/>
      <c r="X39" s="57"/>
      <c r="Y39" s="57"/>
      <c r="Z39" s="49"/>
      <c r="AA39" s="49"/>
      <c r="AB39" s="14"/>
      <c r="AC39" s="14"/>
    </row>
    <row r="40" spans="1:29" ht="18" customHeight="1" x14ac:dyDescent="0.35">
      <c r="A40" s="10"/>
      <c r="B40" s="49"/>
      <c r="C40" s="52" t="s">
        <v>50</v>
      </c>
      <c r="D40" s="49"/>
      <c r="E40" s="49"/>
      <c r="F40" s="49"/>
      <c r="G40" s="49"/>
      <c r="H40" s="49"/>
      <c r="I40" s="49"/>
      <c r="J40" s="49"/>
      <c r="K40" s="49"/>
      <c r="L40" s="49"/>
      <c r="M40" s="49"/>
      <c r="N40" s="49"/>
      <c r="O40" s="49"/>
      <c r="P40" s="49"/>
      <c r="Q40" s="49"/>
      <c r="R40" s="49"/>
      <c r="S40" s="49"/>
      <c r="T40" s="49"/>
      <c r="U40" s="49"/>
      <c r="V40" s="49"/>
      <c r="W40" s="49"/>
      <c r="X40" s="49"/>
      <c r="Y40" s="49"/>
      <c r="Z40" s="49"/>
      <c r="AA40" s="49"/>
      <c r="AB40" s="14"/>
      <c r="AC40" s="14"/>
    </row>
    <row r="41" spans="1:29" ht="18" customHeight="1" x14ac:dyDescent="0.3">
      <c r="A41" s="10"/>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14"/>
      <c r="AC41" s="14"/>
    </row>
    <row r="42" spans="1:29" ht="18" customHeight="1" x14ac:dyDescent="0.3">
      <c r="A42" s="10"/>
      <c r="B42" s="49"/>
      <c r="C42" s="49" t="s">
        <v>309</v>
      </c>
      <c r="D42" s="49"/>
      <c r="E42" s="49"/>
      <c r="F42" s="49"/>
      <c r="G42" s="49"/>
      <c r="H42" s="49"/>
      <c r="I42" s="49"/>
      <c r="J42" s="49"/>
      <c r="K42" s="49"/>
      <c r="L42" s="49"/>
      <c r="M42" s="49"/>
      <c r="N42" s="49"/>
      <c r="O42" s="49"/>
      <c r="P42" s="49"/>
      <c r="Q42" s="49"/>
      <c r="R42" s="49"/>
      <c r="S42" s="49"/>
      <c r="T42" s="49"/>
      <c r="U42" s="49"/>
      <c r="V42" s="49"/>
      <c r="W42" s="49"/>
      <c r="X42" s="49"/>
      <c r="Y42" s="49"/>
      <c r="Z42" s="49"/>
      <c r="AA42" s="49"/>
      <c r="AB42" s="14"/>
      <c r="AC42" s="14"/>
    </row>
    <row r="43" spans="1:29" ht="18" customHeight="1" x14ac:dyDescent="0.3">
      <c r="A43" s="10"/>
      <c r="B43" s="49"/>
      <c r="C43" s="72" t="s">
        <v>51</v>
      </c>
      <c r="D43" s="49"/>
      <c r="E43" s="49"/>
      <c r="F43" s="49"/>
      <c r="G43" s="49"/>
      <c r="H43" s="49"/>
      <c r="I43" s="49"/>
      <c r="J43" s="49"/>
      <c r="K43" s="49"/>
      <c r="L43" s="49"/>
      <c r="M43" s="49"/>
      <c r="N43" s="49"/>
      <c r="O43" s="49"/>
      <c r="P43" s="49"/>
      <c r="Q43" s="49"/>
      <c r="R43" s="49"/>
      <c r="S43" s="49"/>
      <c r="T43" s="49"/>
      <c r="U43" s="49"/>
      <c r="V43" s="49"/>
      <c r="W43" s="49"/>
      <c r="X43" s="49"/>
      <c r="Y43" s="49"/>
      <c r="Z43" s="49"/>
      <c r="AA43" s="49"/>
      <c r="AB43" s="14"/>
      <c r="AC43" s="14"/>
    </row>
    <row r="44" spans="1:29" ht="18" customHeight="1" x14ac:dyDescent="0.3">
      <c r="A44" s="10"/>
      <c r="B44" s="49"/>
      <c r="C44" s="72" t="s">
        <v>306</v>
      </c>
      <c r="D44" s="49"/>
      <c r="E44" s="49"/>
      <c r="F44" s="49"/>
      <c r="G44" s="49"/>
      <c r="H44" s="49"/>
      <c r="I44" s="49"/>
      <c r="J44" s="49"/>
      <c r="K44" s="49"/>
      <c r="L44" s="49"/>
      <c r="M44" s="49"/>
      <c r="N44" s="49"/>
      <c r="O44" s="49"/>
      <c r="P44" s="49"/>
      <c r="Q44" s="49"/>
      <c r="R44" s="49"/>
      <c r="S44" s="49"/>
      <c r="T44" s="49"/>
      <c r="U44" s="49"/>
      <c r="V44" s="49"/>
      <c r="W44" s="49"/>
      <c r="X44" s="49"/>
      <c r="Y44" s="49"/>
      <c r="Z44" s="49"/>
      <c r="AA44" s="49"/>
      <c r="AB44" s="14"/>
      <c r="AC44" s="14"/>
    </row>
    <row r="45" spans="1:29" ht="18" customHeight="1" x14ac:dyDescent="0.3">
      <c r="A45" s="10"/>
      <c r="B45" s="49"/>
      <c r="C45" s="72" t="s">
        <v>308</v>
      </c>
      <c r="D45" s="49"/>
      <c r="E45" s="49"/>
      <c r="F45" s="49"/>
      <c r="G45" s="49"/>
      <c r="H45" s="49"/>
      <c r="I45" s="49"/>
      <c r="J45" s="49"/>
      <c r="K45" s="49"/>
      <c r="L45" s="49"/>
      <c r="M45" s="49"/>
      <c r="N45" s="49"/>
      <c r="O45" s="49"/>
      <c r="P45" s="49"/>
      <c r="Q45" s="49"/>
      <c r="R45" s="49"/>
      <c r="S45" s="49"/>
      <c r="T45" s="49"/>
      <c r="U45" s="49"/>
      <c r="V45" s="49"/>
      <c r="W45" s="49"/>
      <c r="X45" s="49"/>
      <c r="Y45" s="49"/>
      <c r="Z45" s="49"/>
      <c r="AA45" s="49"/>
      <c r="AB45" s="14"/>
      <c r="AC45" s="14"/>
    </row>
    <row r="46" spans="1:29" ht="18" customHeight="1" x14ac:dyDescent="0.3">
      <c r="A46" s="10"/>
      <c r="B46" s="49"/>
      <c r="C46" s="49" t="s">
        <v>98</v>
      </c>
      <c r="D46" s="49"/>
      <c r="E46" s="49"/>
      <c r="F46" s="49"/>
      <c r="G46" s="49"/>
      <c r="H46" s="49"/>
      <c r="I46" s="49"/>
      <c r="J46" s="49"/>
      <c r="K46" s="49"/>
      <c r="L46" s="49"/>
      <c r="M46" s="49"/>
      <c r="N46" s="49"/>
      <c r="O46" s="49"/>
      <c r="P46" s="49"/>
      <c r="Q46" s="49"/>
      <c r="R46" s="49"/>
      <c r="S46" s="49"/>
      <c r="T46" s="49"/>
      <c r="U46" s="49"/>
      <c r="V46" s="49"/>
      <c r="W46" s="49"/>
      <c r="X46" s="49"/>
      <c r="Y46" s="49"/>
      <c r="Z46" s="49"/>
      <c r="AA46" s="49"/>
      <c r="AB46" s="14"/>
      <c r="AC46" s="14"/>
    </row>
    <row r="47" spans="1:29" ht="18" customHeight="1" x14ac:dyDescent="0.3">
      <c r="A47" s="10"/>
      <c r="B47" s="49"/>
      <c r="C47" s="49" t="s">
        <v>84</v>
      </c>
      <c r="D47" s="49"/>
      <c r="E47" s="49"/>
      <c r="F47" s="49"/>
      <c r="G47" s="49"/>
      <c r="H47" s="49"/>
      <c r="I47" s="49"/>
      <c r="J47" s="49"/>
      <c r="K47" s="49"/>
      <c r="L47" s="49"/>
      <c r="M47" s="49"/>
      <c r="N47" s="49"/>
      <c r="O47" s="49"/>
      <c r="P47" s="49"/>
      <c r="Q47" s="49"/>
      <c r="R47" s="49"/>
      <c r="S47" s="49"/>
      <c r="T47" s="49"/>
      <c r="U47" s="49"/>
      <c r="V47" s="49"/>
      <c r="W47" s="49"/>
      <c r="X47" s="49"/>
      <c r="Y47" s="49"/>
      <c r="Z47" s="49"/>
      <c r="AA47" s="49"/>
      <c r="AB47" s="14"/>
      <c r="AC47" s="14"/>
    </row>
    <row r="48" spans="1:29" ht="18" customHeight="1" x14ac:dyDescent="0.3">
      <c r="A48" s="10"/>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14"/>
      <c r="AC48" s="14"/>
    </row>
    <row r="49" spans="1:29" ht="18" customHeight="1" x14ac:dyDescent="0.3">
      <c r="A49" s="10"/>
      <c r="B49" s="49"/>
      <c r="C49" s="311"/>
      <c r="D49" s="49"/>
      <c r="E49" s="49"/>
      <c r="F49" s="49"/>
      <c r="G49" s="49"/>
      <c r="H49" s="49"/>
      <c r="I49" s="49"/>
      <c r="J49" s="49"/>
      <c r="K49" s="49"/>
      <c r="L49" s="49"/>
      <c r="M49" s="49"/>
      <c r="N49" s="49"/>
      <c r="O49" s="49"/>
      <c r="P49" s="49"/>
      <c r="Q49" s="49"/>
      <c r="R49" s="49"/>
      <c r="S49" s="49"/>
      <c r="T49" s="49"/>
      <c r="U49" s="49"/>
      <c r="V49" s="49"/>
      <c r="W49" s="49"/>
      <c r="X49" s="49"/>
      <c r="Y49" s="49"/>
      <c r="Z49" s="49"/>
      <c r="AA49" s="49"/>
      <c r="AB49" s="14"/>
      <c r="AC49" s="14"/>
    </row>
    <row r="50" spans="1:29" ht="18" customHeight="1" x14ac:dyDescent="0.3">
      <c r="A50" s="10"/>
      <c r="B50" s="49"/>
      <c r="C50" s="49" t="s">
        <v>79</v>
      </c>
      <c r="D50" s="49"/>
      <c r="E50" s="49"/>
      <c r="F50" s="49"/>
      <c r="G50" s="49"/>
      <c r="H50" s="49"/>
      <c r="I50" s="49"/>
      <c r="J50" s="49"/>
      <c r="K50" s="49"/>
      <c r="L50" s="49"/>
      <c r="M50" s="49"/>
      <c r="N50" s="49"/>
      <c r="O50" s="49"/>
      <c r="P50" s="49"/>
      <c r="Q50" s="49"/>
      <c r="R50" s="49"/>
      <c r="S50" s="49"/>
      <c r="T50" s="49"/>
      <c r="U50" s="49"/>
      <c r="V50" s="49"/>
      <c r="W50" s="49"/>
      <c r="X50" s="49"/>
      <c r="Y50" s="49"/>
      <c r="Z50" s="49"/>
      <c r="AA50" s="49"/>
      <c r="AB50" s="14"/>
      <c r="AC50" s="14"/>
    </row>
    <row r="51" spans="1:29" ht="18" customHeight="1" x14ac:dyDescent="0.3">
      <c r="A51" s="10"/>
      <c r="B51" s="49"/>
      <c r="C51" s="49" t="s">
        <v>69</v>
      </c>
      <c r="D51" s="49"/>
      <c r="E51" s="49"/>
      <c r="F51" s="49"/>
      <c r="G51" s="49"/>
      <c r="H51" s="49"/>
      <c r="I51" s="49"/>
      <c r="J51" s="49"/>
      <c r="K51" s="49"/>
      <c r="L51" s="49"/>
      <c r="M51" s="49"/>
      <c r="N51" s="49"/>
      <c r="O51" s="49"/>
      <c r="P51" s="49"/>
      <c r="Q51" s="49"/>
      <c r="R51" s="49"/>
      <c r="S51" s="49"/>
      <c r="T51" s="49"/>
      <c r="U51" s="49"/>
      <c r="V51" s="49"/>
      <c r="W51" s="49"/>
      <c r="X51" s="49"/>
      <c r="Y51" s="49"/>
      <c r="Z51" s="49"/>
      <c r="AA51" s="49"/>
      <c r="AB51" s="14"/>
      <c r="AC51" s="14"/>
    </row>
    <row r="52" spans="1:29" ht="18" customHeight="1" x14ac:dyDescent="0.3">
      <c r="A52" s="10"/>
      <c r="B52" s="49"/>
      <c r="C52" s="49" t="s">
        <v>80</v>
      </c>
      <c r="D52" s="49"/>
      <c r="E52" s="49"/>
      <c r="F52" s="49"/>
      <c r="G52" s="49"/>
      <c r="H52" s="49"/>
      <c r="I52" s="49"/>
      <c r="J52" s="49"/>
      <c r="K52" s="49"/>
      <c r="L52" s="49"/>
      <c r="M52" s="49"/>
      <c r="N52" s="49"/>
      <c r="O52" s="49"/>
      <c r="P52" s="49"/>
      <c r="Q52" s="49"/>
      <c r="R52" s="49"/>
      <c r="S52" s="49"/>
      <c r="T52" s="49"/>
      <c r="U52" s="49"/>
      <c r="V52" s="49"/>
      <c r="W52" s="49"/>
      <c r="X52" s="49"/>
      <c r="Y52" s="49"/>
      <c r="Z52" s="49"/>
      <c r="AA52" s="49"/>
      <c r="AB52" s="14"/>
      <c r="AC52" s="14"/>
    </row>
    <row r="53" spans="1:29" ht="18" customHeight="1" x14ac:dyDescent="0.3">
      <c r="A53" s="10"/>
      <c r="B53" s="49"/>
      <c r="C53" s="49" t="s">
        <v>81</v>
      </c>
      <c r="D53" s="49"/>
      <c r="E53" s="49"/>
      <c r="F53" s="49"/>
      <c r="G53" s="49"/>
      <c r="H53" s="49"/>
      <c r="I53" s="49"/>
      <c r="J53" s="49"/>
      <c r="K53" s="49"/>
      <c r="L53" s="49"/>
      <c r="M53" s="49"/>
      <c r="N53" s="49"/>
      <c r="O53" s="49"/>
      <c r="P53" s="49"/>
      <c r="Q53" s="49"/>
      <c r="R53" s="49"/>
      <c r="S53" s="49"/>
      <c r="T53" s="49"/>
      <c r="U53" s="49"/>
      <c r="V53" s="49"/>
      <c r="W53" s="49"/>
      <c r="X53" s="49"/>
      <c r="Y53" s="49"/>
      <c r="Z53" s="49"/>
      <c r="AA53" s="49"/>
      <c r="AB53" s="14"/>
      <c r="AC53" s="14"/>
    </row>
    <row r="54" spans="1:29" ht="18" customHeight="1" x14ac:dyDescent="0.3">
      <c r="A54" s="10"/>
      <c r="B54" s="49"/>
      <c r="C54" s="49" t="s">
        <v>68</v>
      </c>
      <c r="D54" s="49"/>
      <c r="E54" s="49"/>
      <c r="F54" s="49"/>
      <c r="G54" s="49"/>
      <c r="H54" s="49"/>
      <c r="I54" s="49"/>
      <c r="J54" s="49"/>
      <c r="K54" s="49"/>
      <c r="L54" s="49"/>
      <c r="M54" s="49"/>
      <c r="N54" s="49"/>
      <c r="O54" s="49"/>
      <c r="P54" s="49"/>
      <c r="Q54" s="49"/>
      <c r="R54" s="49"/>
      <c r="S54" s="49"/>
      <c r="T54" s="49"/>
      <c r="U54" s="49"/>
      <c r="V54" s="49"/>
      <c r="W54" s="49"/>
      <c r="X54" s="49"/>
      <c r="Y54" s="49"/>
      <c r="Z54" s="49"/>
      <c r="AA54" s="49"/>
      <c r="AB54" s="14"/>
      <c r="AC54" s="14"/>
    </row>
    <row r="55" spans="1:29" ht="18" customHeight="1" x14ac:dyDescent="0.3">
      <c r="A55" s="10"/>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14"/>
      <c r="AC55" s="14"/>
    </row>
    <row r="56" spans="1:29" ht="18" customHeight="1" x14ac:dyDescent="0.3">
      <c r="A56" s="10"/>
      <c r="B56" s="49"/>
      <c r="C56" s="49" t="s">
        <v>130</v>
      </c>
      <c r="D56" s="49"/>
      <c r="E56" s="49"/>
      <c r="F56" s="49"/>
      <c r="G56" s="49"/>
      <c r="H56" s="49"/>
      <c r="I56" s="49"/>
      <c r="J56" s="49"/>
      <c r="K56" s="49"/>
      <c r="L56" s="49"/>
      <c r="M56" s="49"/>
      <c r="N56" s="49"/>
      <c r="O56" s="49"/>
      <c r="P56" s="49"/>
      <c r="Q56" s="49"/>
      <c r="R56" s="49"/>
      <c r="S56" s="49"/>
      <c r="T56" s="49"/>
      <c r="U56" s="49"/>
      <c r="V56" s="49"/>
      <c r="W56" s="49"/>
      <c r="X56" s="49"/>
      <c r="Y56" s="49"/>
      <c r="Z56" s="49"/>
      <c r="AA56" s="49"/>
      <c r="AB56" s="14"/>
      <c r="AC56" s="14"/>
    </row>
    <row r="57" spans="1:29" ht="18" customHeight="1" x14ac:dyDescent="0.3">
      <c r="A57" s="10"/>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14"/>
      <c r="AC57" s="14"/>
    </row>
    <row r="58" spans="1:29" ht="18" customHeight="1" x14ac:dyDescent="0.3">
      <c r="A58" s="10"/>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14"/>
      <c r="AC58" s="14"/>
    </row>
    <row r="59" spans="1:29" ht="18" customHeight="1" x14ac:dyDescent="0.35">
      <c r="A59" s="10"/>
      <c r="B59" s="49"/>
      <c r="C59" s="52" t="s">
        <v>52</v>
      </c>
      <c r="D59" s="49"/>
      <c r="E59" s="49"/>
      <c r="F59" s="49"/>
      <c r="G59" s="49"/>
      <c r="H59" s="49"/>
      <c r="I59" s="49"/>
      <c r="J59" s="49"/>
      <c r="K59" s="49"/>
      <c r="L59" s="49"/>
      <c r="M59" s="49"/>
      <c r="N59" s="49"/>
      <c r="O59" s="49"/>
      <c r="P59" s="49"/>
      <c r="Q59" s="49"/>
      <c r="R59" s="49"/>
      <c r="S59" s="49"/>
      <c r="T59" s="49"/>
      <c r="U59" s="49"/>
      <c r="V59" s="49"/>
      <c r="W59" s="49"/>
      <c r="X59" s="49"/>
      <c r="Y59" s="49"/>
      <c r="Z59" s="49"/>
      <c r="AA59" s="49"/>
      <c r="AB59" s="14"/>
      <c r="AC59" s="14"/>
    </row>
    <row r="60" spans="1:29" ht="18" customHeight="1" x14ac:dyDescent="0.3">
      <c r="A60" s="10"/>
      <c r="B60" s="50"/>
      <c r="C60" s="50"/>
      <c r="D60" s="50"/>
      <c r="E60" s="50"/>
      <c r="F60" s="50"/>
      <c r="G60" s="50"/>
      <c r="H60" s="50"/>
      <c r="I60" s="50"/>
      <c r="J60" s="49"/>
      <c r="K60" s="50"/>
      <c r="L60" s="50"/>
      <c r="M60" s="50"/>
      <c r="N60" s="50"/>
      <c r="P60" s="51"/>
      <c r="Q60" s="51"/>
      <c r="R60" s="51"/>
      <c r="S60" s="51"/>
      <c r="T60" s="51"/>
      <c r="U60" s="51"/>
      <c r="V60" s="51"/>
      <c r="W60" s="51"/>
      <c r="X60" s="51"/>
      <c r="Y60" s="51"/>
      <c r="Z60" s="51"/>
      <c r="AA60" s="51"/>
      <c r="AB60" s="14"/>
      <c r="AC60" s="14"/>
    </row>
    <row r="61" spans="1:29" ht="18" customHeight="1" x14ac:dyDescent="0.3">
      <c r="A61" s="10"/>
      <c r="B61" s="50"/>
      <c r="C61" s="49" t="s">
        <v>109</v>
      </c>
      <c r="D61" s="50"/>
      <c r="E61" s="50"/>
      <c r="F61" s="50"/>
      <c r="G61" s="50"/>
      <c r="H61" s="50"/>
      <c r="I61" s="50"/>
      <c r="J61" s="49"/>
      <c r="K61" s="50"/>
      <c r="L61" s="50"/>
      <c r="M61" s="50"/>
      <c r="N61" s="50"/>
      <c r="P61" s="51"/>
      <c r="Q61" s="51"/>
      <c r="R61" s="51"/>
      <c r="S61" s="51"/>
      <c r="T61" s="51"/>
      <c r="U61" s="51"/>
      <c r="V61" s="51"/>
      <c r="W61" s="51"/>
      <c r="X61" s="51"/>
      <c r="Y61" s="51"/>
      <c r="Z61" s="51"/>
      <c r="AA61" s="51"/>
      <c r="AB61" s="14"/>
      <c r="AC61" s="14"/>
    </row>
    <row r="62" spans="1:29" ht="18" customHeight="1" x14ac:dyDescent="0.3">
      <c r="A62" s="10"/>
      <c r="B62" s="50"/>
      <c r="C62" s="49"/>
      <c r="D62" s="50"/>
      <c r="E62" s="50"/>
      <c r="F62" s="50"/>
      <c r="G62" s="50"/>
      <c r="H62" s="50"/>
      <c r="I62" s="50"/>
      <c r="J62" s="49"/>
      <c r="K62" s="50"/>
      <c r="L62" s="50"/>
      <c r="M62" s="50"/>
      <c r="N62" s="50"/>
      <c r="P62" s="51"/>
      <c r="Q62" s="51"/>
      <c r="R62" s="51"/>
      <c r="S62" s="51"/>
      <c r="T62" s="51"/>
      <c r="U62" s="51"/>
      <c r="V62" s="51"/>
      <c r="W62" s="51"/>
      <c r="X62" s="51"/>
      <c r="Y62" s="51"/>
      <c r="Z62" s="51"/>
      <c r="AA62" s="51"/>
      <c r="AB62" s="14"/>
      <c r="AC62" s="14"/>
    </row>
    <row r="63" spans="1:29" ht="18" customHeight="1" x14ac:dyDescent="0.3">
      <c r="A63" s="10"/>
      <c r="B63" s="50"/>
      <c r="C63" s="49" t="s">
        <v>185</v>
      </c>
      <c r="D63" s="50"/>
      <c r="E63" s="50"/>
      <c r="F63" s="50"/>
      <c r="G63" s="50"/>
      <c r="H63" s="50"/>
      <c r="I63" s="50"/>
      <c r="J63" s="49"/>
      <c r="K63" s="50"/>
      <c r="L63" s="50"/>
      <c r="M63" s="50"/>
      <c r="N63" s="50"/>
      <c r="P63" s="51"/>
      <c r="Q63" s="51"/>
      <c r="R63" s="51"/>
      <c r="S63" s="51"/>
      <c r="T63" s="51"/>
      <c r="U63" s="51"/>
      <c r="V63" s="51"/>
      <c r="W63" s="51"/>
      <c r="X63" s="51"/>
      <c r="Y63" s="51"/>
      <c r="Z63" s="51"/>
      <c r="AA63" s="51"/>
      <c r="AB63" s="14"/>
      <c r="AC63" s="14"/>
    </row>
    <row r="64" spans="1:29" ht="18" customHeight="1" x14ac:dyDescent="0.3">
      <c r="A64" s="10"/>
      <c r="B64" s="50"/>
      <c r="C64" s="49"/>
      <c r="D64" s="50"/>
      <c r="E64" s="50"/>
      <c r="F64" s="50"/>
      <c r="G64" s="50"/>
      <c r="H64" s="50"/>
      <c r="I64" s="50"/>
      <c r="J64" s="49"/>
      <c r="K64" s="50"/>
      <c r="L64" s="50"/>
      <c r="M64" s="50"/>
      <c r="N64" s="50"/>
      <c r="P64" s="51"/>
      <c r="Q64" s="51"/>
      <c r="R64" s="51"/>
      <c r="S64" s="51"/>
      <c r="T64" s="51"/>
      <c r="U64" s="51"/>
      <c r="V64" s="51"/>
      <c r="W64" s="51"/>
      <c r="X64" s="51"/>
      <c r="Y64" s="51"/>
      <c r="Z64" s="51"/>
      <c r="AA64" s="51"/>
      <c r="AB64" s="14"/>
      <c r="AC64" s="14"/>
    </row>
    <row r="65" spans="1:29" ht="18" customHeight="1" x14ac:dyDescent="0.3">
      <c r="A65" s="10"/>
      <c r="B65" s="50"/>
      <c r="C65" s="51" t="s">
        <v>287</v>
      </c>
      <c r="D65" s="50"/>
      <c r="E65" s="50"/>
      <c r="F65" s="50"/>
      <c r="G65" s="50"/>
      <c r="H65" s="50"/>
      <c r="I65" s="50"/>
      <c r="J65" s="49"/>
      <c r="K65" s="50"/>
      <c r="L65" s="50"/>
      <c r="M65" s="50"/>
      <c r="N65" s="50"/>
      <c r="P65" s="51"/>
      <c r="Q65" s="51"/>
      <c r="R65" s="51"/>
      <c r="S65" s="51"/>
      <c r="T65" s="51"/>
      <c r="U65" s="51"/>
      <c r="V65" s="51"/>
      <c r="W65" s="51"/>
      <c r="X65" s="51"/>
      <c r="Y65" s="51"/>
      <c r="Z65" s="51"/>
      <c r="AA65" s="51"/>
      <c r="AB65" s="14"/>
      <c r="AC65" s="14"/>
    </row>
    <row r="66" spans="1:29" ht="18" customHeight="1" x14ac:dyDescent="0.3">
      <c r="A66" s="10"/>
      <c r="B66" s="50"/>
      <c r="C66" s="50"/>
      <c r="D66" s="50"/>
      <c r="E66" s="93"/>
      <c r="F66" s="93"/>
      <c r="G66" s="93"/>
      <c r="H66" s="93"/>
      <c r="I66" s="93"/>
      <c r="J66" s="93"/>
      <c r="K66" s="93"/>
      <c r="L66" s="93"/>
      <c r="M66" s="93"/>
      <c r="N66" s="93"/>
      <c r="O66" s="93"/>
      <c r="P66" s="93"/>
      <c r="Q66" s="93"/>
      <c r="R66" s="93"/>
      <c r="S66" s="93"/>
      <c r="T66" s="93"/>
      <c r="U66" s="93"/>
      <c r="V66" s="93"/>
      <c r="W66" s="93"/>
      <c r="X66" s="93"/>
      <c r="Y66" s="93"/>
      <c r="Z66" s="93"/>
      <c r="AA66" s="51"/>
      <c r="AB66" s="14"/>
      <c r="AC66" s="14"/>
    </row>
    <row r="67" spans="1:29" ht="18" customHeight="1" x14ac:dyDescent="0.3">
      <c r="A67" s="10"/>
      <c r="B67" s="50"/>
      <c r="C67" s="49" t="s">
        <v>227</v>
      </c>
      <c r="D67" s="137"/>
      <c r="E67" s="136"/>
      <c r="F67" s="136"/>
      <c r="G67" s="136"/>
      <c r="H67" s="136"/>
      <c r="I67" s="136"/>
      <c r="J67" s="136"/>
      <c r="K67" s="136"/>
      <c r="L67" s="136"/>
      <c r="M67" s="136"/>
      <c r="N67" s="136"/>
      <c r="O67" s="136"/>
      <c r="P67" s="136"/>
      <c r="Q67" s="136"/>
      <c r="R67" s="136"/>
      <c r="S67" s="136"/>
      <c r="T67" s="136"/>
      <c r="U67" s="136"/>
      <c r="V67" s="136"/>
      <c r="W67" s="136"/>
      <c r="X67" s="136"/>
      <c r="Y67" s="136"/>
      <c r="Z67" s="136"/>
      <c r="AA67" s="51"/>
      <c r="AB67" s="14"/>
      <c r="AC67" s="14"/>
    </row>
    <row r="68" spans="1:29" ht="18" customHeight="1" x14ac:dyDescent="0.3">
      <c r="A68" s="10"/>
      <c r="B68" s="50"/>
      <c r="C68" s="50"/>
      <c r="D68" s="50"/>
      <c r="E68" s="49"/>
      <c r="F68" s="50"/>
      <c r="G68" s="50"/>
      <c r="H68" s="50"/>
      <c r="I68" s="50"/>
      <c r="J68" s="49"/>
      <c r="K68" s="50"/>
      <c r="L68" s="50"/>
      <c r="M68" s="50"/>
      <c r="N68" s="50"/>
      <c r="P68" s="51"/>
      <c r="Q68" s="51"/>
      <c r="R68" s="51"/>
      <c r="S68" s="51"/>
      <c r="T68" s="51"/>
      <c r="U68" s="51"/>
      <c r="V68" s="51"/>
      <c r="W68" s="51"/>
      <c r="X68" s="51"/>
      <c r="Y68" s="51"/>
      <c r="Z68" s="51"/>
      <c r="AA68" s="51"/>
      <c r="AB68" s="14"/>
      <c r="AC68" s="14"/>
    </row>
    <row r="69" spans="1:29" s="308" customFormat="1" ht="18" customHeight="1" x14ac:dyDescent="0.3">
      <c r="A69" s="30"/>
      <c r="B69" s="146"/>
      <c r="C69" s="477" t="s">
        <v>307</v>
      </c>
      <c r="D69" s="477"/>
      <c r="E69" s="477"/>
      <c r="F69" s="477"/>
      <c r="G69" s="477"/>
      <c r="H69" s="477"/>
      <c r="I69" s="477"/>
      <c r="J69" s="477"/>
      <c r="K69" s="477"/>
      <c r="L69" s="477"/>
      <c r="M69" s="477"/>
      <c r="N69" s="477"/>
      <c r="O69" s="477"/>
      <c r="P69" s="477"/>
      <c r="Q69" s="477"/>
      <c r="R69" s="477"/>
      <c r="S69" s="477"/>
      <c r="T69" s="477"/>
      <c r="U69" s="477"/>
      <c r="V69" s="477"/>
      <c r="W69" s="477"/>
      <c r="X69" s="477"/>
      <c r="Y69" s="477"/>
      <c r="Z69" s="51"/>
      <c r="AA69" s="51"/>
      <c r="AB69" s="309"/>
      <c r="AC69" s="309"/>
    </row>
    <row r="70" spans="1:29" ht="18" customHeight="1" x14ac:dyDescent="0.3">
      <c r="A70" s="10"/>
      <c r="B70" s="50"/>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51"/>
      <c r="AA70" s="51"/>
      <c r="AB70" s="14"/>
      <c r="AC70" s="14"/>
    </row>
    <row r="71" spans="1:29" ht="18" customHeight="1" x14ac:dyDescent="0.3">
      <c r="A71" s="10"/>
      <c r="B71" s="50"/>
      <c r="C71" s="50"/>
      <c r="D71" s="50"/>
      <c r="E71" s="50"/>
      <c r="F71" s="50"/>
      <c r="G71" s="50"/>
      <c r="H71" s="50"/>
      <c r="I71" s="50"/>
      <c r="J71" s="49"/>
      <c r="K71" s="50"/>
      <c r="L71" s="50"/>
      <c r="M71" s="50"/>
      <c r="N71" s="50"/>
      <c r="P71" s="51"/>
      <c r="Q71" s="51"/>
      <c r="R71" s="51"/>
      <c r="S71" s="51"/>
      <c r="T71" s="51"/>
      <c r="U71" s="51"/>
      <c r="V71" s="51"/>
      <c r="W71" s="51"/>
      <c r="X71" s="51"/>
      <c r="Y71" s="51"/>
      <c r="Z71" s="51"/>
      <c r="AA71" s="51"/>
      <c r="AB71" s="14"/>
      <c r="AC71" s="14"/>
    </row>
    <row r="72" spans="1:29" ht="18" customHeight="1" thickBot="1" x14ac:dyDescent="0.35">
      <c r="A72" s="10"/>
      <c r="B72" s="50"/>
      <c r="C72" s="74" t="s">
        <v>34</v>
      </c>
      <c r="D72" s="75"/>
      <c r="E72" s="76"/>
      <c r="F72" s="76"/>
      <c r="G72" s="74"/>
      <c r="H72" s="75"/>
      <c r="I72" s="76"/>
      <c r="J72" s="50"/>
      <c r="K72" s="50"/>
      <c r="L72" s="50"/>
      <c r="M72" s="50"/>
      <c r="N72" s="50"/>
      <c r="O72" s="51"/>
      <c r="P72" s="51"/>
      <c r="Q72" s="51"/>
      <c r="R72" s="51"/>
      <c r="S72" s="51"/>
      <c r="T72" s="51"/>
      <c r="U72" s="51"/>
      <c r="V72" s="51"/>
      <c r="W72" s="51"/>
      <c r="X72" s="51"/>
      <c r="Y72" s="51"/>
      <c r="Z72" s="51"/>
      <c r="AA72" s="51"/>
      <c r="AB72" s="14"/>
      <c r="AC72" s="14"/>
    </row>
    <row r="73" spans="1:29" ht="18" customHeight="1" x14ac:dyDescent="0.3">
      <c r="A73" s="10"/>
      <c r="B73" s="50"/>
      <c r="C73" s="77"/>
      <c r="D73" s="77"/>
      <c r="E73" s="77"/>
      <c r="F73" s="77"/>
      <c r="G73" s="77"/>
      <c r="H73" s="77"/>
      <c r="I73" s="77"/>
      <c r="J73" s="49"/>
      <c r="K73" s="50"/>
      <c r="L73" s="50"/>
      <c r="M73" s="50"/>
      <c r="N73" s="50"/>
      <c r="O73" s="51"/>
      <c r="P73" s="51"/>
      <c r="Q73" s="51"/>
      <c r="R73" s="51"/>
      <c r="S73" s="51"/>
      <c r="T73" s="51"/>
      <c r="U73" s="51"/>
      <c r="V73" s="51"/>
      <c r="W73" s="51"/>
      <c r="X73" s="51"/>
      <c r="Y73" s="51"/>
      <c r="Z73" s="51"/>
      <c r="AA73" s="51"/>
      <c r="AB73" s="14"/>
      <c r="AC73" s="14"/>
    </row>
    <row r="74" spans="1:29" ht="18" customHeight="1" thickBot="1" x14ac:dyDescent="0.35">
      <c r="A74" s="10"/>
      <c r="B74" s="50"/>
      <c r="C74" s="77"/>
      <c r="D74" s="77"/>
      <c r="E74" s="77"/>
      <c r="F74" s="77"/>
      <c r="G74" s="77"/>
      <c r="H74" s="77"/>
      <c r="I74" s="77"/>
      <c r="J74" s="49"/>
      <c r="K74" s="50"/>
      <c r="L74" s="50"/>
      <c r="M74" s="50"/>
      <c r="N74" s="50"/>
      <c r="O74" s="51"/>
      <c r="P74" s="51"/>
      <c r="Q74" s="51"/>
      <c r="R74" s="51"/>
      <c r="S74" s="51"/>
      <c r="T74" s="51"/>
      <c r="U74" s="51"/>
      <c r="V74" s="51"/>
      <c r="W74" s="51"/>
      <c r="X74" s="51"/>
      <c r="Y74" s="51"/>
      <c r="Z74" s="51"/>
      <c r="AA74" s="51"/>
      <c r="AB74" s="14"/>
      <c r="AC74" s="14"/>
    </row>
    <row r="75" spans="1:29" ht="18" customHeight="1" x14ac:dyDescent="0.3">
      <c r="A75" s="10"/>
      <c r="B75" s="50"/>
      <c r="C75" s="78"/>
      <c r="D75" s="78" t="s">
        <v>0</v>
      </c>
      <c r="E75" s="78"/>
      <c r="F75" s="78"/>
      <c r="G75" s="78"/>
      <c r="H75" s="316">
        <v>20</v>
      </c>
      <c r="I75" s="77"/>
      <c r="J75" s="49"/>
      <c r="K75" s="54" t="s">
        <v>72</v>
      </c>
      <c r="L75" s="479" t="s">
        <v>141</v>
      </c>
      <c r="M75" s="479"/>
      <c r="N75" s="479"/>
      <c r="O75" s="479"/>
      <c r="P75" s="479"/>
      <c r="Q75" s="479"/>
      <c r="R75" s="479"/>
      <c r="S75" s="479"/>
      <c r="T75" s="479"/>
      <c r="U75" s="479"/>
      <c r="V75" s="479"/>
      <c r="W75" s="479"/>
      <c r="X75" s="479"/>
      <c r="Y75" s="479"/>
      <c r="Z75" s="479"/>
      <c r="AA75" s="51"/>
      <c r="AB75" s="14"/>
      <c r="AC75" s="14"/>
    </row>
    <row r="76" spans="1:29" ht="18" customHeight="1" x14ac:dyDescent="0.3">
      <c r="A76" s="10"/>
      <c r="B76" s="50"/>
      <c r="C76" s="77"/>
      <c r="D76" s="77"/>
      <c r="E76" s="77"/>
      <c r="F76" s="77"/>
      <c r="G76" s="79"/>
      <c r="H76" s="80"/>
      <c r="I76" s="77"/>
      <c r="J76" s="50"/>
      <c r="K76" s="50"/>
      <c r="L76" s="479"/>
      <c r="M76" s="479"/>
      <c r="N76" s="479"/>
      <c r="O76" s="479"/>
      <c r="P76" s="479"/>
      <c r="Q76" s="479"/>
      <c r="R76" s="479"/>
      <c r="S76" s="479"/>
      <c r="T76" s="479"/>
      <c r="U76" s="479"/>
      <c r="V76" s="479"/>
      <c r="W76" s="479"/>
      <c r="X76" s="479"/>
      <c r="Y76" s="479"/>
      <c r="Z76" s="479"/>
      <c r="AA76" s="51"/>
      <c r="AB76" s="14"/>
      <c r="AC76" s="14"/>
    </row>
    <row r="77" spans="1:29" ht="18" customHeight="1" x14ac:dyDescent="0.3">
      <c r="A77" s="10"/>
      <c r="B77" s="50"/>
      <c r="C77" s="77"/>
      <c r="D77" s="77"/>
      <c r="E77" s="77"/>
      <c r="F77" s="77"/>
      <c r="G77" s="77"/>
      <c r="H77" s="77"/>
      <c r="I77" s="77"/>
      <c r="J77" s="50"/>
      <c r="K77" s="50"/>
      <c r="L77" s="479"/>
      <c r="M77" s="479"/>
      <c r="N77" s="479"/>
      <c r="O77" s="479"/>
      <c r="P77" s="479"/>
      <c r="Q77" s="479"/>
      <c r="R77" s="479"/>
      <c r="S77" s="479"/>
      <c r="T77" s="479"/>
      <c r="U77" s="479"/>
      <c r="V77" s="479"/>
      <c r="W77" s="479"/>
      <c r="X77" s="479"/>
      <c r="Y77" s="479"/>
      <c r="Z77" s="479"/>
      <c r="AA77" s="51"/>
      <c r="AB77" s="14"/>
      <c r="AC77" s="14"/>
    </row>
    <row r="78" spans="1:29" ht="18" customHeight="1" x14ac:dyDescent="0.3">
      <c r="A78" s="10"/>
      <c r="B78" s="50"/>
      <c r="C78" s="77"/>
      <c r="D78" s="77"/>
      <c r="E78" s="77"/>
      <c r="F78" s="77"/>
      <c r="G78" s="77"/>
      <c r="H78" s="77"/>
      <c r="I78" s="77"/>
      <c r="J78" s="50"/>
      <c r="K78" s="50"/>
      <c r="L78" s="49" t="s">
        <v>178</v>
      </c>
      <c r="M78" s="49"/>
      <c r="N78" s="49"/>
      <c r="O78" s="49"/>
      <c r="P78" s="49"/>
      <c r="Q78" s="49"/>
      <c r="R78" s="49"/>
      <c r="S78" s="49"/>
      <c r="T78" s="49"/>
      <c r="U78" s="49"/>
      <c r="V78" s="49"/>
      <c r="W78" s="49"/>
      <c r="X78" s="49"/>
      <c r="Y78" s="49"/>
      <c r="Z78" s="49"/>
      <c r="AA78" s="51"/>
      <c r="AB78" s="14"/>
      <c r="AC78" s="14"/>
    </row>
    <row r="79" spans="1:29" ht="18" customHeight="1" x14ac:dyDescent="0.3">
      <c r="A79" s="10"/>
      <c r="B79" s="50"/>
      <c r="C79" s="77"/>
      <c r="D79" s="77"/>
      <c r="E79" s="77"/>
      <c r="F79" s="77"/>
      <c r="G79" s="77"/>
      <c r="H79" s="77"/>
      <c r="I79" s="77"/>
      <c r="J79" s="50"/>
      <c r="K79" s="50"/>
      <c r="L79" s="479" t="s">
        <v>305</v>
      </c>
      <c r="M79" s="479"/>
      <c r="N79" s="479"/>
      <c r="O79" s="479"/>
      <c r="P79" s="479"/>
      <c r="Q79" s="479"/>
      <c r="R79" s="479"/>
      <c r="S79" s="479"/>
      <c r="T79" s="479"/>
      <c r="U79" s="479"/>
      <c r="V79" s="479"/>
      <c r="W79" s="479"/>
      <c r="X79" s="479"/>
      <c r="Y79" s="479"/>
      <c r="Z79" s="479"/>
      <c r="AA79" s="51"/>
      <c r="AB79" s="14"/>
      <c r="AC79" s="14"/>
    </row>
    <row r="80" spans="1:29" ht="18" customHeight="1" x14ac:dyDescent="0.3">
      <c r="A80" s="10"/>
      <c r="B80" s="50"/>
      <c r="C80" s="77"/>
      <c r="D80" s="77"/>
      <c r="E80" s="77"/>
      <c r="F80" s="77"/>
      <c r="G80" s="77"/>
      <c r="H80" s="77"/>
      <c r="I80" s="77"/>
      <c r="J80" s="50"/>
      <c r="K80" s="50"/>
      <c r="L80" s="479"/>
      <c r="M80" s="479"/>
      <c r="N80" s="479"/>
      <c r="O80" s="479"/>
      <c r="P80" s="479"/>
      <c r="Q80" s="479"/>
      <c r="R80" s="479"/>
      <c r="S80" s="479"/>
      <c r="T80" s="479"/>
      <c r="U80" s="479"/>
      <c r="V80" s="479"/>
      <c r="W80" s="479"/>
      <c r="X80" s="479"/>
      <c r="Y80" s="479"/>
      <c r="Z80" s="479"/>
      <c r="AA80" s="51"/>
      <c r="AB80" s="14"/>
      <c r="AC80" s="14"/>
    </row>
    <row r="81" spans="1:29" ht="18" customHeight="1" x14ac:dyDescent="0.3">
      <c r="A81" s="10"/>
      <c r="B81" s="50"/>
      <c r="C81" s="77"/>
      <c r="D81" s="77"/>
      <c r="E81" s="77"/>
      <c r="F81" s="77"/>
      <c r="G81" s="77"/>
      <c r="H81" s="77"/>
      <c r="I81" s="77"/>
      <c r="J81" s="50"/>
      <c r="K81" s="50"/>
      <c r="L81" s="479"/>
      <c r="M81" s="479"/>
      <c r="N81" s="479"/>
      <c r="O81" s="479"/>
      <c r="P81" s="479"/>
      <c r="Q81" s="479"/>
      <c r="R81" s="479"/>
      <c r="S81" s="479"/>
      <c r="T81" s="479"/>
      <c r="U81" s="479"/>
      <c r="V81" s="479"/>
      <c r="W81" s="479"/>
      <c r="X81" s="479"/>
      <c r="Y81" s="479"/>
      <c r="Z81" s="479"/>
      <c r="AA81" s="51"/>
      <c r="AB81" s="14"/>
      <c r="AC81" s="14"/>
    </row>
    <row r="82" spans="1:29" ht="18" customHeight="1" x14ac:dyDescent="0.3">
      <c r="A82" s="10"/>
      <c r="B82" s="50"/>
      <c r="C82" s="77"/>
      <c r="D82" s="77"/>
      <c r="E82" s="77"/>
      <c r="F82" s="77"/>
      <c r="G82" s="77"/>
      <c r="H82" s="77"/>
      <c r="I82" s="77"/>
      <c r="J82" s="50"/>
      <c r="K82" s="50"/>
      <c r="L82" s="479" t="s">
        <v>83</v>
      </c>
      <c r="M82" s="479"/>
      <c r="N82" s="479"/>
      <c r="O82" s="479"/>
      <c r="P82" s="479"/>
      <c r="Q82" s="479"/>
      <c r="R82" s="479"/>
      <c r="S82" s="479"/>
      <c r="T82" s="479"/>
      <c r="U82" s="479"/>
      <c r="V82" s="479"/>
      <c r="W82" s="479"/>
      <c r="X82" s="479"/>
      <c r="Y82" s="479"/>
      <c r="Z82" s="479"/>
      <c r="AA82" s="51"/>
      <c r="AB82" s="14"/>
      <c r="AC82" s="14"/>
    </row>
    <row r="83" spans="1:29" ht="18" customHeight="1" x14ac:dyDescent="0.3">
      <c r="A83" s="10"/>
      <c r="B83" s="50"/>
      <c r="C83" s="77"/>
      <c r="D83" s="77"/>
      <c r="E83" s="77"/>
      <c r="F83" s="77"/>
      <c r="G83" s="77"/>
      <c r="H83" s="77"/>
      <c r="I83" s="77"/>
      <c r="J83" s="50"/>
      <c r="K83" s="50"/>
      <c r="L83" s="479"/>
      <c r="M83" s="479"/>
      <c r="N83" s="479"/>
      <c r="O83" s="479"/>
      <c r="P83" s="479"/>
      <c r="Q83" s="479"/>
      <c r="R83" s="479"/>
      <c r="S83" s="479"/>
      <c r="T83" s="479"/>
      <c r="U83" s="479"/>
      <c r="V83" s="479"/>
      <c r="W83" s="479"/>
      <c r="X83" s="479"/>
      <c r="Y83" s="479"/>
      <c r="Z83" s="479"/>
      <c r="AA83" s="51"/>
      <c r="AB83" s="14"/>
      <c r="AC83" s="14"/>
    </row>
    <row r="84" spans="1:29" ht="18" customHeight="1" x14ac:dyDescent="0.3">
      <c r="A84" s="10"/>
      <c r="B84" s="50"/>
      <c r="C84" s="77"/>
      <c r="D84" s="77"/>
      <c r="E84" s="77"/>
      <c r="F84" s="77"/>
      <c r="G84" s="77"/>
      <c r="H84" s="77"/>
      <c r="I84" s="77"/>
      <c r="J84" s="50"/>
      <c r="K84" s="50"/>
      <c r="L84" s="49" t="s">
        <v>142</v>
      </c>
      <c r="M84" s="50"/>
      <c r="N84" s="50"/>
      <c r="O84" s="51"/>
      <c r="P84" s="51"/>
      <c r="Q84" s="51"/>
      <c r="R84" s="51"/>
      <c r="S84" s="51"/>
      <c r="T84" s="51"/>
      <c r="U84" s="51"/>
      <c r="V84" s="51"/>
      <c r="W84" s="51"/>
      <c r="X84" s="51"/>
      <c r="Y84" s="51"/>
      <c r="Z84" s="51"/>
      <c r="AA84" s="51"/>
      <c r="AB84" s="14"/>
      <c r="AC84" s="14"/>
    </row>
    <row r="85" spans="1:29" ht="18" customHeight="1" x14ac:dyDescent="0.3">
      <c r="A85" s="10"/>
      <c r="B85" s="50"/>
      <c r="C85" s="77"/>
      <c r="D85" s="77"/>
      <c r="E85" s="77"/>
      <c r="F85" s="77"/>
      <c r="G85" s="77"/>
      <c r="H85" s="77"/>
      <c r="I85" s="77"/>
      <c r="J85" s="50"/>
      <c r="K85" s="50"/>
      <c r="L85" s="50"/>
      <c r="M85" s="50"/>
      <c r="N85" s="50"/>
      <c r="O85" s="51"/>
      <c r="P85" s="51"/>
      <c r="Q85" s="51"/>
      <c r="R85" s="51"/>
      <c r="S85" s="51"/>
      <c r="T85" s="51"/>
      <c r="U85" s="51"/>
      <c r="V85" s="51"/>
      <c r="W85" s="51"/>
      <c r="X85" s="51"/>
      <c r="Y85" s="51"/>
      <c r="Z85" s="51"/>
      <c r="AA85" s="51"/>
      <c r="AB85" s="14"/>
      <c r="AC85" s="14"/>
    </row>
    <row r="86" spans="1:29" ht="18" customHeight="1" x14ac:dyDescent="0.3">
      <c r="A86" s="10"/>
      <c r="B86" s="50"/>
      <c r="C86" s="77"/>
      <c r="D86" s="77"/>
      <c r="E86" s="77"/>
      <c r="F86" s="77"/>
      <c r="G86" s="77"/>
      <c r="H86" s="77"/>
      <c r="I86" s="77"/>
      <c r="J86" s="50"/>
      <c r="K86" s="50"/>
      <c r="L86" s="50"/>
      <c r="M86" s="50"/>
      <c r="N86" s="50"/>
      <c r="O86" s="51"/>
      <c r="P86" s="51"/>
      <c r="Q86" s="51"/>
      <c r="R86" s="51"/>
      <c r="S86" s="51"/>
      <c r="T86" s="51"/>
      <c r="U86" s="51"/>
      <c r="V86" s="51"/>
      <c r="W86" s="51"/>
      <c r="X86" s="51"/>
      <c r="Y86" s="51"/>
      <c r="Z86" s="51"/>
      <c r="AA86" s="51"/>
      <c r="AB86" s="14"/>
      <c r="AC86" s="14"/>
    </row>
    <row r="87" spans="1:29" ht="18" customHeight="1" x14ac:dyDescent="0.3">
      <c r="A87" s="10"/>
      <c r="B87" s="50"/>
      <c r="C87" s="77"/>
      <c r="D87" s="78" t="s">
        <v>1</v>
      </c>
      <c r="E87" s="78"/>
      <c r="F87" s="78"/>
      <c r="G87" s="78"/>
      <c r="H87" s="317">
        <v>2022</v>
      </c>
      <c r="I87" s="77"/>
      <c r="J87" s="50"/>
      <c r="K87" s="54" t="s">
        <v>73</v>
      </c>
      <c r="L87" s="477" t="s">
        <v>291</v>
      </c>
      <c r="M87" s="477"/>
      <c r="N87" s="477"/>
      <c r="O87" s="477"/>
      <c r="P87" s="477"/>
      <c r="Q87" s="477"/>
      <c r="R87" s="477"/>
      <c r="S87" s="477"/>
      <c r="T87" s="477"/>
      <c r="U87" s="477"/>
      <c r="V87" s="477"/>
      <c r="W87" s="477"/>
      <c r="X87" s="477"/>
      <c r="Y87" s="477"/>
      <c r="Z87" s="477"/>
      <c r="AA87" s="51"/>
      <c r="AB87" s="14"/>
      <c r="AC87" s="14"/>
    </row>
    <row r="88" spans="1:29" ht="18" customHeight="1" x14ac:dyDescent="0.3">
      <c r="A88" s="10"/>
      <c r="B88" s="50"/>
      <c r="C88" s="77"/>
      <c r="D88" s="78"/>
      <c r="E88" s="78"/>
      <c r="F88" s="78"/>
      <c r="G88" s="78"/>
      <c r="H88" s="77"/>
      <c r="I88" s="77"/>
      <c r="J88" s="50"/>
      <c r="K88" s="54"/>
      <c r="L88" s="477"/>
      <c r="M88" s="477"/>
      <c r="N88" s="477"/>
      <c r="O88" s="477"/>
      <c r="P88" s="477"/>
      <c r="Q88" s="477"/>
      <c r="R88" s="477"/>
      <c r="S88" s="477"/>
      <c r="T88" s="477"/>
      <c r="U88" s="477"/>
      <c r="V88" s="477"/>
      <c r="W88" s="477"/>
      <c r="X88" s="477"/>
      <c r="Y88" s="477"/>
      <c r="Z88" s="477"/>
      <c r="AA88" s="51"/>
      <c r="AB88" s="14"/>
      <c r="AC88" s="14"/>
    </row>
    <row r="89" spans="1:29" ht="18" customHeight="1" x14ac:dyDescent="0.3">
      <c r="A89" s="10"/>
      <c r="B89" s="50"/>
      <c r="C89" s="77"/>
      <c r="D89" s="78"/>
      <c r="E89" s="78"/>
      <c r="F89" s="78"/>
      <c r="G89" s="78"/>
      <c r="H89" s="77"/>
      <c r="I89" s="77"/>
      <c r="J89" s="50"/>
      <c r="K89" s="54"/>
      <c r="L89" s="477"/>
      <c r="M89" s="477"/>
      <c r="N89" s="477"/>
      <c r="O89" s="477"/>
      <c r="P89" s="477"/>
      <c r="Q89" s="477"/>
      <c r="R89" s="477"/>
      <c r="S89" s="477"/>
      <c r="T89" s="477"/>
      <c r="U89" s="477"/>
      <c r="V89" s="477"/>
      <c r="W89" s="477"/>
      <c r="X89" s="477"/>
      <c r="Y89" s="477"/>
      <c r="Z89" s="477"/>
      <c r="AA89" s="51"/>
      <c r="AB89" s="14"/>
      <c r="AC89" s="14"/>
    </row>
    <row r="90" spans="1:29" ht="18" customHeight="1" x14ac:dyDescent="0.3">
      <c r="A90" s="10"/>
      <c r="B90" s="50"/>
      <c r="C90" s="77"/>
      <c r="D90" s="77"/>
      <c r="E90" s="77"/>
      <c r="F90" s="77"/>
      <c r="G90" s="77"/>
      <c r="H90" s="77"/>
      <c r="I90" s="77"/>
      <c r="J90" s="50"/>
      <c r="K90" s="50"/>
      <c r="L90" s="477"/>
      <c r="M90" s="477"/>
      <c r="N90" s="477"/>
      <c r="O90" s="477"/>
      <c r="P90" s="477"/>
      <c r="Q90" s="477"/>
      <c r="R90" s="477"/>
      <c r="S90" s="477"/>
      <c r="T90" s="477"/>
      <c r="U90" s="477"/>
      <c r="V90" s="477"/>
      <c r="W90" s="477"/>
      <c r="X90" s="477"/>
      <c r="Y90" s="477"/>
      <c r="Z90" s="477"/>
      <c r="AA90" s="51"/>
      <c r="AB90" s="14"/>
      <c r="AC90" s="14"/>
    </row>
    <row r="91" spans="1:29" ht="18" customHeight="1" x14ac:dyDescent="0.3">
      <c r="A91" s="10"/>
      <c r="B91" s="50"/>
      <c r="C91" s="77"/>
      <c r="D91" s="77"/>
      <c r="E91" s="77"/>
      <c r="F91" s="77"/>
      <c r="G91" s="77"/>
      <c r="H91" s="77"/>
      <c r="I91" s="77"/>
      <c r="J91" s="50"/>
      <c r="K91" s="50"/>
      <c r="L91" s="55" t="s">
        <v>60</v>
      </c>
      <c r="M91" s="53"/>
      <c r="N91" s="53"/>
      <c r="O91" s="53"/>
      <c r="P91" s="53"/>
      <c r="Q91" s="53"/>
      <c r="R91" s="53"/>
      <c r="S91" s="53"/>
      <c r="T91" s="53"/>
      <c r="U91" s="53"/>
      <c r="V91" s="53"/>
      <c r="W91" s="53"/>
      <c r="X91" s="53"/>
      <c r="Y91" s="53"/>
      <c r="Z91" s="53"/>
      <c r="AA91" s="51"/>
      <c r="AB91" s="14"/>
      <c r="AC91" s="14"/>
    </row>
    <row r="92" spans="1:29" ht="18" customHeight="1" x14ac:dyDescent="0.3">
      <c r="A92" s="10"/>
      <c r="B92" s="50"/>
      <c r="C92" s="77"/>
      <c r="D92" s="77"/>
      <c r="E92" s="77"/>
      <c r="F92" s="77"/>
      <c r="G92" s="77"/>
      <c r="H92" s="77"/>
      <c r="I92" s="77"/>
      <c r="J92" s="50"/>
      <c r="K92" s="50"/>
      <c r="L92" s="55"/>
      <c r="M92" s="53"/>
      <c r="N92" s="53"/>
      <c r="O92" s="53"/>
      <c r="P92" s="53"/>
      <c r="Q92" s="53"/>
      <c r="R92" s="53"/>
      <c r="S92" s="53"/>
      <c r="T92" s="53"/>
      <c r="U92" s="53"/>
      <c r="V92" s="53"/>
      <c r="W92" s="53"/>
      <c r="X92" s="53"/>
      <c r="Y92" s="53"/>
      <c r="Z92" s="53"/>
      <c r="AA92" s="51"/>
      <c r="AB92" s="14"/>
      <c r="AC92" s="14"/>
    </row>
    <row r="93" spans="1:29" ht="18" customHeight="1" thickBot="1" x14ac:dyDescent="0.35">
      <c r="A93" s="10"/>
      <c r="B93" s="50"/>
      <c r="C93" s="77"/>
      <c r="D93" s="77"/>
      <c r="E93" s="77"/>
      <c r="F93" s="77"/>
      <c r="G93" s="77"/>
      <c r="H93" s="77"/>
      <c r="I93" s="77"/>
      <c r="J93" s="50"/>
      <c r="K93" s="50"/>
      <c r="L93" s="55"/>
      <c r="M93" s="53"/>
      <c r="N93" s="53"/>
      <c r="O93" s="53"/>
      <c r="P93" s="53"/>
      <c r="Q93" s="53"/>
      <c r="R93" s="53"/>
      <c r="S93" s="53"/>
      <c r="T93" s="53"/>
      <c r="U93" s="53"/>
      <c r="V93" s="53"/>
      <c r="W93" s="53"/>
      <c r="X93" s="53"/>
      <c r="Y93" s="53"/>
      <c r="Z93" s="53"/>
      <c r="AA93" s="51"/>
      <c r="AB93" s="14"/>
      <c r="AC93" s="14"/>
    </row>
    <row r="94" spans="1:29" ht="18" customHeight="1" x14ac:dyDescent="0.3">
      <c r="A94" s="10"/>
      <c r="B94" s="50"/>
      <c r="C94" s="77"/>
      <c r="D94" s="78" t="s">
        <v>2</v>
      </c>
      <c r="E94" s="78"/>
      <c r="F94" s="78"/>
      <c r="G94" s="78"/>
      <c r="H94" s="318">
        <v>0.03</v>
      </c>
      <c r="I94" s="77"/>
      <c r="J94" s="50"/>
      <c r="K94" s="54" t="s">
        <v>74</v>
      </c>
      <c r="L94" s="477" t="s">
        <v>131</v>
      </c>
      <c r="M94" s="477"/>
      <c r="N94" s="477"/>
      <c r="O94" s="477"/>
      <c r="P94" s="477"/>
      <c r="Q94" s="477"/>
      <c r="R94" s="477"/>
      <c r="S94" s="477"/>
      <c r="T94" s="477"/>
      <c r="U94" s="477"/>
      <c r="V94" s="477"/>
      <c r="W94" s="477"/>
      <c r="X94" s="477"/>
      <c r="Y94" s="477"/>
      <c r="Z94" s="477"/>
      <c r="AA94" s="51"/>
      <c r="AB94" s="14"/>
      <c r="AC94" s="14"/>
    </row>
    <row r="95" spans="1:29" ht="18" customHeight="1" x14ac:dyDescent="0.3">
      <c r="A95" s="10"/>
      <c r="B95" s="50"/>
      <c r="C95" s="77"/>
      <c r="D95" s="77"/>
      <c r="E95" s="77"/>
      <c r="F95" s="77"/>
      <c r="G95" s="77"/>
      <c r="H95" s="77"/>
      <c r="I95" s="77"/>
      <c r="J95" s="50"/>
      <c r="K95" s="50"/>
      <c r="L95" s="477"/>
      <c r="M95" s="477"/>
      <c r="N95" s="477"/>
      <c r="O95" s="477"/>
      <c r="P95" s="477"/>
      <c r="Q95" s="477"/>
      <c r="R95" s="477"/>
      <c r="S95" s="477"/>
      <c r="T95" s="477"/>
      <c r="U95" s="477"/>
      <c r="V95" s="477"/>
      <c r="W95" s="477"/>
      <c r="X95" s="477"/>
      <c r="Y95" s="477"/>
      <c r="Z95" s="477"/>
      <c r="AA95" s="51"/>
      <c r="AB95" s="14"/>
      <c r="AC95" s="14"/>
    </row>
    <row r="96" spans="1:29" ht="18" customHeight="1" x14ac:dyDescent="0.3">
      <c r="A96" s="10"/>
      <c r="B96" s="50"/>
      <c r="C96" s="77"/>
      <c r="D96" s="77"/>
      <c r="E96" s="77"/>
      <c r="F96" s="77"/>
      <c r="G96" s="77"/>
      <c r="H96" s="77"/>
      <c r="I96" s="77"/>
      <c r="J96" s="50"/>
      <c r="K96" s="50"/>
      <c r="L96" s="477"/>
      <c r="M96" s="477"/>
      <c r="N96" s="477"/>
      <c r="O96" s="477"/>
      <c r="P96" s="477"/>
      <c r="Q96" s="477"/>
      <c r="R96" s="477"/>
      <c r="S96" s="477"/>
      <c r="T96" s="477"/>
      <c r="U96" s="477"/>
      <c r="V96" s="477"/>
      <c r="W96" s="477"/>
      <c r="X96" s="477"/>
      <c r="Y96" s="477"/>
      <c r="Z96" s="477"/>
      <c r="AA96" s="51"/>
      <c r="AB96" s="14"/>
      <c r="AC96" s="14"/>
    </row>
    <row r="97" spans="1:29" ht="18" customHeight="1" x14ac:dyDescent="0.3">
      <c r="A97" s="10"/>
      <c r="B97" s="50"/>
      <c r="C97" s="77"/>
      <c r="D97" s="77"/>
      <c r="E97" s="77"/>
      <c r="F97" s="77"/>
      <c r="G97" s="77"/>
      <c r="H97" s="77"/>
      <c r="I97" s="77"/>
      <c r="J97" s="50"/>
      <c r="K97" s="50"/>
      <c r="L97" s="55" t="s">
        <v>60</v>
      </c>
      <c r="M97" s="50"/>
      <c r="N97" s="50"/>
      <c r="O97" s="51"/>
      <c r="P97" s="51"/>
      <c r="Q97" s="51"/>
      <c r="R97" s="51"/>
      <c r="S97" s="51"/>
      <c r="T97" s="51"/>
      <c r="U97" s="51"/>
      <c r="V97" s="51"/>
      <c r="W97" s="51"/>
      <c r="X97" s="51"/>
      <c r="Y97" s="51"/>
      <c r="Z97" s="51"/>
      <c r="AA97" s="51"/>
      <c r="AB97" s="14"/>
      <c r="AC97" s="14"/>
    </row>
    <row r="98" spans="1:29" ht="18" customHeight="1" x14ac:dyDescent="0.3">
      <c r="A98" s="10"/>
      <c r="B98" s="50"/>
      <c r="C98" s="77"/>
      <c r="D98" s="77"/>
      <c r="E98" s="77"/>
      <c r="F98" s="77"/>
      <c r="G98" s="77"/>
      <c r="H98" s="77"/>
      <c r="I98" s="77"/>
      <c r="J98" s="50"/>
      <c r="K98" s="50"/>
      <c r="L98" s="50"/>
      <c r="M98" s="50"/>
      <c r="N98" s="50"/>
      <c r="O98" s="51"/>
      <c r="P98" s="51"/>
      <c r="Q98" s="51"/>
      <c r="R98" s="51"/>
      <c r="S98" s="51"/>
      <c r="T98" s="51"/>
      <c r="U98" s="51"/>
      <c r="V98" s="51"/>
      <c r="W98" s="51"/>
      <c r="X98" s="51"/>
      <c r="Y98" s="51"/>
      <c r="Z98" s="51"/>
      <c r="AA98" s="51"/>
      <c r="AB98" s="14"/>
      <c r="AC98" s="14"/>
    </row>
    <row r="99" spans="1:29" ht="18" customHeight="1" x14ac:dyDescent="0.3">
      <c r="A99" s="10"/>
      <c r="B99" s="50"/>
      <c r="C99" s="77"/>
      <c r="D99" s="77"/>
      <c r="E99" s="77"/>
      <c r="F99" s="77"/>
      <c r="G99" s="77"/>
      <c r="H99" s="77"/>
      <c r="I99" s="77"/>
      <c r="J99" s="50"/>
      <c r="K99" s="50"/>
      <c r="L99" s="50"/>
      <c r="M99" s="50"/>
      <c r="N99" s="50"/>
      <c r="O99" s="51"/>
      <c r="P99" s="51"/>
      <c r="Q99" s="51"/>
      <c r="R99" s="51"/>
      <c r="S99" s="51"/>
      <c r="T99" s="51"/>
      <c r="U99" s="51"/>
      <c r="V99" s="51"/>
      <c r="W99" s="51"/>
      <c r="X99" s="51"/>
      <c r="Y99" s="51"/>
      <c r="Z99" s="51"/>
      <c r="AA99" s="51"/>
      <c r="AB99" s="14"/>
      <c r="AC99" s="14"/>
    </row>
    <row r="100" spans="1:29" ht="18" customHeight="1" thickBot="1" x14ac:dyDescent="0.35">
      <c r="A100" s="10"/>
      <c r="B100" s="50"/>
      <c r="C100" s="77"/>
      <c r="D100" s="78" t="s">
        <v>3</v>
      </c>
      <c r="E100" s="78"/>
      <c r="F100" s="78"/>
      <c r="G100" s="78"/>
      <c r="H100" s="319">
        <v>0.04</v>
      </c>
      <c r="I100" s="77"/>
      <c r="J100" s="50"/>
      <c r="K100" s="54" t="s">
        <v>75</v>
      </c>
      <c r="L100" s="479" t="s">
        <v>292</v>
      </c>
      <c r="M100" s="479"/>
      <c r="N100" s="479"/>
      <c r="O100" s="479"/>
      <c r="P100" s="479"/>
      <c r="Q100" s="479"/>
      <c r="R100" s="479"/>
      <c r="S100" s="479"/>
      <c r="T100" s="479"/>
      <c r="U100" s="479"/>
      <c r="V100" s="479"/>
      <c r="W100" s="479"/>
      <c r="X100" s="479"/>
      <c r="Y100" s="479"/>
      <c r="Z100" s="479"/>
      <c r="AA100" s="51"/>
      <c r="AB100" s="14"/>
      <c r="AC100" s="14"/>
    </row>
    <row r="101" spans="1:29" ht="18" customHeight="1" x14ac:dyDescent="0.3">
      <c r="A101" s="10"/>
      <c r="B101" s="50"/>
      <c r="C101" s="77"/>
      <c r="D101" s="77"/>
      <c r="E101" s="77"/>
      <c r="F101" s="77"/>
      <c r="G101" s="77"/>
      <c r="H101" s="77"/>
      <c r="I101" s="77"/>
      <c r="J101" s="50"/>
      <c r="K101" s="50"/>
      <c r="L101" s="479"/>
      <c r="M101" s="479"/>
      <c r="N101" s="479"/>
      <c r="O101" s="479"/>
      <c r="P101" s="479"/>
      <c r="Q101" s="479"/>
      <c r="R101" s="479"/>
      <c r="S101" s="479"/>
      <c r="T101" s="479"/>
      <c r="U101" s="479"/>
      <c r="V101" s="479"/>
      <c r="W101" s="479"/>
      <c r="X101" s="479"/>
      <c r="Y101" s="479"/>
      <c r="Z101" s="479"/>
      <c r="AA101" s="51"/>
      <c r="AB101" s="14"/>
      <c r="AC101" s="14"/>
    </row>
    <row r="102" spans="1:29" ht="18" customHeight="1" x14ac:dyDescent="0.3">
      <c r="A102" s="10"/>
      <c r="B102" s="50"/>
      <c r="C102" s="77"/>
      <c r="D102" s="77"/>
      <c r="E102" s="77"/>
      <c r="F102" s="77"/>
      <c r="G102" s="77"/>
      <c r="H102" s="77"/>
      <c r="I102" s="77"/>
      <c r="J102" s="50"/>
      <c r="K102" s="50"/>
      <c r="L102" s="479" t="s">
        <v>293</v>
      </c>
      <c r="M102" s="479"/>
      <c r="N102" s="479"/>
      <c r="O102" s="479"/>
      <c r="P102" s="479"/>
      <c r="Q102" s="479"/>
      <c r="R102" s="479"/>
      <c r="S102" s="479"/>
      <c r="T102" s="479"/>
      <c r="U102" s="479"/>
      <c r="V102" s="479"/>
      <c r="W102" s="479"/>
      <c r="X102" s="479"/>
      <c r="Y102" s="479"/>
      <c r="Z102" s="479"/>
      <c r="AA102" s="51"/>
      <c r="AB102" s="14"/>
      <c r="AC102" s="14"/>
    </row>
    <row r="103" spans="1:29" ht="18" customHeight="1" x14ac:dyDescent="0.3">
      <c r="A103" s="10"/>
      <c r="B103" s="50"/>
      <c r="C103" s="77"/>
      <c r="D103" s="77"/>
      <c r="E103" s="77"/>
      <c r="F103" s="77"/>
      <c r="G103" s="77"/>
      <c r="H103" s="77"/>
      <c r="I103" s="77"/>
      <c r="J103" s="50"/>
      <c r="K103" s="50"/>
      <c r="L103" s="479"/>
      <c r="M103" s="479"/>
      <c r="N103" s="479"/>
      <c r="O103" s="479"/>
      <c r="P103" s="479"/>
      <c r="Q103" s="479"/>
      <c r="R103" s="479"/>
      <c r="S103" s="479"/>
      <c r="T103" s="479"/>
      <c r="U103" s="479"/>
      <c r="V103" s="479"/>
      <c r="W103" s="479"/>
      <c r="X103" s="479"/>
      <c r="Y103" s="479"/>
      <c r="Z103" s="479"/>
      <c r="AA103" s="51"/>
      <c r="AB103" s="14"/>
      <c r="AC103" s="14"/>
    </row>
    <row r="104" spans="1:29" ht="18" customHeight="1" x14ac:dyDescent="0.3">
      <c r="A104" s="10"/>
      <c r="B104" s="50"/>
      <c r="C104" s="77"/>
      <c r="D104" s="77"/>
      <c r="E104" s="77"/>
      <c r="F104" s="77"/>
      <c r="G104" s="77"/>
      <c r="H104" s="77"/>
      <c r="I104" s="77"/>
      <c r="J104" s="50"/>
      <c r="K104" s="50"/>
      <c r="L104" s="477" t="s">
        <v>179</v>
      </c>
      <c r="M104" s="477"/>
      <c r="N104" s="477"/>
      <c r="O104" s="477"/>
      <c r="P104" s="477"/>
      <c r="Q104" s="477"/>
      <c r="R104" s="477"/>
      <c r="S104" s="477"/>
      <c r="T104" s="477"/>
      <c r="U104" s="477"/>
      <c r="V104" s="477"/>
      <c r="W104" s="477"/>
      <c r="X104" s="477"/>
      <c r="Y104" s="477"/>
      <c r="Z104" s="477"/>
      <c r="AA104" s="51"/>
      <c r="AB104" s="14"/>
      <c r="AC104" s="14"/>
    </row>
    <row r="105" spans="1:29" ht="18" customHeight="1" x14ac:dyDescent="0.3">
      <c r="A105" s="10"/>
      <c r="B105" s="50"/>
      <c r="C105" s="77"/>
      <c r="D105" s="77"/>
      <c r="E105" s="77"/>
      <c r="F105" s="77"/>
      <c r="G105" s="77"/>
      <c r="H105" s="77"/>
      <c r="I105" s="77"/>
      <c r="J105" s="50"/>
      <c r="K105" s="50"/>
      <c r="L105" s="477"/>
      <c r="M105" s="477"/>
      <c r="N105" s="477"/>
      <c r="O105" s="477"/>
      <c r="P105" s="477"/>
      <c r="Q105" s="477"/>
      <c r="R105" s="477"/>
      <c r="S105" s="477"/>
      <c r="T105" s="477"/>
      <c r="U105" s="477"/>
      <c r="V105" s="477"/>
      <c r="W105" s="477"/>
      <c r="X105" s="477"/>
      <c r="Y105" s="477"/>
      <c r="Z105" s="477"/>
      <c r="AA105" s="51"/>
      <c r="AB105" s="14"/>
      <c r="AC105" s="14"/>
    </row>
    <row r="106" spans="1:29" ht="18" customHeight="1" x14ac:dyDescent="0.3">
      <c r="A106" s="10"/>
      <c r="B106" s="50"/>
      <c r="C106" s="77"/>
      <c r="D106" s="77"/>
      <c r="E106" s="77"/>
      <c r="F106" s="77"/>
      <c r="G106" s="77"/>
      <c r="H106" s="77"/>
      <c r="I106" s="77"/>
      <c r="J106" s="50"/>
      <c r="K106" s="50"/>
      <c r="L106" s="55" t="s">
        <v>60</v>
      </c>
      <c r="M106" s="50"/>
      <c r="N106" s="50"/>
      <c r="O106" s="51"/>
      <c r="P106" s="51"/>
      <c r="Q106" s="51"/>
      <c r="R106" s="51"/>
      <c r="S106" s="51"/>
      <c r="T106" s="51"/>
      <c r="U106" s="51"/>
      <c r="V106" s="51"/>
      <c r="W106" s="51"/>
      <c r="X106" s="51"/>
      <c r="Y106" s="51"/>
      <c r="Z106" s="51"/>
      <c r="AA106" s="51"/>
      <c r="AB106" s="14"/>
      <c r="AC106" s="14"/>
    </row>
    <row r="107" spans="1:29" ht="18" customHeight="1" x14ac:dyDescent="0.3">
      <c r="A107" s="10"/>
      <c r="B107" s="50"/>
      <c r="C107" s="77"/>
      <c r="D107" s="77"/>
      <c r="E107" s="77"/>
      <c r="F107" s="77"/>
      <c r="G107" s="77"/>
      <c r="H107" s="77"/>
      <c r="I107" s="77"/>
      <c r="J107" s="50"/>
      <c r="K107" s="50"/>
      <c r="L107" s="50"/>
      <c r="M107" s="50"/>
      <c r="N107" s="50"/>
      <c r="O107" s="51"/>
      <c r="P107" s="51"/>
      <c r="Q107" s="51"/>
      <c r="R107" s="51"/>
      <c r="S107" s="51"/>
      <c r="T107" s="51"/>
      <c r="U107" s="51"/>
      <c r="V107" s="51"/>
      <c r="W107" s="51"/>
      <c r="X107" s="51"/>
      <c r="Y107" s="51"/>
      <c r="Z107" s="51"/>
      <c r="AA107" s="51"/>
      <c r="AB107" s="14"/>
      <c r="AC107" s="14"/>
    </row>
    <row r="108" spans="1:29" ht="18" customHeight="1" x14ac:dyDescent="0.3">
      <c r="A108" s="10"/>
      <c r="B108" s="50"/>
      <c r="C108" s="77"/>
      <c r="D108" s="77"/>
      <c r="E108" s="77"/>
      <c r="F108" s="77"/>
      <c r="G108" s="77"/>
      <c r="H108" s="77"/>
      <c r="I108" s="77"/>
      <c r="J108" s="50"/>
      <c r="K108" s="50"/>
      <c r="L108" s="50"/>
      <c r="M108" s="50"/>
      <c r="N108" s="50"/>
      <c r="O108" s="51"/>
      <c r="P108" s="51"/>
      <c r="Q108" s="51"/>
      <c r="R108" s="51"/>
      <c r="S108" s="51"/>
      <c r="T108" s="51"/>
      <c r="U108" s="51"/>
      <c r="V108" s="51"/>
      <c r="W108" s="51"/>
      <c r="X108" s="51"/>
      <c r="Y108" s="51"/>
      <c r="Z108" s="51"/>
      <c r="AA108" s="51"/>
      <c r="AB108" s="14"/>
      <c r="AC108" s="14"/>
    </row>
    <row r="109" spans="1:29" ht="18" customHeight="1" x14ac:dyDescent="0.3">
      <c r="A109" s="10"/>
      <c r="B109" s="50"/>
      <c r="C109" s="77"/>
      <c r="D109" s="77"/>
      <c r="E109" s="77"/>
      <c r="F109" s="77"/>
      <c r="G109" s="77"/>
      <c r="H109" s="77"/>
      <c r="I109" s="77"/>
      <c r="J109" s="50"/>
      <c r="K109" s="50"/>
      <c r="L109" s="50"/>
      <c r="M109" s="50"/>
      <c r="N109" s="50"/>
      <c r="O109" s="51"/>
      <c r="P109" s="51"/>
      <c r="Q109" s="51"/>
      <c r="R109" s="51"/>
      <c r="S109" s="51"/>
      <c r="T109" s="51"/>
      <c r="U109" s="51"/>
      <c r="V109" s="51"/>
      <c r="W109" s="51"/>
      <c r="X109" s="51"/>
      <c r="Y109" s="51"/>
      <c r="Z109" s="51"/>
      <c r="AA109" s="51"/>
      <c r="AB109" s="14"/>
      <c r="AC109" s="14"/>
    </row>
    <row r="110" spans="1:29" ht="18" customHeight="1" thickBot="1" x14ac:dyDescent="0.35">
      <c r="A110" s="10"/>
      <c r="B110" s="50"/>
      <c r="C110" s="74" t="s">
        <v>186</v>
      </c>
      <c r="D110" s="75"/>
      <c r="E110" s="76"/>
      <c r="F110" s="76"/>
      <c r="G110" s="74"/>
      <c r="H110" s="75"/>
      <c r="I110" s="76"/>
      <c r="J110" s="50"/>
      <c r="K110" s="50"/>
      <c r="L110" s="50"/>
      <c r="M110" s="50"/>
      <c r="N110" s="50"/>
      <c r="O110" s="51"/>
      <c r="P110" s="51"/>
      <c r="Q110" s="51"/>
      <c r="R110" s="51"/>
      <c r="S110" s="51"/>
      <c r="T110" s="51"/>
      <c r="U110" s="51"/>
      <c r="V110" s="51"/>
      <c r="W110" s="51"/>
      <c r="X110" s="51"/>
      <c r="Y110" s="51"/>
      <c r="Z110" s="51"/>
      <c r="AA110" s="51"/>
      <c r="AB110" s="14"/>
      <c r="AC110" s="14"/>
    </row>
    <row r="111" spans="1:29" ht="18" customHeight="1" x14ac:dyDescent="0.3">
      <c r="A111" s="10"/>
      <c r="B111" s="50"/>
      <c r="C111" s="77"/>
      <c r="D111" s="77"/>
      <c r="E111" s="77"/>
      <c r="F111" s="77"/>
      <c r="G111" s="77"/>
      <c r="H111" s="77"/>
      <c r="I111" s="77"/>
      <c r="J111" s="50"/>
      <c r="K111" s="50"/>
      <c r="L111" s="50"/>
      <c r="M111" s="50"/>
      <c r="N111" s="50"/>
      <c r="O111" s="51"/>
      <c r="P111" s="51"/>
      <c r="Q111" s="51"/>
      <c r="R111" s="51"/>
      <c r="S111" s="51"/>
      <c r="T111" s="51"/>
      <c r="U111" s="51"/>
      <c r="V111" s="51"/>
      <c r="W111" s="51"/>
      <c r="X111" s="51"/>
      <c r="Y111" s="51"/>
      <c r="Z111" s="51"/>
      <c r="AA111" s="51"/>
      <c r="AB111" s="14"/>
      <c r="AC111" s="14"/>
    </row>
    <row r="112" spans="1:29" ht="18" customHeight="1" x14ac:dyDescent="0.3">
      <c r="A112" s="10"/>
      <c r="B112" s="50"/>
      <c r="C112" s="77"/>
      <c r="D112" s="77"/>
      <c r="E112" s="77"/>
      <c r="F112" s="77"/>
      <c r="G112" s="77"/>
      <c r="H112" s="77"/>
      <c r="I112" s="77"/>
      <c r="J112" s="50"/>
      <c r="K112" s="50"/>
      <c r="L112" s="50"/>
      <c r="M112" s="50"/>
      <c r="N112" s="50"/>
      <c r="O112" s="51"/>
      <c r="P112" s="51"/>
      <c r="Q112" s="51"/>
      <c r="R112" s="51"/>
      <c r="S112" s="51"/>
      <c r="T112" s="51"/>
      <c r="U112" s="51"/>
      <c r="V112" s="51"/>
      <c r="W112" s="51"/>
      <c r="X112" s="51"/>
      <c r="Y112" s="51"/>
      <c r="Z112" s="51"/>
      <c r="AA112" s="51"/>
      <c r="AB112" s="14"/>
      <c r="AC112" s="14"/>
    </row>
    <row r="113" spans="1:29" ht="18" customHeight="1" x14ac:dyDescent="0.3">
      <c r="A113" s="10"/>
      <c r="B113" s="50"/>
      <c r="C113" s="77"/>
      <c r="D113" s="77"/>
      <c r="E113" s="77"/>
      <c r="F113" s="77"/>
      <c r="G113" s="77"/>
      <c r="H113" s="77"/>
      <c r="I113" s="77"/>
      <c r="J113" s="50"/>
      <c r="K113" s="50"/>
      <c r="L113" s="477" t="s">
        <v>216</v>
      </c>
      <c r="M113" s="477"/>
      <c r="N113" s="477"/>
      <c r="O113" s="477"/>
      <c r="P113" s="477"/>
      <c r="Q113" s="477"/>
      <c r="R113" s="477"/>
      <c r="S113" s="477"/>
      <c r="T113" s="477"/>
      <c r="U113" s="477"/>
      <c r="V113" s="477"/>
      <c r="W113" s="477"/>
      <c r="X113" s="477"/>
      <c r="Y113" s="477"/>
      <c r="Z113" s="477"/>
      <c r="AA113" s="51"/>
      <c r="AB113" s="14"/>
      <c r="AC113" s="14"/>
    </row>
    <row r="114" spans="1:29" ht="18" customHeight="1" x14ac:dyDescent="0.3">
      <c r="A114" s="10"/>
      <c r="B114" s="50"/>
      <c r="C114" s="77"/>
      <c r="D114" s="77"/>
      <c r="E114" s="77"/>
      <c r="F114" s="77"/>
      <c r="G114" s="77"/>
      <c r="H114" s="77"/>
      <c r="I114" s="77"/>
      <c r="J114" s="50"/>
      <c r="K114" s="50"/>
      <c r="L114" s="490" t="s">
        <v>177</v>
      </c>
      <c r="M114" s="490"/>
      <c r="N114" s="490"/>
      <c r="O114" s="490"/>
      <c r="P114" s="490"/>
      <c r="Q114" s="490"/>
      <c r="R114" s="490"/>
      <c r="S114" s="490"/>
      <c r="T114" s="490"/>
      <c r="U114" s="490"/>
      <c r="V114" s="490"/>
      <c r="W114" s="490"/>
      <c r="X114" s="490"/>
      <c r="Y114" s="490"/>
      <c r="Z114" s="490"/>
      <c r="AA114" s="51"/>
      <c r="AB114" s="14"/>
      <c r="AC114" s="14"/>
    </row>
    <row r="115" spans="1:29" ht="18" customHeight="1" x14ac:dyDescent="0.3">
      <c r="A115" s="10"/>
      <c r="B115" s="50"/>
      <c r="C115" s="77"/>
      <c r="D115" s="77"/>
      <c r="E115" s="77"/>
      <c r="F115" s="77"/>
      <c r="G115" s="77"/>
      <c r="H115" s="77"/>
      <c r="I115" s="77"/>
      <c r="J115" s="50"/>
      <c r="K115" s="50"/>
      <c r="L115" s="490" t="s">
        <v>217</v>
      </c>
      <c r="M115" s="490"/>
      <c r="N115" s="490"/>
      <c r="O115" s="490"/>
      <c r="P115" s="490"/>
      <c r="Q115" s="490"/>
      <c r="R115" s="490"/>
      <c r="S115" s="490"/>
      <c r="T115" s="490"/>
      <c r="U115" s="490"/>
      <c r="V115" s="490"/>
      <c r="W115" s="490"/>
      <c r="X115" s="490"/>
      <c r="Y115" s="490"/>
      <c r="Z115" s="490"/>
      <c r="AA115" s="51"/>
      <c r="AB115" s="14"/>
      <c r="AC115" s="14"/>
    </row>
    <row r="116" spans="1:29" ht="18" customHeight="1" x14ac:dyDescent="0.3">
      <c r="A116" s="10"/>
      <c r="B116" s="50"/>
      <c r="C116" s="77"/>
      <c r="D116" s="77"/>
      <c r="E116" s="77"/>
      <c r="F116" s="77"/>
      <c r="G116" s="77"/>
      <c r="H116" s="77"/>
      <c r="I116" s="77"/>
      <c r="J116" s="50"/>
      <c r="K116" s="50"/>
      <c r="L116" s="490"/>
      <c r="M116" s="490"/>
      <c r="N116" s="490"/>
      <c r="O116" s="490"/>
      <c r="P116" s="490"/>
      <c r="Q116" s="490"/>
      <c r="R116" s="490"/>
      <c r="S116" s="490"/>
      <c r="T116" s="490"/>
      <c r="U116" s="490"/>
      <c r="V116" s="490"/>
      <c r="W116" s="490"/>
      <c r="X116" s="490"/>
      <c r="Y116" s="490"/>
      <c r="Z116" s="490"/>
      <c r="AA116" s="51"/>
      <c r="AB116" s="14"/>
      <c r="AC116" s="14"/>
    </row>
    <row r="117" spans="1:29" ht="18" customHeight="1" thickBot="1" x14ac:dyDescent="0.35">
      <c r="A117" s="10"/>
      <c r="B117" s="50"/>
      <c r="D117" s="27" t="s">
        <v>189</v>
      </c>
      <c r="I117" s="92">
        <v>2011</v>
      </c>
      <c r="K117" s="50"/>
      <c r="L117" s="50"/>
      <c r="M117" s="50"/>
      <c r="N117" s="50"/>
      <c r="O117" s="51"/>
      <c r="P117" s="51"/>
      <c r="Q117" s="51"/>
      <c r="R117" s="51"/>
      <c r="S117" s="51"/>
      <c r="T117" s="51"/>
      <c r="U117" s="51"/>
      <c r="V117" s="51"/>
      <c r="W117" s="51"/>
      <c r="X117" s="51"/>
      <c r="Y117" s="51"/>
      <c r="Z117" s="51"/>
      <c r="AA117" s="51"/>
      <c r="AB117" s="14"/>
      <c r="AC117" s="14"/>
    </row>
    <row r="118" spans="1:29" ht="18" customHeight="1" x14ac:dyDescent="0.3">
      <c r="A118" s="10"/>
      <c r="B118" s="50"/>
      <c r="D118" s="487"/>
      <c r="E118" s="488"/>
      <c r="F118" s="488"/>
      <c r="G118" s="489"/>
      <c r="I118" s="321"/>
      <c r="K118" s="54" t="s">
        <v>54</v>
      </c>
      <c r="L118" s="477" t="s">
        <v>211</v>
      </c>
      <c r="M118" s="477"/>
      <c r="N118" s="477"/>
      <c r="O118" s="477"/>
      <c r="P118" s="477"/>
      <c r="Q118" s="477"/>
      <c r="R118" s="477"/>
      <c r="S118" s="477"/>
      <c r="T118" s="477"/>
      <c r="U118" s="477"/>
      <c r="V118" s="477"/>
      <c r="W118" s="477"/>
      <c r="X118" s="477"/>
      <c r="Y118" s="477"/>
      <c r="Z118" s="51"/>
      <c r="AA118" s="51"/>
      <c r="AB118" s="14"/>
      <c r="AC118" s="14"/>
    </row>
    <row r="119" spans="1:29" ht="18" customHeight="1" x14ac:dyDescent="0.3">
      <c r="A119" s="10"/>
      <c r="B119" s="50"/>
      <c r="C119" s="77"/>
      <c r="D119" s="81" t="s">
        <v>59</v>
      </c>
      <c r="E119" s="77"/>
      <c r="F119" s="77"/>
      <c r="G119" s="77"/>
      <c r="H119" s="77"/>
      <c r="I119" s="81" t="s">
        <v>59</v>
      </c>
      <c r="J119" s="50"/>
      <c r="K119" s="50"/>
      <c r="AA119" s="51"/>
      <c r="AB119" s="14"/>
      <c r="AC119" s="14"/>
    </row>
    <row r="120" spans="1:29" ht="18" customHeight="1" x14ac:dyDescent="0.3">
      <c r="A120" s="10"/>
      <c r="B120" s="50"/>
      <c r="C120" s="77"/>
      <c r="D120" s="81" t="s">
        <v>58</v>
      </c>
      <c r="E120" s="77"/>
      <c r="F120" s="77"/>
      <c r="G120" s="77"/>
      <c r="H120" s="77"/>
      <c r="I120" s="81" t="s">
        <v>76</v>
      </c>
      <c r="J120" s="50"/>
      <c r="K120" s="50"/>
      <c r="AA120" s="51"/>
      <c r="AB120" s="14"/>
      <c r="AC120" s="14"/>
    </row>
    <row r="121" spans="1:29" ht="18" customHeight="1" x14ac:dyDescent="0.3">
      <c r="A121" s="10"/>
      <c r="B121" s="50"/>
      <c r="C121" s="77"/>
      <c r="D121" s="77"/>
      <c r="E121" s="77"/>
      <c r="F121" s="77"/>
      <c r="G121" s="77"/>
      <c r="H121" s="77"/>
      <c r="I121" s="77"/>
      <c r="J121" s="50"/>
      <c r="K121" s="54" t="s">
        <v>77</v>
      </c>
      <c r="L121" s="477" t="s">
        <v>212</v>
      </c>
      <c r="M121" s="477"/>
      <c r="N121" s="477"/>
      <c r="O121" s="477"/>
      <c r="P121" s="477"/>
      <c r="Q121" s="477"/>
      <c r="R121" s="477"/>
      <c r="S121" s="477"/>
      <c r="T121" s="477"/>
      <c r="U121" s="477"/>
      <c r="V121" s="477"/>
      <c r="W121" s="477"/>
      <c r="X121" s="477"/>
      <c r="Y121" s="477"/>
      <c r="Z121" s="477"/>
      <c r="AA121" s="51"/>
      <c r="AB121" s="14"/>
      <c r="AC121" s="14"/>
    </row>
    <row r="122" spans="1:29" ht="18" customHeight="1" x14ac:dyDescent="0.3">
      <c r="A122" s="10"/>
      <c r="B122" s="50"/>
      <c r="C122" s="77"/>
      <c r="D122" s="77"/>
      <c r="E122" s="77"/>
      <c r="F122" s="77"/>
      <c r="G122" s="77"/>
      <c r="H122" s="77"/>
      <c r="I122" s="77"/>
      <c r="J122" s="50"/>
      <c r="K122" s="50"/>
      <c r="L122" s="477"/>
      <c r="M122" s="477"/>
      <c r="N122" s="477"/>
      <c r="O122" s="477"/>
      <c r="P122" s="477"/>
      <c r="Q122" s="477"/>
      <c r="R122" s="477"/>
      <c r="S122" s="477"/>
      <c r="T122" s="477"/>
      <c r="U122" s="477"/>
      <c r="V122" s="477"/>
      <c r="W122" s="477"/>
      <c r="X122" s="477"/>
      <c r="Y122" s="477"/>
      <c r="Z122" s="477"/>
      <c r="AA122" s="51"/>
      <c r="AB122" s="14"/>
      <c r="AC122" s="14"/>
    </row>
    <row r="123" spans="1:29" ht="18" customHeight="1" x14ac:dyDescent="0.3">
      <c r="A123" s="10"/>
      <c r="B123" s="50"/>
      <c r="C123" s="77"/>
      <c r="D123" s="77"/>
      <c r="E123" s="77"/>
      <c r="F123" s="77"/>
      <c r="G123" s="77"/>
      <c r="H123" s="77"/>
      <c r="I123" s="77"/>
      <c r="J123" s="50"/>
      <c r="K123" s="50"/>
      <c r="L123" s="55" t="s">
        <v>60</v>
      </c>
      <c r="M123" s="53"/>
      <c r="N123" s="53"/>
      <c r="O123" s="53"/>
      <c r="P123" s="53"/>
      <c r="Q123" s="53"/>
      <c r="R123" s="53"/>
      <c r="S123" s="53"/>
      <c r="T123" s="53"/>
      <c r="U123" s="53"/>
      <c r="V123" s="53"/>
      <c r="W123" s="53"/>
      <c r="X123" s="53"/>
      <c r="Y123" s="53"/>
      <c r="Z123" s="53"/>
      <c r="AA123" s="51"/>
      <c r="AB123" s="14"/>
      <c r="AC123" s="14"/>
    </row>
    <row r="124" spans="1:29" ht="18" customHeight="1" x14ac:dyDescent="0.3">
      <c r="A124" s="10"/>
      <c r="B124" s="50"/>
      <c r="C124" s="77"/>
      <c r="D124" s="77"/>
      <c r="E124" s="77"/>
      <c r="F124" s="77"/>
      <c r="G124" s="77"/>
      <c r="H124" s="77"/>
      <c r="I124" s="77"/>
      <c r="J124" s="50"/>
      <c r="K124" s="50"/>
      <c r="L124" s="55"/>
      <c r="M124" s="53"/>
      <c r="N124" s="53"/>
      <c r="O124" s="53"/>
      <c r="P124" s="53"/>
      <c r="Q124" s="53"/>
      <c r="R124" s="53"/>
      <c r="S124" s="53"/>
      <c r="T124" s="53"/>
      <c r="U124" s="53"/>
      <c r="V124" s="53"/>
      <c r="W124" s="53"/>
      <c r="X124" s="53"/>
      <c r="Y124" s="53"/>
      <c r="Z124" s="53"/>
      <c r="AA124" s="51"/>
      <c r="AB124" s="14"/>
      <c r="AC124" s="14"/>
    </row>
    <row r="125" spans="1:29" ht="18" customHeight="1" thickBot="1" x14ac:dyDescent="0.35">
      <c r="A125" s="10"/>
      <c r="B125" s="50"/>
      <c r="C125" s="77"/>
      <c r="D125" s="27" t="s">
        <v>188</v>
      </c>
      <c r="I125" s="92">
        <v>2021</v>
      </c>
      <c r="K125" s="50"/>
      <c r="L125" s="50"/>
      <c r="M125" s="50"/>
      <c r="N125" s="50"/>
      <c r="O125" s="51"/>
      <c r="P125" s="51"/>
      <c r="Q125" s="51"/>
      <c r="R125" s="51"/>
      <c r="S125" s="51"/>
      <c r="T125" s="51"/>
      <c r="U125" s="51"/>
      <c r="V125" s="51"/>
      <c r="W125" s="51"/>
      <c r="X125" s="51"/>
      <c r="Y125" s="51"/>
      <c r="Z125" s="51"/>
      <c r="AA125" s="51"/>
      <c r="AB125" s="14"/>
      <c r="AC125" s="14"/>
    </row>
    <row r="126" spans="1:29" ht="18" customHeight="1" x14ac:dyDescent="0.3">
      <c r="A126" s="10"/>
      <c r="B126" s="50"/>
      <c r="C126" s="77"/>
      <c r="D126" s="481"/>
      <c r="E126" s="482"/>
      <c r="F126" s="482"/>
      <c r="G126" s="483"/>
      <c r="I126" s="320"/>
      <c r="K126" s="54" t="s">
        <v>209</v>
      </c>
      <c r="L126" s="477" t="s">
        <v>213</v>
      </c>
      <c r="M126" s="477"/>
      <c r="N126" s="477"/>
      <c r="O126" s="477"/>
      <c r="P126" s="477"/>
      <c r="Q126" s="477"/>
      <c r="R126" s="477"/>
      <c r="S126" s="477"/>
      <c r="T126" s="477"/>
      <c r="U126" s="477"/>
      <c r="V126" s="477"/>
      <c r="W126" s="477"/>
      <c r="X126" s="477"/>
      <c r="Y126" s="477"/>
      <c r="Z126" s="477"/>
      <c r="AA126" s="51"/>
      <c r="AB126" s="14"/>
      <c r="AC126" s="14"/>
    </row>
    <row r="127" spans="1:29" ht="18" customHeight="1" x14ac:dyDescent="0.3">
      <c r="A127" s="10"/>
      <c r="B127" s="50"/>
      <c r="C127" s="77"/>
      <c r="D127" s="77"/>
      <c r="E127" s="77"/>
      <c r="F127" s="77"/>
      <c r="G127" s="77"/>
      <c r="H127" s="77"/>
      <c r="I127" s="81" t="s">
        <v>59</v>
      </c>
      <c r="J127" s="50"/>
      <c r="K127" s="50"/>
      <c r="L127" s="477"/>
      <c r="M127" s="477"/>
      <c r="N127" s="477"/>
      <c r="O127" s="477"/>
      <c r="P127" s="477"/>
      <c r="Q127" s="477"/>
      <c r="R127" s="477"/>
      <c r="S127" s="477"/>
      <c r="T127" s="477"/>
      <c r="U127" s="477"/>
      <c r="V127" s="477"/>
      <c r="W127" s="477"/>
      <c r="X127" s="477"/>
      <c r="Y127" s="477"/>
      <c r="Z127" s="477"/>
      <c r="AA127" s="51"/>
      <c r="AB127" s="14"/>
      <c r="AC127" s="14"/>
    </row>
    <row r="128" spans="1:29" ht="18" customHeight="1" x14ac:dyDescent="0.3">
      <c r="A128" s="10"/>
      <c r="B128" s="50"/>
      <c r="C128" s="77"/>
      <c r="D128" s="77"/>
      <c r="E128" s="77"/>
      <c r="F128" s="77"/>
      <c r="G128" s="77"/>
      <c r="H128" s="77"/>
      <c r="I128" s="81" t="s">
        <v>207</v>
      </c>
      <c r="J128" s="50"/>
      <c r="K128" s="50"/>
      <c r="L128" s="477"/>
      <c r="M128" s="477"/>
      <c r="N128" s="477"/>
      <c r="O128" s="477"/>
      <c r="P128" s="477"/>
      <c r="Q128" s="477"/>
      <c r="R128" s="477"/>
      <c r="S128" s="477"/>
      <c r="T128" s="477"/>
      <c r="U128" s="477"/>
      <c r="V128" s="477"/>
      <c r="W128" s="477"/>
      <c r="X128" s="477"/>
      <c r="Y128" s="477"/>
      <c r="Z128" s="477"/>
      <c r="AA128" s="51"/>
      <c r="AB128" s="14"/>
      <c r="AC128" s="14"/>
    </row>
    <row r="129" spans="1:29" ht="18" customHeight="1" x14ac:dyDescent="0.3">
      <c r="A129" s="10"/>
      <c r="B129" s="50"/>
      <c r="C129" s="77"/>
      <c r="D129" s="77"/>
      <c r="E129" s="77"/>
      <c r="F129" s="77"/>
      <c r="G129" s="77"/>
      <c r="H129" s="77"/>
      <c r="I129" s="81"/>
      <c r="J129" s="50"/>
      <c r="K129" s="50"/>
      <c r="L129" s="477"/>
      <c r="M129" s="477"/>
      <c r="N129" s="477"/>
      <c r="O129" s="477"/>
      <c r="P129" s="477"/>
      <c r="Q129" s="477"/>
      <c r="R129" s="477"/>
      <c r="S129" s="477"/>
      <c r="T129" s="477"/>
      <c r="U129" s="477"/>
      <c r="V129" s="477"/>
      <c r="W129" s="477"/>
      <c r="X129" s="477"/>
      <c r="Y129" s="477"/>
      <c r="Z129" s="477"/>
      <c r="AA129" s="51"/>
      <c r="AB129" s="14"/>
      <c r="AC129" s="14"/>
    </row>
    <row r="130" spans="1:29" ht="18" customHeight="1" x14ac:dyDescent="0.3">
      <c r="A130" s="10"/>
      <c r="B130" s="50"/>
      <c r="C130" s="77"/>
      <c r="D130" s="77"/>
      <c r="E130" s="77"/>
      <c r="F130" s="77"/>
      <c r="G130" s="77"/>
      <c r="H130" s="77"/>
      <c r="I130" s="81"/>
      <c r="J130" s="50"/>
      <c r="K130" s="50"/>
      <c r="L130" s="477" t="s">
        <v>220</v>
      </c>
      <c r="M130" s="477"/>
      <c r="N130" s="477"/>
      <c r="O130" s="477"/>
      <c r="P130" s="477"/>
      <c r="Q130" s="477"/>
      <c r="R130" s="477"/>
      <c r="S130" s="477"/>
      <c r="T130" s="477"/>
      <c r="U130" s="477"/>
      <c r="V130" s="477"/>
      <c r="W130" s="477"/>
      <c r="X130" s="477"/>
      <c r="Y130" s="477"/>
      <c r="Z130" s="477"/>
      <c r="AA130" s="51"/>
      <c r="AB130" s="14"/>
      <c r="AC130" s="14"/>
    </row>
    <row r="131" spans="1:29" ht="18" customHeight="1" x14ac:dyDescent="0.3">
      <c r="A131" s="10"/>
      <c r="B131" s="50"/>
      <c r="C131" s="77"/>
      <c r="D131" s="77"/>
      <c r="E131" s="77"/>
      <c r="F131" s="77"/>
      <c r="G131" s="77"/>
      <c r="H131" s="77"/>
      <c r="I131" s="81"/>
      <c r="J131" s="50"/>
      <c r="K131" s="50"/>
      <c r="L131" s="477"/>
      <c r="M131" s="477"/>
      <c r="N131" s="477"/>
      <c r="O131" s="477"/>
      <c r="P131" s="477"/>
      <c r="Q131" s="477"/>
      <c r="R131" s="477"/>
      <c r="S131" s="477"/>
      <c r="T131" s="477"/>
      <c r="U131" s="477"/>
      <c r="V131" s="477"/>
      <c r="W131" s="477"/>
      <c r="X131" s="477"/>
      <c r="Y131" s="477"/>
      <c r="Z131" s="477"/>
      <c r="AA131" s="51"/>
      <c r="AB131" s="14"/>
      <c r="AC131" s="14"/>
    </row>
    <row r="132" spans="1:29" ht="18" customHeight="1" x14ac:dyDescent="0.3">
      <c r="A132" s="10"/>
      <c r="B132" s="50"/>
      <c r="C132" s="77"/>
      <c r="D132" s="77"/>
      <c r="E132" s="77"/>
      <c r="F132" s="77"/>
      <c r="G132" s="77"/>
      <c r="H132" s="77"/>
      <c r="I132" s="81"/>
      <c r="J132" s="50"/>
      <c r="K132" s="50"/>
      <c r="L132" s="477"/>
      <c r="M132" s="477"/>
      <c r="N132" s="477"/>
      <c r="O132" s="477"/>
      <c r="P132" s="477"/>
      <c r="Q132" s="477"/>
      <c r="R132" s="477"/>
      <c r="S132" s="477"/>
      <c r="T132" s="477"/>
      <c r="U132" s="477"/>
      <c r="V132" s="477"/>
      <c r="W132" s="477"/>
      <c r="X132" s="477"/>
      <c r="Y132" s="477"/>
      <c r="Z132" s="477"/>
      <c r="AA132" s="51"/>
      <c r="AB132" s="14"/>
      <c r="AC132" s="14"/>
    </row>
    <row r="133" spans="1:29" ht="18" customHeight="1" x14ac:dyDescent="0.3">
      <c r="A133" s="10"/>
      <c r="B133" s="50"/>
      <c r="C133" s="77"/>
      <c r="D133" s="77"/>
      <c r="E133" s="77"/>
      <c r="F133" s="77"/>
      <c r="G133" s="77"/>
      <c r="H133" s="77"/>
      <c r="I133" s="81"/>
      <c r="J133" s="50"/>
      <c r="K133" s="50"/>
      <c r="L133" s="55" t="s">
        <v>60</v>
      </c>
      <c r="M133" s="303"/>
      <c r="N133" s="303"/>
      <c r="O133" s="303"/>
      <c r="P133" s="303"/>
      <c r="Q133" s="303"/>
      <c r="R133" s="303"/>
      <c r="S133" s="303"/>
      <c r="T133" s="303"/>
      <c r="U133" s="303"/>
      <c r="V133" s="303"/>
      <c r="W133" s="303"/>
      <c r="X133" s="303"/>
      <c r="Y133" s="303"/>
      <c r="Z133" s="303"/>
      <c r="AA133" s="51"/>
      <c r="AB133" s="14"/>
      <c r="AC133" s="14"/>
    </row>
    <row r="134" spans="1:29" ht="18" customHeight="1" x14ac:dyDescent="0.3">
      <c r="A134" s="10"/>
      <c r="B134" s="50"/>
      <c r="C134" s="77"/>
      <c r="D134" s="77"/>
      <c r="E134" s="77"/>
      <c r="F134" s="77"/>
      <c r="G134" s="77"/>
      <c r="H134" s="77"/>
      <c r="I134" s="81"/>
      <c r="J134" s="50"/>
      <c r="K134" s="50"/>
      <c r="L134" s="300"/>
      <c r="M134" s="300"/>
      <c r="N134" s="300"/>
      <c r="O134" s="300"/>
      <c r="P134" s="300"/>
      <c r="Q134" s="300"/>
      <c r="R134" s="300"/>
      <c r="S134" s="300"/>
      <c r="T134" s="300"/>
      <c r="U134" s="300"/>
      <c r="V134" s="300"/>
      <c r="W134" s="300"/>
      <c r="X134" s="300"/>
      <c r="Y134" s="300"/>
      <c r="Z134" s="300"/>
      <c r="AA134" s="51"/>
      <c r="AB134" s="14"/>
      <c r="AC134" s="14"/>
    </row>
    <row r="135" spans="1:29" ht="18" customHeight="1" thickBot="1" x14ac:dyDescent="0.35">
      <c r="A135" s="10"/>
      <c r="B135" s="50"/>
      <c r="C135" s="77"/>
      <c r="D135" s="27" t="s">
        <v>187</v>
      </c>
      <c r="G135" s="151"/>
      <c r="I135" s="92">
        <v>2021</v>
      </c>
      <c r="K135" s="50"/>
      <c r="L135" s="50"/>
      <c r="M135" s="50"/>
      <c r="N135" s="50"/>
      <c r="O135" s="51"/>
      <c r="P135" s="51"/>
      <c r="Q135" s="51"/>
      <c r="R135" s="51"/>
      <c r="S135" s="51"/>
      <c r="T135" s="51"/>
      <c r="U135" s="51"/>
      <c r="V135" s="51"/>
      <c r="W135" s="51"/>
      <c r="X135" s="51"/>
      <c r="Y135" s="51"/>
      <c r="Z135" s="51"/>
      <c r="AA135" s="51"/>
      <c r="AB135" s="14"/>
      <c r="AC135" s="14"/>
    </row>
    <row r="136" spans="1:29" ht="18" customHeight="1" x14ac:dyDescent="0.3">
      <c r="A136" s="10"/>
      <c r="B136" s="50"/>
      <c r="C136" s="77"/>
      <c r="D136" s="481"/>
      <c r="E136" s="482"/>
      <c r="F136" s="482"/>
      <c r="G136" s="483"/>
      <c r="I136" s="320"/>
      <c r="K136" s="54" t="s">
        <v>215</v>
      </c>
      <c r="L136" s="477" t="s">
        <v>214</v>
      </c>
      <c r="M136" s="477"/>
      <c r="N136" s="477"/>
      <c r="O136" s="477"/>
      <c r="P136" s="477"/>
      <c r="Q136" s="477"/>
      <c r="R136" s="477"/>
      <c r="S136" s="477"/>
      <c r="T136" s="477"/>
      <c r="U136" s="477"/>
      <c r="V136" s="477"/>
      <c r="W136" s="477"/>
      <c r="X136" s="477"/>
      <c r="Y136" s="477"/>
      <c r="Z136" s="477"/>
      <c r="AA136" s="51"/>
      <c r="AB136" s="14"/>
      <c r="AC136" s="14"/>
    </row>
    <row r="137" spans="1:29" ht="18" customHeight="1" x14ac:dyDescent="0.3">
      <c r="A137" s="10"/>
      <c r="B137" s="50"/>
      <c r="C137" s="77"/>
      <c r="D137" s="77"/>
      <c r="E137" s="77"/>
      <c r="F137" s="77"/>
      <c r="G137" s="77"/>
      <c r="H137" s="77"/>
      <c r="I137" s="81" t="s">
        <v>59</v>
      </c>
      <c r="J137" s="50"/>
      <c r="K137" s="50"/>
      <c r="L137" s="477"/>
      <c r="M137" s="477"/>
      <c r="N137" s="477"/>
      <c r="O137" s="477"/>
      <c r="P137" s="477"/>
      <c r="Q137" s="477"/>
      <c r="R137" s="477"/>
      <c r="S137" s="477"/>
      <c r="T137" s="477"/>
      <c r="U137" s="477"/>
      <c r="V137" s="477"/>
      <c r="W137" s="477"/>
      <c r="X137" s="477"/>
      <c r="Y137" s="477"/>
      <c r="Z137" s="477"/>
      <c r="AA137" s="51"/>
      <c r="AB137" s="14"/>
      <c r="AC137" s="14"/>
    </row>
    <row r="138" spans="1:29" ht="18" customHeight="1" x14ac:dyDescent="0.3">
      <c r="A138" s="10"/>
      <c r="B138" s="50"/>
      <c r="C138" s="77"/>
      <c r="D138" s="77"/>
      <c r="E138" s="77"/>
      <c r="F138" s="77"/>
      <c r="G138" s="77"/>
      <c r="H138" s="77"/>
      <c r="I138" s="81" t="s">
        <v>208</v>
      </c>
      <c r="J138" s="50"/>
      <c r="K138" s="50"/>
      <c r="L138" s="477"/>
      <c r="M138" s="477"/>
      <c r="N138" s="477"/>
      <c r="O138" s="477"/>
      <c r="P138" s="477"/>
      <c r="Q138" s="477"/>
      <c r="R138" s="477"/>
      <c r="S138" s="477"/>
      <c r="T138" s="477"/>
      <c r="U138" s="477"/>
      <c r="V138" s="477"/>
      <c r="W138" s="477"/>
      <c r="X138" s="477"/>
      <c r="Y138" s="477"/>
      <c r="Z138" s="477"/>
      <c r="AA138" s="51"/>
      <c r="AB138" s="14"/>
      <c r="AC138" s="14"/>
    </row>
    <row r="139" spans="1:29" ht="18" customHeight="1" x14ac:dyDescent="0.3">
      <c r="A139" s="10"/>
      <c r="B139" s="50"/>
      <c r="C139" s="77"/>
      <c r="D139" s="77"/>
      <c r="E139" s="77"/>
      <c r="F139" s="77"/>
      <c r="G139" s="77"/>
      <c r="H139" s="77"/>
      <c r="I139" s="77"/>
      <c r="J139" s="50"/>
      <c r="K139" s="50"/>
      <c r="L139" s="477"/>
      <c r="M139" s="477"/>
      <c r="N139" s="477"/>
      <c r="O139" s="477"/>
      <c r="P139" s="477"/>
      <c r="Q139" s="477"/>
      <c r="R139" s="477"/>
      <c r="S139" s="477"/>
      <c r="T139" s="477"/>
      <c r="U139" s="477"/>
      <c r="V139" s="477"/>
      <c r="W139" s="477"/>
      <c r="X139" s="477"/>
      <c r="Y139" s="477"/>
      <c r="Z139" s="477"/>
      <c r="AA139" s="51"/>
      <c r="AB139" s="14"/>
      <c r="AC139" s="14"/>
    </row>
    <row r="140" spans="1:29" ht="18" customHeight="1" x14ac:dyDescent="0.3">
      <c r="A140" s="10"/>
      <c r="B140" s="50"/>
      <c r="C140" s="77"/>
      <c r="D140" s="77"/>
      <c r="E140" s="77"/>
      <c r="F140" s="77"/>
      <c r="G140" s="77"/>
      <c r="H140" s="77"/>
      <c r="I140" s="77"/>
      <c r="J140" s="50"/>
      <c r="K140" s="50"/>
      <c r="L140" s="55" t="s">
        <v>60</v>
      </c>
      <c r="M140" s="303"/>
      <c r="N140" s="303"/>
      <c r="O140" s="303"/>
      <c r="P140" s="303"/>
      <c r="Q140" s="303"/>
      <c r="R140" s="303"/>
      <c r="S140" s="303"/>
      <c r="T140" s="303"/>
      <c r="U140" s="303"/>
      <c r="V140" s="303"/>
      <c r="W140" s="303"/>
      <c r="X140" s="303"/>
      <c r="Y140" s="303"/>
      <c r="Z140" s="303"/>
      <c r="AA140" s="51"/>
      <c r="AB140" s="14"/>
      <c r="AC140" s="14"/>
    </row>
    <row r="141" spans="1:29" ht="18" customHeight="1" x14ac:dyDescent="0.3">
      <c r="A141" s="10"/>
      <c r="B141" s="50"/>
      <c r="C141" s="77"/>
      <c r="D141" s="77"/>
      <c r="E141" s="77"/>
      <c r="F141" s="77"/>
      <c r="G141" s="77"/>
      <c r="H141" s="77"/>
      <c r="I141" s="77"/>
      <c r="J141" s="50"/>
      <c r="K141" s="50"/>
      <c r="L141" s="300"/>
      <c r="M141" s="300"/>
      <c r="N141" s="300"/>
      <c r="O141" s="300"/>
      <c r="P141" s="300"/>
      <c r="Q141" s="300"/>
      <c r="R141" s="300"/>
      <c r="S141" s="300"/>
      <c r="T141" s="300"/>
      <c r="U141" s="300"/>
      <c r="V141" s="300"/>
      <c r="W141" s="300"/>
      <c r="X141" s="300"/>
      <c r="Y141" s="300"/>
      <c r="Z141" s="300"/>
      <c r="AA141" s="51"/>
      <c r="AB141" s="14"/>
      <c r="AC141" s="14"/>
    </row>
    <row r="142" spans="1:29" ht="18" customHeight="1" x14ac:dyDescent="0.3">
      <c r="A142" s="10"/>
      <c r="B142" s="50"/>
      <c r="C142" s="77"/>
      <c r="D142" s="77"/>
      <c r="E142" s="77"/>
      <c r="F142" s="77"/>
      <c r="G142" s="77"/>
      <c r="H142" s="77"/>
      <c r="I142" s="77"/>
      <c r="J142" s="50"/>
      <c r="K142" s="50"/>
      <c r="L142" s="302"/>
      <c r="M142" s="302"/>
      <c r="N142" s="302"/>
      <c r="O142" s="302"/>
      <c r="P142" s="302"/>
      <c r="Q142" s="302"/>
      <c r="R142" s="302"/>
      <c r="S142" s="302"/>
      <c r="T142" s="302"/>
      <c r="U142" s="302"/>
      <c r="V142" s="302"/>
      <c r="W142" s="302"/>
      <c r="X142" s="302"/>
      <c r="Y142" s="302"/>
      <c r="Z142" s="302"/>
      <c r="AA142" s="51"/>
      <c r="AB142" s="14"/>
      <c r="AC142" s="14"/>
    </row>
    <row r="143" spans="1:29" ht="18" customHeight="1" x14ac:dyDescent="0.3">
      <c r="A143" s="10"/>
      <c r="B143" s="50"/>
      <c r="C143" s="77"/>
      <c r="D143" s="77"/>
      <c r="E143" s="77"/>
      <c r="F143" s="77"/>
      <c r="G143" s="77"/>
      <c r="H143" s="77"/>
      <c r="I143" s="77"/>
      <c r="J143" s="50"/>
      <c r="K143" s="50"/>
      <c r="L143" s="300"/>
      <c r="M143" s="300"/>
      <c r="N143" s="300"/>
      <c r="O143" s="300"/>
      <c r="P143" s="300"/>
      <c r="Q143" s="300"/>
      <c r="R143" s="300"/>
      <c r="S143" s="300"/>
      <c r="T143" s="300"/>
      <c r="U143" s="300"/>
      <c r="V143" s="300"/>
      <c r="W143" s="300"/>
      <c r="X143" s="300"/>
      <c r="Y143" s="300"/>
      <c r="Z143" s="300"/>
      <c r="AA143" s="51"/>
      <c r="AB143" s="14"/>
      <c r="AC143" s="14"/>
    </row>
    <row r="144" spans="1:29" ht="18" customHeight="1" thickBot="1" x14ac:dyDescent="0.35">
      <c r="A144" s="10"/>
      <c r="B144" s="50"/>
      <c r="C144" s="74" t="s">
        <v>42</v>
      </c>
      <c r="D144" s="75"/>
      <c r="E144" s="76"/>
      <c r="F144" s="76"/>
      <c r="G144" s="74"/>
      <c r="H144" s="75"/>
      <c r="I144" s="76"/>
      <c r="J144" s="50"/>
      <c r="K144" s="50"/>
      <c r="L144" s="50"/>
      <c r="M144" s="50"/>
      <c r="N144" s="50"/>
      <c r="O144" s="51"/>
      <c r="P144" s="51"/>
      <c r="Q144" s="51"/>
      <c r="R144" s="51"/>
      <c r="S144" s="51"/>
      <c r="T144" s="51"/>
      <c r="U144" s="51"/>
      <c r="V144" s="51"/>
      <c r="W144" s="51"/>
      <c r="X144" s="51"/>
      <c r="Y144" s="51"/>
      <c r="Z144" s="51"/>
      <c r="AA144" s="51"/>
      <c r="AB144" s="14"/>
      <c r="AC144" s="14"/>
    </row>
    <row r="145" spans="1:29" ht="18" customHeight="1" x14ac:dyDescent="0.3">
      <c r="A145" s="10"/>
      <c r="B145" s="50"/>
      <c r="C145" s="77"/>
      <c r="D145" s="77"/>
      <c r="E145" s="77"/>
      <c r="F145" s="77"/>
      <c r="G145" s="77"/>
      <c r="H145" s="77"/>
      <c r="I145" s="77"/>
      <c r="J145" s="50"/>
      <c r="K145" s="50"/>
      <c r="L145" s="50"/>
      <c r="M145" s="50"/>
      <c r="N145" s="50"/>
      <c r="O145" s="51"/>
      <c r="P145" s="51"/>
      <c r="Q145" s="51"/>
      <c r="R145" s="51"/>
      <c r="S145" s="51"/>
      <c r="T145" s="51"/>
      <c r="U145" s="51"/>
      <c r="V145" s="51"/>
      <c r="W145" s="51"/>
      <c r="X145" s="51"/>
      <c r="Y145" s="51"/>
      <c r="Z145" s="51"/>
      <c r="AA145" s="51"/>
      <c r="AB145" s="14"/>
      <c r="AC145" s="14"/>
    </row>
    <row r="146" spans="1:29" ht="18" customHeight="1" x14ac:dyDescent="0.3">
      <c r="A146" s="10"/>
      <c r="B146" s="50"/>
      <c r="C146" s="77"/>
      <c r="D146" s="77"/>
      <c r="E146" s="77"/>
      <c r="F146" s="77"/>
      <c r="G146" s="77"/>
      <c r="H146" s="77"/>
      <c r="I146" s="77"/>
      <c r="J146" s="50"/>
      <c r="K146" s="50"/>
      <c r="L146" s="50"/>
      <c r="M146" s="50"/>
      <c r="N146" s="50"/>
      <c r="O146" s="51"/>
      <c r="P146" s="51"/>
      <c r="Q146" s="51"/>
      <c r="R146" s="51"/>
      <c r="S146" s="51"/>
      <c r="T146" s="51"/>
      <c r="U146" s="51"/>
      <c r="V146" s="51"/>
      <c r="W146" s="51"/>
      <c r="X146" s="51"/>
      <c r="Y146" s="51"/>
      <c r="Z146" s="51"/>
      <c r="AA146" s="51"/>
      <c r="AB146" s="14"/>
      <c r="AC146" s="14"/>
    </row>
    <row r="147" spans="1:29" ht="18" customHeight="1" x14ac:dyDescent="0.3">
      <c r="A147" s="10"/>
      <c r="B147" s="50"/>
      <c r="C147" s="82" t="s">
        <v>102</v>
      </c>
      <c r="D147" s="77"/>
      <c r="E147" s="77"/>
      <c r="F147" s="77"/>
      <c r="G147" s="77"/>
      <c r="H147" s="77"/>
      <c r="I147" s="77"/>
      <c r="J147" s="50"/>
      <c r="K147" s="50"/>
      <c r="L147" s="50"/>
      <c r="M147" s="50"/>
      <c r="N147" s="50"/>
      <c r="O147" s="51"/>
      <c r="P147" s="51"/>
      <c r="Q147" s="51"/>
      <c r="R147" s="51"/>
      <c r="S147" s="51"/>
      <c r="T147" s="51"/>
      <c r="U147" s="51"/>
      <c r="V147" s="51"/>
      <c r="W147" s="51"/>
      <c r="X147" s="51"/>
      <c r="Y147" s="51"/>
      <c r="Z147" s="51"/>
      <c r="AA147" s="51"/>
      <c r="AB147" s="14"/>
      <c r="AC147" s="14"/>
    </row>
    <row r="148" spans="1:29" ht="18" customHeight="1" x14ac:dyDescent="0.3">
      <c r="A148" s="10"/>
      <c r="B148" s="50"/>
      <c r="C148" s="77"/>
      <c r="D148" s="78"/>
      <c r="E148" s="78"/>
      <c r="F148" s="78"/>
      <c r="G148" s="83" t="s">
        <v>21</v>
      </c>
      <c r="H148" s="78"/>
      <c r="I148" s="78"/>
      <c r="J148" s="50"/>
      <c r="K148" s="50"/>
      <c r="L148" s="50"/>
      <c r="M148" s="50"/>
      <c r="N148" s="50"/>
      <c r="O148" s="51"/>
      <c r="P148" s="51"/>
      <c r="Q148" s="51"/>
      <c r="R148" s="51"/>
      <c r="S148" s="51"/>
      <c r="T148" s="51"/>
      <c r="U148" s="51"/>
      <c r="V148" s="51"/>
      <c r="W148" s="51"/>
      <c r="X148" s="51"/>
      <c r="Y148" s="51"/>
      <c r="Z148" s="51"/>
      <c r="AA148" s="51"/>
      <c r="AB148" s="14"/>
      <c r="AC148" s="14"/>
    </row>
    <row r="149" spans="1:29" ht="18" customHeight="1" thickBot="1" x14ac:dyDescent="0.35">
      <c r="A149" s="10"/>
      <c r="B149" s="50"/>
      <c r="C149" s="77"/>
      <c r="D149" s="78" t="s">
        <v>103</v>
      </c>
      <c r="E149" s="78"/>
      <c r="F149" s="78"/>
      <c r="G149" s="325" t="s">
        <v>39</v>
      </c>
      <c r="H149" s="83" t="s">
        <v>15</v>
      </c>
      <c r="I149" s="83">
        <v>2021</v>
      </c>
      <c r="J149" s="50"/>
      <c r="K149" s="54" t="s">
        <v>195</v>
      </c>
      <c r="L149" s="477" t="s">
        <v>311</v>
      </c>
      <c r="M149" s="477"/>
      <c r="N149" s="477"/>
      <c r="O149" s="477"/>
      <c r="P149" s="477"/>
      <c r="Q149" s="477"/>
      <c r="R149" s="477"/>
      <c r="S149" s="477"/>
      <c r="T149" s="477"/>
      <c r="U149" s="477"/>
      <c r="V149" s="477"/>
      <c r="W149" s="477"/>
      <c r="X149" s="477"/>
      <c r="Y149" s="477"/>
      <c r="Z149" s="477"/>
      <c r="AA149" s="51"/>
      <c r="AB149" s="14"/>
      <c r="AC149" s="14"/>
    </row>
    <row r="150" spans="1:29" ht="18" customHeight="1" x14ac:dyDescent="0.3">
      <c r="A150" s="10"/>
      <c r="B150" s="50"/>
      <c r="C150" s="77"/>
      <c r="D150" s="473" t="s">
        <v>14</v>
      </c>
      <c r="E150" s="485"/>
      <c r="F150" s="486"/>
      <c r="G150" s="322">
        <v>0.5</v>
      </c>
      <c r="H150" s="323">
        <v>100000000</v>
      </c>
      <c r="I150" s="324">
        <v>10000000</v>
      </c>
      <c r="J150" s="50"/>
      <c r="K150" s="50"/>
      <c r="L150" s="477"/>
      <c r="M150" s="477"/>
      <c r="N150" s="477"/>
      <c r="O150" s="477"/>
      <c r="P150" s="477"/>
      <c r="Q150" s="477"/>
      <c r="R150" s="477"/>
      <c r="S150" s="477"/>
      <c r="T150" s="477"/>
      <c r="U150" s="477"/>
      <c r="V150" s="477"/>
      <c r="W150" s="477"/>
      <c r="X150" s="477"/>
      <c r="Y150" s="477"/>
      <c r="Z150" s="477"/>
      <c r="AA150" s="51"/>
      <c r="AB150" s="14"/>
      <c r="AC150" s="14"/>
    </row>
    <row r="151" spans="1:29" ht="18" customHeight="1" x14ac:dyDescent="0.3">
      <c r="A151" s="10"/>
      <c r="B151" s="50"/>
      <c r="C151" s="77"/>
      <c r="D151" s="81" t="s">
        <v>59</v>
      </c>
      <c r="E151" s="77"/>
      <c r="F151" s="77"/>
      <c r="G151" s="81" t="s">
        <v>59</v>
      </c>
      <c r="H151" s="77"/>
      <c r="I151" s="81" t="s">
        <v>59</v>
      </c>
      <c r="J151" s="50"/>
      <c r="K151" s="50"/>
      <c r="L151" s="299" t="s">
        <v>210</v>
      </c>
      <c r="AA151" s="51"/>
      <c r="AB151" s="14"/>
      <c r="AC151" s="14"/>
    </row>
    <row r="152" spans="1:29" ht="18" customHeight="1" x14ac:dyDescent="0.3">
      <c r="A152" s="10"/>
      <c r="B152" s="50"/>
      <c r="C152" s="77"/>
      <c r="D152" s="81" t="s">
        <v>196</v>
      </c>
      <c r="E152" s="77"/>
      <c r="F152" s="77"/>
      <c r="G152" s="81" t="s">
        <v>197</v>
      </c>
      <c r="H152" s="77"/>
      <c r="I152" s="81" t="s">
        <v>198</v>
      </c>
      <c r="J152" s="50"/>
      <c r="K152" s="50"/>
      <c r="L152" s="299" t="s">
        <v>180</v>
      </c>
      <c r="AA152" s="51"/>
      <c r="AB152" s="14"/>
      <c r="AC152" s="14"/>
    </row>
    <row r="153" spans="1:29" ht="18" customHeight="1" x14ac:dyDescent="0.3">
      <c r="A153" s="10"/>
      <c r="B153" s="50"/>
      <c r="C153" s="77"/>
      <c r="D153" s="81"/>
      <c r="E153" s="77"/>
      <c r="F153" s="77"/>
      <c r="G153" s="81"/>
      <c r="H153" s="77"/>
      <c r="I153" s="81"/>
      <c r="J153" s="50"/>
      <c r="K153" s="50"/>
      <c r="L153" s="50"/>
      <c r="M153" s="50"/>
      <c r="N153" s="50"/>
      <c r="O153" s="50"/>
      <c r="P153" s="50"/>
      <c r="Q153" s="50"/>
      <c r="R153" s="50"/>
      <c r="S153" s="50"/>
      <c r="T153" s="50"/>
      <c r="U153" s="50"/>
      <c r="V153" s="50"/>
      <c r="W153" s="50"/>
      <c r="X153" s="50"/>
      <c r="Y153" s="50"/>
      <c r="Z153" s="50"/>
      <c r="AA153" s="51"/>
      <c r="AB153" s="14"/>
      <c r="AC153" s="14"/>
    </row>
    <row r="154" spans="1:29" ht="18" customHeight="1" x14ac:dyDescent="0.3">
      <c r="A154" s="10"/>
      <c r="B154" s="50"/>
      <c r="C154" s="77"/>
      <c r="D154" s="81"/>
      <c r="E154" s="77"/>
      <c r="F154" s="77"/>
      <c r="G154" s="81"/>
      <c r="H154" s="77"/>
      <c r="I154" s="81"/>
      <c r="J154" s="50"/>
      <c r="K154" s="50"/>
      <c r="L154" s="50"/>
      <c r="M154" s="50"/>
      <c r="N154" s="50"/>
      <c r="O154" s="50"/>
      <c r="P154" s="50"/>
      <c r="Q154" s="50"/>
      <c r="R154" s="50"/>
      <c r="S154" s="50"/>
      <c r="T154" s="50"/>
      <c r="U154" s="50"/>
      <c r="V154" s="50"/>
      <c r="W154" s="50"/>
      <c r="X154" s="50"/>
      <c r="Y154" s="50"/>
      <c r="Z154" s="50"/>
      <c r="AA154" s="51"/>
      <c r="AB154" s="14"/>
      <c r="AC154" s="14"/>
    </row>
    <row r="155" spans="1:29" ht="18" customHeight="1" x14ac:dyDescent="0.3">
      <c r="A155" s="10"/>
      <c r="B155" s="50"/>
      <c r="C155" s="77"/>
      <c r="J155" s="50"/>
      <c r="K155" s="54" t="s">
        <v>199</v>
      </c>
      <c r="L155" s="477" t="s">
        <v>104</v>
      </c>
      <c r="M155" s="477"/>
      <c r="N155" s="477"/>
      <c r="O155" s="477"/>
      <c r="P155" s="477"/>
      <c r="Q155" s="477"/>
      <c r="R155" s="477"/>
      <c r="S155" s="477"/>
      <c r="T155" s="477"/>
      <c r="U155" s="477"/>
      <c r="V155" s="477"/>
      <c r="W155" s="477"/>
      <c r="X155" s="477"/>
      <c r="Y155" s="477"/>
      <c r="Z155" s="477"/>
      <c r="AA155" s="51"/>
      <c r="AB155" s="14"/>
      <c r="AC155" s="14"/>
    </row>
    <row r="156" spans="1:29" ht="18" customHeight="1" x14ac:dyDescent="0.3">
      <c r="A156" s="10"/>
      <c r="B156" s="50"/>
      <c r="C156" s="82"/>
      <c r="D156" s="84"/>
      <c r="E156" s="77"/>
      <c r="F156" s="77"/>
      <c r="G156" s="77"/>
      <c r="H156" s="77"/>
      <c r="I156" s="77"/>
      <c r="J156" s="50"/>
      <c r="K156" s="50"/>
      <c r="L156" s="477"/>
      <c r="M156" s="477"/>
      <c r="N156" s="477"/>
      <c r="O156" s="477"/>
      <c r="P156" s="477"/>
      <c r="Q156" s="477"/>
      <c r="R156" s="477"/>
      <c r="S156" s="477"/>
      <c r="T156" s="477"/>
      <c r="U156" s="477"/>
      <c r="V156" s="477"/>
      <c r="W156" s="477"/>
      <c r="X156" s="477"/>
      <c r="Y156" s="477"/>
      <c r="Z156" s="477"/>
      <c r="AA156" s="51"/>
      <c r="AB156" s="14"/>
      <c r="AC156" s="14"/>
    </row>
    <row r="157" spans="1:29" ht="18" customHeight="1" x14ac:dyDescent="0.35">
      <c r="A157" s="10"/>
      <c r="B157" s="50"/>
      <c r="C157" s="82"/>
      <c r="D157" s="84"/>
      <c r="E157" s="147"/>
      <c r="F157" s="77"/>
      <c r="G157" s="77"/>
      <c r="H157" s="77"/>
      <c r="I157" s="77"/>
      <c r="J157" s="50"/>
      <c r="K157" s="50"/>
      <c r="L157" s="477"/>
      <c r="M157" s="477"/>
      <c r="N157" s="477"/>
      <c r="O157" s="477"/>
      <c r="P157" s="477"/>
      <c r="Q157" s="477"/>
      <c r="R157" s="477"/>
      <c r="S157" s="477"/>
      <c r="T157" s="477"/>
      <c r="U157" s="477"/>
      <c r="V157" s="477"/>
      <c r="W157" s="477"/>
      <c r="X157" s="477"/>
      <c r="Y157" s="477"/>
      <c r="Z157" s="477"/>
      <c r="AA157" s="51"/>
      <c r="AB157" s="14"/>
      <c r="AC157" s="14"/>
    </row>
    <row r="158" spans="1:29" ht="18" customHeight="1" x14ac:dyDescent="0.3">
      <c r="A158" s="10"/>
      <c r="B158" s="50"/>
      <c r="C158" s="82"/>
      <c r="D158" s="77"/>
      <c r="E158" s="77"/>
      <c r="F158" s="77"/>
      <c r="G158" s="77"/>
      <c r="H158" s="77"/>
      <c r="I158" s="77"/>
      <c r="J158" s="50"/>
      <c r="K158" s="50"/>
      <c r="L158" s="477"/>
      <c r="M158" s="477"/>
      <c r="N158" s="477"/>
      <c r="O158" s="477"/>
      <c r="P158" s="477"/>
      <c r="Q158" s="477"/>
      <c r="R158" s="477"/>
      <c r="S158" s="477"/>
      <c r="T158" s="477"/>
      <c r="U158" s="477"/>
      <c r="V158" s="477"/>
      <c r="W158" s="477"/>
      <c r="X158" s="477"/>
      <c r="Y158" s="477"/>
      <c r="Z158" s="477"/>
      <c r="AA158" s="51"/>
      <c r="AB158" s="14"/>
      <c r="AC158" s="14"/>
    </row>
    <row r="159" spans="1:29" ht="18" customHeight="1" x14ac:dyDescent="0.3">
      <c r="A159" s="10"/>
      <c r="B159" s="50"/>
      <c r="C159" s="82"/>
      <c r="D159" s="77"/>
      <c r="E159" s="77"/>
      <c r="F159" s="77"/>
      <c r="G159" s="77"/>
      <c r="H159" s="77"/>
      <c r="I159" s="77"/>
      <c r="J159" s="50"/>
      <c r="K159" s="50"/>
      <c r="L159" s="477"/>
      <c r="M159" s="477"/>
      <c r="N159" s="477"/>
      <c r="O159" s="477"/>
      <c r="P159" s="477"/>
      <c r="Q159" s="477"/>
      <c r="R159" s="477"/>
      <c r="S159" s="477"/>
      <c r="T159" s="477"/>
      <c r="U159" s="477"/>
      <c r="V159" s="477"/>
      <c r="W159" s="477"/>
      <c r="X159" s="477"/>
      <c r="Y159" s="477"/>
      <c r="Z159" s="477"/>
      <c r="AA159" s="51"/>
      <c r="AB159" s="14"/>
      <c r="AC159" s="14"/>
    </row>
    <row r="160" spans="1:29" ht="18" customHeight="1" x14ac:dyDescent="0.3">
      <c r="A160" s="10"/>
      <c r="B160" s="50"/>
      <c r="C160" s="82"/>
      <c r="D160" s="77"/>
      <c r="E160" s="77"/>
      <c r="F160" s="77"/>
      <c r="G160" s="77"/>
      <c r="H160" s="77"/>
      <c r="I160" s="77"/>
      <c r="J160" s="50"/>
      <c r="K160" s="50"/>
      <c r="L160" s="477" t="s">
        <v>85</v>
      </c>
      <c r="M160" s="477"/>
      <c r="N160" s="477"/>
      <c r="O160" s="477"/>
      <c r="P160" s="477"/>
      <c r="Q160" s="477"/>
      <c r="R160" s="477"/>
      <c r="S160" s="477"/>
      <c r="T160" s="477"/>
      <c r="U160" s="477"/>
      <c r="V160" s="477"/>
      <c r="W160" s="477"/>
      <c r="X160" s="477"/>
      <c r="Y160" s="477"/>
      <c r="Z160" s="477"/>
      <c r="AA160" s="51"/>
      <c r="AB160" s="14"/>
      <c r="AC160" s="14"/>
    </row>
    <row r="161" spans="1:29" ht="18" customHeight="1" x14ac:dyDescent="0.3">
      <c r="A161" s="10"/>
      <c r="B161" s="50"/>
      <c r="C161" s="77"/>
      <c r="D161" s="77"/>
      <c r="E161" s="77"/>
      <c r="F161" s="77"/>
      <c r="G161" s="77"/>
      <c r="H161" s="77"/>
      <c r="I161" s="77"/>
      <c r="J161" s="50"/>
      <c r="K161" s="50"/>
      <c r="L161" s="55" t="s">
        <v>60</v>
      </c>
      <c r="M161" s="50"/>
      <c r="N161" s="50"/>
      <c r="O161" s="51"/>
      <c r="P161" s="51"/>
      <c r="Q161" s="51"/>
      <c r="R161" s="51"/>
      <c r="S161" s="51"/>
      <c r="T161" s="51"/>
      <c r="U161" s="51"/>
      <c r="V161" s="51"/>
      <c r="W161" s="51"/>
      <c r="X161" s="51"/>
      <c r="Y161" s="51"/>
      <c r="Z161" s="51"/>
      <c r="AA161" s="51"/>
      <c r="AB161" s="14"/>
      <c r="AC161" s="14"/>
    </row>
    <row r="162" spans="1:29" ht="18" customHeight="1" x14ac:dyDescent="0.3">
      <c r="A162" s="10"/>
      <c r="B162" s="50"/>
      <c r="C162" s="77"/>
      <c r="D162" s="77"/>
      <c r="E162" s="77"/>
      <c r="F162" s="77"/>
      <c r="G162" s="77"/>
      <c r="H162" s="77"/>
      <c r="I162" s="77"/>
      <c r="J162" s="50"/>
      <c r="K162" s="50"/>
      <c r="L162" s="55"/>
      <c r="M162" s="50"/>
      <c r="N162" s="50"/>
      <c r="O162" s="51"/>
      <c r="P162" s="51"/>
      <c r="Q162" s="51"/>
      <c r="R162" s="51"/>
      <c r="S162" s="51"/>
      <c r="T162" s="51"/>
      <c r="U162" s="51"/>
      <c r="V162" s="51"/>
      <c r="W162" s="51"/>
      <c r="X162" s="51"/>
      <c r="Y162" s="51"/>
      <c r="Z162" s="51"/>
      <c r="AA162" s="51"/>
      <c r="AB162" s="14"/>
      <c r="AC162" s="14"/>
    </row>
    <row r="163" spans="1:29" ht="18" customHeight="1" x14ac:dyDescent="0.3">
      <c r="A163" s="10"/>
      <c r="B163" s="50"/>
      <c r="C163" s="77"/>
      <c r="D163" s="77"/>
      <c r="E163" s="77"/>
      <c r="F163" s="77"/>
      <c r="G163" s="77"/>
      <c r="H163" s="77"/>
      <c r="I163" s="77"/>
      <c r="J163" s="50"/>
      <c r="K163" s="50"/>
      <c r="L163" s="53"/>
      <c r="M163" s="53"/>
      <c r="N163" s="53"/>
      <c r="O163" s="53"/>
      <c r="P163" s="53"/>
      <c r="Q163" s="53"/>
      <c r="R163" s="53"/>
      <c r="S163" s="53"/>
      <c r="T163" s="53"/>
      <c r="U163" s="53"/>
      <c r="V163" s="53"/>
      <c r="W163" s="53"/>
      <c r="X163" s="53"/>
      <c r="Y163" s="53"/>
      <c r="Z163" s="53"/>
      <c r="AA163" s="51"/>
      <c r="AB163" s="14"/>
      <c r="AC163" s="14"/>
    </row>
    <row r="164" spans="1:29" ht="18" customHeight="1" x14ac:dyDescent="0.3">
      <c r="A164" s="10"/>
      <c r="B164" s="50"/>
      <c r="C164" s="77"/>
      <c r="D164" s="77"/>
      <c r="E164" s="77"/>
      <c r="F164" s="77"/>
      <c r="G164" s="77"/>
      <c r="H164" s="77"/>
      <c r="I164" s="77"/>
      <c r="J164" s="50"/>
      <c r="K164" s="54" t="s">
        <v>200</v>
      </c>
      <c r="L164" s="477" t="s">
        <v>201</v>
      </c>
      <c r="M164" s="477"/>
      <c r="N164" s="477"/>
      <c r="O164" s="477"/>
      <c r="P164" s="477"/>
      <c r="Q164" s="477"/>
      <c r="R164" s="477"/>
      <c r="S164" s="477"/>
      <c r="T164" s="477"/>
      <c r="U164" s="477"/>
      <c r="V164" s="477"/>
      <c r="W164" s="477"/>
      <c r="X164" s="477"/>
      <c r="Y164" s="477"/>
      <c r="Z164" s="477"/>
      <c r="AA164" s="51"/>
      <c r="AB164" s="14"/>
      <c r="AC164" s="14"/>
    </row>
    <row r="165" spans="1:29" ht="18" customHeight="1" x14ac:dyDescent="0.3">
      <c r="A165" s="10"/>
      <c r="B165" s="50"/>
      <c r="C165" s="77"/>
      <c r="D165" s="77"/>
      <c r="E165" s="77"/>
      <c r="F165" s="77"/>
      <c r="G165" s="77"/>
      <c r="H165" s="77"/>
      <c r="I165" s="77"/>
      <c r="J165" s="50"/>
      <c r="K165" s="50"/>
      <c r="L165" s="477"/>
      <c r="M165" s="477"/>
      <c r="N165" s="477"/>
      <c r="O165" s="477"/>
      <c r="P165" s="477"/>
      <c r="Q165" s="477"/>
      <c r="R165" s="477"/>
      <c r="S165" s="477"/>
      <c r="T165" s="477"/>
      <c r="U165" s="477"/>
      <c r="V165" s="477"/>
      <c r="W165" s="477"/>
      <c r="X165" s="477"/>
      <c r="Y165" s="477"/>
      <c r="Z165" s="477"/>
      <c r="AA165" s="51"/>
      <c r="AB165" s="14"/>
      <c r="AC165" s="14"/>
    </row>
    <row r="166" spans="1:29" ht="18" customHeight="1" x14ac:dyDescent="0.3">
      <c r="A166" s="10"/>
      <c r="B166" s="50"/>
      <c r="C166" s="77"/>
      <c r="D166" s="77"/>
      <c r="E166" s="77"/>
      <c r="F166" s="77"/>
      <c r="G166" s="77"/>
      <c r="H166" s="77"/>
      <c r="I166" s="77"/>
      <c r="J166" s="50"/>
      <c r="K166" s="50"/>
      <c r="L166" s="477" t="s">
        <v>218</v>
      </c>
      <c r="M166" s="477"/>
      <c r="N166" s="477"/>
      <c r="O166" s="477"/>
      <c r="P166" s="477"/>
      <c r="Q166" s="477"/>
      <c r="R166" s="477"/>
      <c r="S166" s="477"/>
      <c r="T166" s="477"/>
      <c r="U166" s="477"/>
      <c r="V166" s="477"/>
      <c r="W166" s="477"/>
      <c r="X166" s="477"/>
      <c r="Y166" s="477"/>
      <c r="Z166" s="477"/>
      <c r="AA166" s="51"/>
      <c r="AB166" s="14"/>
      <c r="AC166" s="14"/>
    </row>
    <row r="167" spans="1:29" ht="18" customHeight="1" x14ac:dyDescent="0.3">
      <c r="A167" s="10"/>
      <c r="B167" s="50"/>
      <c r="C167" s="77"/>
      <c r="D167" s="77"/>
      <c r="E167" s="77"/>
      <c r="F167" s="77"/>
      <c r="G167" s="77"/>
      <c r="H167" s="77"/>
      <c r="I167" s="77"/>
      <c r="J167" s="50"/>
      <c r="K167" s="50"/>
      <c r="L167" s="477"/>
      <c r="M167" s="477"/>
      <c r="N167" s="477"/>
      <c r="O167" s="477"/>
      <c r="P167" s="477"/>
      <c r="Q167" s="477"/>
      <c r="R167" s="477"/>
      <c r="S167" s="477"/>
      <c r="T167" s="477"/>
      <c r="U167" s="477"/>
      <c r="V167" s="477"/>
      <c r="W167" s="477"/>
      <c r="X167" s="477"/>
      <c r="Y167" s="477"/>
      <c r="Z167" s="477"/>
      <c r="AA167" s="51"/>
      <c r="AB167" s="14"/>
      <c r="AC167" s="14"/>
    </row>
    <row r="168" spans="1:29" ht="18" customHeight="1" x14ac:dyDescent="0.3">
      <c r="A168" s="10"/>
      <c r="B168" s="50"/>
      <c r="C168" s="77"/>
      <c r="D168" s="77"/>
      <c r="E168" s="77"/>
      <c r="F168" s="77"/>
      <c r="G168" s="77"/>
      <c r="H168" s="77"/>
      <c r="I168" s="77"/>
      <c r="J168" s="50"/>
      <c r="K168" s="50"/>
      <c r="L168" s="55" t="s">
        <v>53</v>
      </c>
      <c r="M168" s="50"/>
      <c r="N168" s="50"/>
      <c r="O168" s="51"/>
      <c r="P168" s="51"/>
      <c r="Q168" s="51"/>
      <c r="R168" s="51"/>
      <c r="S168" s="51"/>
      <c r="T168" s="51"/>
      <c r="U168" s="51"/>
      <c r="V168" s="51"/>
      <c r="W168" s="51"/>
      <c r="X168" s="51"/>
      <c r="Y168" s="51"/>
      <c r="Z168" s="51"/>
      <c r="AA168" s="51"/>
      <c r="AB168" s="14"/>
      <c r="AC168" s="14"/>
    </row>
    <row r="169" spans="1:29" ht="18" customHeight="1" x14ac:dyDescent="0.3">
      <c r="A169" s="10"/>
      <c r="B169" s="50"/>
      <c r="C169" s="77"/>
      <c r="D169" s="77"/>
      <c r="E169" s="77"/>
      <c r="F169" s="77"/>
      <c r="G169" s="77"/>
      <c r="H169" s="77"/>
      <c r="I169" s="77"/>
      <c r="J169" s="50"/>
      <c r="K169" s="50"/>
      <c r="L169" s="50"/>
      <c r="M169" s="50"/>
      <c r="N169" s="50"/>
      <c r="O169" s="51"/>
      <c r="P169" s="51"/>
      <c r="Q169" s="51"/>
      <c r="R169" s="51"/>
      <c r="S169" s="51"/>
      <c r="T169" s="51"/>
      <c r="U169" s="51"/>
      <c r="V169" s="51"/>
      <c r="W169" s="51"/>
      <c r="X169" s="51"/>
      <c r="Y169" s="51"/>
      <c r="Z169" s="51"/>
      <c r="AA169" s="51"/>
      <c r="AB169" s="14"/>
      <c r="AC169" s="14"/>
    </row>
    <row r="170" spans="1:29" ht="18" customHeight="1" x14ac:dyDescent="0.3">
      <c r="A170" s="10"/>
      <c r="B170" s="50"/>
      <c r="C170" s="77"/>
      <c r="D170" s="77"/>
      <c r="E170" s="77"/>
      <c r="F170" s="77"/>
      <c r="G170" s="77"/>
      <c r="H170" s="77"/>
      <c r="I170" s="77"/>
      <c r="J170" s="50"/>
      <c r="L170" s="50"/>
      <c r="M170" s="50"/>
      <c r="N170" s="50"/>
      <c r="O170" s="51"/>
      <c r="P170" s="51"/>
      <c r="Q170" s="51"/>
      <c r="R170" s="51"/>
      <c r="S170" s="51"/>
      <c r="T170" s="51"/>
      <c r="U170" s="51"/>
      <c r="V170" s="51"/>
      <c r="W170" s="51"/>
      <c r="X170" s="51"/>
      <c r="Y170" s="51"/>
      <c r="Z170" s="51"/>
      <c r="AA170" s="51"/>
      <c r="AB170" s="14"/>
      <c r="AC170" s="14"/>
    </row>
    <row r="171" spans="1:29" ht="18" customHeight="1" x14ac:dyDescent="0.3">
      <c r="A171" s="10"/>
      <c r="B171" s="50"/>
      <c r="C171" s="77"/>
      <c r="D171" s="77"/>
      <c r="E171" s="77"/>
      <c r="F171" s="77"/>
      <c r="G171" s="77"/>
      <c r="H171" s="77"/>
      <c r="I171" s="77"/>
      <c r="J171" s="50"/>
      <c r="K171" s="146"/>
      <c r="L171" s="149" t="s">
        <v>228</v>
      </c>
      <c r="M171" s="50"/>
      <c r="N171" s="50"/>
      <c r="O171" s="51"/>
      <c r="P171" s="51"/>
      <c r="Q171" s="51"/>
      <c r="R171" s="51"/>
      <c r="S171" s="51"/>
      <c r="T171" s="51"/>
      <c r="U171" s="51"/>
      <c r="V171" s="51"/>
      <c r="W171" s="51"/>
      <c r="X171" s="51"/>
      <c r="Y171" s="51"/>
      <c r="Z171" s="51"/>
      <c r="AA171" s="51"/>
      <c r="AB171" s="14"/>
      <c r="AC171" s="14"/>
    </row>
    <row r="172" spans="1:29" ht="18" customHeight="1" x14ac:dyDescent="0.3">
      <c r="A172" s="10"/>
      <c r="B172" s="50"/>
      <c r="C172" s="77"/>
      <c r="D172" s="77"/>
      <c r="E172" s="77"/>
      <c r="F172" s="77"/>
      <c r="G172" s="77"/>
      <c r="H172" s="77"/>
      <c r="I172" s="77"/>
      <c r="J172" s="50"/>
      <c r="K172" s="50"/>
      <c r="L172" s="50"/>
      <c r="M172" s="50"/>
      <c r="N172" s="50"/>
      <c r="O172" s="50"/>
      <c r="P172" s="50"/>
      <c r="Q172" s="50"/>
      <c r="R172" s="50"/>
      <c r="S172" s="50"/>
      <c r="T172" s="50"/>
      <c r="U172" s="50"/>
      <c r="V172" s="50"/>
      <c r="W172" s="50"/>
      <c r="X172" s="50"/>
      <c r="Y172" s="50"/>
      <c r="Z172" s="50"/>
      <c r="AA172" s="51"/>
      <c r="AB172" s="14"/>
      <c r="AC172" s="14"/>
    </row>
    <row r="173" spans="1:29" ht="18" customHeight="1" x14ac:dyDescent="0.3">
      <c r="A173" s="10"/>
      <c r="B173" s="50"/>
      <c r="C173" s="77"/>
      <c r="D173" s="77"/>
      <c r="E173" s="77"/>
      <c r="F173" s="77"/>
      <c r="G173" s="77"/>
      <c r="H173" s="77"/>
      <c r="I173" s="77"/>
      <c r="J173" s="50"/>
      <c r="AA173" s="51"/>
      <c r="AB173" s="14"/>
      <c r="AC173" s="14"/>
    </row>
    <row r="174" spans="1:29" ht="18" customHeight="1" x14ac:dyDescent="0.3">
      <c r="A174" s="10"/>
      <c r="B174" s="50"/>
      <c r="C174" s="82" t="s">
        <v>16</v>
      </c>
      <c r="D174" s="82"/>
      <c r="E174" s="77"/>
      <c r="F174" s="77"/>
      <c r="G174" s="77"/>
      <c r="H174" s="77"/>
      <c r="I174" s="77"/>
      <c r="J174" s="50"/>
      <c r="AA174" s="51"/>
      <c r="AB174" s="14"/>
      <c r="AC174" s="14"/>
    </row>
    <row r="175" spans="1:29" ht="18" customHeight="1" x14ac:dyDescent="0.3">
      <c r="A175" s="10"/>
      <c r="B175" s="50"/>
      <c r="C175" s="77"/>
      <c r="D175" s="27"/>
      <c r="G175" s="3" t="s">
        <v>21</v>
      </c>
      <c r="J175" s="50"/>
      <c r="AA175" s="51"/>
      <c r="AB175" s="14"/>
      <c r="AC175" s="14"/>
    </row>
    <row r="176" spans="1:29" ht="18" customHeight="1" thickBot="1" x14ac:dyDescent="0.35">
      <c r="A176" s="10"/>
      <c r="B176" s="50"/>
      <c r="C176" s="77"/>
      <c r="G176" s="330" t="s">
        <v>39</v>
      </c>
      <c r="H176" s="3" t="s">
        <v>15</v>
      </c>
      <c r="I176" s="83">
        <v>2021</v>
      </c>
      <c r="J176" s="50"/>
      <c r="K176" s="54" t="s">
        <v>231</v>
      </c>
      <c r="L176" s="479" t="s">
        <v>67</v>
      </c>
      <c r="M176" s="479"/>
      <c r="N176" s="479"/>
      <c r="O176" s="479"/>
      <c r="P176" s="479"/>
      <c r="Q176" s="479"/>
      <c r="R176" s="479"/>
      <c r="S176" s="479"/>
      <c r="T176" s="479"/>
      <c r="U176" s="479"/>
      <c r="V176" s="479"/>
      <c r="W176" s="479"/>
      <c r="X176" s="479"/>
      <c r="Y176" s="479"/>
      <c r="Z176" s="98"/>
      <c r="AA176" s="51"/>
      <c r="AB176" s="14"/>
      <c r="AC176" s="14"/>
    </row>
    <row r="177" spans="1:29" ht="18" customHeight="1" thickBot="1" x14ac:dyDescent="0.35">
      <c r="A177" s="10"/>
      <c r="B177" s="50"/>
      <c r="C177" s="77"/>
      <c r="D177" s="95" t="s">
        <v>16</v>
      </c>
      <c r="E177" s="96"/>
      <c r="F177" s="97"/>
      <c r="G177" s="327">
        <v>0.78</v>
      </c>
      <c r="H177" s="94">
        <v>10000000</v>
      </c>
      <c r="I177" s="328">
        <v>0</v>
      </c>
      <c r="J177" s="50"/>
      <c r="K177" s="54"/>
      <c r="L177" s="479"/>
      <c r="M177" s="479"/>
      <c r="N177" s="479"/>
      <c r="O177" s="479"/>
      <c r="P177" s="479"/>
      <c r="Q177" s="479"/>
      <c r="R177" s="479"/>
      <c r="S177" s="479"/>
      <c r="T177" s="479"/>
      <c r="U177" s="479"/>
      <c r="V177" s="479"/>
      <c r="W177" s="479"/>
      <c r="X177" s="479"/>
      <c r="Y177" s="479"/>
      <c r="Z177" s="98"/>
      <c r="AA177" s="51"/>
      <c r="AB177" s="14"/>
      <c r="AC177" s="14"/>
    </row>
    <row r="178" spans="1:29" ht="18" customHeight="1" x14ac:dyDescent="0.3">
      <c r="A178" s="10"/>
      <c r="B178" s="50"/>
      <c r="C178" s="77"/>
      <c r="D178" s="77"/>
      <c r="E178" s="77"/>
      <c r="F178" s="77"/>
      <c r="G178" s="81" t="s">
        <v>59</v>
      </c>
      <c r="H178" s="77"/>
      <c r="I178" s="81" t="s">
        <v>59</v>
      </c>
      <c r="K178" s="54"/>
      <c r="L178" s="479"/>
      <c r="M178" s="479"/>
      <c r="N178" s="479"/>
      <c r="O178" s="479"/>
      <c r="P178" s="479"/>
      <c r="Q178" s="479"/>
      <c r="R178" s="479"/>
      <c r="S178" s="479"/>
      <c r="T178" s="479"/>
      <c r="U178" s="479"/>
      <c r="V178" s="479"/>
      <c r="W178" s="479"/>
      <c r="X178" s="479"/>
      <c r="Y178" s="479"/>
      <c r="Z178" s="98"/>
      <c r="AA178" s="51"/>
      <c r="AB178" s="14"/>
      <c r="AC178" s="14"/>
    </row>
    <row r="179" spans="1:29" ht="18" customHeight="1" x14ac:dyDescent="0.3">
      <c r="A179" s="10"/>
      <c r="B179" s="50"/>
      <c r="C179" s="77"/>
      <c r="D179" s="77"/>
      <c r="E179" s="77"/>
      <c r="F179" s="77"/>
      <c r="G179" s="81" t="s">
        <v>229</v>
      </c>
      <c r="H179" s="77"/>
      <c r="I179" s="81" t="s">
        <v>230</v>
      </c>
      <c r="K179" s="54"/>
      <c r="L179" s="479"/>
      <c r="M179" s="479"/>
      <c r="N179" s="479"/>
      <c r="O179" s="479"/>
      <c r="P179" s="479"/>
      <c r="Q179" s="479"/>
      <c r="R179" s="479"/>
      <c r="S179" s="479"/>
      <c r="T179" s="479"/>
      <c r="U179" s="479"/>
      <c r="V179" s="479"/>
      <c r="W179" s="479"/>
      <c r="X179" s="479"/>
      <c r="Y179" s="479"/>
      <c r="Z179" s="98"/>
      <c r="AA179" s="51"/>
      <c r="AB179" s="14"/>
      <c r="AC179" s="14"/>
    </row>
    <row r="180" spans="1:29" ht="18" customHeight="1" x14ac:dyDescent="0.3">
      <c r="A180" s="10"/>
      <c r="B180" s="50"/>
      <c r="C180" s="77"/>
      <c r="D180" s="77"/>
      <c r="E180" s="77"/>
      <c r="F180" s="77"/>
      <c r="G180" s="81"/>
      <c r="H180" s="77"/>
      <c r="I180" s="81"/>
      <c r="K180" s="54"/>
      <c r="L180" s="480" t="s">
        <v>105</v>
      </c>
      <c r="M180" s="480"/>
      <c r="N180" s="480"/>
      <c r="O180" s="480"/>
      <c r="P180" s="480"/>
      <c r="Q180" s="480"/>
      <c r="R180" s="480"/>
      <c r="S180" s="480"/>
      <c r="T180" s="480"/>
      <c r="U180" s="480"/>
      <c r="V180" s="480"/>
      <c r="W180" s="480"/>
      <c r="X180" s="480"/>
      <c r="Y180" s="480"/>
      <c r="Z180" s="480"/>
      <c r="AA180" s="51"/>
      <c r="AB180" s="14"/>
      <c r="AC180" s="14"/>
    </row>
    <row r="181" spans="1:29" ht="18" customHeight="1" x14ac:dyDescent="0.3">
      <c r="A181" s="10"/>
      <c r="B181" s="50"/>
      <c r="C181" s="77"/>
      <c r="D181" s="77"/>
      <c r="E181" s="77"/>
      <c r="F181" s="77"/>
      <c r="G181" s="81"/>
      <c r="H181" s="77"/>
      <c r="I181" s="81"/>
      <c r="K181" s="54"/>
      <c r="L181" s="480"/>
      <c r="M181" s="480"/>
      <c r="N181" s="480"/>
      <c r="O181" s="480"/>
      <c r="P181" s="480"/>
      <c r="Q181" s="480"/>
      <c r="R181" s="480"/>
      <c r="S181" s="480"/>
      <c r="T181" s="480"/>
      <c r="U181" s="480"/>
      <c r="V181" s="480"/>
      <c r="W181" s="480"/>
      <c r="X181" s="480"/>
      <c r="Y181" s="480"/>
      <c r="Z181" s="480"/>
      <c r="AA181" s="51"/>
      <c r="AB181" s="14"/>
      <c r="AC181" s="14"/>
    </row>
    <row r="182" spans="1:29" ht="18" customHeight="1" x14ac:dyDescent="0.3">
      <c r="A182" s="10"/>
      <c r="B182" s="50"/>
      <c r="C182" s="77"/>
      <c r="K182" s="54"/>
      <c r="L182" s="480"/>
      <c r="M182" s="480"/>
      <c r="N182" s="480"/>
      <c r="O182" s="480"/>
      <c r="P182" s="480"/>
      <c r="Q182" s="480"/>
      <c r="R182" s="480"/>
      <c r="S182" s="480"/>
      <c r="T182" s="480"/>
      <c r="U182" s="480"/>
      <c r="V182" s="480"/>
      <c r="W182" s="480"/>
      <c r="X182" s="480"/>
      <c r="Y182" s="480"/>
      <c r="Z182" s="480"/>
      <c r="AA182" s="51"/>
      <c r="AB182" s="14"/>
      <c r="AC182" s="14"/>
    </row>
    <row r="183" spans="1:29" ht="18" customHeight="1" x14ac:dyDescent="0.3">
      <c r="A183" s="10"/>
      <c r="B183" s="50"/>
      <c r="C183" s="77"/>
      <c r="J183" s="50"/>
      <c r="K183" s="50"/>
      <c r="L183" s="55" t="s">
        <v>53</v>
      </c>
      <c r="M183" s="50"/>
      <c r="N183" s="50"/>
      <c r="O183" s="51"/>
      <c r="P183" s="51"/>
      <c r="Q183" s="51"/>
      <c r="R183" s="51"/>
      <c r="S183" s="51"/>
      <c r="T183" s="51"/>
      <c r="U183" s="51"/>
      <c r="V183" s="51"/>
      <c r="W183" s="51"/>
      <c r="X183" s="51"/>
      <c r="Y183" s="51"/>
      <c r="Z183" s="50"/>
      <c r="AA183" s="51"/>
      <c r="AB183" s="14"/>
      <c r="AC183" s="14"/>
    </row>
    <row r="184" spans="1:29" ht="18" customHeight="1" x14ac:dyDescent="0.3">
      <c r="A184" s="10"/>
      <c r="B184" s="50"/>
      <c r="C184" s="77"/>
      <c r="D184" s="77"/>
      <c r="E184" s="77"/>
      <c r="F184" s="77"/>
      <c r="G184" s="77"/>
      <c r="H184" s="77"/>
      <c r="I184" s="77"/>
      <c r="J184" s="50"/>
      <c r="AA184" s="51"/>
      <c r="AB184" s="14"/>
      <c r="AC184" s="14"/>
    </row>
    <row r="185" spans="1:29" ht="18" customHeight="1" x14ac:dyDescent="0.3">
      <c r="A185" s="10"/>
      <c r="B185" s="50"/>
      <c r="C185" s="77"/>
      <c r="J185" s="50"/>
      <c r="AA185" s="51"/>
      <c r="AB185" s="14"/>
      <c r="AC185" s="14"/>
    </row>
    <row r="186" spans="1:29" ht="18" customHeight="1" x14ac:dyDescent="0.3">
      <c r="A186" s="10"/>
      <c r="B186" s="50"/>
      <c r="C186" s="77"/>
      <c r="J186" s="50"/>
      <c r="K186" s="54" t="s">
        <v>232</v>
      </c>
      <c r="L186" s="477" t="s">
        <v>233</v>
      </c>
      <c r="M186" s="477"/>
      <c r="N186" s="477"/>
      <c r="O186" s="477"/>
      <c r="P186" s="477"/>
      <c r="Q186" s="477"/>
      <c r="R186" s="477"/>
      <c r="S186" s="477"/>
      <c r="T186" s="477"/>
      <c r="U186" s="477"/>
      <c r="V186" s="477"/>
      <c r="W186" s="477"/>
      <c r="X186" s="477"/>
      <c r="Y186" s="477"/>
      <c r="Z186" s="477"/>
      <c r="AA186" s="51"/>
      <c r="AB186" s="14"/>
      <c r="AC186" s="14"/>
    </row>
    <row r="187" spans="1:29" ht="18" customHeight="1" x14ac:dyDescent="0.3">
      <c r="A187" s="10"/>
      <c r="B187" s="50"/>
      <c r="C187" s="77"/>
      <c r="J187" s="50"/>
      <c r="K187" s="54"/>
      <c r="L187" s="477"/>
      <c r="M187" s="477"/>
      <c r="N187" s="477"/>
      <c r="O187" s="477"/>
      <c r="P187" s="477"/>
      <c r="Q187" s="477"/>
      <c r="R187" s="477"/>
      <c r="S187" s="477"/>
      <c r="T187" s="477"/>
      <c r="U187" s="477"/>
      <c r="V187" s="477"/>
      <c r="W187" s="477"/>
      <c r="X187" s="477"/>
      <c r="Y187" s="477"/>
      <c r="Z187" s="477"/>
      <c r="AA187" s="51"/>
      <c r="AB187" s="14"/>
      <c r="AC187" s="14"/>
    </row>
    <row r="188" spans="1:29" ht="18" customHeight="1" x14ac:dyDescent="0.3">
      <c r="A188" s="10"/>
      <c r="B188" s="50"/>
      <c r="C188" s="77"/>
      <c r="J188" s="50"/>
      <c r="K188" s="54"/>
      <c r="L188" s="477"/>
      <c r="M188" s="477"/>
      <c r="N188" s="477"/>
      <c r="O188" s="477"/>
      <c r="P188" s="477"/>
      <c r="Q188" s="477"/>
      <c r="R188" s="477"/>
      <c r="S188" s="477"/>
      <c r="T188" s="477"/>
      <c r="U188" s="477"/>
      <c r="V188" s="477"/>
      <c r="W188" s="477"/>
      <c r="X188" s="477"/>
      <c r="Y188" s="477"/>
      <c r="Z188" s="477"/>
      <c r="AA188" s="51"/>
      <c r="AB188" s="14"/>
      <c r="AC188" s="14"/>
    </row>
    <row r="189" spans="1:29" ht="18" customHeight="1" x14ac:dyDescent="0.3">
      <c r="A189" s="10"/>
      <c r="B189" s="50"/>
      <c r="C189" s="77"/>
      <c r="J189" s="50"/>
      <c r="K189" s="54"/>
      <c r="L189" s="477" t="s">
        <v>91</v>
      </c>
      <c r="M189" s="477"/>
      <c r="N189" s="477"/>
      <c r="O189" s="477"/>
      <c r="P189" s="477"/>
      <c r="Q189" s="477"/>
      <c r="R189" s="477"/>
      <c r="S189" s="477"/>
      <c r="T189" s="477"/>
      <c r="U189" s="477"/>
      <c r="V189" s="477"/>
      <c r="W189" s="477"/>
      <c r="X189" s="477"/>
      <c r="Y189" s="477"/>
      <c r="Z189" s="477"/>
      <c r="AA189" s="51"/>
      <c r="AB189" s="14"/>
      <c r="AC189" s="14"/>
    </row>
    <row r="190" spans="1:29" ht="18" customHeight="1" x14ac:dyDescent="0.3">
      <c r="A190" s="10"/>
      <c r="B190" s="50"/>
      <c r="C190" s="77"/>
      <c r="J190" s="50"/>
      <c r="L190" s="478" t="s">
        <v>221</v>
      </c>
      <c r="M190" s="478"/>
      <c r="N190" s="478"/>
      <c r="O190" s="478"/>
      <c r="P190" s="478"/>
      <c r="Q190" s="478"/>
      <c r="R190" s="478"/>
      <c r="S190" s="478"/>
      <c r="T190" s="478"/>
      <c r="U190" s="478"/>
      <c r="V190" s="478"/>
      <c r="W190" s="478"/>
      <c r="X190" s="478"/>
      <c r="Y190" s="478"/>
      <c r="Z190" s="478"/>
      <c r="AA190" s="51"/>
      <c r="AB190" s="14"/>
      <c r="AC190" s="14"/>
    </row>
    <row r="191" spans="1:29" ht="18" customHeight="1" x14ac:dyDescent="0.3">
      <c r="A191" s="10"/>
      <c r="B191" s="50"/>
      <c r="C191" s="77"/>
      <c r="J191" s="50"/>
      <c r="L191" s="478"/>
      <c r="M191" s="478"/>
      <c r="N191" s="478"/>
      <c r="O191" s="478"/>
      <c r="P191" s="478"/>
      <c r="Q191" s="478"/>
      <c r="R191" s="478"/>
      <c r="S191" s="478"/>
      <c r="T191" s="478"/>
      <c r="U191" s="478"/>
      <c r="V191" s="478"/>
      <c r="W191" s="478"/>
      <c r="X191" s="478"/>
      <c r="Y191" s="478"/>
      <c r="Z191" s="478"/>
      <c r="AA191" s="51"/>
      <c r="AB191" s="14"/>
      <c r="AC191" s="14"/>
    </row>
    <row r="192" spans="1:29" ht="18" customHeight="1" x14ac:dyDescent="0.3">
      <c r="A192" s="10"/>
      <c r="B192" s="50"/>
      <c r="C192" s="77"/>
      <c r="J192" s="50"/>
      <c r="Z192" s="50"/>
      <c r="AA192" s="51"/>
      <c r="AB192" s="14"/>
      <c r="AC192" s="14"/>
    </row>
    <row r="193" spans="1:29" ht="18" customHeight="1" x14ac:dyDescent="0.3">
      <c r="A193" s="10"/>
      <c r="B193" s="50"/>
      <c r="C193" s="77"/>
      <c r="J193" s="50"/>
      <c r="Z193" s="50"/>
      <c r="AA193" s="51"/>
      <c r="AB193" s="14"/>
      <c r="AC193" s="14"/>
    </row>
    <row r="194" spans="1:29" ht="18" customHeight="1" x14ac:dyDescent="0.3">
      <c r="A194" s="10"/>
      <c r="B194" s="50"/>
      <c r="C194" s="82" t="s">
        <v>19</v>
      </c>
      <c r="D194" s="77"/>
      <c r="E194" s="77"/>
      <c r="F194" s="77"/>
      <c r="G194" s="77"/>
      <c r="H194" s="77"/>
      <c r="I194" s="77"/>
      <c r="J194" s="50"/>
      <c r="AA194" s="51"/>
      <c r="AB194" s="14"/>
      <c r="AC194" s="14"/>
    </row>
    <row r="195" spans="1:29" ht="18" customHeight="1" thickBot="1" x14ac:dyDescent="0.35">
      <c r="A195" s="10"/>
      <c r="B195" s="50"/>
      <c r="C195" s="77"/>
      <c r="D195" s="83" t="s">
        <v>18</v>
      </c>
      <c r="E195" s="83" t="str">
        <f>+H149</f>
        <v>Total</v>
      </c>
      <c r="F195" s="78"/>
      <c r="G195" s="77"/>
      <c r="H195" s="77"/>
      <c r="I195" s="77"/>
      <c r="J195" s="50"/>
      <c r="AA195" s="51"/>
      <c r="AB195" s="14"/>
      <c r="AC195" s="14"/>
    </row>
    <row r="196" spans="1:29" ht="18" customHeight="1" x14ac:dyDescent="0.3">
      <c r="A196" s="10"/>
      <c r="B196" s="50"/>
      <c r="C196" s="77"/>
      <c r="D196" s="83" t="s">
        <v>17</v>
      </c>
      <c r="E196" s="331">
        <v>49530154</v>
      </c>
      <c r="F196" s="329" t="str">
        <f>IF(ISNUMBER(E196),"for financial analysis","Warning")</f>
        <v>for financial analysis</v>
      </c>
      <c r="G196" s="77"/>
      <c r="H196" s="77"/>
      <c r="I196" s="77"/>
      <c r="J196" s="50"/>
      <c r="K196" s="54" t="s">
        <v>234</v>
      </c>
      <c r="L196" s="479" t="s">
        <v>294</v>
      </c>
      <c r="M196" s="479"/>
      <c r="N196" s="479"/>
      <c r="O196" s="479"/>
      <c r="P196" s="479"/>
      <c r="Q196" s="479"/>
      <c r="R196" s="479"/>
      <c r="S196" s="479"/>
      <c r="T196" s="479"/>
      <c r="U196" s="479"/>
      <c r="V196" s="479"/>
      <c r="W196" s="479"/>
      <c r="X196" s="479"/>
      <c r="Y196" s="479"/>
      <c r="Z196" s="479"/>
      <c r="AA196" s="51"/>
      <c r="AB196" s="14"/>
      <c r="AC196" s="14"/>
    </row>
    <row r="197" spans="1:29" ht="18" customHeight="1" x14ac:dyDescent="0.3">
      <c r="A197" s="10"/>
      <c r="B197" s="50"/>
      <c r="C197" s="77"/>
      <c r="D197" s="78"/>
      <c r="E197" s="77"/>
      <c r="F197" s="77"/>
      <c r="G197" s="77"/>
      <c r="H197" s="77"/>
      <c r="I197" s="77"/>
      <c r="J197" s="50"/>
      <c r="K197" s="50"/>
      <c r="L197" s="479"/>
      <c r="M197" s="479"/>
      <c r="N197" s="479"/>
      <c r="O197" s="479"/>
      <c r="P197" s="479"/>
      <c r="Q197" s="479"/>
      <c r="R197" s="479"/>
      <c r="S197" s="479"/>
      <c r="T197" s="479"/>
      <c r="U197" s="479"/>
      <c r="V197" s="479"/>
      <c r="W197" s="479"/>
      <c r="X197" s="479"/>
      <c r="Y197" s="479"/>
      <c r="Z197" s="479"/>
      <c r="AA197" s="51"/>
      <c r="AB197" s="14"/>
      <c r="AC197" s="14"/>
    </row>
    <row r="198" spans="1:29" ht="18" customHeight="1" x14ac:dyDescent="0.3">
      <c r="A198" s="10"/>
      <c r="B198" s="50"/>
      <c r="C198" s="77"/>
      <c r="D198" s="77"/>
      <c r="E198" s="77"/>
      <c r="F198" s="77"/>
      <c r="G198" s="77"/>
      <c r="H198" s="77"/>
      <c r="I198" s="77"/>
      <c r="J198" s="50"/>
      <c r="K198" s="50"/>
      <c r="L198" s="479"/>
      <c r="M198" s="479"/>
      <c r="N198" s="479"/>
      <c r="O198" s="479"/>
      <c r="P198" s="479"/>
      <c r="Q198" s="479"/>
      <c r="R198" s="479"/>
      <c r="S198" s="479"/>
      <c r="T198" s="479"/>
      <c r="U198" s="479"/>
      <c r="V198" s="479"/>
      <c r="W198" s="479"/>
      <c r="X198" s="479"/>
      <c r="Y198" s="479"/>
      <c r="Z198" s="479"/>
      <c r="AA198" s="51"/>
      <c r="AB198" s="14"/>
      <c r="AC198" s="14"/>
    </row>
    <row r="199" spans="1:29" ht="18" customHeight="1" x14ac:dyDescent="0.3">
      <c r="A199" s="10"/>
      <c r="B199" s="50"/>
      <c r="C199" s="77"/>
      <c r="D199" s="77"/>
      <c r="E199" s="77"/>
      <c r="F199" s="77"/>
      <c r="G199" s="77"/>
      <c r="H199" s="77"/>
      <c r="I199" s="77"/>
      <c r="J199" s="50"/>
      <c r="K199" s="50"/>
      <c r="L199" s="479"/>
      <c r="M199" s="479"/>
      <c r="N199" s="479"/>
      <c r="O199" s="479"/>
      <c r="P199" s="479"/>
      <c r="Q199" s="479"/>
      <c r="R199" s="479"/>
      <c r="S199" s="479"/>
      <c r="T199" s="479"/>
      <c r="U199" s="479"/>
      <c r="V199" s="479"/>
      <c r="W199" s="479"/>
      <c r="X199" s="479"/>
      <c r="Y199" s="479"/>
      <c r="Z199" s="479"/>
      <c r="AA199" s="51"/>
      <c r="AB199" s="14"/>
      <c r="AC199" s="14"/>
    </row>
    <row r="200" spans="1:29" ht="18" customHeight="1" x14ac:dyDescent="0.3">
      <c r="A200" s="10"/>
      <c r="B200" s="50"/>
      <c r="C200" s="77"/>
      <c r="D200" s="77"/>
      <c r="E200" s="77"/>
      <c r="F200" s="77"/>
      <c r="G200" s="77"/>
      <c r="H200" s="77"/>
      <c r="I200" s="77"/>
      <c r="J200" s="50"/>
      <c r="L200" s="479"/>
      <c r="M200" s="479"/>
      <c r="N200" s="479"/>
      <c r="O200" s="479"/>
      <c r="P200" s="479"/>
      <c r="Q200" s="479"/>
      <c r="R200" s="479"/>
      <c r="S200" s="479"/>
      <c r="T200" s="479"/>
      <c r="U200" s="479"/>
      <c r="V200" s="479"/>
      <c r="W200" s="479"/>
      <c r="X200" s="479"/>
      <c r="Y200" s="479"/>
      <c r="Z200" s="479"/>
      <c r="AA200" s="51"/>
      <c r="AB200" s="14"/>
      <c r="AC200" s="14"/>
    </row>
    <row r="201" spans="1:29" ht="18" customHeight="1" x14ac:dyDescent="0.3">
      <c r="A201" s="10"/>
      <c r="B201" s="50"/>
      <c r="C201" s="77"/>
      <c r="D201" s="77"/>
      <c r="E201" s="77"/>
      <c r="F201" s="77"/>
      <c r="G201" s="77"/>
      <c r="H201" s="77"/>
      <c r="I201" s="77"/>
      <c r="J201" s="50"/>
      <c r="L201" s="479"/>
      <c r="M201" s="479"/>
      <c r="N201" s="479"/>
      <c r="O201" s="479"/>
      <c r="P201" s="479"/>
      <c r="Q201" s="479"/>
      <c r="R201" s="479"/>
      <c r="S201" s="479"/>
      <c r="T201" s="479"/>
      <c r="U201" s="479"/>
      <c r="V201" s="479"/>
      <c r="W201" s="479"/>
      <c r="X201" s="479"/>
      <c r="Y201" s="479"/>
      <c r="Z201" s="479"/>
      <c r="AA201" s="51"/>
      <c r="AB201" s="14"/>
      <c r="AC201" s="14"/>
    </row>
    <row r="202" spans="1:29" ht="18" customHeight="1" x14ac:dyDescent="0.3">
      <c r="A202" s="10"/>
      <c r="B202" s="50"/>
      <c r="C202" s="77"/>
      <c r="D202" s="77"/>
      <c r="E202" s="77"/>
      <c r="F202" s="77"/>
      <c r="G202" s="77"/>
      <c r="H202" s="77"/>
      <c r="I202" s="77"/>
      <c r="J202" s="50"/>
      <c r="L202" s="479"/>
      <c r="M202" s="479"/>
      <c r="N202" s="479"/>
      <c r="O202" s="479"/>
      <c r="P202" s="479"/>
      <c r="Q202" s="479"/>
      <c r="R202" s="479"/>
      <c r="S202" s="479"/>
      <c r="T202" s="479"/>
      <c r="U202" s="479"/>
      <c r="V202" s="479"/>
      <c r="W202" s="479"/>
      <c r="X202" s="479"/>
      <c r="Y202" s="479"/>
      <c r="Z202" s="479"/>
      <c r="AA202" s="51"/>
      <c r="AB202" s="14"/>
      <c r="AC202" s="14"/>
    </row>
    <row r="203" spans="1:29" ht="19.5" customHeight="1" x14ac:dyDescent="0.3">
      <c r="A203" s="10"/>
      <c r="B203" s="50"/>
      <c r="C203" s="77"/>
      <c r="D203" s="77"/>
      <c r="E203" s="77"/>
      <c r="F203" s="77"/>
      <c r="G203" s="77"/>
      <c r="H203" s="77"/>
      <c r="I203" s="77"/>
      <c r="J203" s="50"/>
      <c r="L203" s="479"/>
      <c r="M203" s="479"/>
      <c r="N203" s="479"/>
      <c r="O203" s="479"/>
      <c r="P203" s="479"/>
      <c r="Q203" s="479"/>
      <c r="R203" s="479"/>
      <c r="S203" s="479"/>
      <c r="T203" s="479"/>
      <c r="U203" s="479"/>
      <c r="V203" s="479"/>
      <c r="W203" s="479"/>
      <c r="X203" s="479"/>
      <c r="Y203" s="479"/>
      <c r="Z203" s="479"/>
      <c r="AA203" s="51"/>
      <c r="AB203" s="14"/>
      <c r="AC203" s="14"/>
    </row>
    <row r="204" spans="1:29" ht="18" customHeight="1" x14ac:dyDescent="0.3">
      <c r="A204" s="10"/>
      <c r="B204" s="50"/>
      <c r="C204" s="77"/>
      <c r="D204" s="77"/>
      <c r="E204" s="77"/>
      <c r="F204" s="77"/>
      <c r="G204" s="77"/>
      <c r="H204" s="77"/>
      <c r="I204" s="77"/>
      <c r="J204" s="50"/>
      <c r="L204" s="73" t="s">
        <v>60</v>
      </c>
      <c r="AA204" s="51"/>
      <c r="AB204" s="14"/>
      <c r="AC204" s="14"/>
    </row>
    <row r="205" spans="1:29" ht="18" customHeight="1" x14ac:dyDescent="0.3">
      <c r="A205" s="10"/>
      <c r="B205" s="50"/>
      <c r="C205" s="77"/>
      <c r="D205" s="77"/>
      <c r="E205" s="78"/>
      <c r="F205" s="77"/>
      <c r="G205" s="77"/>
      <c r="H205" s="77"/>
      <c r="I205" s="77"/>
      <c r="J205" s="50"/>
      <c r="AA205" s="51"/>
      <c r="AB205" s="14"/>
      <c r="AC205" s="14"/>
    </row>
    <row r="206" spans="1:29" ht="18" customHeight="1" x14ac:dyDescent="0.3">
      <c r="A206" s="10"/>
      <c r="B206" s="50"/>
      <c r="C206" s="77"/>
      <c r="D206" s="77"/>
      <c r="E206" s="83"/>
      <c r="F206" s="77"/>
      <c r="G206" s="77"/>
      <c r="H206" s="77"/>
      <c r="I206" s="77"/>
      <c r="J206" s="50"/>
      <c r="AA206" s="51"/>
      <c r="AB206" s="14"/>
      <c r="AC206" s="14"/>
    </row>
    <row r="207" spans="1:29" ht="18" customHeight="1" thickBot="1" x14ac:dyDescent="0.35">
      <c r="A207" s="10"/>
      <c r="B207" s="50"/>
      <c r="C207" s="77"/>
      <c r="D207" s="77"/>
      <c r="E207" s="332">
        <v>38450321</v>
      </c>
      <c r="F207" s="333" t="str">
        <f>IF(OR(ISTEXT(E207),E207&lt;0),"Warning","for economic analysis")</f>
        <v>for economic analysis</v>
      </c>
      <c r="G207" s="77"/>
      <c r="H207" s="77"/>
      <c r="I207" s="77"/>
      <c r="J207" s="50"/>
      <c r="K207" s="54" t="s">
        <v>235</v>
      </c>
      <c r="L207" s="477" t="s">
        <v>112</v>
      </c>
      <c r="M207" s="477"/>
      <c r="N207" s="477"/>
      <c r="O207" s="477"/>
      <c r="P207" s="477"/>
      <c r="Q207" s="477"/>
      <c r="R207" s="477"/>
      <c r="S207" s="477"/>
      <c r="T207" s="477"/>
      <c r="U207" s="477"/>
      <c r="V207" s="477"/>
      <c r="W207" s="477"/>
      <c r="X207" s="477"/>
      <c r="Y207" s="477"/>
      <c r="Z207" s="477"/>
      <c r="AA207" s="51"/>
      <c r="AB207" s="14"/>
      <c r="AC207" s="14"/>
    </row>
    <row r="208" spans="1:29" ht="18" customHeight="1" x14ac:dyDescent="0.3">
      <c r="A208" s="10"/>
      <c r="B208" s="50"/>
      <c r="C208" s="77"/>
      <c r="D208" s="77"/>
      <c r="E208" s="77"/>
      <c r="F208" s="77"/>
      <c r="G208" s="77"/>
      <c r="H208" s="77"/>
      <c r="I208" s="77"/>
      <c r="J208" s="50"/>
      <c r="K208" s="54"/>
      <c r="L208" s="477"/>
      <c r="M208" s="477"/>
      <c r="N208" s="477"/>
      <c r="O208" s="477"/>
      <c r="P208" s="477"/>
      <c r="Q208" s="477"/>
      <c r="R208" s="477"/>
      <c r="S208" s="477"/>
      <c r="T208" s="477"/>
      <c r="U208" s="477"/>
      <c r="V208" s="477"/>
      <c r="W208" s="477"/>
      <c r="X208" s="477"/>
      <c r="Y208" s="477"/>
      <c r="Z208" s="477"/>
      <c r="AA208" s="51"/>
      <c r="AB208" s="14"/>
      <c r="AC208" s="14"/>
    </row>
    <row r="209" spans="1:29" ht="18" customHeight="1" x14ac:dyDescent="0.3">
      <c r="A209" s="10"/>
      <c r="B209" s="50"/>
      <c r="C209" s="77"/>
      <c r="D209" s="77"/>
      <c r="E209" s="77"/>
      <c r="F209" s="77"/>
      <c r="G209" s="77"/>
      <c r="H209" s="77"/>
      <c r="I209" s="77"/>
      <c r="J209" s="50"/>
      <c r="K209" s="54"/>
      <c r="L209" s="477"/>
      <c r="M209" s="477"/>
      <c r="N209" s="477"/>
      <c r="O209" s="477"/>
      <c r="P209" s="477"/>
      <c r="Q209" s="477"/>
      <c r="R209" s="477"/>
      <c r="S209" s="477"/>
      <c r="T209" s="477"/>
      <c r="U209" s="477"/>
      <c r="V209" s="477"/>
      <c r="W209" s="477"/>
      <c r="X209" s="477"/>
      <c r="Y209" s="477"/>
      <c r="Z209" s="477"/>
      <c r="AA209" s="51"/>
      <c r="AB209" s="14"/>
      <c r="AC209" s="14"/>
    </row>
    <row r="210" spans="1:29" ht="18" customHeight="1" x14ac:dyDescent="0.3">
      <c r="A210" s="10"/>
      <c r="B210" s="50"/>
      <c r="C210" s="77"/>
      <c r="D210" s="77"/>
      <c r="E210" s="77"/>
      <c r="F210" s="77"/>
      <c r="G210" s="77"/>
      <c r="H210" s="77"/>
      <c r="I210" s="77"/>
      <c r="J210" s="50"/>
      <c r="K210" s="54"/>
      <c r="L210" s="477"/>
      <c r="M210" s="477"/>
      <c r="N210" s="477"/>
      <c r="O210" s="477"/>
      <c r="P210" s="477"/>
      <c r="Q210" s="477"/>
      <c r="R210" s="477"/>
      <c r="S210" s="477"/>
      <c r="T210" s="477"/>
      <c r="U210" s="477"/>
      <c r="V210" s="477"/>
      <c r="W210" s="477"/>
      <c r="X210" s="477"/>
      <c r="Y210" s="477"/>
      <c r="Z210" s="477"/>
      <c r="AA210" s="51"/>
      <c r="AB210" s="14"/>
      <c r="AC210" s="14"/>
    </row>
    <row r="211" spans="1:29" ht="18" customHeight="1" x14ac:dyDescent="0.3">
      <c r="A211" s="10"/>
      <c r="B211" s="50"/>
      <c r="C211" s="82"/>
      <c r="D211" s="77"/>
      <c r="E211" s="77"/>
      <c r="F211" s="77"/>
      <c r="G211" s="77"/>
      <c r="H211" s="77"/>
      <c r="I211" s="77"/>
      <c r="J211" s="50"/>
      <c r="K211" s="50"/>
      <c r="L211" s="477" t="s">
        <v>90</v>
      </c>
      <c r="M211" s="477"/>
      <c r="N211" s="477"/>
      <c r="O211" s="477"/>
      <c r="P211" s="477"/>
      <c r="Q211" s="477"/>
      <c r="R211" s="477"/>
      <c r="S211" s="477"/>
      <c r="T211" s="477"/>
      <c r="U211" s="477"/>
      <c r="V211" s="477"/>
      <c r="W211" s="477"/>
      <c r="X211" s="477"/>
      <c r="Y211" s="477"/>
      <c r="Z211" s="477"/>
      <c r="AA211" s="51"/>
      <c r="AB211" s="14"/>
      <c r="AC211" s="14"/>
    </row>
    <row r="212" spans="1:29" ht="18" customHeight="1" x14ac:dyDescent="0.3">
      <c r="A212" s="10"/>
      <c r="B212" s="50"/>
      <c r="C212" s="77"/>
      <c r="D212" s="77"/>
      <c r="E212" s="77"/>
      <c r="F212" s="77"/>
      <c r="G212" s="77"/>
      <c r="H212" s="77"/>
      <c r="I212" s="77"/>
      <c r="J212" s="50"/>
      <c r="K212" s="50"/>
      <c r="L212" s="55" t="s">
        <v>60</v>
      </c>
      <c r="M212" s="50"/>
      <c r="N212" s="50"/>
      <c r="O212" s="51"/>
      <c r="P212" s="51"/>
      <c r="Q212" s="51"/>
      <c r="R212" s="51"/>
      <c r="S212" s="51"/>
      <c r="T212" s="51"/>
      <c r="U212" s="51"/>
      <c r="V212" s="51"/>
      <c r="W212" s="51"/>
      <c r="X212" s="51"/>
      <c r="Y212" s="51"/>
      <c r="Z212" s="51"/>
      <c r="AA212" s="51"/>
      <c r="AB212" s="14"/>
      <c r="AC212" s="14"/>
    </row>
    <row r="213" spans="1:29" ht="18" customHeight="1" x14ac:dyDescent="0.3">
      <c r="A213" s="10"/>
      <c r="B213" s="50"/>
      <c r="C213" s="77"/>
      <c r="D213" s="77"/>
      <c r="E213" s="77"/>
      <c r="F213" s="77"/>
      <c r="G213" s="77"/>
      <c r="H213" s="77"/>
      <c r="I213" s="77"/>
      <c r="J213" s="50"/>
      <c r="K213" s="50"/>
      <c r="L213" s="50"/>
      <c r="M213" s="50"/>
      <c r="N213" s="50"/>
      <c r="O213" s="51"/>
      <c r="P213" s="51"/>
      <c r="Q213" s="51"/>
      <c r="R213" s="51"/>
      <c r="S213" s="51"/>
      <c r="T213" s="51"/>
      <c r="U213" s="51"/>
      <c r="V213" s="51"/>
      <c r="W213" s="51"/>
      <c r="X213" s="51"/>
      <c r="Y213" s="51"/>
      <c r="Z213" s="51"/>
      <c r="AA213" s="51"/>
      <c r="AB213" s="14"/>
      <c r="AC213" s="14"/>
    </row>
    <row r="214" spans="1:29" ht="18" customHeight="1" x14ac:dyDescent="0.3">
      <c r="A214" s="10"/>
      <c r="B214" s="50"/>
      <c r="C214" s="77"/>
      <c r="D214" s="77"/>
      <c r="E214" s="77"/>
      <c r="F214" s="77"/>
      <c r="G214" s="77"/>
      <c r="H214" s="77"/>
      <c r="I214" s="77"/>
      <c r="J214" s="50"/>
      <c r="K214" s="50"/>
      <c r="L214" s="50"/>
      <c r="M214" s="50"/>
      <c r="N214" s="50"/>
      <c r="O214" s="51"/>
      <c r="P214" s="51"/>
      <c r="Q214" s="51"/>
      <c r="R214" s="51"/>
      <c r="S214" s="51"/>
      <c r="T214" s="51"/>
      <c r="U214" s="51"/>
      <c r="V214" s="51"/>
      <c r="W214" s="51"/>
      <c r="X214" s="51"/>
      <c r="Y214" s="51"/>
      <c r="Z214" s="51"/>
      <c r="AA214" s="51"/>
      <c r="AB214" s="14"/>
      <c r="AC214" s="14"/>
    </row>
    <row r="215" spans="1:29" ht="18" customHeight="1" x14ac:dyDescent="0.3">
      <c r="A215" s="10"/>
      <c r="B215" s="50"/>
      <c r="C215" s="77"/>
      <c r="D215" s="77"/>
      <c r="E215" s="77"/>
      <c r="F215" s="77"/>
      <c r="G215" s="77"/>
      <c r="H215" s="77"/>
      <c r="I215" s="77"/>
      <c r="J215" s="50"/>
      <c r="K215" s="50"/>
      <c r="L215" s="50"/>
      <c r="M215" s="50"/>
      <c r="N215" s="50"/>
      <c r="O215" s="51"/>
      <c r="P215" s="51"/>
      <c r="Q215" s="51"/>
      <c r="R215" s="51"/>
      <c r="S215" s="51"/>
      <c r="T215" s="51"/>
      <c r="U215" s="51"/>
      <c r="V215" s="51"/>
      <c r="W215" s="51"/>
      <c r="X215" s="51"/>
      <c r="Y215" s="51"/>
      <c r="Z215" s="51"/>
      <c r="AA215" s="51"/>
      <c r="AB215" s="14"/>
      <c r="AC215" s="14"/>
    </row>
    <row r="216" spans="1:29" ht="18" customHeight="1" thickBot="1" x14ac:dyDescent="0.35">
      <c r="A216" s="10"/>
      <c r="B216" s="50"/>
      <c r="C216" s="74" t="s">
        <v>44</v>
      </c>
      <c r="D216" s="75"/>
      <c r="E216" s="76"/>
      <c r="F216" s="76"/>
      <c r="G216" s="74"/>
      <c r="H216" s="75"/>
      <c r="I216" s="76"/>
      <c r="J216" s="50"/>
      <c r="K216" s="50"/>
      <c r="L216" s="50"/>
      <c r="M216" s="50"/>
      <c r="N216" s="50"/>
      <c r="O216" s="51"/>
      <c r="P216" s="51"/>
      <c r="Q216" s="51"/>
      <c r="R216" s="51"/>
      <c r="S216" s="51"/>
      <c r="T216" s="51"/>
      <c r="U216" s="51"/>
      <c r="V216" s="51"/>
      <c r="W216" s="51"/>
      <c r="X216" s="51"/>
      <c r="Y216" s="51"/>
      <c r="Z216" s="51"/>
      <c r="AA216" s="51"/>
      <c r="AB216" s="14"/>
      <c r="AC216" s="14"/>
    </row>
    <row r="217" spans="1:29" ht="18" customHeight="1" x14ac:dyDescent="0.3">
      <c r="A217" s="10"/>
      <c r="B217" s="50"/>
      <c r="C217" s="77"/>
      <c r="D217" s="77"/>
      <c r="E217" s="77"/>
      <c r="F217" s="77"/>
      <c r="G217" s="77"/>
      <c r="H217" s="77"/>
      <c r="I217" s="77"/>
      <c r="J217" s="50"/>
      <c r="K217" s="50"/>
      <c r="L217" s="50"/>
      <c r="M217" s="50"/>
      <c r="N217" s="50"/>
      <c r="O217" s="51"/>
      <c r="P217" s="51"/>
      <c r="Q217" s="51"/>
      <c r="R217" s="51"/>
      <c r="S217" s="51"/>
      <c r="T217" s="51"/>
      <c r="U217" s="51"/>
      <c r="V217" s="51"/>
      <c r="W217" s="51"/>
      <c r="X217" s="51"/>
      <c r="Y217" s="51"/>
      <c r="Z217" s="51"/>
      <c r="AA217" s="51"/>
      <c r="AB217" s="14"/>
      <c r="AC217" s="14"/>
    </row>
    <row r="218" spans="1:29" ht="18" customHeight="1" x14ac:dyDescent="0.3">
      <c r="A218" s="10"/>
      <c r="B218" s="50"/>
      <c r="C218" s="78"/>
      <c r="D218" s="78"/>
      <c r="E218" s="85" t="s">
        <v>13</v>
      </c>
      <c r="F218" s="85" t="s">
        <v>41</v>
      </c>
      <c r="H218" s="475" t="s">
        <v>70</v>
      </c>
      <c r="I218" s="78"/>
      <c r="J218" s="50"/>
      <c r="K218" s="50"/>
      <c r="L218" s="50"/>
      <c r="M218" s="50"/>
      <c r="N218" s="50"/>
      <c r="O218" s="51"/>
      <c r="P218" s="51"/>
      <c r="Q218" s="51"/>
      <c r="R218" s="51"/>
      <c r="S218" s="51"/>
      <c r="T218" s="51"/>
      <c r="U218" s="51"/>
      <c r="V218" s="51"/>
      <c r="W218" s="51"/>
      <c r="X218" s="51"/>
      <c r="Y218" s="51"/>
      <c r="Z218" s="51"/>
      <c r="AA218" s="51"/>
      <c r="AB218" s="14"/>
      <c r="AC218" s="14"/>
    </row>
    <row r="219" spans="1:29" ht="18" customHeight="1" thickBot="1" x14ac:dyDescent="0.35">
      <c r="A219" s="10"/>
      <c r="B219" s="50"/>
      <c r="C219" s="78" t="s">
        <v>33</v>
      </c>
      <c r="D219" s="78"/>
      <c r="E219" s="325" t="s">
        <v>40</v>
      </c>
      <c r="F219" s="325" t="s">
        <v>39</v>
      </c>
      <c r="H219" s="476"/>
      <c r="I219" s="83">
        <v>2021</v>
      </c>
      <c r="J219" s="50"/>
      <c r="K219" s="148" t="s">
        <v>236</v>
      </c>
      <c r="L219" s="477" t="s">
        <v>181</v>
      </c>
      <c r="M219" s="477"/>
      <c r="N219" s="477"/>
      <c r="O219" s="477"/>
      <c r="P219" s="477"/>
      <c r="Q219" s="477"/>
      <c r="R219" s="477"/>
      <c r="S219" s="477"/>
      <c r="T219" s="477"/>
      <c r="U219" s="477"/>
      <c r="V219" s="477"/>
      <c r="W219" s="477"/>
      <c r="X219" s="477"/>
      <c r="Y219" s="477"/>
      <c r="Z219" s="477"/>
      <c r="AA219" s="51"/>
      <c r="AB219" s="14"/>
      <c r="AC219" s="14"/>
    </row>
    <row r="220" spans="1:29" ht="18" customHeight="1" x14ac:dyDescent="0.3">
      <c r="A220" s="10"/>
      <c r="B220" s="50"/>
      <c r="C220" s="473" t="s">
        <v>22</v>
      </c>
      <c r="D220" s="474"/>
      <c r="E220" s="334">
        <v>6.25</v>
      </c>
      <c r="F220" s="335">
        <v>0.8</v>
      </c>
      <c r="H220" s="337" t="s">
        <v>71</v>
      </c>
      <c r="I220" s="338">
        <v>100000</v>
      </c>
      <c r="J220" s="50"/>
      <c r="K220" s="50"/>
      <c r="L220" s="477"/>
      <c r="M220" s="477"/>
      <c r="N220" s="477"/>
      <c r="O220" s="477"/>
      <c r="P220" s="477"/>
      <c r="Q220" s="477"/>
      <c r="R220" s="477"/>
      <c r="S220" s="477"/>
      <c r="T220" s="477"/>
      <c r="U220" s="477"/>
      <c r="V220" s="477"/>
      <c r="W220" s="477"/>
      <c r="X220" s="477"/>
      <c r="Y220" s="477"/>
      <c r="Z220" s="477"/>
      <c r="AA220" s="51"/>
      <c r="AB220" s="14"/>
      <c r="AC220" s="14"/>
    </row>
    <row r="221" spans="1:29" ht="18" customHeight="1" x14ac:dyDescent="0.3">
      <c r="A221" s="10"/>
      <c r="B221" s="50"/>
      <c r="C221" s="81" t="s">
        <v>59</v>
      </c>
      <c r="D221" s="77"/>
      <c r="E221" s="81" t="s">
        <v>59</v>
      </c>
      <c r="F221" s="81" t="s">
        <v>59</v>
      </c>
      <c r="H221" s="81" t="s">
        <v>59</v>
      </c>
      <c r="I221" s="81" t="s">
        <v>59</v>
      </c>
      <c r="J221" s="50"/>
      <c r="K221" s="50"/>
      <c r="L221" s="477"/>
      <c r="M221" s="477"/>
      <c r="N221" s="477"/>
      <c r="O221" s="477"/>
      <c r="P221" s="477"/>
      <c r="Q221" s="477"/>
      <c r="R221" s="477"/>
      <c r="S221" s="477"/>
      <c r="T221" s="477"/>
      <c r="U221" s="477"/>
      <c r="V221" s="477"/>
      <c r="W221" s="477"/>
      <c r="X221" s="477"/>
      <c r="Y221" s="477"/>
      <c r="Z221" s="477"/>
      <c r="AA221" s="51"/>
      <c r="AB221" s="14"/>
      <c r="AC221" s="14"/>
    </row>
    <row r="222" spans="1:29" ht="18" customHeight="1" x14ac:dyDescent="0.3">
      <c r="A222" s="10"/>
      <c r="B222" s="50"/>
      <c r="C222" s="81" t="s">
        <v>237</v>
      </c>
      <c r="D222" s="77"/>
      <c r="E222" s="81" t="s">
        <v>238</v>
      </c>
      <c r="F222" s="81" t="s">
        <v>239</v>
      </c>
      <c r="H222" s="81" t="s">
        <v>240</v>
      </c>
      <c r="I222" s="81" t="s">
        <v>241</v>
      </c>
      <c r="J222" s="50"/>
      <c r="K222" s="50"/>
      <c r="L222" s="50"/>
      <c r="M222" s="50"/>
      <c r="N222" s="50"/>
      <c r="O222" s="50"/>
      <c r="P222" s="50"/>
      <c r="Q222" s="50"/>
      <c r="R222" s="50"/>
      <c r="S222" s="50"/>
      <c r="T222" s="50"/>
      <c r="U222" s="50"/>
      <c r="V222" s="50"/>
      <c r="W222" s="50"/>
      <c r="X222" s="50"/>
      <c r="Y222" s="50"/>
      <c r="Z222" s="50"/>
      <c r="AA222" s="51"/>
      <c r="AB222" s="14"/>
      <c r="AC222" s="14"/>
    </row>
    <row r="223" spans="1:29" ht="18" customHeight="1" x14ac:dyDescent="0.3">
      <c r="A223" s="10"/>
      <c r="B223" s="50"/>
      <c r="J223" s="50"/>
      <c r="K223" s="50"/>
      <c r="L223" s="50"/>
      <c r="M223" s="50"/>
      <c r="N223" s="50"/>
      <c r="O223" s="50"/>
      <c r="P223" s="50"/>
      <c r="Q223" s="50"/>
      <c r="R223" s="50"/>
      <c r="S223" s="50"/>
      <c r="T223" s="50"/>
      <c r="U223" s="50"/>
      <c r="V223" s="50"/>
      <c r="W223" s="50"/>
      <c r="X223" s="50"/>
      <c r="Y223" s="50"/>
      <c r="Z223" s="50"/>
      <c r="AA223" s="51"/>
      <c r="AB223" s="14"/>
      <c r="AC223" s="14"/>
    </row>
    <row r="224" spans="1:29" ht="18" customHeight="1" x14ac:dyDescent="0.3">
      <c r="A224" s="10"/>
      <c r="B224" s="50"/>
      <c r="C224" s="78"/>
      <c r="D224" s="78"/>
      <c r="E224" s="78"/>
      <c r="F224" s="78"/>
      <c r="H224" s="78"/>
      <c r="I224" s="78"/>
      <c r="J224" s="50"/>
      <c r="K224" s="54" t="s">
        <v>242</v>
      </c>
      <c r="L224" s="477" t="s">
        <v>295</v>
      </c>
      <c r="M224" s="477"/>
      <c r="N224" s="477"/>
      <c r="O224" s="477"/>
      <c r="P224" s="477"/>
      <c r="Q224" s="477"/>
      <c r="R224" s="477"/>
      <c r="S224" s="477"/>
      <c r="T224" s="477"/>
      <c r="U224" s="477"/>
      <c r="V224" s="477"/>
      <c r="W224" s="477"/>
      <c r="X224" s="477"/>
      <c r="Y224" s="477"/>
      <c r="Z224" s="477"/>
      <c r="AA224" s="51"/>
      <c r="AB224" s="14"/>
      <c r="AC224" s="14"/>
    </row>
    <row r="225" spans="1:29" ht="18" customHeight="1" x14ac:dyDescent="0.35">
      <c r="A225" s="10"/>
      <c r="B225" s="50"/>
      <c r="C225" s="84"/>
      <c r="D225" s="77"/>
      <c r="E225" s="147"/>
      <c r="F225" s="81"/>
      <c r="H225" s="77"/>
      <c r="I225" s="81"/>
      <c r="J225" s="50"/>
      <c r="K225" s="54"/>
      <c r="L225" s="477"/>
      <c r="M225" s="477"/>
      <c r="N225" s="477"/>
      <c r="O225" s="477"/>
      <c r="P225" s="477"/>
      <c r="Q225" s="477"/>
      <c r="R225" s="477"/>
      <c r="S225" s="477"/>
      <c r="T225" s="477"/>
      <c r="U225" s="477"/>
      <c r="V225" s="477"/>
      <c r="W225" s="477"/>
      <c r="X225" s="477"/>
      <c r="Y225" s="477"/>
      <c r="Z225" s="477"/>
      <c r="AA225" s="51"/>
      <c r="AB225" s="14"/>
      <c r="AC225" s="14"/>
    </row>
    <row r="226" spans="1:29" ht="18" customHeight="1" x14ac:dyDescent="0.35">
      <c r="A226" s="10"/>
      <c r="B226" s="50"/>
      <c r="C226" s="84"/>
      <c r="D226" s="77"/>
      <c r="E226" s="147"/>
      <c r="F226" s="81"/>
      <c r="H226" s="77"/>
      <c r="I226" s="81"/>
      <c r="J226" s="50"/>
      <c r="K226" s="54"/>
      <c r="L226" s="477"/>
      <c r="M226" s="477"/>
      <c r="N226" s="477"/>
      <c r="O226" s="477"/>
      <c r="P226" s="477"/>
      <c r="Q226" s="477"/>
      <c r="R226" s="477"/>
      <c r="S226" s="477"/>
      <c r="T226" s="477"/>
      <c r="U226" s="477"/>
      <c r="V226" s="477"/>
      <c r="W226" s="477"/>
      <c r="X226" s="477"/>
      <c r="Y226" s="477"/>
      <c r="Z226" s="477"/>
      <c r="AA226" s="51"/>
      <c r="AB226" s="14"/>
      <c r="AC226" s="14"/>
    </row>
    <row r="227" spans="1:29" ht="18" customHeight="1" x14ac:dyDescent="0.3">
      <c r="A227" s="10"/>
      <c r="B227" s="50"/>
      <c r="G227" s="77"/>
      <c r="H227" s="77"/>
      <c r="I227" s="77"/>
      <c r="J227" s="50"/>
      <c r="K227" s="50"/>
      <c r="L227" s="141" t="s">
        <v>296</v>
      </c>
      <c r="M227" s="53"/>
      <c r="N227" s="53"/>
      <c r="O227" s="53"/>
      <c r="P227" s="53"/>
      <c r="Q227" s="53"/>
      <c r="R227" s="53"/>
      <c r="S227" s="53"/>
      <c r="T227" s="53"/>
      <c r="U227" s="53"/>
      <c r="V227" s="53"/>
      <c r="W227" s="53"/>
      <c r="X227" s="53"/>
      <c r="Y227" s="53"/>
      <c r="Z227" s="53"/>
      <c r="AA227" s="51"/>
      <c r="AB227" s="14"/>
      <c r="AC227" s="14"/>
    </row>
    <row r="228" spans="1:29" ht="18" customHeight="1" x14ac:dyDescent="0.3">
      <c r="A228" s="10"/>
      <c r="B228" s="50"/>
      <c r="G228" s="77"/>
      <c r="H228" s="77"/>
      <c r="I228" s="77"/>
      <c r="J228" s="50"/>
      <c r="K228" s="50"/>
      <c r="L228" s="55"/>
      <c r="M228" s="50"/>
      <c r="N228" s="50"/>
      <c r="O228" s="51"/>
      <c r="P228" s="51"/>
      <c r="Q228" s="51"/>
      <c r="R228" s="51"/>
      <c r="S228" s="51"/>
      <c r="T228" s="51"/>
      <c r="U228" s="51"/>
      <c r="V228" s="51"/>
      <c r="W228" s="51"/>
      <c r="X228" s="51"/>
      <c r="Y228" s="51"/>
      <c r="Z228" s="51"/>
      <c r="AA228" s="51"/>
      <c r="AB228" s="14"/>
      <c r="AC228" s="14"/>
    </row>
    <row r="229" spans="1:29" ht="18" customHeight="1" x14ac:dyDescent="0.3">
      <c r="A229" s="10"/>
      <c r="B229" s="50"/>
      <c r="G229" s="77"/>
      <c r="H229" s="77"/>
      <c r="I229" s="77"/>
      <c r="J229" s="50"/>
      <c r="K229" s="50"/>
      <c r="L229" s="55"/>
      <c r="M229" s="50"/>
      <c r="N229" s="50"/>
      <c r="O229" s="51"/>
      <c r="P229" s="51"/>
      <c r="Q229" s="51"/>
      <c r="R229" s="51"/>
      <c r="S229" s="51"/>
      <c r="T229" s="51"/>
      <c r="U229" s="51"/>
      <c r="V229" s="51"/>
      <c r="W229" s="51"/>
      <c r="X229" s="51"/>
      <c r="Y229" s="51"/>
      <c r="Z229" s="51"/>
      <c r="AA229" s="51"/>
      <c r="AB229" s="14"/>
      <c r="AC229" s="14"/>
    </row>
    <row r="230" spans="1:29" ht="18" customHeight="1" x14ac:dyDescent="0.3">
      <c r="A230" s="10"/>
      <c r="B230" s="50"/>
      <c r="G230" s="77"/>
      <c r="H230" s="77"/>
      <c r="I230" s="77"/>
      <c r="J230" s="50"/>
      <c r="K230" s="54" t="s">
        <v>243</v>
      </c>
      <c r="L230" s="477" t="s">
        <v>106</v>
      </c>
      <c r="M230" s="477"/>
      <c r="N230" s="477"/>
      <c r="O230" s="477"/>
      <c r="P230" s="477"/>
      <c r="Q230" s="477"/>
      <c r="R230" s="477"/>
      <c r="S230" s="477"/>
      <c r="T230" s="477"/>
      <c r="U230" s="477"/>
      <c r="V230" s="477"/>
      <c r="W230" s="477"/>
      <c r="X230" s="477"/>
      <c r="Y230" s="477"/>
      <c r="Z230" s="477"/>
      <c r="AA230" s="51"/>
      <c r="AB230" s="14"/>
      <c r="AC230" s="14"/>
    </row>
    <row r="231" spans="1:29" ht="18" customHeight="1" x14ac:dyDescent="0.3">
      <c r="A231" s="10"/>
      <c r="B231" s="50"/>
      <c r="G231" s="77"/>
      <c r="H231" s="77"/>
      <c r="I231" s="77"/>
      <c r="J231" s="50"/>
      <c r="K231" s="54"/>
      <c r="L231" s="477"/>
      <c r="M231" s="477"/>
      <c r="N231" s="477"/>
      <c r="O231" s="477"/>
      <c r="P231" s="477"/>
      <c r="Q231" s="477"/>
      <c r="R231" s="477"/>
      <c r="S231" s="477"/>
      <c r="T231" s="477"/>
      <c r="U231" s="477"/>
      <c r="V231" s="477"/>
      <c r="W231" s="477"/>
      <c r="X231" s="477"/>
      <c r="Y231" s="477"/>
      <c r="Z231" s="477"/>
      <c r="AA231" s="51"/>
      <c r="AB231" s="14"/>
      <c r="AC231" s="14"/>
    </row>
    <row r="232" spans="1:29" ht="18" customHeight="1" x14ac:dyDescent="0.3">
      <c r="A232" s="10"/>
      <c r="B232" s="50"/>
      <c r="G232" s="77"/>
      <c r="H232" s="77"/>
      <c r="I232" s="77"/>
      <c r="J232" s="50"/>
      <c r="K232" s="54"/>
      <c r="L232" s="477"/>
      <c r="M232" s="477"/>
      <c r="N232" s="477"/>
      <c r="O232" s="477"/>
      <c r="P232" s="477"/>
      <c r="Q232" s="477"/>
      <c r="R232" s="477"/>
      <c r="S232" s="477"/>
      <c r="T232" s="477"/>
      <c r="U232" s="477"/>
      <c r="V232" s="477"/>
      <c r="W232" s="477"/>
      <c r="X232" s="477"/>
      <c r="Y232" s="477"/>
      <c r="Z232" s="477"/>
      <c r="AA232" s="51"/>
      <c r="AB232" s="14"/>
      <c r="AC232" s="14"/>
    </row>
    <row r="233" spans="1:29" ht="18" customHeight="1" x14ac:dyDescent="0.3">
      <c r="A233" s="10"/>
      <c r="B233" s="50"/>
      <c r="G233" s="77"/>
      <c r="H233" s="77"/>
      <c r="I233" s="77"/>
      <c r="J233" s="50"/>
      <c r="K233" s="54"/>
      <c r="L233" s="477"/>
      <c r="M233" s="477"/>
      <c r="N233" s="477"/>
      <c r="O233" s="477"/>
      <c r="P233" s="477"/>
      <c r="Q233" s="477"/>
      <c r="R233" s="477"/>
      <c r="S233" s="477"/>
      <c r="T233" s="477"/>
      <c r="U233" s="477"/>
      <c r="V233" s="477"/>
      <c r="W233" s="477"/>
      <c r="X233" s="477"/>
      <c r="Y233" s="477"/>
      <c r="Z233" s="477"/>
      <c r="AA233" s="51"/>
      <c r="AB233" s="14"/>
      <c r="AC233" s="14"/>
    </row>
    <row r="234" spans="1:29" ht="18" customHeight="1" x14ac:dyDescent="0.3">
      <c r="A234" s="10"/>
      <c r="B234" s="50"/>
      <c r="G234" s="77"/>
      <c r="H234" s="77"/>
      <c r="I234" s="77"/>
      <c r="J234" s="50"/>
      <c r="K234" s="54"/>
      <c r="L234" s="477"/>
      <c r="M234" s="477"/>
      <c r="N234" s="477"/>
      <c r="O234" s="477"/>
      <c r="P234" s="477"/>
      <c r="Q234" s="477"/>
      <c r="R234" s="477"/>
      <c r="S234" s="477"/>
      <c r="T234" s="477"/>
      <c r="U234" s="477"/>
      <c r="V234" s="477"/>
      <c r="W234" s="477"/>
      <c r="X234" s="477"/>
      <c r="Y234" s="477"/>
      <c r="Z234" s="477"/>
      <c r="AA234" s="51"/>
      <c r="AB234" s="14"/>
      <c r="AC234" s="14"/>
    </row>
    <row r="235" spans="1:29" ht="18" customHeight="1" x14ac:dyDescent="0.3">
      <c r="A235" s="10"/>
      <c r="B235" s="50"/>
      <c r="C235" s="82"/>
      <c r="D235" s="77"/>
      <c r="E235" s="77"/>
      <c r="F235" s="77"/>
      <c r="G235" s="77"/>
      <c r="H235" s="77"/>
      <c r="I235" s="77"/>
      <c r="J235" s="50"/>
      <c r="K235" s="50"/>
      <c r="L235" s="477" t="s">
        <v>85</v>
      </c>
      <c r="M235" s="477"/>
      <c r="N235" s="477"/>
      <c r="O235" s="477"/>
      <c r="P235" s="477"/>
      <c r="Q235" s="477"/>
      <c r="R235" s="477"/>
      <c r="S235" s="477"/>
      <c r="T235" s="477"/>
      <c r="U235" s="477"/>
      <c r="V235" s="477"/>
      <c r="W235" s="477"/>
      <c r="X235" s="477"/>
      <c r="Y235" s="477"/>
      <c r="Z235" s="477"/>
      <c r="AA235" s="51"/>
      <c r="AB235" s="14"/>
      <c r="AC235" s="14"/>
    </row>
    <row r="236" spans="1:29" ht="18" customHeight="1" x14ac:dyDescent="0.3">
      <c r="A236" s="10"/>
      <c r="B236" s="50"/>
      <c r="G236" s="77"/>
      <c r="H236" s="77"/>
      <c r="I236" s="77"/>
      <c r="J236" s="50"/>
      <c r="K236" s="50"/>
      <c r="L236" s="141" t="s">
        <v>296</v>
      </c>
      <c r="M236" s="53"/>
      <c r="N236" s="53"/>
      <c r="O236" s="53"/>
      <c r="P236" s="53"/>
      <c r="Q236" s="53"/>
      <c r="R236" s="53"/>
      <c r="S236" s="53"/>
      <c r="T236" s="53"/>
      <c r="U236" s="53"/>
      <c r="V236" s="53"/>
      <c r="W236" s="53"/>
      <c r="X236" s="53"/>
      <c r="Y236" s="53"/>
      <c r="Z236" s="53"/>
      <c r="AA236" s="51"/>
      <c r="AB236" s="14"/>
      <c r="AC236" s="14"/>
    </row>
    <row r="237" spans="1:29" ht="18" customHeight="1" x14ac:dyDescent="0.3">
      <c r="A237" s="10"/>
      <c r="B237" s="50"/>
      <c r="C237" s="77"/>
      <c r="D237" s="77"/>
      <c r="E237" s="77"/>
      <c r="F237" s="77"/>
      <c r="G237" s="77"/>
      <c r="H237" s="77"/>
      <c r="I237" s="77"/>
      <c r="J237" s="50"/>
      <c r="AA237" s="51"/>
      <c r="AB237" s="14"/>
      <c r="AC237" s="14"/>
    </row>
    <row r="238" spans="1:29" ht="18" customHeight="1" x14ac:dyDescent="0.3">
      <c r="A238" s="10"/>
      <c r="B238" s="50"/>
      <c r="C238" s="77"/>
      <c r="D238" s="77"/>
      <c r="E238" s="77"/>
      <c r="F238" s="77"/>
      <c r="G238" s="77"/>
      <c r="H238" s="77"/>
      <c r="I238" s="77"/>
      <c r="J238" s="50"/>
      <c r="AA238" s="51"/>
      <c r="AB238" s="14"/>
      <c r="AC238" s="14"/>
    </row>
    <row r="239" spans="1:29" ht="18" customHeight="1" x14ac:dyDescent="0.3">
      <c r="A239" s="10"/>
      <c r="B239" s="50"/>
      <c r="C239" s="77"/>
      <c r="D239" s="77"/>
      <c r="E239" s="77"/>
      <c r="F239" s="77"/>
      <c r="G239" s="77"/>
      <c r="H239" s="77"/>
      <c r="I239" s="77"/>
      <c r="J239" s="50"/>
      <c r="K239" s="54" t="s">
        <v>244</v>
      </c>
      <c r="L239" s="477" t="s">
        <v>89</v>
      </c>
      <c r="M239" s="477"/>
      <c r="N239" s="477"/>
      <c r="O239" s="477"/>
      <c r="P239" s="477"/>
      <c r="Q239" s="477"/>
      <c r="R239" s="477"/>
      <c r="S239" s="477"/>
      <c r="T239" s="477"/>
      <c r="U239" s="477"/>
      <c r="V239" s="477"/>
      <c r="W239" s="477"/>
      <c r="X239" s="477"/>
      <c r="Y239" s="477"/>
      <c r="Z239" s="477"/>
      <c r="AA239" s="51"/>
      <c r="AB239" s="14"/>
      <c r="AC239" s="14"/>
    </row>
    <row r="240" spans="1:29" ht="18" customHeight="1" x14ac:dyDescent="0.3">
      <c r="A240" s="10"/>
      <c r="B240" s="50"/>
      <c r="G240" s="77"/>
      <c r="H240" s="77"/>
      <c r="I240" s="77"/>
      <c r="J240" s="50"/>
      <c r="K240" s="50"/>
      <c r="L240" s="55" t="s">
        <v>78</v>
      </c>
      <c r="M240" s="50"/>
      <c r="N240" s="50"/>
      <c r="O240" s="51"/>
      <c r="P240" s="51"/>
      <c r="Q240" s="51"/>
      <c r="R240" s="51"/>
      <c r="S240" s="51"/>
      <c r="T240" s="51"/>
      <c r="U240" s="51"/>
      <c r="V240" s="51"/>
      <c r="W240" s="51"/>
      <c r="X240" s="51"/>
      <c r="Y240" s="51"/>
      <c r="Z240" s="51"/>
      <c r="AA240" s="51"/>
      <c r="AB240" s="14"/>
      <c r="AC240" s="14"/>
    </row>
    <row r="241" spans="1:29" ht="18" customHeight="1" x14ac:dyDescent="0.3">
      <c r="A241" s="10"/>
      <c r="B241" s="50"/>
      <c r="C241" s="77"/>
      <c r="D241" s="77"/>
      <c r="E241" s="77"/>
      <c r="F241" s="77"/>
      <c r="G241" s="77"/>
      <c r="H241" s="77"/>
      <c r="I241" s="77"/>
      <c r="J241" s="50"/>
      <c r="K241" s="50"/>
      <c r="L241" s="55"/>
      <c r="M241" s="53"/>
      <c r="N241" s="53"/>
      <c r="O241" s="53"/>
      <c r="P241" s="53"/>
      <c r="Q241" s="53"/>
      <c r="R241" s="53"/>
      <c r="S241" s="53"/>
      <c r="T241" s="53"/>
      <c r="U241" s="53"/>
      <c r="V241" s="53"/>
      <c r="W241" s="53"/>
      <c r="X241" s="53"/>
      <c r="Y241" s="53"/>
      <c r="Z241" s="53"/>
      <c r="AA241" s="51"/>
      <c r="AB241" s="14"/>
      <c r="AC241" s="14"/>
    </row>
    <row r="242" spans="1:29" ht="18" customHeight="1" x14ac:dyDescent="0.3">
      <c r="A242" s="10"/>
      <c r="B242" s="50"/>
      <c r="C242" s="77"/>
      <c r="D242" s="77"/>
      <c r="E242" s="77"/>
      <c r="F242" s="77"/>
      <c r="G242" s="77"/>
      <c r="H242" s="77"/>
      <c r="I242" s="77"/>
      <c r="J242" s="50"/>
      <c r="K242" s="50"/>
      <c r="L242" s="55"/>
      <c r="M242" s="53"/>
      <c r="N242" s="53"/>
      <c r="O242" s="53"/>
      <c r="P242" s="53"/>
      <c r="Q242" s="53"/>
      <c r="R242" s="53"/>
      <c r="S242" s="53"/>
      <c r="T242" s="53"/>
      <c r="U242" s="53"/>
      <c r="V242" s="53"/>
      <c r="W242" s="53"/>
      <c r="X242" s="53"/>
      <c r="Y242" s="53"/>
      <c r="Z242" s="53"/>
      <c r="AA242" s="51"/>
      <c r="AB242" s="14"/>
      <c r="AC242" s="14"/>
    </row>
    <row r="243" spans="1:29" ht="18" customHeight="1" x14ac:dyDescent="0.3">
      <c r="A243" s="10"/>
      <c r="B243" s="50"/>
      <c r="C243" s="77"/>
      <c r="D243" s="77"/>
      <c r="E243" s="77"/>
      <c r="F243" s="77"/>
      <c r="G243" s="77"/>
      <c r="H243" s="77"/>
      <c r="I243" s="77"/>
      <c r="J243" s="50"/>
      <c r="K243" s="54" t="s">
        <v>245</v>
      </c>
      <c r="L243" s="477" t="s">
        <v>297</v>
      </c>
      <c r="M243" s="477"/>
      <c r="N243" s="477"/>
      <c r="O243" s="477"/>
      <c r="P243" s="477"/>
      <c r="Q243" s="477"/>
      <c r="R243" s="477"/>
      <c r="S243" s="477"/>
      <c r="T243" s="477"/>
      <c r="U243" s="477"/>
      <c r="V243" s="477"/>
      <c r="W243" s="477"/>
      <c r="X243" s="477"/>
      <c r="Y243" s="477"/>
      <c r="Z243" s="477"/>
      <c r="AA243" s="51"/>
      <c r="AB243" s="14"/>
      <c r="AC243" s="14"/>
    </row>
    <row r="244" spans="1:29" ht="18" customHeight="1" x14ac:dyDescent="0.3">
      <c r="A244" s="10"/>
      <c r="B244" s="50"/>
      <c r="C244" s="77"/>
      <c r="D244" s="77"/>
      <c r="E244" s="77"/>
      <c r="F244" s="77"/>
      <c r="G244" s="77"/>
      <c r="H244" s="77"/>
      <c r="I244" s="77"/>
      <c r="J244" s="50"/>
      <c r="K244" s="50"/>
      <c r="L244" s="477"/>
      <c r="M244" s="477"/>
      <c r="N244" s="477"/>
      <c r="O244" s="477"/>
      <c r="P244" s="477"/>
      <c r="Q244" s="477"/>
      <c r="R244" s="477"/>
      <c r="S244" s="477"/>
      <c r="T244" s="477"/>
      <c r="U244" s="477"/>
      <c r="V244" s="477"/>
      <c r="W244" s="477"/>
      <c r="X244" s="477"/>
      <c r="Y244" s="477"/>
      <c r="Z244" s="477"/>
      <c r="AA244" s="51"/>
      <c r="AB244" s="14"/>
      <c r="AC244" s="14"/>
    </row>
    <row r="245" spans="1:29" ht="18" customHeight="1" x14ac:dyDescent="0.3">
      <c r="A245" s="10"/>
      <c r="B245" s="50"/>
      <c r="C245" s="77"/>
      <c r="D245" s="77"/>
      <c r="E245" s="77"/>
      <c r="F245" s="77"/>
      <c r="G245" s="77"/>
      <c r="H245" s="77"/>
      <c r="I245" s="77"/>
      <c r="J245" s="50"/>
      <c r="K245" s="50"/>
      <c r="L245" s="477"/>
      <c r="M245" s="477"/>
      <c r="N245" s="477"/>
      <c r="O245" s="477"/>
      <c r="P245" s="477"/>
      <c r="Q245" s="477"/>
      <c r="R245" s="477"/>
      <c r="S245" s="477"/>
      <c r="T245" s="477"/>
      <c r="U245" s="477"/>
      <c r="V245" s="477"/>
      <c r="W245" s="477"/>
      <c r="X245" s="477"/>
      <c r="Y245" s="477"/>
      <c r="Z245" s="477"/>
      <c r="AA245" s="51"/>
      <c r="AB245" s="14"/>
      <c r="AC245" s="14"/>
    </row>
    <row r="246" spans="1:29" ht="18" customHeight="1" x14ac:dyDescent="0.3">
      <c r="A246" s="10"/>
      <c r="B246" s="50"/>
      <c r="C246" s="77"/>
      <c r="D246" s="77"/>
      <c r="E246" s="77"/>
      <c r="F246" s="77"/>
      <c r="G246" s="77"/>
      <c r="H246" s="77"/>
      <c r="I246" s="77"/>
      <c r="J246" s="50"/>
      <c r="K246" s="50"/>
      <c r="L246" s="55" t="s">
        <v>55</v>
      </c>
      <c r="M246" s="50"/>
      <c r="N246" s="50"/>
      <c r="O246" s="51"/>
      <c r="P246" s="51"/>
      <c r="Q246" s="51"/>
      <c r="R246" s="51"/>
      <c r="S246" s="51"/>
      <c r="T246" s="51"/>
      <c r="U246" s="51"/>
      <c r="V246" s="51"/>
      <c r="W246" s="51"/>
      <c r="X246" s="51"/>
      <c r="Y246" s="51"/>
      <c r="Z246" s="51"/>
      <c r="AA246" s="51"/>
      <c r="AB246" s="14"/>
      <c r="AC246" s="14"/>
    </row>
    <row r="247" spans="1:29" ht="18" customHeight="1" x14ac:dyDescent="0.3">
      <c r="A247" s="10"/>
      <c r="B247" s="50"/>
      <c r="C247" s="77"/>
      <c r="D247" s="77"/>
      <c r="E247" s="77"/>
      <c r="F247" s="77"/>
      <c r="G247" s="77"/>
      <c r="H247" s="77"/>
      <c r="I247" s="77"/>
      <c r="J247" s="50"/>
      <c r="K247" s="50"/>
      <c r="L247" s="50"/>
      <c r="M247" s="50"/>
      <c r="N247" s="50"/>
      <c r="O247" s="51"/>
      <c r="P247" s="51"/>
      <c r="Q247" s="51"/>
      <c r="R247" s="51"/>
      <c r="S247" s="51"/>
      <c r="T247" s="51"/>
      <c r="U247" s="51"/>
      <c r="V247" s="51"/>
      <c r="W247" s="51"/>
      <c r="X247" s="51"/>
      <c r="Y247" s="51"/>
      <c r="Z247" s="51"/>
      <c r="AA247" s="51"/>
      <c r="AB247" s="14"/>
      <c r="AC247" s="14"/>
    </row>
    <row r="248" spans="1:29" ht="18" customHeight="1" x14ac:dyDescent="0.3">
      <c r="A248" s="10"/>
      <c r="B248" s="50"/>
      <c r="C248" s="77"/>
      <c r="D248" s="77"/>
      <c r="E248" s="77"/>
      <c r="F248" s="77"/>
      <c r="G248" s="77"/>
      <c r="H248" s="77"/>
      <c r="I248" s="77"/>
      <c r="J248" s="50"/>
      <c r="L248" s="50"/>
      <c r="M248" s="50"/>
      <c r="N248" s="50"/>
      <c r="O248" s="51"/>
      <c r="P248" s="51"/>
      <c r="Q248" s="51"/>
      <c r="R248" s="51"/>
      <c r="S248" s="51"/>
      <c r="T248" s="51"/>
      <c r="U248" s="51"/>
      <c r="V248" s="51"/>
      <c r="W248" s="51"/>
      <c r="X248" s="51"/>
      <c r="Y248" s="51"/>
      <c r="Z248" s="51"/>
      <c r="AA248" s="51"/>
      <c r="AB248" s="14"/>
      <c r="AC248" s="14"/>
    </row>
    <row r="249" spans="1:29" ht="18" customHeight="1" x14ac:dyDescent="0.3">
      <c r="A249" s="10"/>
      <c r="B249" s="50"/>
      <c r="C249" s="77"/>
      <c r="D249" s="77"/>
      <c r="E249" s="77"/>
      <c r="F249" s="77"/>
      <c r="G249" s="77"/>
      <c r="H249" s="77"/>
      <c r="I249" s="77"/>
      <c r="J249" s="50"/>
      <c r="K249" s="146"/>
      <c r="L249" s="149" t="s">
        <v>175</v>
      </c>
      <c r="M249" s="50"/>
      <c r="N249" s="50"/>
      <c r="O249" s="51"/>
      <c r="P249" s="51"/>
      <c r="Q249" s="51"/>
      <c r="R249" s="51"/>
      <c r="S249" s="51"/>
      <c r="T249" s="51"/>
      <c r="U249" s="51"/>
      <c r="V249" s="51"/>
      <c r="W249" s="51"/>
      <c r="X249" s="51"/>
      <c r="Y249" s="51"/>
      <c r="Z249" s="51"/>
      <c r="AA249" s="51"/>
      <c r="AB249" s="14"/>
      <c r="AC249" s="14"/>
    </row>
    <row r="250" spans="1:29" ht="18" customHeight="1" x14ac:dyDescent="0.3">
      <c r="A250" s="10"/>
      <c r="B250" s="50"/>
      <c r="C250" s="77"/>
      <c r="D250" s="77"/>
      <c r="E250" s="77"/>
      <c r="F250" s="77"/>
      <c r="G250" s="77"/>
      <c r="H250" s="77"/>
      <c r="I250" s="77"/>
      <c r="J250" s="50"/>
      <c r="K250" s="50"/>
      <c r="L250" s="50"/>
      <c r="M250" s="50"/>
      <c r="N250" s="50"/>
      <c r="O250" s="51"/>
      <c r="P250" s="51"/>
      <c r="Q250" s="51"/>
      <c r="R250" s="51"/>
      <c r="S250" s="51"/>
      <c r="T250" s="51"/>
      <c r="U250" s="51"/>
      <c r="V250" s="51"/>
      <c r="W250" s="51"/>
      <c r="X250" s="51"/>
      <c r="Y250" s="51"/>
      <c r="Z250" s="51"/>
      <c r="AA250" s="51"/>
      <c r="AB250" s="14"/>
      <c r="AC250" s="14"/>
    </row>
    <row r="251" spans="1:29" ht="18" customHeight="1" thickBot="1" x14ac:dyDescent="0.35">
      <c r="A251" s="10"/>
      <c r="B251" s="50"/>
      <c r="C251" s="77"/>
      <c r="D251" s="77"/>
      <c r="E251" s="77"/>
      <c r="F251" s="77"/>
      <c r="G251" s="77"/>
      <c r="H251" s="77"/>
      <c r="I251" s="77"/>
      <c r="J251" s="50"/>
      <c r="K251" s="50"/>
      <c r="L251" s="50"/>
      <c r="M251" s="50"/>
      <c r="N251" s="50"/>
      <c r="O251" s="51"/>
      <c r="P251" s="51"/>
      <c r="Q251" s="51"/>
      <c r="R251" s="51"/>
      <c r="S251" s="51"/>
      <c r="T251" s="51"/>
      <c r="U251" s="51"/>
      <c r="V251" s="51"/>
      <c r="W251" s="51"/>
      <c r="X251" s="51"/>
      <c r="Y251" s="51"/>
      <c r="Z251" s="51"/>
      <c r="AA251" s="51"/>
      <c r="AB251" s="14"/>
      <c r="AC251" s="14"/>
    </row>
    <row r="252" spans="1:29" ht="18" customHeight="1" thickBot="1" x14ac:dyDescent="0.35">
      <c r="A252" s="10"/>
      <c r="B252" s="50"/>
      <c r="C252" s="77"/>
      <c r="D252" s="339" t="s">
        <v>128</v>
      </c>
      <c r="E252" s="340"/>
      <c r="F252" s="341"/>
      <c r="G252" s="342"/>
      <c r="H252" s="6"/>
      <c r="I252" s="344">
        <v>100</v>
      </c>
      <c r="K252" s="54" t="s">
        <v>202</v>
      </c>
      <c r="L252" s="477" t="s">
        <v>135</v>
      </c>
      <c r="M252" s="477"/>
      <c r="N252" s="477"/>
      <c r="O252" s="477"/>
      <c r="P252" s="477"/>
      <c r="Q252" s="477"/>
      <c r="R252" s="477"/>
      <c r="S252" s="477"/>
      <c r="T252" s="477"/>
      <c r="U252" s="477"/>
      <c r="V252" s="477"/>
      <c r="W252" s="477"/>
      <c r="X252" s="477"/>
      <c r="Y252" s="477"/>
      <c r="Z252" s="477"/>
      <c r="AA252" s="51"/>
      <c r="AB252" s="14"/>
      <c r="AC252" s="14"/>
    </row>
    <row r="253" spans="1:29" ht="18" customHeight="1" x14ac:dyDescent="0.3">
      <c r="A253" s="10"/>
      <c r="B253" s="50"/>
      <c r="C253" s="77"/>
      <c r="D253" s="77"/>
      <c r="E253" s="77"/>
      <c r="F253" s="77"/>
      <c r="G253" s="77"/>
      <c r="H253" s="77"/>
      <c r="I253" s="77"/>
      <c r="J253" s="50"/>
      <c r="K253" s="50"/>
      <c r="L253" s="477"/>
      <c r="M253" s="477"/>
      <c r="N253" s="477"/>
      <c r="O253" s="477"/>
      <c r="P253" s="477"/>
      <c r="Q253" s="477"/>
      <c r="R253" s="477"/>
      <c r="S253" s="477"/>
      <c r="T253" s="477"/>
      <c r="U253" s="477"/>
      <c r="V253" s="477"/>
      <c r="W253" s="477"/>
      <c r="X253" s="477"/>
      <c r="Y253" s="477"/>
      <c r="Z253" s="477"/>
      <c r="AA253" s="51"/>
      <c r="AB253" s="14"/>
      <c r="AC253" s="14"/>
    </row>
    <row r="254" spans="1:29" ht="18" customHeight="1" x14ac:dyDescent="0.3">
      <c r="A254" s="10"/>
      <c r="B254" s="50"/>
      <c r="C254" s="77"/>
      <c r="D254" s="77"/>
      <c r="E254" s="77"/>
      <c r="F254" s="77"/>
      <c r="G254" s="77"/>
      <c r="H254" s="77"/>
      <c r="I254" s="77"/>
      <c r="J254" s="50"/>
      <c r="K254" s="50"/>
      <c r="L254" s="477"/>
      <c r="M254" s="477"/>
      <c r="N254" s="477"/>
      <c r="O254" s="477"/>
      <c r="P254" s="477"/>
      <c r="Q254" s="477"/>
      <c r="R254" s="477"/>
      <c r="S254" s="477"/>
      <c r="T254" s="477"/>
      <c r="U254" s="477"/>
      <c r="V254" s="477"/>
      <c r="W254" s="477"/>
      <c r="X254" s="477"/>
      <c r="Y254" s="477"/>
      <c r="Z254" s="477"/>
      <c r="AA254" s="51"/>
      <c r="AB254" s="14"/>
      <c r="AC254" s="14"/>
    </row>
    <row r="255" spans="1:29" ht="18" customHeight="1" x14ac:dyDescent="0.3">
      <c r="A255" s="10"/>
      <c r="B255" s="50"/>
      <c r="C255" s="77"/>
      <c r="D255" s="77"/>
      <c r="E255" s="77"/>
      <c r="F255" s="77"/>
      <c r="G255" s="77"/>
      <c r="H255" s="77"/>
      <c r="I255" s="77"/>
      <c r="J255" s="50"/>
      <c r="K255" s="50"/>
      <c r="L255" s="477" t="s">
        <v>246</v>
      </c>
      <c r="M255" s="477"/>
      <c r="N255" s="477"/>
      <c r="O255" s="477"/>
      <c r="P255" s="477"/>
      <c r="Q255" s="477"/>
      <c r="R255" s="477"/>
      <c r="S255" s="477"/>
      <c r="T255" s="477"/>
      <c r="U255" s="477"/>
      <c r="V255" s="477"/>
      <c r="W255" s="477"/>
      <c r="X255" s="477"/>
      <c r="Y255" s="477"/>
      <c r="Z255" s="477"/>
      <c r="AA255" s="51"/>
      <c r="AB255" s="14"/>
      <c r="AC255" s="14"/>
    </row>
    <row r="256" spans="1:29" ht="18" customHeight="1" x14ac:dyDescent="0.3">
      <c r="A256" s="10"/>
      <c r="B256" s="50"/>
      <c r="C256" s="77"/>
      <c r="D256" s="77"/>
      <c r="E256" s="77"/>
      <c r="F256" s="77"/>
      <c r="G256" s="77"/>
      <c r="H256" s="77"/>
      <c r="I256" s="77"/>
      <c r="J256" s="50"/>
      <c r="K256" s="50"/>
      <c r="L256" s="477"/>
      <c r="M256" s="477"/>
      <c r="N256" s="477"/>
      <c r="O256" s="477"/>
      <c r="P256" s="477"/>
      <c r="Q256" s="477"/>
      <c r="R256" s="477"/>
      <c r="S256" s="477"/>
      <c r="T256" s="477"/>
      <c r="U256" s="477"/>
      <c r="V256" s="477"/>
      <c r="W256" s="477"/>
      <c r="X256" s="477"/>
      <c r="Y256" s="477"/>
      <c r="Z256" s="477"/>
      <c r="AA256" s="51"/>
      <c r="AB256" s="14"/>
      <c r="AC256" s="14"/>
    </row>
    <row r="257" spans="1:29" ht="18" customHeight="1" x14ac:dyDescent="0.3">
      <c r="A257" s="10"/>
      <c r="B257" s="50"/>
      <c r="C257" s="77"/>
      <c r="D257" s="77"/>
      <c r="E257" s="77"/>
      <c r="F257" s="77"/>
      <c r="G257" s="77"/>
      <c r="H257" s="77"/>
      <c r="I257" s="77"/>
      <c r="J257" s="50"/>
      <c r="K257" s="50"/>
      <c r="L257" s="477"/>
      <c r="M257" s="477"/>
      <c r="N257" s="477"/>
      <c r="O257" s="477"/>
      <c r="P257" s="477"/>
      <c r="Q257" s="477"/>
      <c r="R257" s="477"/>
      <c r="S257" s="477"/>
      <c r="T257" s="477"/>
      <c r="U257" s="477"/>
      <c r="V257" s="477"/>
      <c r="W257" s="477"/>
      <c r="X257" s="477"/>
      <c r="Y257" s="477"/>
      <c r="Z257" s="477"/>
      <c r="AA257" s="51"/>
      <c r="AB257" s="14"/>
      <c r="AC257" s="14"/>
    </row>
    <row r="258" spans="1:29" ht="18" customHeight="1" x14ac:dyDescent="0.3">
      <c r="A258" s="10"/>
      <c r="B258" s="50"/>
      <c r="C258" s="77"/>
      <c r="D258" s="77"/>
      <c r="E258" s="77"/>
      <c r="F258" s="77"/>
      <c r="G258" s="77"/>
      <c r="H258" s="77"/>
      <c r="I258" s="77"/>
      <c r="J258" s="50"/>
      <c r="K258" s="50"/>
      <c r="L258" s="477"/>
      <c r="M258" s="477"/>
      <c r="N258" s="477"/>
      <c r="O258" s="477"/>
      <c r="P258" s="477"/>
      <c r="Q258" s="477"/>
      <c r="R258" s="477"/>
      <c r="S258" s="477"/>
      <c r="T258" s="477"/>
      <c r="U258" s="477"/>
      <c r="V258" s="477"/>
      <c r="W258" s="477"/>
      <c r="X258" s="477"/>
      <c r="Y258" s="477"/>
      <c r="Z258" s="477"/>
      <c r="AA258" s="51"/>
      <c r="AB258" s="14"/>
      <c r="AC258" s="14"/>
    </row>
    <row r="259" spans="1:29" ht="18" customHeight="1" x14ac:dyDescent="0.3">
      <c r="A259" s="10"/>
      <c r="B259" s="50"/>
      <c r="C259" s="77"/>
      <c r="D259" s="77"/>
      <c r="E259" s="77"/>
      <c r="F259" s="77"/>
      <c r="G259" s="77"/>
      <c r="H259" s="77"/>
      <c r="I259" s="77"/>
      <c r="J259" s="50"/>
      <c r="K259" s="50"/>
      <c r="L259" s="174"/>
      <c r="M259" s="174"/>
      <c r="N259" s="174"/>
      <c r="O259" s="174"/>
      <c r="P259" s="174"/>
      <c r="Q259" s="174"/>
      <c r="R259" s="174"/>
      <c r="S259" s="174"/>
      <c r="T259" s="174"/>
      <c r="U259" s="174"/>
      <c r="V259" s="174"/>
      <c r="W259" s="174"/>
      <c r="X259" s="174"/>
      <c r="Y259" s="174"/>
      <c r="Z259" s="174"/>
      <c r="AA259" s="51"/>
      <c r="AB259" s="14"/>
      <c r="AC259" s="14"/>
    </row>
    <row r="260" spans="1:29" ht="18" customHeight="1" x14ac:dyDescent="0.3">
      <c r="A260" s="10"/>
      <c r="B260" s="50"/>
      <c r="C260" s="77"/>
      <c r="D260" s="77"/>
      <c r="E260" s="77"/>
      <c r="F260" s="77"/>
      <c r="G260" s="77"/>
      <c r="H260" s="77"/>
      <c r="I260" s="77"/>
      <c r="J260" s="50"/>
      <c r="K260" s="50"/>
      <c r="L260" s="174"/>
      <c r="M260" s="174"/>
      <c r="N260" s="174"/>
      <c r="O260" s="174"/>
      <c r="P260" s="174"/>
      <c r="Q260" s="174"/>
      <c r="R260" s="174"/>
      <c r="S260" s="174"/>
      <c r="T260" s="174"/>
      <c r="U260" s="174"/>
      <c r="V260" s="174"/>
      <c r="W260" s="174"/>
      <c r="X260" s="174"/>
      <c r="Y260" s="174"/>
      <c r="Z260" s="174"/>
      <c r="AA260" s="51"/>
      <c r="AB260" s="14"/>
      <c r="AC260" s="14"/>
    </row>
    <row r="261" spans="1:29" ht="18" customHeight="1" x14ac:dyDescent="0.3">
      <c r="A261" s="10"/>
      <c r="B261" s="50"/>
      <c r="C261" s="77"/>
      <c r="D261" s="77"/>
      <c r="E261" s="77"/>
      <c r="F261" s="77"/>
      <c r="G261" s="77"/>
      <c r="H261" s="77"/>
      <c r="I261" s="77"/>
      <c r="J261" s="50"/>
      <c r="K261" s="50"/>
      <c r="L261" s="50"/>
      <c r="M261" s="50"/>
      <c r="N261" s="50"/>
      <c r="O261" s="51"/>
      <c r="P261" s="51"/>
      <c r="Q261" s="51"/>
      <c r="R261" s="51"/>
      <c r="S261" s="51"/>
      <c r="T261" s="51"/>
      <c r="U261" s="51"/>
      <c r="V261" s="51"/>
      <c r="W261" s="51"/>
      <c r="X261" s="51"/>
      <c r="Y261" s="51"/>
      <c r="Z261" s="51"/>
      <c r="AA261" s="51"/>
      <c r="AB261" s="14"/>
      <c r="AC261" s="14"/>
    </row>
    <row r="262" spans="1:29" ht="18" customHeight="1" thickBot="1" x14ac:dyDescent="0.4">
      <c r="A262" s="10"/>
      <c r="B262" s="50"/>
      <c r="C262" s="74" t="s">
        <v>43</v>
      </c>
      <c r="D262" s="75"/>
      <c r="E262" s="76"/>
      <c r="F262" s="76"/>
      <c r="G262" s="144"/>
      <c r="H262" s="345"/>
      <c r="I262" s="346" t="s">
        <v>110</v>
      </c>
      <c r="J262" s="50"/>
      <c r="K262" s="50"/>
      <c r="L262" s="50"/>
      <c r="M262" s="50"/>
      <c r="N262" s="50"/>
      <c r="O262" s="51"/>
      <c r="P262" s="51"/>
      <c r="Q262" s="51"/>
      <c r="R262" s="51"/>
      <c r="S262" s="51"/>
      <c r="T262" s="51"/>
      <c r="U262" s="51"/>
      <c r="V262" s="51"/>
      <c r="W262" s="51"/>
      <c r="X262" s="51"/>
      <c r="Y262" s="51"/>
      <c r="Z262" s="51"/>
      <c r="AA262" s="51"/>
      <c r="AB262" s="14"/>
      <c r="AC262" s="14"/>
    </row>
    <row r="263" spans="1:29" ht="18" customHeight="1" x14ac:dyDescent="0.3">
      <c r="A263" s="10"/>
      <c r="B263" s="50"/>
      <c r="C263" s="77"/>
      <c r="D263" s="77"/>
      <c r="E263" s="77"/>
      <c r="F263" s="77"/>
      <c r="G263" s="77"/>
      <c r="H263" s="77"/>
      <c r="I263" s="77"/>
      <c r="J263" s="50"/>
      <c r="K263" s="50"/>
      <c r="L263" s="50"/>
      <c r="M263" s="50"/>
      <c r="N263" s="50"/>
      <c r="O263" s="51"/>
      <c r="P263" s="51"/>
      <c r="Q263" s="51"/>
      <c r="R263" s="51"/>
      <c r="S263" s="51"/>
      <c r="T263" s="51"/>
      <c r="U263" s="51"/>
      <c r="V263" s="51"/>
      <c r="W263" s="51"/>
      <c r="X263" s="51"/>
      <c r="Y263" s="51"/>
      <c r="Z263" s="51"/>
      <c r="AA263" s="51"/>
      <c r="AB263" s="14"/>
      <c r="AC263" s="14"/>
    </row>
    <row r="264" spans="1:29" ht="18" customHeight="1" x14ac:dyDescent="0.3">
      <c r="A264" s="10"/>
      <c r="B264" s="50"/>
      <c r="C264" s="77"/>
      <c r="D264" s="77"/>
      <c r="E264" s="77"/>
      <c r="F264" s="77"/>
      <c r="G264" s="77"/>
      <c r="H264" s="77"/>
      <c r="I264" s="77"/>
      <c r="J264" s="50"/>
      <c r="K264" s="50"/>
      <c r="L264" s="50"/>
      <c r="M264" s="50"/>
      <c r="N264" s="50"/>
      <c r="O264" s="51"/>
      <c r="P264" s="51"/>
      <c r="Q264" s="51"/>
      <c r="R264" s="51"/>
      <c r="S264" s="51"/>
      <c r="T264" s="51"/>
      <c r="U264" s="51"/>
      <c r="V264" s="51"/>
      <c r="W264" s="51"/>
      <c r="X264" s="51"/>
      <c r="Y264" s="51"/>
      <c r="Z264" s="51"/>
      <c r="AA264" s="51"/>
      <c r="AB264" s="14"/>
      <c r="AC264" s="14"/>
    </row>
    <row r="265" spans="1:29" ht="18" customHeight="1" x14ac:dyDescent="0.3">
      <c r="A265" s="10"/>
      <c r="B265" s="50"/>
      <c r="C265" s="78"/>
      <c r="D265" s="78"/>
      <c r="E265" s="85"/>
      <c r="F265" s="77"/>
      <c r="H265" s="475" t="s">
        <v>70</v>
      </c>
      <c r="I265" s="78"/>
      <c r="J265" s="50"/>
      <c r="K265" s="50"/>
      <c r="L265" s="50"/>
      <c r="M265" s="50"/>
      <c r="N265" s="50"/>
      <c r="O265" s="51"/>
      <c r="P265" s="51"/>
      <c r="Q265" s="51"/>
      <c r="R265" s="51"/>
      <c r="S265" s="51"/>
      <c r="T265" s="51"/>
      <c r="U265" s="51"/>
      <c r="V265" s="51"/>
      <c r="W265" s="51"/>
      <c r="X265" s="51"/>
      <c r="Y265" s="51"/>
      <c r="Z265" s="51"/>
      <c r="AA265" s="51"/>
      <c r="AB265" s="14"/>
      <c r="AC265" s="14"/>
    </row>
    <row r="266" spans="1:29" ht="18" customHeight="1" thickBot="1" x14ac:dyDescent="0.35">
      <c r="A266" s="10"/>
      <c r="B266" s="50"/>
      <c r="D266" s="78" t="s">
        <v>33</v>
      </c>
      <c r="E266" s="78"/>
      <c r="F266" s="85" t="s">
        <v>107</v>
      </c>
      <c r="H266" s="476"/>
      <c r="I266" s="83">
        <v>2021</v>
      </c>
      <c r="J266" s="50"/>
      <c r="K266" s="54" t="s">
        <v>247</v>
      </c>
      <c r="L266" s="477" t="s">
        <v>57</v>
      </c>
      <c r="M266" s="477"/>
      <c r="N266" s="477"/>
      <c r="O266" s="477"/>
      <c r="P266" s="477"/>
      <c r="Q266" s="477"/>
      <c r="R266" s="477"/>
      <c r="S266" s="477"/>
      <c r="T266" s="477"/>
      <c r="U266" s="477"/>
      <c r="V266" s="477"/>
      <c r="W266" s="477"/>
      <c r="X266" s="477"/>
      <c r="Y266" s="477"/>
      <c r="Z266" s="60"/>
      <c r="AA266" s="51"/>
      <c r="AB266" s="14"/>
      <c r="AC266" s="14"/>
    </row>
    <row r="267" spans="1:29" ht="18" customHeight="1" x14ac:dyDescent="0.3">
      <c r="A267" s="10"/>
      <c r="B267" s="50"/>
      <c r="D267" s="473" t="s">
        <v>22</v>
      </c>
      <c r="E267" s="474"/>
      <c r="F267" s="334">
        <v>10.199999999999999</v>
      </c>
      <c r="H267" s="337" t="s">
        <v>71</v>
      </c>
      <c r="I267" s="338">
        <v>150000</v>
      </c>
      <c r="J267" s="50"/>
      <c r="K267" s="50"/>
      <c r="L267" s="477" t="s">
        <v>298</v>
      </c>
      <c r="M267" s="477"/>
      <c r="N267" s="477"/>
      <c r="O267" s="477"/>
      <c r="P267" s="477"/>
      <c r="Q267" s="477"/>
      <c r="R267" s="477"/>
      <c r="S267" s="477"/>
      <c r="T267" s="477"/>
      <c r="U267" s="477"/>
      <c r="V267" s="477"/>
      <c r="W267" s="477"/>
      <c r="X267" s="477"/>
      <c r="Y267" s="477"/>
      <c r="Z267" s="50"/>
      <c r="AA267" s="51"/>
      <c r="AB267" s="14"/>
      <c r="AC267" s="14"/>
    </row>
    <row r="268" spans="1:29" ht="18" customHeight="1" x14ac:dyDescent="0.3">
      <c r="A268" s="10"/>
      <c r="B268" s="50"/>
      <c r="D268" s="81" t="s">
        <v>59</v>
      </c>
      <c r="E268" s="77"/>
      <c r="F268" s="81" t="s">
        <v>59</v>
      </c>
      <c r="H268" s="81" t="s">
        <v>59</v>
      </c>
      <c r="I268" s="81" t="s">
        <v>59</v>
      </c>
      <c r="J268" s="50"/>
      <c r="K268" s="50"/>
      <c r="L268" s="477"/>
      <c r="M268" s="477"/>
      <c r="N268" s="477"/>
      <c r="O268" s="477"/>
      <c r="P268" s="477"/>
      <c r="Q268" s="477"/>
      <c r="R268" s="477"/>
      <c r="S268" s="477"/>
      <c r="T268" s="477"/>
      <c r="U268" s="477"/>
      <c r="V268" s="477"/>
      <c r="W268" s="477"/>
      <c r="X268" s="477"/>
      <c r="Y268" s="477"/>
      <c r="Z268" s="50"/>
      <c r="AA268" s="51"/>
      <c r="AB268" s="14"/>
      <c r="AC268" s="14"/>
    </row>
    <row r="269" spans="1:29" ht="39.950000000000003" customHeight="1" x14ac:dyDescent="0.3">
      <c r="A269" s="10"/>
      <c r="B269" s="50"/>
      <c r="D269" s="81" t="s">
        <v>251</v>
      </c>
      <c r="E269" s="77"/>
      <c r="F269" s="81" t="s">
        <v>250</v>
      </c>
      <c r="H269" s="81" t="s">
        <v>249</v>
      </c>
      <c r="I269" s="81" t="s">
        <v>248</v>
      </c>
      <c r="J269" s="50"/>
      <c r="K269" s="50"/>
      <c r="L269" s="477"/>
      <c r="M269" s="477"/>
      <c r="N269" s="477"/>
      <c r="O269" s="477"/>
      <c r="P269" s="477"/>
      <c r="Q269" s="477"/>
      <c r="R269" s="477"/>
      <c r="S269" s="477"/>
      <c r="T269" s="477"/>
      <c r="U269" s="477"/>
      <c r="V269" s="477"/>
      <c r="W269" s="477"/>
      <c r="X269" s="477"/>
      <c r="Y269" s="477"/>
      <c r="Z269" s="50"/>
      <c r="AA269" s="51"/>
      <c r="AB269" s="14"/>
      <c r="AC269" s="14"/>
    </row>
    <row r="270" spans="1:29" ht="18" customHeight="1" x14ac:dyDescent="0.3">
      <c r="A270" s="10"/>
      <c r="B270" s="50"/>
      <c r="J270" s="50"/>
      <c r="K270" s="50"/>
      <c r="L270" s="50"/>
      <c r="M270" s="50"/>
      <c r="N270" s="50"/>
      <c r="O270" s="50"/>
      <c r="P270" s="50"/>
      <c r="Q270" s="50"/>
      <c r="R270" s="50"/>
      <c r="S270" s="50"/>
      <c r="T270" s="50"/>
      <c r="U270" s="50"/>
      <c r="V270" s="50"/>
      <c r="W270" s="50"/>
      <c r="X270" s="50"/>
      <c r="Y270" s="50"/>
      <c r="Z270" s="50"/>
      <c r="AA270" s="51"/>
      <c r="AB270" s="14"/>
      <c r="AC270" s="14"/>
    </row>
    <row r="271" spans="1:29" ht="18" customHeight="1" x14ac:dyDescent="0.3">
      <c r="A271" s="10"/>
      <c r="B271" s="50"/>
      <c r="D271" s="81"/>
      <c r="E271" s="77"/>
      <c r="F271" s="81"/>
      <c r="H271" s="81"/>
      <c r="I271" s="78"/>
      <c r="J271" s="50"/>
      <c r="K271" s="50"/>
      <c r="L271" s="50"/>
      <c r="M271" s="50"/>
      <c r="N271" s="50"/>
      <c r="O271" s="50"/>
      <c r="P271" s="50"/>
      <c r="Q271" s="50"/>
      <c r="R271" s="50"/>
      <c r="S271" s="50"/>
      <c r="T271" s="50"/>
      <c r="U271" s="50"/>
      <c r="V271" s="50"/>
      <c r="W271" s="50"/>
      <c r="X271" s="50"/>
      <c r="Y271" s="50"/>
      <c r="Z271" s="50"/>
      <c r="AA271" s="51"/>
      <c r="AB271" s="14"/>
      <c r="AC271" s="14"/>
    </row>
    <row r="272" spans="1:29" ht="18" customHeight="1" x14ac:dyDescent="0.35">
      <c r="A272" s="10"/>
      <c r="B272" s="50"/>
      <c r="D272" s="147"/>
      <c r="E272" s="147"/>
      <c r="F272" s="78"/>
      <c r="H272" s="78"/>
      <c r="I272" s="78"/>
      <c r="J272" s="50"/>
      <c r="K272" s="54" t="s">
        <v>252</v>
      </c>
      <c r="L272" s="477" t="s">
        <v>99</v>
      </c>
      <c r="M272" s="477"/>
      <c r="N272" s="477"/>
      <c r="O272" s="477"/>
      <c r="P272" s="477"/>
      <c r="Q272" s="477"/>
      <c r="R272" s="477"/>
      <c r="S272" s="477"/>
      <c r="T272" s="477"/>
      <c r="U272" s="477"/>
      <c r="V272" s="477"/>
      <c r="W272" s="477"/>
      <c r="X272" s="477"/>
      <c r="Y272" s="477"/>
      <c r="Z272" s="477"/>
      <c r="AA272" s="51"/>
      <c r="AB272" s="14"/>
      <c r="AC272" s="14"/>
    </row>
    <row r="273" spans="1:29" ht="18" customHeight="1" x14ac:dyDescent="0.3">
      <c r="A273" s="10"/>
      <c r="B273" s="50"/>
      <c r="D273" s="84"/>
      <c r="E273" s="78"/>
      <c r="F273" s="78"/>
      <c r="H273" s="78"/>
      <c r="I273" s="78"/>
      <c r="J273" s="50"/>
      <c r="K273" s="54"/>
      <c r="L273" s="477" t="s">
        <v>253</v>
      </c>
      <c r="M273" s="477"/>
      <c r="N273" s="477"/>
      <c r="O273" s="477"/>
      <c r="P273" s="477"/>
      <c r="Q273" s="477"/>
      <c r="R273" s="477"/>
      <c r="S273" s="477"/>
      <c r="T273" s="477"/>
      <c r="U273" s="477"/>
      <c r="V273" s="477"/>
      <c r="W273" s="477"/>
      <c r="X273" s="477"/>
      <c r="Y273" s="477"/>
      <c r="Z273" s="477"/>
      <c r="AA273" s="51"/>
      <c r="AB273" s="14"/>
      <c r="AC273" s="14"/>
    </row>
    <row r="274" spans="1:29" ht="18" customHeight="1" x14ac:dyDescent="0.3">
      <c r="A274" s="10"/>
      <c r="B274" s="50"/>
      <c r="D274" s="84"/>
      <c r="E274" s="78"/>
      <c r="F274" s="78"/>
      <c r="H274" s="78"/>
      <c r="I274" s="78"/>
      <c r="J274" s="50"/>
      <c r="K274" s="54"/>
      <c r="L274" s="477"/>
      <c r="M274" s="477"/>
      <c r="N274" s="477"/>
      <c r="O274" s="477"/>
      <c r="P274" s="477"/>
      <c r="Q274" s="477"/>
      <c r="R274" s="477"/>
      <c r="S274" s="477"/>
      <c r="T274" s="477"/>
      <c r="U274" s="477"/>
      <c r="V274" s="477"/>
      <c r="W274" s="477"/>
      <c r="X274" s="477"/>
      <c r="Y274" s="477"/>
      <c r="Z274" s="477"/>
      <c r="AA274" s="51"/>
      <c r="AB274" s="14"/>
      <c r="AC274" s="14"/>
    </row>
    <row r="275" spans="1:29" ht="18" customHeight="1" x14ac:dyDescent="0.3">
      <c r="A275" s="10"/>
      <c r="B275" s="50"/>
      <c r="D275" s="84"/>
      <c r="E275" s="78"/>
      <c r="F275" s="78"/>
      <c r="H275" s="78"/>
      <c r="I275" s="78"/>
      <c r="J275" s="50"/>
      <c r="K275" s="54"/>
      <c r="L275" s="477"/>
      <c r="M275" s="477"/>
      <c r="N275" s="477"/>
      <c r="O275" s="477"/>
      <c r="P275" s="477"/>
      <c r="Q275" s="477"/>
      <c r="R275" s="477"/>
      <c r="S275" s="477"/>
      <c r="T275" s="477"/>
      <c r="U275" s="477"/>
      <c r="V275" s="477"/>
      <c r="W275" s="477"/>
      <c r="X275" s="477"/>
      <c r="Y275" s="477"/>
      <c r="Z275" s="477"/>
      <c r="AA275" s="51"/>
      <c r="AB275" s="14"/>
      <c r="AC275" s="14"/>
    </row>
    <row r="276" spans="1:29" ht="18" customHeight="1" x14ac:dyDescent="0.3">
      <c r="A276" s="10"/>
      <c r="B276" s="50"/>
      <c r="C276" s="77"/>
      <c r="D276" s="84"/>
      <c r="E276" s="77"/>
      <c r="F276" s="77"/>
      <c r="G276" s="77"/>
      <c r="H276" s="77"/>
      <c r="I276" s="77"/>
      <c r="J276" s="50"/>
      <c r="K276" s="50"/>
      <c r="L276" s="55" t="s">
        <v>254</v>
      </c>
      <c r="M276" s="53"/>
      <c r="N276" s="53"/>
      <c r="O276" s="53"/>
      <c r="P276" s="53"/>
      <c r="Q276" s="53"/>
      <c r="R276" s="53"/>
      <c r="S276" s="53"/>
      <c r="T276" s="53"/>
      <c r="U276" s="53"/>
      <c r="V276" s="53"/>
      <c r="W276" s="53"/>
      <c r="X276" s="53"/>
      <c r="Y276" s="53"/>
      <c r="Z276" s="53"/>
      <c r="AA276" s="51"/>
      <c r="AB276" s="14"/>
      <c r="AC276" s="14"/>
    </row>
    <row r="277" spans="1:29" ht="18" customHeight="1" x14ac:dyDescent="0.3">
      <c r="A277" s="10"/>
      <c r="B277" s="50"/>
      <c r="C277" s="77"/>
      <c r="H277" s="77"/>
      <c r="I277" s="77"/>
      <c r="J277" s="50"/>
      <c r="K277" s="50"/>
      <c r="L277" s="55"/>
      <c r="M277" s="50"/>
      <c r="N277" s="50"/>
      <c r="O277" s="51"/>
      <c r="P277" s="51"/>
      <c r="Q277" s="51"/>
      <c r="R277" s="51"/>
      <c r="S277" s="51"/>
      <c r="T277" s="51"/>
      <c r="U277" s="51"/>
      <c r="V277" s="51"/>
      <c r="W277" s="51"/>
      <c r="X277" s="51"/>
      <c r="Y277" s="51"/>
      <c r="Z277" s="51"/>
      <c r="AA277" s="51"/>
      <c r="AB277" s="14"/>
      <c r="AC277" s="14"/>
    </row>
    <row r="278" spans="1:29" ht="18" customHeight="1" x14ac:dyDescent="0.3">
      <c r="A278" s="10"/>
      <c r="B278" s="50"/>
      <c r="C278" s="77"/>
      <c r="H278" s="77"/>
      <c r="I278" s="77"/>
      <c r="J278" s="50"/>
      <c r="K278" s="50"/>
      <c r="L278" s="55"/>
      <c r="M278" s="50"/>
      <c r="N278" s="50"/>
      <c r="O278" s="51"/>
      <c r="P278" s="51"/>
      <c r="Q278" s="51"/>
      <c r="R278" s="51"/>
      <c r="S278" s="51"/>
      <c r="T278" s="51"/>
      <c r="U278" s="51"/>
      <c r="V278" s="51"/>
      <c r="W278" s="51"/>
      <c r="X278" s="51"/>
      <c r="Y278" s="51"/>
      <c r="Z278" s="51"/>
      <c r="AA278" s="51"/>
      <c r="AB278" s="14"/>
      <c r="AC278" s="14"/>
    </row>
    <row r="279" spans="1:29" ht="18" customHeight="1" x14ac:dyDescent="0.3">
      <c r="A279" s="10"/>
      <c r="B279" s="50"/>
      <c r="C279" s="77"/>
      <c r="D279" s="77"/>
      <c r="E279" s="77"/>
      <c r="F279" s="77"/>
      <c r="G279" s="77"/>
      <c r="H279" s="77"/>
      <c r="I279" s="77"/>
      <c r="J279" s="50"/>
      <c r="K279" s="54" t="s">
        <v>255</v>
      </c>
      <c r="L279" s="477" t="s">
        <v>108</v>
      </c>
      <c r="M279" s="477"/>
      <c r="N279" s="477"/>
      <c r="O279" s="477"/>
      <c r="P279" s="477"/>
      <c r="Q279" s="477"/>
      <c r="R279" s="477"/>
      <c r="S279" s="477"/>
      <c r="T279" s="477"/>
      <c r="U279" s="477"/>
      <c r="V279" s="477"/>
      <c r="W279" s="477"/>
      <c r="X279" s="477"/>
      <c r="Y279" s="477"/>
      <c r="Z279" s="477"/>
      <c r="AA279" s="51"/>
      <c r="AB279" s="14"/>
      <c r="AC279" s="14"/>
    </row>
    <row r="280" spans="1:29" ht="18" customHeight="1" x14ac:dyDescent="0.3">
      <c r="A280" s="10"/>
      <c r="B280" s="50"/>
      <c r="G280" s="77"/>
      <c r="H280" s="77"/>
      <c r="I280" s="77"/>
      <c r="J280" s="50"/>
      <c r="K280" s="50"/>
      <c r="L280" s="55" t="s">
        <v>78</v>
      </c>
      <c r="M280" s="50"/>
      <c r="N280" s="50"/>
      <c r="O280" s="51"/>
      <c r="P280" s="51"/>
      <c r="Q280" s="51"/>
      <c r="R280" s="51"/>
      <c r="S280" s="51"/>
      <c r="T280" s="51"/>
      <c r="U280" s="51"/>
      <c r="V280" s="51"/>
      <c r="W280" s="51"/>
      <c r="X280" s="51"/>
      <c r="Y280" s="51"/>
      <c r="Z280" s="51"/>
      <c r="AA280" s="51"/>
      <c r="AB280" s="14"/>
      <c r="AC280" s="14"/>
    </row>
    <row r="281" spans="1:29" ht="18" customHeight="1" x14ac:dyDescent="0.3">
      <c r="A281" s="10"/>
      <c r="B281" s="50"/>
      <c r="C281" s="77"/>
      <c r="D281" s="77"/>
      <c r="E281" s="77"/>
      <c r="F281" s="77"/>
      <c r="G281" s="77"/>
      <c r="H281" s="77"/>
      <c r="I281" s="77"/>
      <c r="J281" s="50"/>
      <c r="K281" s="50"/>
      <c r="L281" s="55"/>
      <c r="M281" s="53"/>
      <c r="N281" s="53"/>
      <c r="O281" s="53"/>
      <c r="P281" s="53"/>
      <c r="Q281" s="53"/>
      <c r="R281" s="53"/>
      <c r="S281" s="53"/>
      <c r="T281" s="53"/>
      <c r="U281" s="53"/>
      <c r="V281" s="53"/>
      <c r="W281" s="53"/>
      <c r="X281" s="53"/>
      <c r="Y281" s="53"/>
      <c r="Z281" s="53"/>
      <c r="AA281" s="51"/>
      <c r="AB281" s="14"/>
      <c r="AC281" s="14"/>
    </row>
    <row r="282" spans="1:29" ht="18" customHeight="1" x14ac:dyDescent="0.3">
      <c r="A282" s="10"/>
      <c r="B282" s="50"/>
      <c r="C282" s="77"/>
      <c r="D282" s="77"/>
      <c r="E282" s="77"/>
      <c r="F282" s="77"/>
      <c r="G282" s="77"/>
      <c r="H282" s="77"/>
      <c r="I282" s="77"/>
      <c r="J282" s="50"/>
      <c r="K282" s="50"/>
      <c r="L282" s="55"/>
      <c r="M282" s="53"/>
      <c r="N282" s="53"/>
      <c r="O282" s="53"/>
      <c r="P282" s="53"/>
      <c r="Q282" s="53"/>
      <c r="R282" s="53"/>
      <c r="S282" s="53"/>
      <c r="T282" s="53"/>
      <c r="U282" s="53"/>
      <c r="V282" s="53"/>
      <c r="W282" s="53"/>
      <c r="X282" s="53"/>
      <c r="Y282" s="53"/>
      <c r="Z282" s="53"/>
      <c r="AA282" s="51"/>
      <c r="AB282" s="14"/>
      <c r="AC282" s="14"/>
    </row>
    <row r="283" spans="1:29" ht="18" customHeight="1" x14ac:dyDescent="0.3">
      <c r="A283" s="10"/>
      <c r="B283" s="50"/>
      <c r="C283" s="77"/>
      <c r="D283" s="77"/>
      <c r="E283" s="77"/>
      <c r="F283" s="77"/>
      <c r="G283" s="77"/>
      <c r="H283" s="77"/>
      <c r="I283" s="77"/>
      <c r="J283" s="50"/>
      <c r="K283" s="54" t="s">
        <v>256</v>
      </c>
      <c r="L283" s="477" t="s">
        <v>257</v>
      </c>
      <c r="M283" s="477"/>
      <c r="N283" s="477"/>
      <c r="O283" s="477"/>
      <c r="P283" s="477"/>
      <c r="Q283" s="477"/>
      <c r="R283" s="477"/>
      <c r="S283" s="477"/>
      <c r="T283" s="477"/>
      <c r="U283" s="477"/>
      <c r="V283" s="477"/>
      <c r="W283" s="477"/>
      <c r="X283" s="477"/>
      <c r="Y283" s="477"/>
      <c r="Z283" s="477"/>
      <c r="AA283" s="51"/>
      <c r="AB283" s="14"/>
      <c r="AC283" s="14"/>
    </row>
    <row r="284" spans="1:29" ht="18" customHeight="1" x14ac:dyDescent="0.3">
      <c r="A284" s="10"/>
      <c r="B284" s="50"/>
      <c r="C284" s="78"/>
      <c r="D284" s="77"/>
      <c r="E284" s="77"/>
      <c r="F284" s="77"/>
      <c r="G284" s="77"/>
      <c r="H284" s="77"/>
      <c r="I284" s="77"/>
      <c r="J284" s="50"/>
      <c r="K284" s="50"/>
      <c r="L284" s="477"/>
      <c r="M284" s="477"/>
      <c r="N284" s="477"/>
      <c r="O284" s="477"/>
      <c r="P284" s="477"/>
      <c r="Q284" s="477"/>
      <c r="R284" s="477"/>
      <c r="S284" s="477"/>
      <c r="T284" s="477"/>
      <c r="U284" s="477"/>
      <c r="V284" s="477"/>
      <c r="W284" s="477"/>
      <c r="X284" s="477"/>
      <c r="Y284" s="477"/>
      <c r="Z284" s="477"/>
      <c r="AA284" s="51"/>
      <c r="AB284" s="14"/>
      <c r="AC284" s="14"/>
    </row>
    <row r="285" spans="1:29" ht="18" customHeight="1" x14ac:dyDescent="0.3">
      <c r="A285" s="10"/>
      <c r="B285" s="50"/>
      <c r="C285" s="77"/>
      <c r="D285" s="77"/>
      <c r="E285" s="77"/>
      <c r="F285" s="77"/>
      <c r="G285" s="77"/>
      <c r="H285" s="77"/>
      <c r="I285" s="77"/>
      <c r="J285" s="50"/>
      <c r="K285" s="50"/>
      <c r="L285" s="477"/>
      <c r="M285" s="477"/>
      <c r="N285" s="477"/>
      <c r="O285" s="477"/>
      <c r="P285" s="477"/>
      <c r="Q285" s="477"/>
      <c r="R285" s="477"/>
      <c r="S285" s="477"/>
      <c r="T285" s="477"/>
      <c r="U285" s="477"/>
      <c r="V285" s="477"/>
      <c r="W285" s="477"/>
      <c r="X285" s="477"/>
      <c r="Y285" s="477"/>
      <c r="Z285" s="477"/>
      <c r="AA285" s="51"/>
      <c r="AB285" s="14"/>
      <c r="AC285" s="14"/>
    </row>
    <row r="286" spans="1:29" ht="18" customHeight="1" x14ac:dyDescent="0.3">
      <c r="A286" s="10"/>
      <c r="B286" s="50"/>
      <c r="C286" s="77"/>
      <c r="D286" s="77"/>
      <c r="E286" s="77"/>
      <c r="F286" s="77"/>
      <c r="G286" s="77"/>
      <c r="H286" s="77"/>
      <c r="I286" s="77"/>
      <c r="J286" s="50"/>
      <c r="K286" s="50"/>
      <c r="L286" s="477"/>
      <c r="M286" s="477"/>
      <c r="N286" s="477"/>
      <c r="O286" s="477"/>
      <c r="P286" s="477"/>
      <c r="Q286" s="477"/>
      <c r="R286" s="477"/>
      <c r="S286" s="477"/>
      <c r="T286" s="477"/>
      <c r="U286" s="477"/>
      <c r="V286" s="477"/>
      <c r="W286" s="477"/>
      <c r="X286" s="477"/>
      <c r="Y286" s="477"/>
      <c r="Z286" s="477"/>
      <c r="AA286" s="51"/>
      <c r="AB286" s="14"/>
      <c r="AC286" s="14"/>
    </row>
    <row r="287" spans="1:29" ht="18" customHeight="1" x14ac:dyDescent="0.3">
      <c r="A287" s="10"/>
      <c r="B287" s="50"/>
      <c r="C287" s="77"/>
      <c r="D287" s="77"/>
      <c r="E287" s="77"/>
      <c r="F287" s="77"/>
      <c r="G287" s="77"/>
      <c r="H287" s="77"/>
      <c r="I287" s="77"/>
      <c r="J287" s="50"/>
      <c r="K287" s="50"/>
      <c r="L287" s="480" t="s">
        <v>203</v>
      </c>
      <c r="M287" s="480"/>
      <c r="N287" s="480"/>
      <c r="O287" s="480"/>
      <c r="P287" s="480"/>
      <c r="Q287" s="480"/>
      <c r="R287" s="480"/>
      <c r="S287" s="480"/>
      <c r="T287" s="480"/>
      <c r="U287" s="480"/>
      <c r="V287" s="480"/>
      <c r="W287" s="480"/>
      <c r="X287" s="480"/>
      <c r="Y287" s="480"/>
      <c r="Z287" s="480"/>
      <c r="AA287" s="51"/>
      <c r="AB287" s="14"/>
      <c r="AC287" s="14"/>
    </row>
    <row r="288" spans="1:29" ht="18" customHeight="1" x14ac:dyDescent="0.3">
      <c r="A288" s="10"/>
      <c r="B288" s="50"/>
      <c r="C288" s="77"/>
      <c r="D288" s="77"/>
      <c r="E288" s="77"/>
      <c r="F288" s="77"/>
      <c r="G288" s="77"/>
      <c r="H288" s="77"/>
      <c r="I288" s="77"/>
      <c r="J288" s="50"/>
      <c r="K288" s="50"/>
      <c r="L288" s="480"/>
      <c r="M288" s="480"/>
      <c r="N288" s="480"/>
      <c r="O288" s="480"/>
      <c r="P288" s="480"/>
      <c r="Q288" s="480"/>
      <c r="R288" s="480"/>
      <c r="S288" s="480"/>
      <c r="T288" s="480"/>
      <c r="U288" s="480"/>
      <c r="V288" s="480"/>
      <c r="W288" s="480"/>
      <c r="X288" s="480"/>
      <c r="Y288" s="480"/>
      <c r="Z288" s="480"/>
      <c r="AA288" s="51"/>
      <c r="AB288" s="14"/>
      <c r="AC288" s="14"/>
    </row>
    <row r="289" spans="1:29" ht="18" customHeight="1" x14ac:dyDescent="0.3">
      <c r="A289" s="10"/>
      <c r="B289" s="50"/>
      <c r="C289" s="77"/>
      <c r="D289" s="77"/>
      <c r="E289" s="77"/>
      <c r="F289" s="77"/>
      <c r="G289" s="77"/>
      <c r="H289" s="77"/>
      <c r="I289" s="77"/>
      <c r="J289" s="50"/>
      <c r="K289" s="50"/>
      <c r="L289" s="55" t="s">
        <v>53</v>
      </c>
      <c r="M289" s="50"/>
      <c r="N289" s="50"/>
      <c r="O289" s="51"/>
      <c r="P289" s="51"/>
      <c r="Q289" s="51"/>
      <c r="R289" s="51"/>
      <c r="S289" s="51"/>
      <c r="T289" s="51"/>
      <c r="U289" s="51"/>
      <c r="V289" s="51"/>
      <c r="W289" s="51"/>
      <c r="X289" s="51"/>
      <c r="Y289" s="51"/>
      <c r="Z289" s="51"/>
      <c r="AA289" s="51"/>
      <c r="AB289" s="14"/>
      <c r="AC289" s="14"/>
    </row>
    <row r="290" spans="1:29" ht="18" customHeight="1" x14ac:dyDescent="0.3">
      <c r="A290" s="10"/>
      <c r="B290" s="50"/>
      <c r="C290" s="77"/>
      <c r="D290" s="77"/>
      <c r="E290" s="77"/>
      <c r="F290" s="77"/>
      <c r="G290" s="77"/>
      <c r="H290" s="77"/>
      <c r="I290" s="77"/>
      <c r="J290" s="50"/>
      <c r="K290" s="50"/>
      <c r="L290" s="50"/>
      <c r="M290" s="50"/>
      <c r="N290" s="50"/>
      <c r="O290" s="51"/>
      <c r="P290" s="51"/>
      <c r="Q290" s="51"/>
      <c r="R290" s="51"/>
      <c r="S290" s="51"/>
      <c r="T290" s="51"/>
      <c r="U290" s="51"/>
      <c r="V290" s="51"/>
      <c r="W290" s="51"/>
      <c r="X290" s="51"/>
      <c r="Y290" s="51"/>
      <c r="Z290" s="51"/>
      <c r="AA290" s="51"/>
      <c r="AB290" s="14"/>
      <c r="AC290" s="14"/>
    </row>
    <row r="291" spans="1:29" ht="18" customHeight="1" x14ac:dyDescent="0.3">
      <c r="A291" s="10"/>
      <c r="B291" s="50"/>
      <c r="C291" s="77"/>
      <c r="D291" s="77"/>
      <c r="E291" s="77"/>
      <c r="F291" s="77"/>
      <c r="G291" s="77"/>
      <c r="H291" s="77"/>
      <c r="I291" s="77"/>
      <c r="J291" s="50"/>
      <c r="L291" s="50"/>
      <c r="M291" s="50"/>
      <c r="N291" s="50"/>
      <c r="O291" s="51"/>
      <c r="P291" s="51"/>
      <c r="Q291" s="51"/>
      <c r="R291" s="51"/>
      <c r="S291" s="51"/>
      <c r="T291" s="51"/>
      <c r="U291" s="51"/>
      <c r="V291" s="51"/>
      <c r="W291" s="51"/>
      <c r="X291" s="51"/>
      <c r="Y291" s="51"/>
      <c r="Z291" s="51"/>
      <c r="AA291" s="51"/>
      <c r="AB291" s="14"/>
      <c r="AC291" s="14"/>
    </row>
    <row r="292" spans="1:29" ht="18" customHeight="1" x14ac:dyDescent="0.3">
      <c r="A292" s="10"/>
      <c r="B292" s="50"/>
      <c r="C292" s="77"/>
      <c r="D292" s="77"/>
      <c r="E292" s="77"/>
      <c r="F292" s="77"/>
      <c r="G292" s="77"/>
      <c r="H292" s="77"/>
      <c r="I292" s="77"/>
      <c r="J292" s="50"/>
      <c r="K292" s="146"/>
      <c r="L292" s="149" t="s">
        <v>175</v>
      </c>
      <c r="M292" s="50"/>
      <c r="N292" s="50"/>
      <c r="O292" s="51"/>
      <c r="P292" s="51"/>
      <c r="Q292" s="51"/>
      <c r="R292" s="51"/>
      <c r="S292" s="51"/>
      <c r="T292" s="51"/>
      <c r="U292" s="51"/>
      <c r="V292" s="51"/>
      <c r="W292" s="51"/>
      <c r="X292" s="51"/>
      <c r="Y292" s="51"/>
      <c r="Z292" s="51"/>
      <c r="AA292" s="51"/>
      <c r="AB292" s="14"/>
      <c r="AC292" s="14"/>
    </row>
    <row r="293" spans="1:29" ht="18" customHeight="1" x14ac:dyDescent="0.3">
      <c r="A293" s="10"/>
      <c r="B293" s="50"/>
      <c r="C293" s="77"/>
      <c r="D293" s="77"/>
      <c r="E293" s="77"/>
      <c r="F293" s="77"/>
      <c r="G293" s="77"/>
      <c r="H293" s="77"/>
      <c r="I293" s="77"/>
      <c r="J293" s="50"/>
      <c r="K293" s="146"/>
      <c r="L293" s="51"/>
      <c r="M293" s="50"/>
      <c r="N293" s="50"/>
      <c r="O293" s="51"/>
      <c r="P293" s="51"/>
      <c r="Q293" s="51"/>
      <c r="R293" s="51"/>
      <c r="S293" s="51"/>
      <c r="T293" s="51"/>
      <c r="U293" s="51"/>
      <c r="V293" s="51"/>
      <c r="W293" s="51"/>
      <c r="X293" s="51"/>
      <c r="Y293" s="51"/>
      <c r="Z293" s="51"/>
      <c r="AA293" s="51"/>
      <c r="AB293" s="14"/>
      <c r="AC293" s="14"/>
    </row>
    <row r="294" spans="1:29" ht="18" customHeight="1" x14ac:dyDescent="0.3">
      <c r="A294" s="10"/>
      <c r="B294" s="50"/>
      <c r="C294" s="77"/>
      <c r="D294" s="77"/>
      <c r="E294" s="77"/>
      <c r="F294" s="77"/>
      <c r="G294" s="77"/>
      <c r="H294" s="77"/>
      <c r="I294" s="77"/>
      <c r="J294" s="50"/>
      <c r="K294" s="146"/>
      <c r="L294" s="50"/>
      <c r="M294" s="50"/>
      <c r="N294" s="50"/>
      <c r="O294" s="51"/>
      <c r="P294" s="51"/>
      <c r="Q294" s="51"/>
      <c r="R294" s="51"/>
      <c r="S294" s="51"/>
      <c r="T294" s="51"/>
      <c r="U294" s="51"/>
      <c r="V294" s="51"/>
      <c r="W294" s="51"/>
      <c r="X294" s="51"/>
      <c r="Y294" s="51"/>
      <c r="Z294" s="51"/>
      <c r="AA294" s="51"/>
      <c r="AB294" s="14"/>
      <c r="AC294" s="14"/>
    </row>
    <row r="295" spans="1:29" ht="18" customHeight="1" x14ac:dyDescent="0.3">
      <c r="A295" s="10"/>
      <c r="B295" s="50"/>
      <c r="C295" s="77"/>
      <c r="D295" s="77"/>
      <c r="E295" s="77"/>
      <c r="F295" s="77"/>
      <c r="G295" s="77"/>
      <c r="H295" s="77"/>
      <c r="I295" s="77"/>
      <c r="J295" s="50"/>
      <c r="K295" s="50"/>
      <c r="L295" s="50"/>
      <c r="M295" s="50"/>
      <c r="N295" s="50"/>
      <c r="O295" s="51"/>
      <c r="P295" s="51"/>
      <c r="Q295" s="51"/>
      <c r="R295" s="51"/>
      <c r="S295" s="51"/>
      <c r="T295" s="51"/>
      <c r="U295" s="51"/>
      <c r="V295" s="51"/>
      <c r="W295" s="51"/>
      <c r="X295" s="51"/>
      <c r="Y295" s="51"/>
      <c r="Z295" s="51"/>
      <c r="AA295" s="51"/>
      <c r="AB295" s="14"/>
      <c r="AC295" s="14"/>
    </row>
    <row r="296" spans="1:29" ht="18" customHeight="1" thickBot="1" x14ac:dyDescent="0.45">
      <c r="A296" s="10"/>
      <c r="B296" s="50"/>
      <c r="C296" s="74" t="s">
        <v>88</v>
      </c>
      <c r="D296" s="75"/>
      <c r="E296" s="76"/>
      <c r="F296" s="76"/>
      <c r="G296" s="76"/>
      <c r="H296" s="150"/>
      <c r="I296" s="346" t="s">
        <v>111</v>
      </c>
      <c r="J296" s="50"/>
      <c r="K296" s="50"/>
      <c r="L296" s="50"/>
      <c r="M296" s="50"/>
      <c r="N296" s="50"/>
      <c r="O296" s="51"/>
      <c r="P296" s="51"/>
      <c r="Q296" s="51"/>
      <c r="R296" s="51"/>
      <c r="S296" s="51"/>
      <c r="T296" s="51"/>
      <c r="U296" s="51"/>
      <c r="V296" s="51"/>
      <c r="W296" s="51"/>
      <c r="X296" s="51"/>
      <c r="Y296" s="51"/>
      <c r="Z296" s="51"/>
      <c r="AA296" s="51"/>
      <c r="AB296" s="14"/>
      <c r="AC296" s="14"/>
    </row>
    <row r="297" spans="1:29" ht="18" customHeight="1" x14ac:dyDescent="0.3">
      <c r="A297" s="10"/>
      <c r="B297" s="50"/>
      <c r="C297" s="77"/>
      <c r="D297" s="77"/>
      <c r="E297" s="77"/>
      <c r="F297" s="77"/>
      <c r="G297" s="77"/>
      <c r="H297" s="77"/>
      <c r="I297" s="77"/>
      <c r="J297" s="50"/>
      <c r="K297" s="50"/>
      <c r="L297" s="51"/>
      <c r="M297" s="51"/>
      <c r="N297" s="51"/>
      <c r="O297" s="51"/>
      <c r="P297" s="51"/>
      <c r="Q297" s="51"/>
      <c r="R297" s="51"/>
      <c r="S297" s="51"/>
      <c r="T297" s="51"/>
      <c r="U297" s="51"/>
      <c r="V297" s="51"/>
      <c r="W297" s="51"/>
      <c r="X297" s="51"/>
      <c r="Y297" s="51"/>
      <c r="Z297" s="51"/>
      <c r="AA297" s="51"/>
      <c r="AB297" s="14"/>
      <c r="AC297" s="14"/>
    </row>
    <row r="298" spans="1:29" ht="18" customHeight="1" x14ac:dyDescent="0.3">
      <c r="A298" s="10"/>
      <c r="B298" s="50"/>
      <c r="C298" s="77"/>
      <c r="D298" s="77"/>
      <c r="E298" s="77"/>
      <c r="F298" s="506" t="s">
        <v>70</v>
      </c>
      <c r="J298" s="50"/>
      <c r="K298" s="50"/>
      <c r="L298" s="50"/>
      <c r="M298" s="50"/>
      <c r="N298" s="50"/>
      <c r="O298" s="51"/>
      <c r="P298" s="51"/>
      <c r="Q298" s="51"/>
      <c r="R298" s="51"/>
      <c r="S298" s="51"/>
      <c r="T298" s="51"/>
      <c r="U298" s="51"/>
      <c r="V298" s="51"/>
      <c r="W298" s="51"/>
      <c r="X298" s="51"/>
      <c r="Y298" s="51"/>
      <c r="Z298" s="51"/>
      <c r="AA298" s="51"/>
      <c r="AB298" s="14"/>
      <c r="AC298" s="14"/>
    </row>
    <row r="299" spans="1:29" ht="18" customHeight="1" thickBot="1" x14ac:dyDescent="0.35">
      <c r="A299" s="10"/>
      <c r="B299" s="50"/>
      <c r="F299" s="507"/>
      <c r="G299" s="91"/>
      <c r="H299" s="3">
        <f>+'Input Sheet'!$G$12</f>
        <v>2022</v>
      </c>
      <c r="J299" s="50"/>
      <c r="K299" s="54" t="s">
        <v>261</v>
      </c>
      <c r="L299" s="477" t="s">
        <v>93</v>
      </c>
      <c r="M299" s="477"/>
      <c r="N299" s="477"/>
      <c r="O299" s="477"/>
      <c r="P299" s="477"/>
      <c r="Q299" s="477"/>
      <c r="R299" s="477"/>
      <c r="S299" s="477"/>
      <c r="T299" s="477"/>
      <c r="U299" s="477"/>
      <c r="V299" s="477"/>
      <c r="W299" s="477"/>
      <c r="X299" s="477"/>
      <c r="Y299" s="477"/>
      <c r="Z299" s="63"/>
      <c r="AA299" s="51"/>
      <c r="AB299" s="14"/>
      <c r="AC299" s="14"/>
    </row>
    <row r="300" spans="1:29" ht="18" customHeight="1" thickBot="1" x14ac:dyDescent="0.35">
      <c r="A300" s="10"/>
      <c r="B300" s="50"/>
      <c r="D300" s="504"/>
      <c r="E300" s="505"/>
      <c r="F300" s="348"/>
      <c r="G300" s="166" t="s">
        <v>190</v>
      </c>
      <c r="H300" s="351"/>
      <c r="I300" s="81" t="s">
        <v>260</v>
      </c>
      <c r="K300" s="50"/>
      <c r="L300" s="477"/>
      <c r="M300" s="477"/>
      <c r="N300" s="477"/>
      <c r="O300" s="477"/>
      <c r="P300" s="477"/>
      <c r="Q300" s="477"/>
      <c r="R300" s="477"/>
      <c r="S300" s="477"/>
      <c r="T300" s="477"/>
      <c r="U300" s="477"/>
      <c r="V300" s="477"/>
      <c r="W300" s="477"/>
      <c r="X300" s="477"/>
      <c r="Y300" s="477"/>
      <c r="Z300" s="50"/>
      <c r="AA300" s="51"/>
      <c r="AB300" s="14"/>
      <c r="AC300" s="14"/>
    </row>
    <row r="301" spans="1:29" ht="18" customHeight="1" thickBot="1" x14ac:dyDescent="0.35">
      <c r="A301" s="10"/>
      <c r="B301" s="50"/>
      <c r="D301" s="81" t="s">
        <v>59</v>
      </c>
      <c r="E301" s="77"/>
      <c r="F301" s="81" t="s">
        <v>59</v>
      </c>
      <c r="G301" s="166" t="s">
        <v>191</v>
      </c>
      <c r="H301" s="352"/>
      <c r="I301" s="81" t="s">
        <v>260</v>
      </c>
      <c r="J301" s="50"/>
      <c r="K301" s="50"/>
      <c r="L301" s="477"/>
      <c r="M301" s="477"/>
      <c r="N301" s="477"/>
      <c r="O301" s="477"/>
      <c r="P301" s="477"/>
      <c r="Q301" s="477"/>
      <c r="R301" s="477"/>
      <c r="S301" s="477"/>
      <c r="T301" s="477"/>
      <c r="U301" s="477"/>
      <c r="V301" s="477"/>
      <c r="W301" s="477"/>
      <c r="X301" s="477"/>
      <c r="Y301" s="477"/>
      <c r="Z301" s="50"/>
      <c r="AA301" s="51"/>
      <c r="AB301" s="14"/>
      <c r="AC301" s="14"/>
    </row>
    <row r="302" spans="1:29" ht="18" customHeight="1" x14ac:dyDescent="0.3">
      <c r="A302" s="10"/>
      <c r="B302" s="50"/>
      <c r="D302" s="81" t="s">
        <v>258</v>
      </c>
      <c r="E302" s="77"/>
      <c r="F302" s="81" t="s">
        <v>259</v>
      </c>
      <c r="H302" s="81"/>
      <c r="J302" s="50"/>
      <c r="K302" s="50"/>
      <c r="L302" s="477"/>
      <c r="M302" s="477"/>
      <c r="N302" s="477"/>
      <c r="O302" s="477"/>
      <c r="P302" s="477"/>
      <c r="Q302" s="477"/>
      <c r="R302" s="477"/>
      <c r="S302" s="477"/>
      <c r="T302" s="477"/>
      <c r="U302" s="477"/>
      <c r="V302" s="477"/>
      <c r="W302" s="477"/>
      <c r="X302" s="477"/>
      <c r="Y302" s="477"/>
      <c r="Z302" s="50"/>
      <c r="AA302" s="51"/>
      <c r="AB302" s="14"/>
      <c r="AC302" s="14"/>
    </row>
    <row r="303" spans="1:29" ht="18" customHeight="1" x14ac:dyDescent="0.3">
      <c r="A303" s="10"/>
      <c r="B303" s="50"/>
      <c r="C303" s="81"/>
      <c r="D303" s="77"/>
      <c r="E303" s="81"/>
      <c r="H303" s="81"/>
      <c r="J303" s="50"/>
      <c r="K303" s="50"/>
      <c r="L303" s="477" t="s">
        <v>86</v>
      </c>
      <c r="M303" s="477"/>
      <c r="N303" s="477"/>
      <c r="O303" s="477"/>
      <c r="P303" s="477"/>
      <c r="Q303" s="477"/>
      <c r="R303" s="477"/>
      <c r="S303" s="477"/>
      <c r="T303" s="477"/>
      <c r="U303" s="477"/>
      <c r="V303" s="477"/>
      <c r="W303" s="477"/>
      <c r="X303" s="477"/>
      <c r="Y303" s="477"/>
      <c r="Z303" s="477"/>
      <c r="AA303" s="51"/>
      <c r="AB303" s="14"/>
      <c r="AC303" s="14"/>
    </row>
    <row r="304" spans="1:29" ht="18" customHeight="1" x14ac:dyDescent="0.3">
      <c r="A304" s="10"/>
      <c r="B304" s="50"/>
      <c r="C304" s="84"/>
      <c r="K304" s="50"/>
      <c r="L304" s="492" t="s">
        <v>182</v>
      </c>
      <c r="M304" s="493"/>
      <c r="N304" s="493"/>
      <c r="O304" s="493"/>
      <c r="P304" s="493"/>
      <c r="Q304" s="493"/>
      <c r="R304" s="493"/>
      <c r="S304" s="493"/>
      <c r="T304" s="493"/>
      <c r="U304" s="493"/>
      <c r="V304" s="493"/>
      <c r="W304" s="493"/>
      <c r="X304" s="493"/>
      <c r="Y304" s="493"/>
      <c r="Z304" s="493"/>
      <c r="AA304" s="51"/>
      <c r="AB304" s="14"/>
      <c r="AC304" s="14"/>
    </row>
    <row r="305" spans="1:29" ht="18" customHeight="1" x14ac:dyDescent="0.3">
      <c r="A305" s="10"/>
      <c r="B305" s="50"/>
      <c r="C305" s="84"/>
      <c r="K305" s="50"/>
      <c r="L305" s="55" t="s">
        <v>194</v>
      </c>
      <c r="M305" s="301"/>
      <c r="N305" s="301"/>
      <c r="O305" s="301"/>
      <c r="P305" s="301"/>
      <c r="Q305" s="301"/>
      <c r="R305" s="301"/>
      <c r="S305" s="301"/>
      <c r="T305" s="301"/>
      <c r="U305" s="301"/>
      <c r="V305" s="301"/>
      <c r="W305" s="301"/>
      <c r="X305" s="301"/>
      <c r="Y305" s="301"/>
      <c r="Z305" s="301"/>
      <c r="AA305" s="51"/>
      <c r="AB305" s="14"/>
      <c r="AC305" s="14"/>
    </row>
    <row r="306" spans="1:29" ht="18" customHeight="1" x14ac:dyDescent="0.3">
      <c r="A306" s="10"/>
      <c r="B306" s="50"/>
      <c r="C306" s="84"/>
      <c r="K306" s="50"/>
      <c r="L306" s="292" t="s">
        <v>176</v>
      </c>
      <c r="M306" s="301"/>
      <c r="N306" s="301"/>
      <c r="O306" s="301"/>
      <c r="P306" s="301"/>
      <c r="Q306" s="301"/>
      <c r="R306" s="301"/>
      <c r="S306" s="301"/>
      <c r="T306" s="301"/>
      <c r="U306" s="301"/>
      <c r="V306" s="301"/>
      <c r="W306" s="301"/>
      <c r="X306" s="301"/>
      <c r="Y306" s="301"/>
      <c r="Z306" s="301"/>
      <c r="AA306" s="51"/>
      <c r="AB306" s="14"/>
      <c r="AC306" s="14"/>
    </row>
    <row r="307" spans="1:29" ht="18" customHeight="1" x14ac:dyDescent="0.3">
      <c r="A307" s="10"/>
      <c r="B307" s="50"/>
      <c r="C307" s="77"/>
      <c r="D307" s="77"/>
      <c r="E307" s="77"/>
      <c r="F307" s="77"/>
      <c r="G307" s="164"/>
      <c r="K307" s="50"/>
      <c r="AA307" s="51"/>
      <c r="AB307" s="14"/>
      <c r="AC307" s="14"/>
    </row>
    <row r="308" spans="1:29" ht="18" customHeight="1" x14ac:dyDescent="0.3">
      <c r="A308" s="10"/>
      <c r="B308" s="50"/>
      <c r="C308" s="77"/>
      <c r="D308" s="77"/>
      <c r="E308" s="77"/>
      <c r="F308" s="77"/>
      <c r="G308" s="164"/>
      <c r="K308" s="50"/>
      <c r="AA308" s="51"/>
      <c r="AB308" s="14"/>
      <c r="AC308" s="14"/>
    </row>
    <row r="309" spans="1:29" ht="18" customHeight="1" x14ac:dyDescent="0.3">
      <c r="A309" s="10"/>
      <c r="B309" s="50"/>
      <c r="C309" s="77"/>
      <c r="D309" s="77"/>
      <c r="E309" s="77"/>
      <c r="F309" s="77"/>
      <c r="G309" s="77"/>
      <c r="H309" s="77"/>
      <c r="I309" s="77"/>
      <c r="J309" s="50"/>
      <c r="K309" s="54" t="s">
        <v>262</v>
      </c>
      <c r="L309" s="477" t="s">
        <v>94</v>
      </c>
      <c r="M309" s="477"/>
      <c r="N309" s="477"/>
      <c r="O309" s="477"/>
      <c r="P309" s="477"/>
      <c r="Q309" s="477"/>
      <c r="R309" s="477"/>
      <c r="S309" s="477"/>
      <c r="T309" s="477"/>
      <c r="U309" s="477"/>
      <c r="V309" s="477"/>
      <c r="W309" s="477"/>
      <c r="X309" s="477"/>
      <c r="Y309" s="477"/>
      <c r="Z309" s="477"/>
      <c r="AA309" s="51"/>
      <c r="AB309" s="14"/>
      <c r="AC309" s="14"/>
    </row>
    <row r="310" spans="1:29" ht="18" customHeight="1" x14ac:dyDescent="0.3">
      <c r="A310" s="10"/>
      <c r="B310" s="50"/>
      <c r="C310" s="77"/>
      <c r="D310" s="77"/>
      <c r="E310" s="77"/>
      <c r="F310" s="77"/>
      <c r="G310" s="77"/>
      <c r="H310" s="77"/>
      <c r="I310" s="77"/>
      <c r="J310" s="50"/>
      <c r="K310" s="54"/>
      <c r="L310" s="477"/>
      <c r="M310" s="477"/>
      <c r="N310" s="477"/>
      <c r="O310" s="477"/>
      <c r="P310" s="477"/>
      <c r="Q310" s="477"/>
      <c r="R310" s="477"/>
      <c r="S310" s="477"/>
      <c r="T310" s="477"/>
      <c r="U310" s="477"/>
      <c r="V310" s="477"/>
      <c r="W310" s="477"/>
      <c r="X310" s="477"/>
      <c r="Y310" s="477"/>
      <c r="Z310" s="477"/>
      <c r="AA310" s="51"/>
      <c r="AB310" s="14"/>
      <c r="AC310" s="14"/>
    </row>
    <row r="311" spans="1:29" ht="18" customHeight="1" x14ac:dyDescent="0.3">
      <c r="A311" s="10"/>
      <c r="B311" s="50"/>
      <c r="G311" s="77"/>
      <c r="H311" s="77"/>
      <c r="I311" s="77"/>
      <c r="J311" s="50"/>
      <c r="K311" s="50"/>
      <c r="L311" s="55" t="s">
        <v>78</v>
      </c>
      <c r="M311" s="50"/>
      <c r="N311" s="50"/>
      <c r="O311" s="51"/>
      <c r="P311" s="51"/>
      <c r="Q311" s="51"/>
      <c r="R311" s="51"/>
      <c r="S311" s="51"/>
      <c r="T311" s="51"/>
      <c r="U311" s="51"/>
      <c r="V311" s="51"/>
      <c r="W311" s="51"/>
      <c r="X311" s="51"/>
      <c r="Y311" s="51"/>
      <c r="Z311" s="51"/>
      <c r="AA311" s="51"/>
      <c r="AB311" s="14"/>
      <c r="AC311" s="14"/>
    </row>
    <row r="312" spans="1:29" ht="18" customHeight="1" x14ac:dyDescent="0.3">
      <c r="A312" s="10"/>
      <c r="B312" s="50"/>
      <c r="C312" s="77"/>
      <c r="D312" s="77"/>
      <c r="E312" s="77"/>
      <c r="F312" s="77"/>
      <c r="G312" s="77"/>
      <c r="H312" s="77"/>
      <c r="I312" s="77"/>
      <c r="J312" s="50"/>
      <c r="K312" s="50"/>
      <c r="L312" s="55"/>
      <c r="M312" s="53"/>
      <c r="N312" s="53"/>
      <c r="O312" s="53"/>
      <c r="P312" s="53"/>
      <c r="Q312" s="53"/>
      <c r="R312" s="53"/>
      <c r="S312" s="53"/>
      <c r="T312" s="53"/>
      <c r="U312" s="53"/>
      <c r="V312" s="53"/>
      <c r="W312" s="53"/>
      <c r="X312" s="53"/>
      <c r="Y312" s="53"/>
      <c r="Z312" s="53"/>
      <c r="AA312" s="51"/>
      <c r="AB312" s="14"/>
      <c r="AC312" s="14"/>
    </row>
    <row r="313" spans="1:29" ht="18" customHeight="1" x14ac:dyDescent="0.3">
      <c r="A313" s="10"/>
      <c r="B313" s="50"/>
      <c r="C313" s="77"/>
      <c r="D313" s="77"/>
      <c r="E313" s="77"/>
      <c r="F313" s="77"/>
      <c r="G313" s="77"/>
      <c r="H313" s="77"/>
      <c r="I313" s="77"/>
      <c r="J313" s="50"/>
      <c r="K313" s="50"/>
      <c r="L313" s="55"/>
      <c r="M313" s="53"/>
      <c r="N313" s="53"/>
      <c r="O313" s="53"/>
      <c r="P313" s="53"/>
      <c r="Q313" s="53"/>
      <c r="R313" s="53"/>
      <c r="S313" s="53"/>
      <c r="T313" s="53"/>
      <c r="U313" s="53"/>
      <c r="V313" s="53"/>
      <c r="W313" s="53"/>
      <c r="X313" s="53"/>
      <c r="Y313" s="53"/>
      <c r="Z313" s="53"/>
      <c r="AA313" s="51"/>
      <c r="AB313" s="14"/>
      <c r="AC313" s="14"/>
    </row>
    <row r="314" spans="1:29" ht="18" customHeight="1" x14ac:dyDescent="0.3">
      <c r="A314" s="10"/>
      <c r="B314" s="50"/>
      <c r="C314" s="77"/>
      <c r="D314" s="77"/>
      <c r="E314" s="77"/>
      <c r="F314" s="77"/>
      <c r="G314" s="77"/>
      <c r="H314" s="77"/>
      <c r="I314" s="77"/>
      <c r="J314" s="50"/>
      <c r="K314" s="54" t="s">
        <v>263</v>
      </c>
      <c r="L314" s="477" t="s">
        <v>264</v>
      </c>
      <c r="M314" s="477"/>
      <c r="N314" s="477"/>
      <c r="O314" s="477"/>
      <c r="P314" s="477"/>
      <c r="Q314" s="477"/>
      <c r="R314" s="477"/>
      <c r="S314" s="477"/>
      <c r="T314" s="477"/>
      <c r="U314" s="477"/>
      <c r="V314" s="477"/>
      <c r="W314" s="477"/>
      <c r="X314" s="477"/>
      <c r="Y314" s="477"/>
      <c r="Z314" s="477"/>
      <c r="AA314" s="51"/>
      <c r="AB314" s="14"/>
      <c r="AC314" s="14"/>
    </row>
    <row r="315" spans="1:29" ht="18" customHeight="1" x14ac:dyDescent="0.3">
      <c r="A315" s="10"/>
      <c r="B315" s="50"/>
      <c r="C315" s="77"/>
      <c r="D315" s="77"/>
      <c r="E315" s="77"/>
      <c r="F315" s="77"/>
      <c r="G315" s="77"/>
      <c r="H315" s="77"/>
      <c r="I315" s="77"/>
      <c r="J315" s="50"/>
      <c r="K315" s="54"/>
      <c r="L315" s="477"/>
      <c r="M315" s="477"/>
      <c r="N315" s="477"/>
      <c r="O315" s="477"/>
      <c r="P315" s="477"/>
      <c r="Q315" s="477"/>
      <c r="R315" s="477"/>
      <c r="S315" s="477"/>
      <c r="T315" s="477"/>
      <c r="U315" s="477"/>
      <c r="V315" s="477"/>
      <c r="W315" s="477"/>
      <c r="X315" s="477"/>
      <c r="Y315" s="477"/>
      <c r="Z315" s="477"/>
      <c r="AA315" s="51"/>
      <c r="AB315" s="14"/>
      <c r="AC315" s="14"/>
    </row>
    <row r="316" spans="1:29" ht="18" customHeight="1" x14ac:dyDescent="0.3">
      <c r="A316" s="10"/>
      <c r="B316" s="50"/>
      <c r="C316" s="77"/>
      <c r="D316" s="77"/>
      <c r="E316" s="77"/>
      <c r="F316" s="77"/>
      <c r="G316" s="77"/>
      <c r="H316" s="77"/>
      <c r="I316" s="77"/>
      <c r="J316" s="50"/>
      <c r="K316" s="54"/>
      <c r="L316" s="477"/>
      <c r="M316" s="477"/>
      <c r="N316" s="477"/>
      <c r="O316" s="477"/>
      <c r="P316" s="477"/>
      <c r="Q316" s="477"/>
      <c r="R316" s="477"/>
      <c r="S316" s="477"/>
      <c r="T316" s="477"/>
      <c r="U316" s="477"/>
      <c r="V316" s="477"/>
      <c r="W316" s="477"/>
      <c r="X316" s="477"/>
      <c r="Y316" s="477"/>
      <c r="Z316" s="477"/>
      <c r="AA316" s="51"/>
      <c r="AB316" s="14"/>
      <c r="AC316" s="14"/>
    </row>
    <row r="317" spans="1:29" ht="18" customHeight="1" x14ac:dyDescent="0.3">
      <c r="A317" s="10"/>
      <c r="B317" s="50"/>
      <c r="C317" s="77"/>
      <c r="D317" s="77"/>
      <c r="E317" s="77"/>
      <c r="F317" s="77"/>
      <c r="G317" s="77"/>
      <c r="H317" s="77"/>
      <c r="I317" s="77"/>
      <c r="J317" s="50"/>
      <c r="K317" s="54"/>
      <c r="L317" s="477"/>
      <c r="M317" s="477"/>
      <c r="N317" s="477"/>
      <c r="O317" s="477"/>
      <c r="P317" s="477"/>
      <c r="Q317" s="477"/>
      <c r="R317" s="477"/>
      <c r="S317" s="477"/>
      <c r="T317" s="477"/>
      <c r="U317" s="477"/>
      <c r="V317" s="477"/>
      <c r="W317" s="477"/>
      <c r="X317" s="477"/>
      <c r="Y317" s="477"/>
      <c r="Z317" s="477"/>
      <c r="AA317" s="51"/>
      <c r="AB317" s="14"/>
      <c r="AC317" s="14"/>
    </row>
    <row r="318" spans="1:29" ht="18" customHeight="1" x14ac:dyDescent="0.3">
      <c r="A318" s="10"/>
      <c r="B318" s="50"/>
      <c r="C318" s="77"/>
      <c r="D318" s="77"/>
      <c r="E318" s="77"/>
      <c r="F318" s="77"/>
      <c r="G318" s="77"/>
      <c r="H318" s="77"/>
      <c r="I318" s="77"/>
      <c r="J318" s="50"/>
      <c r="K318" s="50"/>
      <c r="L318" s="55" t="s">
        <v>222</v>
      </c>
      <c r="M318" s="50"/>
      <c r="N318" s="50"/>
      <c r="O318" s="51"/>
      <c r="P318" s="51"/>
      <c r="Q318" s="51"/>
      <c r="R318" s="51"/>
      <c r="S318" s="51"/>
      <c r="T318" s="51"/>
      <c r="U318" s="51"/>
      <c r="V318" s="51"/>
      <c r="W318" s="51"/>
      <c r="X318" s="51"/>
      <c r="Y318" s="51"/>
      <c r="Z318" s="51"/>
      <c r="AA318" s="51"/>
      <c r="AB318" s="14"/>
      <c r="AC318" s="14"/>
    </row>
    <row r="319" spans="1:29" ht="18" customHeight="1" x14ac:dyDescent="0.3">
      <c r="A319" s="10"/>
      <c r="B319" s="50"/>
      <c r="C319" s="77"/>
      <c r="D319" s="77"/>
      <c r="E319" s="77"/>
      <c r="F319" s="77"/>
      <c r="G319" s="77"/>
      <c r="H319" s="77"/>
      <c r="I319" s="77"/>
      <c r="J319" s="50"/>
      <c r="K319" s="50"/>
      <c r="L319" s="50"/>
      <c r="M319" s="50"/>
      <c r="N319" s="50"/>
      <c r="O319" s="51"/>
      <c r="P319" s="51"/>
      <c r="Q319" s="51"/>
      <c r="R319" s="51"/>
      <c r="S319" s="51"/>
      <c r="T319" s="51"/>
      <c r="U319" s="51"/>
      <c r="V319" s="51"/>
      <c r="W319" s="51"/>
      <c r="X319" s="51"/>
      <c r="Y319" s="51"/>
      <c r="Z319" s="51"/>
      <c r="AA319" s="51"/>
      <c r="AB319" s="14"/>
      <c r="AC319" s="14"/>
    </row>
    <row r="320" spans="1:29" ht="18" customHeight="1" x14ac:dyDescent="0.3">
      <c r="A320" s="10"/>
      <c r="B320" s="50"/>
      <c r="C320" s="77"/>
      <c r="D320" s="77"/>
      <c r="E320" s="77"/>
      <c r="F320" s="77"/>
      <c r="G320" s="77"/>
      <c r="H320" s="77"/>
      <c r="I320" s="77"/>
      <c r="J320" s="50"/>
      <c r="L320" s="50"/>
      <c r="M320" s="50"/>
      <c r="N320" s="50"/>
      <c r="O320" s="51"/>
      <c r="P320" s="51"/>
      <c r="Q320" s="51"/>
      <c r="R320" s="51"/>
      <c r="S320" s="51"/>
      <c r="T320" s="51"/>
      <c r="U320" s="51"/>
      <c r="V320" s="51"/>
      <c r="W320" s="51"/>
      <c r="X320" s="51"/>
      <c r="Y320" s="51"/>
      <c r="Z320" s="51"/>
      <c r="AA320" s="51"/>
      <c r="AB320" s="14"/>
      <c r="AC320" s="14"/>
    </row>
    <row r="321" spans="1:29" ht="18" customHeight="1" x14ac:dyDescent="0.3">
      <c r="A321" s="10"/>
      <c r="B321" s="50"/>
      <c r="C321" s="77"/>
      <c r="D321" s="77"/>
      <c r="E321" s="77"/>
      <c r="F321" s="77"/>
      <c r="G321" s="77"/>
      <c r="H321" s="77"/>
      <c r="I321" s="77"/>
      <c r="J321" s="50"/>
      <c r="K321" s="54" t="s">
        <v>263</v>
      </c>
      <c r="L321" s="477" t="s">
        <v>265</v>
      </c>
      <c r="M321" s="477"/>
      <c r="N321" s="477"/>
      <c r="O321" s="477"/>
      <c r="P321" s="477"/>
      <c r="Q321" s="477"/>
      <c r="R321" s="477"/>
      <c r="S321" s="477"/>
      <c r="T321" s="477"/>
      <c r="U321" s="477"/>
      <c r="V321" s="477"/>
      <c r="W321" s="477"/>
      <c r="X321" s="477"/>
      <c r="Y321" s="477"/>
      <c r="Z321" s="477"/>
      <c r="AA321" s="51"/>
      <c r="AB321" s="14"/>
      <c r="AC321" s="14"/>
    </row>
    <row r="322" spans="1:29" ht="18" customHeight="1" x14ac:dyDescent="0.3">
      <c r="A322" s="10"/>
      <c r="B322" s="50"/>
      <c r="C322" s="77"/>
      <c r="D322" s="77"/>
      <c r="E322" s="77"/>
      <c r="F322" s="77"/>
      <c r="G322" s="77"/>
      <c r="H322" s="77"/>
      <c r="I322" s="77"/>
      <c r="J322" s="50"/>
      <c r="K322" s="54"/>
      <c r="L322" s="477"/>
      <c r="M322" s="477"/>
      <c r="N322" s="477"/>
      <c r="O322" s="477"/>
      <c r="P322" s="477"/>
      <c r="Q322" s="477"/>
      <c r="R322" s="477"/>
      <c r="S322" s="477"/>
      <c r="T322" s="477"/>
      <c r="U322" s="477"/>
      <c r="V322" s="477"/>
      <c r="W322" s="477"/>
      <c r="X322" s="477"/>
      <c r="Y322" s="477"/>
      <c r="Z322" s="477"/>
      <c r="AA322" s="51"/>
      <c r="AB322" s="14"/>
      <c r="AC322" s="14"/>
    </row>
    <row r="323" spans="1:29" ht="18" customHeight="1" x14ac:dyDescent="0.3">
      <c r="A323" s="10"/>
      <c r="B323" s="50"/>
      <c r="C323" s="77"/>
      <c r="D323" s="77"/>
      <c r="E323" s="77"/>
      <c r="F323" s="77"/>
      <c r="G323" s="77"/>
      <c r="H323" s="77"/>
      <c r="I323" s="77"/>
      <c r="J323" s="50"/>
      <c r="K323" s="54"/>
      <c r="L323" s="477"/>
      <c r="M323" s="477"/>
      <c r="N323" s="477"/>
      <c r="O323" s="477"/>
      <c r="P323" s="477"/>
      <c r="Q323" s="477"/>
      <c r="R323" s="477"/>
      <c r="S323" s="477"/>
      <c r="T323" s="477"/>
      <c r="U323" s="477"/>
      <c r="V323" s="477"/>
      <c r="W323" s="477"/>
      <c r="X323" s="477"/>
      <c r="Y323" s="477"/>
      <c r="Z323" s="477"/>
      <c r="AA323" s="51"/>
      <c r="AB323" s="14"/>
      <c r="AC323" s="14"/>
    </row>
    <row r="324" spans="1:29" s="143" customFormat="1" ht="18" customHeight="1" x14ac:dyDescent="0.25">
      <c r="A324" s="138"/>
      <c r="B324" s="139"/>
      <c r="C324" s="140"/>
      <c r="D324" s="140"/>
      <c r="E324" s="140"/>
      <c r="F324" s="140"/>
      <c r="G324" s="140"/>
      <c r="H324" s="140"/>
      <c r="I324" s="140"/>
      <c r="J324" s="139"/>
      <c r="K324" s="54"/>
      <c r="L324" s="479" t="s">
        <v>96</v>
      </c>
      <c r="M324" s="479"/>
      <c r="N324" s="479"/>
      <c r="O324" s="479"/>
      <c r="P324" s="479"/>
      <c r="Q324" s="479"/>
      <c r="R324" s="479"/>
      <c r="S324" s="479"/>
      <c r="T324" s="479"/>
      <c r="U324" s="479"/>
      <c r="V324" s="479"/>
      <c r="W324" s="479"/>
      <c r="X324" s="479"/>
      <c r="Y324" s="479"/>
      <c r="Z324" s="479"/>
      <c r="AA324" s="141"/>
      <c r="AB324" s="142"/>
      <c r="AC324" s="142"/>
    </row>
    <row r="325" spans="1:29" s="143" customFormat="1" ht="18" customHeight="1" x14ac:dyDescent="0.25">
      <c r="A325" s="138"/>
      <c r="B325" s="139"/>
      <c r="C325" s="140"/>
      <c r="D325" s="140"/>
      <c r="E325" s="140"/>
      <c r="F325" s="140"/>
      <c r="G325" s="140"/>
      <c r="H325" s="140"/>
      <c r="I325" s="140"/>
      <c r="J325" s="139"/>
      <c r="K325" s="54"/>
      <c r="L325" s="173"/>
      <c r="M325" s="173"/>
      <c r="N325" s="173"/>
      <c r="O325" s="173"/>
      <c r="P325" s="173"/>
      <c r="Q325" s="173"/>
      <c r="R325" s="173"/>
      <c r="S325" s="173"/>
      <c r="T325" s="173"/>
      <c r="U325" s="173"/>
      <c r="V325" s="173"/>
      <c r="W325" s="173"/>
      <c r="X325" s="173"/>
      <c r="Y325" s="173"/>
      <c r="Z325" s="173"/>
      <c r="AA325" s="141"/>
      <c r="AB325" s="142"/>
      <c r="AC325" s="142"/>
    </row>
    <row r="326" spans="1:29" ht="18" customHeight="1" x14ac:dyDescent="0.3">
      <c r="A326" s="10"/>
      <c r="B326" s="50"/>
      <c r="C326" s="77"/>
      <c r="D326" s="84"/>
      <c r="E326" s="78"/>
      <c r="F326" s="78"/>
      <c r="G326" s="78"/>
      <c r="H326" s="78"/>
      <c r="I326" s="78"/>
      <c r="J326" s="50"/>
      <c r="K326" s="50"/>
      <c r="L326" s="477" t="s">
        <v>92</v>
      </c>
      <c r="M326" s="477"/>
      <c r="N326" s="477"/>
      <c r="O326" s="477"/>
      <c r="P326" s="477"/>
      <c r="Q326" s="477"/>
      <c r="R326" s="477"/>
      <c r="S326" s="477"/>
      <c r="T326" s="477"/>
      <c r="U326" s="477"/>
      <c r="V326" s="477"/>
      <c r="W326" s="477"/>
      <c r="X326" s="477"/>
      <c r="Y326" s="477"/>
      <c r="Z326" s="477"/>
      <c r="AA326" s="51"/>
      <c r="AB326" s="14"/>
      <c r="AC326" s="14"/>
    </row>
    <row r="327" spans="1:29" ht="18" customHeight="1" x14ac:dyDescent="0.3">
      <c r="A327" s="10"/>
      <c r="B327" s="50"/>
      <c r="C327" s="77"/>
      <c r="D327" s="84"/>
      <c r="E327" s="78"/>
      <c r="F327" s="78"/>
      <c r="G327" s="78"/>
      <c r="H327" s="78"/>
      <c r="I327" s="78"/>
      <c r="J327" s="50"/>
      <c r="K327" s="50"/>
      <c r="L327" s="490" t="s">
        <v>182</v>
      </c>
      <c r="M327" s="490"/>
      <c r="N327" s="490"/>
      <c r="O327" s="490"/>
      <c r="P327" s="490"/>
      <c r="Q327" s="490"/>
      <c r="R327" s="490"/>
      <c r="S327" s="490"/>
      <c r="T327" s="490"/>
      <c r="U327" s="490"/>
      <c r="V327" s="490"/>
      <c r="W327" s="490"/>
      <c r="X327" s="490"/>
      <c r="Y327" s="490"/>
      <c r="Z327" s="490"/>
      <c r="AA327" s="51"/>
      <c r="AB327" s="14"/>
      <c r="AC327" s="14"/>
    </row>
    <row r="328" spans="1:29" ht="18" customHeight="1" x14ac:dyDescent="0.3">
      <c r="A328" s="10"/>
      <c r="B328" s="50"/>
      <c r="C328" s="77"/>
      <c r="D328" s="84"/>
      <c r="E328" s="78"/>
      <c r="F328" s="78"/>
      <c r="G328" s="78"/>
      <c r="H328" s="78"/>
      <c r="I328" s="78"/>
      <c r="J328" s="50"/>
      <c r="K328" s="50"/>
      <c r="L328" s="479" t="s">
        <v>82</v>
      </c>
      <c r="M328" s="479"/>
      <c r="N328" s="479"/>
      <c r="O328" s="479"/>
      <c r="P328" s="479"/>
      <c r="Q328" s="479"/>
      <c r="R328" s="479"/>
      <c r="S328" s="479"/>
      <c r="T328" s="479"/>
      <c r="U328" s="479"/>
      <c r="V328" s="479"/>
      <c r="W328" s="479"/>
      <c r="X328" s="479"/>
      <c r="Y328" s="479"/>
      <c r="Z328" s="479"/>
      <c r="AA328" s="51"/>
      <c r="AB328" s="14"/>
      <c r="AC328" s="14"/>
    </row>
    <row r="329" spans="1:29" ht="18" customHeight="1" x14ac:dyDescent="0.3">
      <c r="A329" s="10"/>
      <c r="B329" s="50"/>
      <c r="C329" s="77"/>
      <c r="D329" s="84"/>
      <c r="E329" s="78"/>
      <c r="F329" s="78"/>
      <c r="G329" s="78"/>
      <c r="H329" s="78"/>
      <c r="I329" s="78"/>
      <c r="J329" s="50"/>
      <c r="K329" s="50"/>
      <c r="L329" s="479"/>
      <c r="M329" s="479"/>
      <c r="N329" s="479"/>
      <c r="O329" s="479"/>
      <c r="P329" s="479"/>
      <c r="Q329" s="479"/>
      <c r="R329" s="479"/>
      <c r="S329" s="479"/>
      <c r="T329" s="479"/>
      <c r="U329" s="479"/>
      <c r="V329" s="479"/>
      <c r="W329" s="479"/>
      <c r="X329" s="479"/>
      <c r="Y329" s="479"/>
      <c r="Z329" s="479"/>
      <c r="AA329" s="51"/>
      <c r="AB329" s="14"/>
      <c r="AC329" s="14"/>
    </row>
    <row r="330" spans="1:29" ht="18" customHeight="1" x14ac:dyDescent="0.3">
      <c r="A330" s="10"/>
      <c r="B330" s="50"/>
      <c r="C330" s="77"/>
      <c r="D330" s="84"/>
      <c r="E330" s="78"/>
      <c r="F330" s="78"/>
      <c r="G330" s="78"/>
      <c r="H330" s="78"/>
      <c r="I330" s="78"/>
      <c r="J330" s="50"/>
      <c r="K330" s="50"/>
      <c r="L330" s="491" t="s">
        <v>219</v>
      </c>
      <c r="M330" s="491"/>
      <c r="N330" s="491"/>
      <c r="O330" s="491"/>
      <c r="P330" s="491"/>
      <c r="Q330" s="491"/>
      <c r="R330" s="491"/>
      <c r="S330" s="491"/>
      <c r="T330" s="491"/>
      <c r="U330" s="491"/>
      <c r="V330" s="491"/>
      <c r="W330" s="491"/>
      <c r="X330" s="491"/>
      <c r="Y330" s="491"/>
      <c r="Z330" s="491"/>
      <c r="AA330" s="51"/>
      <c r="AB330" s="14"/>
      <c r="AC330" s="14"/>
    </row>
    <row r="331" spans="1:29" ht="18" customHeight="1" x14ac:dyDescent="0.3">
      <c r="A331" s="10"/>
      <c r="B331" s="50"/>
      <c r="C331" s="77"/>
      <c r="D331" s="84"/>
      <c r="E331" s="78"/>
      <c r="F331" s="78"/>
      <c r="G331" s="78"/>
      <c r="H331" s="78"/>
      <c r="I331" s="78"/>
      <c r="J331" s="50"/>
      <c r="K331" s="50"/>
      <c r="L331" s="491"/>
      <c r="M331" s="491"/>
      <c r="N331" s="491"/>
      <c r="O331" s="491"/>
      <c r="P331" s="491"/>
      <c r="Q331" s="491"/>
      <c r="R331" s="491"/>
      <c r="S331" s="491"/>
      <c r="T331" s="491"/>
      <c r="U331" s="491"/>
      <c r="V331" s="491"/>
      <c r="W331" s="491"/>
      <c r="X331" s="491"/>
      <c r="Y331" s="491"/>
      <c r="Z331" s="491"/>
      <c r="AA331" s="51"/>
      <c r="AB331" s="14"/>
      <c r="AC331" s="14"/>
    </row>
    <row r="332" spans="1:29" ht="18" customHeight="1" x14ac:dyDescent="0.3">
      <c r="A332" s="10"/>
      <c r="B332" s="50"/>
      <c r="C332" s="77"/>
      <c r="D332" s="84"/>
      <c r="E332" s="78"/>
      <c r="F332" s="78"/>
      <c r="G332" s="78"/>
      <c r="H332" s="78"/>
      <c r="I332" s="78"/>
      <c r="J332" s="50"/>
      <c r="K332" s="50"/>
      <c r="L332" s="491"/>
      <c r="M332" s="491"/>
      <c r="N332" s="491"/>
      <c r="O332" s="491"/>
      <c r="P332" s="491"/>
      <c r="Q332" s="491"/>
      <c r="R332" s="491"/>
      <c r="S332" s="491"/>
      <c r="T332" s="491"/>
      <c r="U332" s="491"/>
      <c r="V332" s="491"/>
      <c r="W332" s="491"/>
      <c r="X332" s="491"/>
      <c r="Y332" s="491"/>
      <c r="Z332" s="491"/>
      <c r="AA332" s="51"/>
      <c r="AB332" s="14"/>
      <c r="AC332" s="14"/>
    </row>
    <row r="333" spans="1:29" ht="18" customHeight="1" x14ac:dyDescent="0.3">
      <c r="A333" s="10"/>
      <c r="B333" s="50"/>
      <c r="C333" s="77"/>
      <c r="D333" s="84"/>
      <c r="E333" s="78"/>
      <c r="F333" s="78"/>
      <c r="G333" s="78"/>
      <c r="H333" s="78"/>
      <c r="I333" s="78"/>
      <c r="J333" s="50"/>
      <c r="K333" s="50"/>
      <c r="L333" s="477" t="s">
        <v>95</v>
      </c>
      <c r="M333" s="477"/>
      <c r="N333" s="477"/>
      <c r="O333" s="477"/>
      <c r="P333" s="477"/>
      <c r="Q333" s="477"/>
      <c r="R333" s="477"/>
      <c r="S333" s="477"/>
      <c r="T333" s="477"/>
      <c r="U333" s="477"/>
      <c r="V333" s="477"/>
      <c r="W333" s="477"/>
      <c r="X333" s="477"/>
      <c r="Y333" s="477"/>
      <c r="Z333" s="477"/>
      <c r="AA333" s="51"/>
      <c r="AB333" s="14"/>
      <c r="AC333" s="14"/>
    </row>
    <row r="334" spans="1:29" ht="18" customHeight="1" x14ac:dyDescent="0.3">
      <c r="A334" s="10"/>
      <c r="B334" s="50"/>
      <c r="C334" s="77"/>
      <c r="D334" s="77"/>
      <c r="E334" s="77"/>
      <c r="F334" s="77"/>
      <c r="G334" s="77"/>
      <c r="H334" s="77"/>
      <c r="I334" s="77"/>
      <c r="J334" s="50"/>
      <c r="K334" s="50"/>
      <c r="L334" s="55" t="s">
        <v>204</v>
      </c>
      <c r="M334" s="50"/>
      <c r="N334" s="50"/>
      <c r="O334" s="51"/>
      <c r="P334" s="51"/>
      <c r="Q334" s="51"/>
      <c r="R334" s="51"/>
      <c r="S334" s="51"/>
      <c r="T334" s="51"/>
      <c r="U334" s="51"/>
      <c r="V334" s="51"/>
      <c r="W334" s="51"/>
      <c r="X334" s="51"/>
      <c r="Y334" s="51"/>
      <c r="Z334" s="51"/>
      <c r="AA334" s="51"/>
      <c r="AB334" s="14"/>
      <c r="AC334" s="14"/>
    </row>
    <row r="335" spans="1:29" ht="18" customHeight="1" x14ac:dyDescent="0.3">
      <c r="A335" s="10"/>
      <c r="B335" s="50"/>
      <c r="C335" s="77"/>
      <c r="D335" s="77"/>
      <c r="E335" s="77"/>
      <c r="F335" s="77"/>
      <c r="G335" s="77"/>
      <c r="H335" s="77"/>
      <c r="I335" s="77"/>
      <c r="J335" s="50"/>
      <c r="K335" s="50"/>
      <c r="L335" s="55"/>
      <c r="M335" s="50"/>
      <c r="N335" s="50"/>
      <c r="O335" s="51"/>
      <c r="P335" s="51"/>
      <c r="Q335" s="51"/>
      <c r="R335" s="51"/>
      <c r="S335" s="51"/>
      <c r="T335" s="51"/>
      <c r="U335" s="51"/>
      <c r="V335" s="51"/>
      <c r="W335" s="51"/>
      <c r="X335" s="51"/>
      <c r="Y335" s="51"/>
      <c r="Z335" s="51"/>
      <c r="AA335" s="51"/>
      <c r="AB335" s="14"/>
      <c r="AC335" s="14"/>
    </row>
    <row r="336" spans="1:29" ht="18" customHeight="1" x14ac:dyDescent="0.3">
      <c r="A336" s="10"/>
      <c r="B336" s="50"/>
      <c r="C336" s="77"/>
      <c r="D336" s="77"/>
      <c r="E336" s="77"/>
      <c r="F336" s="77"/>
      <c r="G336" s="77"/>
      <c r="H336" s="77"/>
      <c r="I336" s="77"/>
      <c r="J336" s="50"/>
      <c r="K336" s="50"/>
      <c r="L336" s="55"/>
      <c r="M336" s="50"/>
      <c r="N336" s="50"/>
      <c r="O336" s="51"/>
      <c r="P336" s="51"/>
      <c r="Q336" s="51"/>
      <c r="R336" s="51"/>
      <c r="S336" s="51"/>
      <c r="T336" s="51"/>
      <c r="U336" s="51"/>
      <c r="V336" s="51"/>
      <c r="W336" s="51"/>
      <c r="X336" s="51"/>
      <c r="Y336" s="51"/>
      <c r="Z336" s="51"/>
      <c r="AA336" s="51"/>
      <c r="AB336" s="14"/>
      <c r="AC336" s="14"/>
    </row>
    <row r="337" spans="1:29" ht="18" customHeight="1" x14ac:dyDescent="0.3">
      <c r="A337" s="10"/>
      <c r="B337" s="50"/>
      <c r="C337" s="77"/>
      <c r="D337" s="77"/>
      <c r="E337" s="77"/>
      <c r="F337" s="77"/>
      <c r="G337" s="77"/>
      <c r="H337" s="77"/>
      <c r="I337" s="77"/>
      <c r="J337" s="50"/>
      <c r="K337" s="146"/>
      <c r="L337" s="149" t="s">
        <v>175</v>
      </c>
      <c r="M337" s="50"/>
      <c r="N337" s="50"/>
      <c r="O337" s="51"/>
      <c r="P337" s="51"/>
      <c r="Q337" s="51"/>
      <c r="R337" s="51"/>
      <c r="S337" s="51"/>
      <c r="T337" s="51"/>
      <c r="U337" s="51"/>
      <c r="V337" s="51"/>
      <c r="W337" s="51"/>
      <c r="X337" s="51"/>
      <c r="Y337" s="51"/>
      <c r="Z337" s="51"/>
      <c r="AA337" s="51"/>
      <c r="AB337" s="14"/>
      <c r="AC337" s="14"/>
    </row>
    <row r="338" spans="1:29" ht="18" customHeight="1" x14ac:dyDescent="0.3">
      <c r="A338" s="10"/>
      <c r="B338" s="50"/>
      <c r="C338" s="77"/>
      <c r="D338" s="77"/>
      <c r="E338" s="77"/>
      <c r="F338" s="77"/>
      <c r="G338" s="77"/>
      <c r="H338" s="77"/>
      <c r="I338" s="77"/>
      <c r="J338" s="50"/>
      <c r="K338" s="50"/>
      <c r="L338" s="55"/>
      <c r="M338" s="53"/>
      <c r="N338" s="53"/>
      <c r="O338" s="53"/>
      <c r="P338" s="53"/>
      <c r="Q338" s="53"/>
      <c r="R338" s="53"/>
      <c r="S338" s="53"/>
      <c r="T338" s="53"/>
      <c r="U338" s="53"/>
      <c r="V338" s="53"/>
      <c r="W338" s="53"/>
      <c r="X338" s="53"/>
      <c r="Y338" s="53"/>
      <c r="Z338" s="53"/>
      <c r="AA338" s="51"/>
      <c r="AB338" s="14"/>
      <c r="AC338" s="14"/>
    </row>
    <row r="339" spans="1:29" ht="18" customHeight="1" x14ac:dyDescent="0.3">
      <c r="A339" s="10"/>
      <c r="B339" s="50"/>
      <c r="C339" s="77"/>
      <c r="D339" s="77"/>
      <c r="E339" s="77"/>
      <c r="F339" s="77"/>
      <c r="G339" s="77"/>
      <c r="H339" s="77"/>
      <c r="I339" s="77"/>
      <c r="J339" s="50"/>
      <c r="K339" s="50"/>
      <c r="L339" s="55"/>
      <c r="M339" s="53"/>
      <c r="N339" s="53"/>
      <c r="O339" s="53"/>
      <c r="P339" s="53"/>
      <c r="Q339" s="53"/>
      <c r="R339" s="53"/>
      <c r="S339" s="53"/>
      <c r="T339" s="53"/>
      <c r="U339" s="53"/>
      <c r="V339" s="53"/>
      <c r="W339" s="53"/>
      <c r="X339" s="53"/>
      <c r="Y339" s="53"/>
      <c r="Z339" s="53"/>
      <c r="AA339" s="51"/>
      <c r="AB339" s="14"/>
      <c r="AC339" s="14"/>
    </row>
    <row r="340" spans="1:29" ht="18" customHeight="1" x14ac:dyDescent="0.3">
      <c r="A340" s="10"/>
      <c r="B340" s="50"/>
      <c r="C340" s="77"/>
      <c r="D340" s="77"/>
      <c r="E340" s="77"/>
      <c r="F340" s="77"/>
      <c r="G340" s="77"/>
      <c r="H340" s="77"/>
      <c r="I340" s="77"/>
      <c r="J340" s="50"/>
      <c r="K340" s="50"/>
      <c r="L340" s="50"/>
      <c r="M340" s="50"/>
      <c r="N340" s="50"/>
      <c r="O340" s="51"/>
      <c r="P340" s="51"/>
      <c r="Q340" s="51"/>
      <c r="R340" s="51"/>
      <c r="S340" s="51"/>
      <c r="T340" s="51"/>
      <c r="U340" s="51"/>
      <c r="V340" s="51"/>
      <c r="W340" s="51"/>
      <c r="X340" s="51"/>
      <c r="Y340" s="51"/>
      <c r="Z340" s="51"/>
      <c r="AA340" s="51"/>
      <c r="AB340" s="14"/>
      <c r="AC340" s="14"/>
    </row>
    <row r="341" spans="1:29" ht="18" customHeight="1" thickBot="1" x14ac:dyDescent="0.35">
      <c r="A341" s="10"/>
      <c r="B341" s="50"/>
      <c r="C341" s="74" t="s">
        <v>24</v>
      </c>
      <c r="D341" s="75"/>
      <c r="E341" s="76"/>
      <c r="F341" s="76"/>
      <c r="G341" s="74"/>
      <c r="H341" s="75"/>
      <c r="I341" s="76"/>
      <c r="J341" s="50"/>
      <c r="K341" s="50"/>
      <c r="L341" s="50"/>
      <c r="M341" s="50"/>
      <c r="N341" s="50"/>
      <c r="O341" s="51"/>
      <c r="P341" s="51"/>
      <c r="Q341" s="51"/>
      <c r="R341" s="51"/>
      <c r="S341" s="51"/>
      <c r="T341" s="51"/>
      <c r="U341" s="51"/>
      <c r="V341" s="51"/>
      <c r="W341" s="51"/>
      <c r="X341" s="51"/>
      <c r="Y341" s="51"/>
      <c r="Z341" s="51"/>
      <c r="AA341" s="51"/>
      <c r="AB341" s="14"/>
      <c r="AC341" s="14"/>
    </row>
    <row r="342" spans="1:29" ht="18" customHeight="1" x14ac:dyDescent="0.3">
      <c r="A342" s="10"/>
      <c r="B342" s="50"/>
      <c r="C342" s="77"/>
      <c r="D342" s="77"/>
      <c r="E342" s="77"/>
      <c r="F342" s="77"/>
      <c r="G342" s="77"/>
      <c r="H342" s="77"/>
      <c r="I342" s="77"/>
      <c r="J342" s="50"/>
      <c r="K342" s="50"/>
      <c r="L342" s="50"/>
      <c r="M342" s="50"/>
      <c r="N342" s="50"/>
      <c r="O342" s="51"/>
      <c r="P342" s="51"/>
      <c r="Q342" s="51"/>
      <c r="R342" s="51"/>
      <c r="S342" s="51"/>
      <c r="T342" s="51"/>
      <c r="U342" s="51"/>
      <c r="V342" s="51"/>
      <c r="W342" s="51"/>
      <c r="X342" s="51"/>
      <c r="Y342" s="51"/>
      <c r="Z342" s="51"/>
      <c r="AA342" s="51"/>
      <c r="AB342" s="14"/>
      <c r="AC342" s="14"/>
    </row>
    <row r="343" spans="1:29" ht="18" customHeight="1" thickBot="1" x14ac:dyDescent="0.35">
      <c r="A343" s="10"/>
      <c r="B343" s="50"/>
      <c r="C343" s="77"/>
      <c r="D343" s="77"/>
      <c r="E343" s="77"/>
      <c r="F343" s="77"/>
      <c r="G343" s="3" t="s">
        <v>38</v>
      </c>
      <c r="I343" s="77"/>
      <c r="J343" s="50"/>
      <c r="K343" s="50"/>
      <c r="L343" s="50"/>
      <c r="M343" s="50"/>
      <c r="N343" s="50"/>
      <c r="O343" s="51"/>
      <c r="P343" s="51"/>
      <c r="Q343" s="51"/>
      <c r="R343" s="51"/>
      <c r="S343" s="51"/>
      <c r="T343" s="51"/>
      <c r="U343" s="51"/>
      <c r="V343" s="51"/>
      <c r="W343" s="51"/>
      <c r="X343" s="51"/>
      <c r="Y343" s="51"/>
      <c r="Z343" s="51"/>
      <c r="AA343" s="51"/>
      <c r="AB343" s="14"/>
      <c r="AC343" s="14"/>
    </row>
    <row r="344" spans="1:29" ht="18" customHeight="1" x14ac:dyDescent="0.3">
      <c r="A344" s="10"/>
      <c r="B344" s="50"/>
      <c r="C344" s="77"/>
      <c r="D344" s="77"/>
      <c r="E344" s="77"/>
      <c r="F344" s="248" t="s">
        <v>266</v>
      </c>
      <c r="G344" s="353">
        <v>0.2</v>
      </c>
      <c r="H344" s="2" t="s">
        <v>158</v>
      </c>
      <c r="I344" s="77"/>
      <c r="J344" s="50"/>
      <c r="K344" s="148" t="s">
        <v>268</v>
      </c>
      <c r="L344" s="477" t="s">
        <v>299</v>
      </c>
      <c r="M344" s="477"/>
      <c r="N344" s="477"/>
      <c r="O344" s="477"/>
      <c r="P344" s="477"/>
      <c r="Q344" s="477"/>
      <c r="R344" s="477"/>
      <c r="S344" s="477"/>
      <c r="T344" s="477"/>
      <c r="U344" s="477"/>
      <c r="V344" s="477"/>
      <c r="W344" s="477"/>
      <c r="X344" s="477"/>
      <c r="Y344" s="477"/>
      <c r="Z344" s="477"/>
      <c r="AA344" s="51"/>
      <c r="AB344" s="14"/>
      <c r="AC344" s="14"/>
    </row>
    <row r="345" spans="1:29" ht="18" customHeight="1" thickBot="1" x14ac:dyDescent="0.35">
      <c r="A345" s="10"/>
      <c r="B345" s="50"/>
      <c r="C345" s="77"/>
      <c r="D345" s="77"/>
      <c r="E345" s="77"/>
      <c r="F345" s="81" t="s">
        <v>267</v>
      </c>
      <c r="G345" s="354"/>
      <c r="H345" s="2" t="s">
        <v>159</v>
      </c>
      <c r="I345" s="77"/>
      <c r="J345" s="50"/>
      <c r="K345" s="148"/>
      <c r="L345" s="477"/>
      <c r="M345" s="477"/>
      <c r="N345" s="477"/>
      <c r="O345" s="477"/>
      <c r="P345" s="477"/>
      <c r="Q345" s="477"/>
      <c r="R345" s="477"/>
      <c r="S345" s="477"/>
      <c r="T345" s="477"/>
      <c r="U345" s="477"/>
      <c r="V345" s="477"/>
      <c r="W345" s="477"/>
      <c r="X345" s="477"/>
      <c r="Y345" s="477"/>
      <c r="Z345" s="477"/>
      <c r="AA345" s="51"/>
      <c r="AB345" s="14"/>
      <c r="AC345" s="14"/>
    </row>
    <row r="346" spans="1:29" ht="18" customHeight="1" x14ac:dyDescent="0.3">
      <c r="A346" s="10"/>
      <c r="B346" s="50"/>
      <c r="C346" s="77"/>
      <c r="D346" s="77"/>
      <c r="E346" s="77"/>
      <c r="I346" s="77"/>
      <c r="J346" s="50"/>
      <c r="K346" s="54"/>
      <c r="L346" s="508"/>
      <c r="M346" s="509"/>
      <c r="N346" s="509"/>
      <c r="O346" s="509"/>
      <c r="P346" s="509"/>
      <c r="Q346" s="509"/>
      <c r="R346" s="509"/>
      <c r="S346" s="509"/>
      <c r="T346" s="509"/>
      <c r="U346" s="509"/>
      <c r="V346" s="509"/>
      <c r="W346" s="509"/>
      <c r="X346" s="509"/>
      <c r="Y346" s="509"/>
      <c r="Z346" s="509"/>
      <c r="AA346" s="51"/>
      <c r="AB346" s="14"/>
      <c r="AC346" s="14"/>
    </row>
    <row r="347" spans="1:29" ht="18" customHeight="1" x14ac:dyDescent="0.3">
      <c r="A347" s="10"/>
      <c r="B347" s="50"/>
      <c r="C347" s="77"/>
      <c r="D347" s="77"/>
      <c r="E347" s="77"/>
      <c r="H347" s="77"/>
      <c r="I347" s="77"/>
      <c r="J347" s="50"/>
      <c r="K347" s="50"/>
      <c r="L347" s="55" t="s">
        <v>60</v>
      </c>
      <c r="M347" s="50"/>
      <c r="N347" s="50"/>
      <c r="O347" s="50"/>
      <c r="P347" s="50"/>
      <c r="Q347" s="50"/>
      <c r="R347" s="50"/>
      <c r="S347" s="50"/>
      <c r="T347" s="50"/>
      <c r="U347" s="50"/>
      <c r="V347" s="50"/>
      <c r="W347" s="50"/>
      <c r="X347" s="50"/>
      <c r="Y347" s="50"/>
      <c r="Z347" s="50"/>
      <c r="AA347" s="51"/>
      <c r="AB347" s="14"/>
      <c r="AC347" s="14"/>
    </row>
    <row r="348" spans="1:29" ht="18" customHeight="1" x14ac:dyDescent="0.3">
      <c r="A348" s="10"/>
      <c r="B348" s="50"/>
      <c r="C348" s="77"/>
      <c r="D348" s="77"/>
      <c r="E348" s="77"/>
      <c r="F348" s="77"/>
      <c r="G348" s="77"/>
      <c r="H348" s="77"/>
      <c r="I348" s="77"/>
      <c r="J348" s="50"/>
      <c r="K348" s="50"/>
      <c r="L348" s="50"/>
      <c r="M348" s="50"/>
      <c r="N348" s="50"/>
      <c r="O348" s="50"/>
      <c r="P348" s="50"/>
      <c r="Q348" s="50"/>
      <c r="R348" s="50"/>
      <c r="S348" s="50"/>
      <c r="T348" s="50"/>
      <c r="U348" s="50"/>
      <c r="V348" s="50"/>
      <c r="W348" s="50"/>
      <c r="X348" s="50"/>
      <c r="Y348" s="50"/>
      <c r="Z348" s="50"/>
      <c r="AA348" s="51"/>
      <c r="AB348" s="14"/>
      <c r="AC348" s="14"/>
    </row>
    <row r="349" spans="1:29" ht="18" customHeight="1" x14ac:dyDescent="0.3">
      <c r="A349" s="10"/>
      <c r="B349" s="50"/>
      <c r="C349" s="77"/>
      <c r="D349" s="77"/>
      <c r="E349" s="77"/>
      <c r="F349" s="77"/>
      <c r="G349" s="77"/>
      <c r="H349" s="77"/>
      <c r="I349" s="77"/>
      <c r="J349" s="50"/>
      <c r="K349" s="50"/>
      <c r="L349" s="50"/>
      <c r="M349" s="50"/>
      <c r="N349" s="50"/>
      <c r="O349" s="50"/>
      <c r="P349" s="50"/>
      <c r="Q349" s="50"/>
      <c r="R349" s="50"/>
      <c r="S349" s="50"/>
      <c r="T349" s="50"/>
      <c r="U349" s="50"/>
      <c r="V349" s="50"/>
      <c r="W349" s="50"/>
      <c r="X349" s="50"/>
      <c r="Y349" s="50"/>
      <c r="Z349" s="50"/>
      <c r="AA349" s="51"/>
      <c r="AB349" s="14"/>
      <c r="AC349" s="14"/>
    </row>
    <row r="350" spans="1:29" ht="18" customHeight="1" x14ac:dyDescent="0.3">
      <c r="A350" s="10"/>
      <c r="B350" s="50"/>
      <c r="C350" s="77"/>
      <c r="D350" s="77"/>
      <c r="E350" s="77"/>
      <c r="F350" s="77"/>
      <c r="G350" s="77"/>
      <c r="H350" s="77"/>
      <c r="I350" s="77"/>
      <c r="J350" s="50"/>
      <c r="K350" s="54" t="s">
        <v>269</v>
      </c>
      <c r="L350" s="477" t="s">
        <v>300</v>
      </c>
      <c r="M350" s="477"/>
      <c r="N350" s="477"/>
      <c r="O350" s="477"/>
      <c r="P350" s="477"/>
      <c r="Q350" s="477"/>
      <c r="R350" s="477"/>
      <c r="S350" s="477"/>
      <c r="T350" s="477"/>
      <c r="U350" s="477"/>
      <c r="V350" s="477"/>
      <c r="W350" s="477"/>
      <c r="X350" s="477"/>
      <c r="Y350" s="477"/>
      <c r="Z350" s="477"/>
      <c r="AA350" s="51"/>
      <c r="AB350" s="14"/>
      <c r="AC350" s="14"/>
    </row>
    <row r="351" spans="1:29" ht="18" customHeight="1" x14ac:dyDescent="0.3">
      <c r="A351" s="10"/>
      <c r="B351" s="50"/>
      <c r="C351" s="77"/>
      <c r="D351" s="77"/>
      <c r="E351" s="77"/>
      <c r="F351" s="77"/>
      <c r="G351" s="77"/>
      <c r="H351" s="77"/>
      <c r="I351" s="77"/>
      <c r="J351" s="50"/>
      <c r="K351" s="54"/>
      <c r="L351" s="477"/>
      <c r="M351" s="477"/>
      <c r="N351" s="477"/>
      <c r="O351" s="477"/>
      <c r="P351" s="477"/>
      <c r="Q351" s="477"/>
      <c r="R351" s="477"/>
      <c r="S351" s="477"/>
      <c r="T351" s="477"/>
      <c r="U351" s="477"/>
      <c r="V351" s="477"/>
      <c r="W351" s="477"/>
      <c r="X351" s="477"/>
      <c r="Y351" s="477"/>
      <c r="Z351" s="477"/>
      <c r="AA351" s="51"/>
      <c r="AB351" s="14"/>
      <c r="AC351" s="14"/>
    </row>
    <row r="352" spans="1:29" ht="18" customHeight="1" x14ac:dyDescent="0.3">
      <c r="A352" s="10"/>
      <c r="B352" s="50"/>
      <c r="C352" s="77"/>
      <c r="D352" s="77"/>
      <c r="E352" s="77"/>
      <c r="F352" s="77"/>
      <c r="G352" s="77"/>
      <c r="H352" s="77"/>
      <c r="I352" s="77"/>
      <c r="J352" s="50"/>
      <c r="K352" s="50"/>
      <c r="L352" s="55" t="s">
        <v>60</v>
      </c>
      <c r="M352" s="50"/>
      <c r="N352" s="50"/>
      <c r="O352" s="50"/>
      <c r="P352" s="50"/>
      <c r="Q352" s="50"/>
      <c r="R352" s="50"/>
      <c r="S352" s="50"/>
      <c r="T352" s="50"/>
      <c r="U352" s="50"/>
      <c r="V352" s="50"/>
      <c r="W352" s="50"/>
      <c r="X352" s="50"/>
      <c r="Y352" s="50"/>
      <c r="Z352" s="50"/>
      <c r="AA352" s="51"/>
      <c r="AB352" s="14"/>
      <c r="AC352" s="14"/>
    </row>
    <row r="353" spans="1:29" ht="18" customHeight="1" x14ac:dyDescent="0.3">
      <c r="A353" s="10"/>
      <c r="B353" s="50"/>
      <c r="C353" s="77"/>
      <c r="D353" s="77"/>
      <c r="E353" s="77"/>
      <c r="F353" s="77"/>
      <c r="G353" s="77"/>
      <c r="H353" s="77"/>
      <c r="I353" s="77"/>
      <c r="J353" s="50"/>
      <c r="K353" s="50"/>
      <c r="L353" s="50"/>
      <c r="M353" s="50"/>
      <c r="N353" s="50"/>
      <c r="O353" s="50"/>
      <c r="P353" s="50"/>
      <c r="Q353" s="50"/>
      <c r="R353" s="50"/>
      <c r="S353" s="50"/>
      <c r="T353" s="50"/>
      <c r="U353" s="50"/>
      <c r="V353" s="50"/>
      <c r="W353" s="50"/>
      <c r="X353" s="50"/>
      <c r="Y353" s="50"/>
      <c r="Z353" s="50"/>
      <c r="AA353" s="51"/>
      <c r="AB353" s="14"/>
      <c r="AC353" s="14"/>
    </row>
    <row r="354" spans="1:29" ht="18" customHeight="1" x14ac:dyDescent="0.3">
      <c r="A354" s="10"/>
      <c r="B354" s="50"/>
      <c r="C354" s="77"/>
      <c r="D354" s="77"/>
      <c r="E354" s="77"/>
      <c r="F354" s="77"/>
      <c r="G354" s="77"/>
      <c r="H354" s="77"/>
      <c r="I354" s="77"/>
      <c r="J354" s="50"/>
      <c r="K354" s="50"/>
      <c r="L354" s="50"/>
      <c r="M354" s="50"/>
      <c r="N354" s="50"/>
      <c r="O354" s="50"/>
      <c r="P354" s="50"/>
      <c r="Q354" s="50"/>
      <c r="R354" s="50"/>
      <c r="S354" s="50"/>
      <c r="T354" s="50"/>
      <c r="U354" s="50"/>
      <c r="V354" s="50"/>
      <c r="W354" s="50"/>
      <c r="X354" s="50"/>
      <c r="Y354" s="50"/>
      <c r="Z354" s="50"/>
      <c r="AA354" s="51"/>
      <c r="AB354" s="14"/>
      <c r="AC354" s="14"/>
    </row>
    <row r="355" spans="1:29" ht="18" customHeight="1" x14ac:dyDescent="0.3">
      <c r="A355" s="10"/>
      <c r="B355" s="50"/>
      <c r="C355" s="77"/>
      <c r="D355" s="78"/>
      <c r="E355" s="78"/>
      <c r="F355" s="83" t="s">
        <v>15</v>
      </c>
      <c r="G355" s="83">
        <v>2021</v>
      </c>
      <c r="H355" s="77"/>
      <c r="I355" s="77"/>
      <c r="J355" s="50"/>
      <c r="K355" s="50"/>
      <c r="L355" s="50"/>
      <c r="M355" s="50"/>
      <c r="N355" s="50"/>
      <c r="O355" s="50"/>
      <c r="P355" s="50"/>
      <c r="Q355" s="50"/>
      <c r="R355" s="50"/>
      <c r="S355" s="50"/>
      <c r="T355" s="50"/>
      <c r="U355" s="50"/>
      <c r="V355" s="50"/>
      <c r="W355" s="50"/>
      <c r="X355" s="50"/>
      <c r="Y355" s="50"/>
      <c r="Z355" s="50"/>
      <c r="AA355" s="51"/>
      <c r="AB355" s="14"/>
      <c r="AC355" s="14"/>
    </row>
    <row r="356" spans="1:29" ht="18" customHeight="1" x14ac:dyDescent="0.3">
      <c r="A356" s="10"/>
      <c r="B356" s="50"/>
      <c r="C356" s="77"/>
      <c r="D356" s="86"/>
      <c r="E356" s="87" t="s">
        <v>163</v>
      </c>
      <c r="F356" s="88">
        <v>95000000</v>
      </c>
      <c r="G356" s="355">
        <v>10000000</v>
      </c>
      <c r="H356" s="77"/>
      <c r="I356" s="77"/>
      <c r="J356" s="50"/>
      <c r="K356" s="148" t="s">
        <v>192</v>
      </c>
      <c r="L356" s="477" t="s">
        <v>271</v>
      </c>
      <c r="M356" s="477"/>
      <c r="N356" s="477"/>
      <c r="O356" s="477"/>
      <c r="P356" s="477"/>
      <c r="Q356" s="477"/>
      <c r="R356" s="477"/>
      <c r="S356" s="477"/>
      <c r="T356" s="477"/>
      <c r="U356" s="477"/>
      <c r="V356" s="477"/>
      <c r="W356" s="477"/>
      <c r="X356" s="477"/>
      <c r="Y356" s="477"/>
      <c r="Z356" s="477"/>
      <c r="AA356" s="51"/>
      <c r="AB356" s="14"/>
      <c r="AC356" s="14"/>
    </row>
    <row r="357" spans="1:29" ht="18" customHeight="1" x14ac:dyDescent="0.3">
      <c r="A357" s="10"/>
      <c r="B357" s="50"/>
      <c r="C357" s="77"/>
      <c r="D357" s="86"/>
      <c r="E357" s="77"/>
      <c r="F357" s="77"/>
      <c r="G357" s="77"/>
      <c r="H357" s="77"/>
      <c r="I357" s="77"/>
      <c r="J357" s="50"/>
      <c r="K357" s="54"/>
      <c r="L357" s="477"/>
      <c r="M357" s="477"/>
      <c r="N357" s="477"/>
      <c r="O357" s="477"/>
      <c r="P357" s="477"/>
      <c r="Q357" s="477"/>
      <c r="R357" s="477"/>
      <c r="S357" s="477"/>
      <c r="T357" s="477"/>
      <c r="U357" s="477"/>
      <c r="V357" s="477"/>
      <c r="W357" s="477"/>
      <c r="X357" s="477"/>
      <c r="Y357" s="477"/>
      <c r="Z357" s="477"/>
      <c r="AA357" s="51"/>
      <c r="AB357" s="14"/>
      <c r="AC357" s="14"/>
    </row>
    <row r="358" spans="1:29" ht="18" customHeight="1" x14ac:dyDescent="0.3">
      <c r="A358" s="10"/>
      <c r="B358" s="50"/>
      <c r="C358" s="77"/>
      <c r="D358" s="86"/>
      <c r="E358" s="77"/>
      <c r="F358" s="77"/>
      <c r="G358" s="77"/>
      <c r="H358" s="77"/>
      <c r="I358" s="77"/>
      <c r="J358" s="50"/>
      <c r="K358" s="54"/>
      <c r="L358" s="477"/>
      <c r="M358" s="477"/>
      <c r="N358" s="477"/>
      <c r="O358" s="477"/>
      <c r="P358" s="477"/>
      <c r="Q358" s="477"/>
      <c r="R358" s="477"/>
      <c r="S358" s="477"/>
      <c r="T358" s="477"/>
      <c r="U358" s="477"/>
      <c r="V358" s="477"/>
      <c r="W358" s="477"/>
      <c r="X358" s="477"/>
      <c r="Y358" s="477"/>
      <c r="Z358" s="477"/>
      <c r="AA358" s="51"/>
      <c r="AB358" s="14"/>
      <c r="AC358" s="14"/>
    </row>
    <row r="359" spans="1:29" ht="18" customHeight="1" x14ac:dyDescent="0.3">
      <c r="A359" s="10"/>
      <c r="B359" s="50"/>
      <c r="C359" s="77"/>
      <c r="D359" s="77"/>
      <c r="E359" s="77"/>
      <c r="F359" s="77"/>
      <c r="G359" s="77"/>
      <c r="H359" s="77"/>
      <c r="I359" s="77"/>
      <c r="J359" s="50"/>
      <c r="K359" s="50"/>
      <c r="L359" s="480" t="s">
        <v>61</v>
      </c>
      <c r="M359" s="480"/>
      <c r="N359" s="480"/>
      <c r="O359" s="480"/>
      <c r="P359" s="480"/>
      <c r="Q359" s="480"/>
      <c r="R359" s="480"/>
      <c r="S359" s="480"/>
      <c r="T359" s="480"/>
      <c r="U359" s="480"/>
      <c r="V359" s="480"/>
      <c r="W359" s="480"/>
      <c r="X359" s="480"/>
      <c r="Y359" s="480"/>
      <c r="Z359" s="480"/>
      <c r="AA359" s="51"/>
      <c r="AB359" s="14"/>
      <c r="AC359" s="14"/>
    </row>
    <row r="360" spans="1:29" ht="18" customHeight="1" x14ac:dyDescent="0.3">
      <c r="A360" s="10"/>
      <c r="B360" s="50"/>
      <c r="F360" s="78"/>
      <c r="G360" s="78"/>
      <c r="H360" s="77"/>
      <c r="I360" s="77"/>
      <c r="J360" s="50"/>
      <c r="K360" s="50"/>
      <c r="L360" s="480"/>
      <c r="M360" s="480"/>
      <c r="N360" s="480"/>
      <c r="O360" s="480"/>
      <c r="P360" s="480"/>
      <c r="Q360" s="480"/>
      <c r="R360" s="480"/>
      <c r="S360" s="480"/>
      <c r="T360" s="480"/>
      <c r="U360" s="480"/>
      <c r="V360" s="480"/>
      <c r="W360" s="480"/>
      <c r="X360" s="480"/>
      <c r="Y360" s="480"/>
      <c r="Z360" s="480"/>
      <c r="AA360" s="51"/>
      <c r="AB360" s="14"/>
      <c r="AC360" s="14"/>
    </row>
    <row r="361" spans="1:29" ht="18" customHeight="1" x14ac:dyDescent="0.3">
      <c r="A361" s="10"/>
      <c r="B361" s="50"/>
      <c r="C361" s="77"/>
      <c r="D361" s="78"/>
      <c r="E361" s="89"/>
      <c r="F361" s="78"/>
      <c r="G361" s="78"/>
      <c r="H361" s="77"/>
      <c r="I361" s="77"/>
      <c r="J361" s="50"/>
      <c r="K361" s="50"/>
      <c r="L361" s="55"/>
      <c r="M361" s="50"/>
      <c r="N361" s="50"/>
      <c r="O361" s="51"/>
      <c r="P361" s="51"/>
      <c r="Q361" s="51"/>
      <c r="R361" s="51"/>
      <c r="S361" s="51"/>
      <c r="T361" s="51"/>
      <c r="U361" s="51"/>
      <c r="V361" s="51"/>
      <c r="W361" s="51"/>
      <c r="X361" s="51"/>
      <c r="Y361" s="51"/>
      <c r="Z361" s="51"/>
      <c r="AA361" s="51"/>
      <c r="AB361" s="14"/>
      <c r="AC361" s="14"/>
    </row>
    <row r="362" spans="1:29" ht="18" customHeight="1" x14ac:dyDescent="0.3">
      <c r="A362" s="10"/>
      <c r="B362" s="50"/>
      <c r="C362" s="77"/>
      <c r="D362" s="78"/>
      <c r="E362" s="89"/>
      <c r="F362" s="78"/>
      <c r="G362" s="78"/>
      <c r="H362" s="77"/>
      <c r="I362" s="77"/>
      <c r="J362" s="50"/>
      <c r="K362" s="50"/>
      <c r="L362" s="55"/>
      <c r="M362" s="50"/>
      <c r="N362" s="50"/>
      <c r="O362" s="51"/>
      <c r="P362" s="51"/>
      <c r="Q362" s="51"/>
      <c r="R362" s="51"/>
      <c r="S362" s="51"/>
      <c r="T362" s="51"/>
      <c r="U362" s="51"/>
      <c r="V362" s="51"/>
      <c r="W362" s="51"/>
      <c r="X362" s="51"/>
      <c r="Y362" s="51"/>
      <c r="Z362" s="51"/>
      <c r="AA362" s="51"/>
      <c r="AB362" s="14"/>
      <c r="AC362" s="14"/>
    </row>
    <row r="363" spans="1:29" ht="18" customHeight="1" x14ac:dyDescent="0.3">
      <c r="A363" s="10"/>
      <c r="B363" s="50"/>
      <c r="C363" s="77"/>
      <c r="D363" s="86"/>
      <c r="E363" s="87" t="s">
        <v>165</v>
      </c>
      <c r="F363" s="88">
        <v>2000000</v>
      </c>
      <c r="G363" s="355">
        <v>400000</v>
      </c>
      <c r="H363" s="77"/>
      <c r="I363" s="77"/>
      <c r="J363" s="50"/>
      <c r="K363" s="148" t="s">
        <v>270</v>
      </c>
      <c r="L363" s="477" t="s">
        <v>301</v>
      </c>
      <c r="M363" s="477"/>
      <c r="N363" s="477"/>
      <c r="O363" s="477"/>
      <c r="P363" s="477"/>
      <c r="Q363" s="477"/>
      <c r="R363" s="477"/>
      <c r="S363" s="477"/>
      <c r="T363" s="477"/>
      <c r="U363" s="477"/>
      <c r="V363" s="477"/>
      <c r="W363" s="477"/>
      <c r="X363" s="477"/>
      <c r="Y363" s="477"/>
      <c r="Z363" s="477"/>
      <c r="AA363" s="51"/>
      <c r="AB363" s="14"/>
      <c r="AC363" s="14"/>
    </row>
    <row r="364" spans="1:29" ht="18" customHeight="1" x14ac:dyDescent="0.3">
      <c r="A364" s="10"/>
      <c r="B364" s="50"/>
      <c r="C364" s="77"/>
      <c r="D364" s="86"/>
      <c r="E364" s="77"/>
      <c r="F364" s="77"/>
      <c r="G364" s="77"/>
      <c r="H364" s="77"/>
      <c r="I364" s="77"/>
      <c r="J364" s="50"/>
      <c r="K364" s="54"/>
      <c r="L364" s="477"/>
      <c r="M364" s="477"/>
      <c r="N364" s="477"/>
      <c r="O364" s="477"/>
      <c r="P364" s="477"/>
      <c r="Q364" s="477"/>
      <c r="R364" s="477"/>
      <c r="S364" s="477"/>
      <c r="T364" s="477"/>
      <c r="U364" s="477"/>
      <c r="V364" s="477"/>
      <c r="W364" s="477"/>
      <c r="X364" s="477"/>
      <c r="Y364" s="477"/>
      <c r="Z364" s="477"/>
      <c r="AA364" s="51"/>
      <c r="AB364" s="14"/>
      <c r="AC364" s="14"/>
    </row>
    <row r="365" spans="1:29" ht="18" customHeight="1" x14ac:dyDescent="0.3">
      <c r="A365" s="10"/>
      <c r="B365" s="50"/>
      <c r="C365" s="77"/>
      <c r="D365" s="77"/>
      <c r="E365" s="77"/>
      <c r="F365" s="77"/>
      <c r="G365" s="77"/>
      <c r="H365" s="77"/>
      <c r="I365" s="77"/>
      <c r="J365" s="50"/>
      <c r="K365" s="50"/>
      <c r="L365" s="480" t="s">
        <v>285</v>
      </c>
      <c r="M365" s="480"/>
      <c r="N365" s="480"/>
      <c r="O365" s="480"/>
      <c r="P365" s="480"/>
      <c r="Q365" s="480"/>
      <c r="R365" s="480"/>
      <c r="S365" s="480"/>
      <c r="T365" s="480"/>
      <c r="U365" s="480"/>
      <c r="V365" s="480"/>
      <c r="W365" s="480"/>
      <c r="X365" s="480"/>
      <c r="Y365" s="480"/>
      <c r="Z365" s="480"/>
      <c r="AA365" s="51"/>
      <c r="AB365" s="14"/>
      <c r="AC365" s="14"/>
    </row>
    <row r="366" spans="1:29" ht="18" customHeight="1" x14ac:dyDescent="0.3">
      <c r="A366" s="10"/>
      <c r="B366" s="50"/>
      <c r="F366" s="78"/>
      <c r="G366" s="78"/>
      <c r="H366" s="77"/>
      <c r="I366" s="77"/>
      <c r="J366" s="50"/>
      <c r="K366" s="50"/>
      <c r="L366" s="480"/>
      <c r="M366" s="480"/>
      <c r="N366" s="480"/>
      <c r="O366" s="480"/>
      <c r="P366" s="480"/>
      <c r="Q366" s="480"/>
      <c r="R366" s="480"/>
      <c r="S366" s="480"/>
      <c r="T366" s="480"/>
      <c r="U366" s="480"/>
      <c r="V366" s="480"/>
      <c r="W366" s="480"/>
      <c r="X366" s="480"/>
      <c r="Y366" s="480"/>
      <c r="Z366" s="480"/>
      <c r="AA366" s="51"/>
      <c r="AB366" s="14"/>
      <c r="AC366" s="14"/>
    </row>
    <row r="367" spans="1:29" ht="18" customHeight="1" x14ac:dyDescent="0.3">
      <c r="A367" s="10"/>
      <c r="B367" s="50"/>
      <c r="C367" s="77"/>
      <c r="D367" s="78"/>
      <c r="E367" s="89"/>
      <c r="F367" s="78"/>
      <c r="G367" s="78"/>
      <c r="H367" s="77"/>
      <c r="I367" s="77"/>
      <c r="J367" s="50"/>
      <c r="K367" s="50"/>
      <c r="L367" s="55"/>
      <c r="M367" s="50"/>
      <c r="N367" s="50"/>
      <c r="O367" s="51"/>
      <c r="P367" s="51"/>
      <c r="Q367" s="51"/>
      <c r="R367" s="51"/>
      <c r="S367" s="51"/>
      <c r="T367" s="51"/>
      <c r="U367" s="51"/>
      <c r="V367" s="51"/>
      <c r="W367" s="51"/>
      <c r="X367" s="51"/>
      <c r="Y367" s="51"/>
      <c r="Z367" s="51"/>
      <c r="AA367" s="51"/>
      <c r="AB367" s="14"/>
      <c r="AC367" s="14"/>
    </row>
    <row r="368" spans="1:29" ht="18" customHeight="1" thickBot="1" x14ac:dyDescent="0.35">
      <c r="A368" s="10"/>
      <c r="B368" s="50"/>
      <c r="C368" s="77"/>
      <c r="D368" s="78"/>
      <c r="E368" s="89"/>
      <c r="F368" s="78"/>
      <c r="G368" s="78"/>
      <c r="H368" s="77"/>
      <c r="I368" s="77"/>
      <c r="J368" s="50"/>
      <c r="K368" s="50"/>
      <c r="L368" s="55"/>
      <c r="M368" s="50"/>
      <c r="N368" s="50"/>
      <c r="O368" s="51"/>
      <c r="P368" s="51"/>
      <c r="Q368" s="51"/>
      <c r="R368" s="51"/>
      <c r="S368" s="51"/>
      <c r="T368" s="51"/>
      <c r="U368" s="51"/>
      <c r="V368" s="51"/>
      <c r="W368" s="51"/>
      <c r="X368" s="51"/>
      <c r="Y368" s="51"/>
      <c r="Z368" s="51"/>
      <c r="AA368" s="51"/>
      <c r="AB368" s="14"/>
      <c r="AC368" s="14"/>
    </row>
    <row r="369" spans="1:29" ht="18" customHeight="1" x14ac:dyDescent="0.3">
      <c r="A369" s="10"/>
      <c r="B369" s="50"/>
      <c r="C369" s="77"/>
      <c r="D369" s="78"/>
      <c r="E369" s="87" t="s">
        <v>37</v>
      </c>
      <c r="F369" s="169"/>
      <c r="G369" s="356"/>
      <c r="I369" s="77"/>
      <c r="J369" s="50"/>
      <c r="K369" s="148" t="s">
        <v>205</v>
      </c>
      <c r="L369" s="477" t="s">
        <v>272</v>
      </c>
      <c r="M369" s="477"/>
      <c r="N369" s="477"/>
      <c r="O369" s="477"/>
      <c r="P369" s="477"/>
      <c r="Q369" s="477"/>
      <c r="R369" s="477"/>
      <c r="S369" s="477"/>
      <c r="T369" s="477"/>
      <c r="U369" s="477"/>
      <c r="V369" s="477"/>
      <c r="W369" s="477"/>
      <c r="X369" s="477"/>
      <c r="Y369" s="477"/>
      <c r="Z369" s="477"/>
      <c r="AA369" s="51"/>
      <c r="AB369" s="14"/>
      <c r="AC369" s="14"/>
    </row>
    <row r="370" spans="1:29" ht="18" customHeight="1" x14ac:dyDescent="0.3">
      <c r="A370" s="10"/>
      <c r="B370" s="50"/>
      <c r="C370" s="77"/>
      <c r="D370" s="77"/>
      <c r="I370" s="77"/>
      <c r="J370" s="50"/>
      <c r="K370" s="50"/>
      <c r="L370" s="477"/>
      <c r="M370" s="477"/>
      <c r="N370" s="477"/>
      <c r="O370" s="477"/>
      <c r="P370" s="477"/>
      <c r="Q370" s="477"/>
      <c r="R370" s="477"/>
      <c r="S370" s="477"/>
      <c r="T370" s="477"/>
      <c r="U370" s="477"/>
      <c r="V370" s="477"/>
      <c r="W370" s="477"/>
      <c r="X370" s="477"/>
      <c r="Y370" s="477"/>
      <c r="Z370" s="477"/>
      <c r="AA370" s="51"/>
      <c r="AB370" s="14"/>
      <c r="AC370" s="14"/>
    </row>
    <row r="371" spans="1:29" ht="18" customHeight="1" x14ac:dyDescent="0.3">
      <c r="A371" s="10"/>
      <c r="B371" s="50"/>
      <c r="C371" s="77"/>
      <c r="D371" s="77"/>
      <c r="I371" s="77"/>
      <c r="J371" s="50"/>
      <c r="K371" s="50"/>
      <c r="L371" s="477" t="s">
        <v>273</v>
      </c>
      <c r="M371" s="477"/>
      <c r="N371" s="477"/>
      <c r="O371" s="477"/>
      <c r="P371" s="477"/>
      <c r="Q371" s="477"/>
      <c r="R371" s="477"/>
      <c r="S371" s="477"/>
      <c r="T371" s="477"/>
      <c r="U371" s="477"/>
      <c r="V371" s="477"/>
      <c r="W371" s="477"/>
      <c r="X371" s="477"/>
      <c r="Y371" s="477"/>
      <c r="Z371" s="477"/>
      <c r="AA371" s="51"/>
      <c r="AB371" s="14"/>
      <c r="AC371" s="14"/>
    </row>
    <row r="372" spans="1:29" ht="18" customHeight="1" x14ac:dyDescent="0.3">
      <c r="A372" s="10"/>
      <c r="B372" s="50"/>
      <c r="C372" s="77"/>
      <c r="D372" s="77"/>
      <c r="E372" s="77"/>
      <c r="F372" s="77"/>
      <c r="G372" s="77"/>
      <c r="H372" s="77"/>
      <c r="I372" s="77"/>
      <c r="J372" s="50"/>
      <c r="K372" s="50"/>
      <c r="L372" s="480" t="s">
        <v>61</v>
      </c>
      <c r="M372" s="480"/>
      <c r="N372" s="480"/>
      <c r="O372" s="480"/>
      <c r="P372" s="480"/>
      <c r="Q372" s="480"/>
      <c r="R372" s="480"/>
      <c r="S372" s="480"/>
      <c r="T372" s="480"/>
      <c r="U372" s="480"/>
      <c r="V372" s="480"/>
      <c r="W372" s="480"/>
      <c r="X372" s="480"/>
      <c r="Y372" s="480"/>
      <c r="Z372" s="480"/>
      <c r="AA372" s="51"/>
      <c r="AB372" s="14"/>
      <c r="AC372" s="14"/>
    </row>
    <row r="373" spans="1:29" ht="18" customHeight="1" x14ac:dyDescent="0.3">
      <c r="A373" s="10"/>
      <c r="B373" s="50"/>
      <c r="C373" s="77"/>
      <c r="D373" s="77"/>
      <c r="E373" s="77"/>
      <c r="F373" s="77"/>
      <c r="G373" s="77"/>
      <c r="H373" s="77"/>
      <c r="I373" s="77"/>
      <c r="J373" s="50"/>
      <c r="K373" s="50"/>
      <c r="L373" s="67"/>
      <c r="M373" s="67"/>
      <c r="N373" s="67"/>
      <c r="O373" s="67"/>
      <c r="P373" s="67"/>
      <c r="Q373" s="67"/>
      <c r="R373" s="67"/>
      <c r="S373" s="67"/>
      <c r="T373" s="67"/>
      <c r="U373" s="67"/>
      <c r="V373" s="67"/>
      <c r="W373" s="67"/>
      <c r="X373" s="67"/>
      <c r="Y373" s="67"/>
      <c r="Z373" s="67"/>
      <c r="AA373" s="51"/>
      <c r="AB373" s="14"/>
      <c r="AC373" s="14"/>
    </row>
    <row r="374" spans="1:29" ht="18" customHeight="1" x14ac:dyDescent="0.3">
      <c r="A374" s="10"/>
      <c r="B374" s="50"/>
      <c r="C374" s="77"/>
      <c r="D374" s="77"/>
      <c r="E374" s="77"/>
      <c r="F374" s="77"/>
      <c r="G374" s="77"/>
      <c r="H374" s="77"/>
      <c r="I374" s="77"/>
      <c r="J374" s="50"/>
      <c r="K374" s="50"/>
      <c r="L374" s="67"/>
      <c r="M374" s="67"/>
      <c r="N374" s="67"/>
      <c r="O374" s="67"/>
      <c r="P374" s="67"/>
      <c r="Q374" s="67"/>
      <c r="R374" s="67"/>
      <c r="S374" s="67"/>
      <c r="T374" s="67"/>
      <c r="U374" s="67"/>
      <c r="V374" s="67"/>
      <c r="W374" s="67"/>
      <c r="X374" s="67"/>
      <c r="Y374" s="67"/>
      <c r="Z374" s="67"/>
      <c r="AA374" s="51"/>
      <c r="AB374" s="14"/>
      <c r="AC374" s="14"/>
    </row>
    <row r="375" spans="1:29" ht="18" customHeight="1" x14ac:dyDescent="0.3">
      <c r="A375" s="10"/>
      <c r="B375" s="50"/>
      <c r="C375" s="77"/>
      <c r="D375" s="77"/>
      <c r="E375" s="87" t="s">
        <v>138</v>
      </c>
      <c r="F375" s="170">
        <v>10000000</v>
      </c>
      <c r="G375" s="357">
        <v>1000000</v>
      </c>
      <c r="H375" s="77"/>
      <c r="I375" s="77"/>
      <c r="J375" s="50"/>
      <c r="K375" s="148" t="s">
        <v>193</v>
      </c>
      <c r="L375" s="477" t="s">
        <v>274</v>
      </c>
      <c r="M375" s="477"/>
      <c r="N375" s="477"/>
      <c r="O375" s="477"/>
      <c r="P375" s="477"/>
      <c r="Q375" s="477"/>
      <c r="R375" s="477"/>
      <c r="S375" s="477"/>
      <c r="T375" s="477"/>
      <c r="U375" s="477"/>
      <c r="V375" s="477"/>
      <c r="W375" s="477"/>
      <c r="X375" s="477"/>
      <c r="Y375" s="477"/>
      <c r="Z375" s="477"/>
      <c r="AA375" s="51"/>
      <c r="AB375" s="14"/>
      <c r="AC375" s="14"/>
    </row>
    <row r="376" spans="1:29" ht="18" customHeight="1" x14ac:dyDescent="0.3">
      <c r="A376" s="10"/>
      <c r="B376" s="50"/>
      <c r="C376" s="77"/>
      <c r="H376" s="77"/>
      <c r="I376" s="77"/>
      <c r="J376" s="50"/>
      <c r="K376" s="50"/>
      <c r="L376" s="477"/>
      <c r="M376" s="477"/>
      <c r="N376" s="477"/>
      <c r="O376" s="477"/>
      <c r="P376" s="477"/>
      <c r="Q376" s="477"/>
      <c r="R376" s="477"/>
      <c r="S376" s="477"/>
      <c r="T376" s="477"/>
      <c r="U376" s="477"/>
      <c r="V376" s="477"/>
      <c r="W376" s="477"/>
      <c r="X376" s="477"/>
      <c r="Y376" s="477"/>
      <c r="Z376" s="477"/>
      <c r="AA376" s="51"/>
      <c r="AB376" s="14"/>
      <c r="AC376" s="14"/>
    </row>
    <row r="377" spans="1:29" ht="18" customHeight="1" x14ac:dyDescent="0.3">
      <c r="A377" s="10"/>
      <c r="B377" s="50"/>
      <c r="C377" s="77"/>
      <c r="D377" s="77"/>
      <c r="E377" s="77"/>
      <c r="F377" s="77"/>
      <c r="G377" s="77"/>
      <c r="H377" s="77"/>
      <c r="I377" s="77"/>
      <c r="J377" s="50"/>
      <c r="K377" s="50"/>
      <c r="L377" s="477" t="s">
        <v>275</v>
      </c>
      <c r="M377" s="477"/>
      <c r="N377" s="477"/>
      <c r="O377" s="477"/>
      <c r="P377" s="477"/>
      <c r="Q377" s="477"/>
      <c r="R377" s="477"/>
      <c r="S377" s="477"/>
      <c r="T377" s="477"/>
      <c r="U377" s="477"/>
      <c r="V377" s="477"/>
      <c r="W377" s="477"/>
      <c r="X377" s="477"/>
      <c r="Y377" s="477"/>
      <c r="Z377" s="477"/>
      <c r="AA377" s="51"/>
      <c r="AB377" s="14"/>
      <c r="AC377" s="14"/>
    </row>
    <row r="378" spans="1:29" ht="18" customHeight="1" x14ac:dyDescent="0.3">
      <c r="A378" s="10"/>
      <c r="B378" s="50"/>
      <c r="C378" s="77"/>
      <c r="D378" s="77"/>
      <c r="E378" s="77"/>
      <c r="F378" s="77"/>
      <c r="G378" s="77"/>
      <c r="H378" s="77"/>
      <c r="I378" s="77"/>
      <c r="J378" s="50"/>
      <c r="K378" s="50"/>
      <c r="L378" s="480" t="s">
        <v>61</v>
      </c>
      <c r="M378" s="480"/>
      <c r="N378" s="480"/>
      <c r="O378" s="480"/>
      <c r="P378" s="480"/>
      <c r="Q378" s="480"/>
      <c r="R378" s="480"/>
      <c r="S378" s="480"/>
      <c r="T378" s="480"/>
      <c r="U378" s="480"/>
      <c r="V378" s="480"/>
      <c r="W378" s="480"/>
      <c r="X378" s="480"/>
      <c r="Y378" s="480"/>
      <c r="Z378" s="480"/>
      <c r="AA378" s="51"/>
      <c r="AB378" s="14"/>
      <c r="AC378" s="14"/>
    </row>
    <row r="379" spans="1:29" ht="18" customHeight="1" x14ac:dyDescent="0.3">
      <c r="A379" s="10"/>
      <c r="B379" s="50"/>
      <c r="C379" s="77"/>
      <c r="D379" s="77"/>
      <c r="E379" s="77"/>
      <c r="F379" s="77"/>
      <c r="G379" s="77"/>
      <c r="H379" s="77"/>
      <c r="I379" s="77"/>
      <c r="J379" s="50"/>
      <c r="K379" s="50"/>
      <c r="L379" s="67"/>
      <c r="M379" s="67"/>
      <c r="N379" s="67"/>
      <c r="O379" s="67"/>
      <c r="P379" s="67"/>
      <c r="Q379" s="67"/>
      <c r="R379" s="67"/>
      <c r="S379" s="67"/>
      <c r="T379" s="67"/>
      <c r="U379" s="67"/>
      <c r="V379" s="67"/>
      <c r="W379" s="67"/>
      <c r="X379" s="67"/>
      <c r="Y379" s="67"/>
      <c r="Z379" s="67"/>
      <c r="AA379" s="51"/>
      <c r="AB379" s="14"/>
      <c r="AC379" s="14"/>
    </row>
    <row r="380" spans="1:29" ht="18" customHeight="1" x14ac:dyDescent="0.3">
      <c r="A380" s="10"/>
      <c r="B380" s="50"/>
      <c r="C380" s="77"/>
      <c r="D380" s="77"/>
      <c r="E380" s="77"/>
      <c r="F380" s="77"/>
      <c r="G380" s="77"/>
      <c r="H380" s="77"/>
      <c r="I380" s="77"/>
      <c r="J380" s="50"/>
      <c r="K380" s="50"/>
      <c r="L380" s="67"/>
      <c r="M380" s="67"/>
      <c r="N380" s="67"/>
      <c r="O380" s="67"/>
      <c r="P380" s="67"/>
      <c r="Q380" s="67"/>
      <c r="R380" s="67"/>
      <c r="S380" s="67"/>
      <c r="T380" s="67"/>
      <c r="U380" s="67"/>
      <c r="V380" s="67"/>
      <c r="W380" s="67"/>
      <c r="X380" s="67"/>
      <c r="Y380" s="67"/>
      <c r="Z380" s="67"/>
      <c r="AA380" s="51"/>
      <c r="AB380" s="14"/>
      <c r="AC380" s="14"/>
    </row>
    <row r="381" spans="1:29" ht="18" customHeight="1" thickBot="1" x14ac:dyDescent="0.35">
      <c r="A381" s="10"/>
      <c r="B381" s="50"/>
      <c r="C381" s="77"/>
      <c r="D381" s="77"/>
      <c r="E381" s="87" t="s">
        <v>139</v>
      </c>
      <c r="F381" s="171">
        <v>66000000</v>
      </c>
      <c r="G381" s="358">
        <v>7000000</v>
      </c>
      <c r="H381" s="77"/>
      <c r="I381" s="77"/>
      <c r="J381" s="50"/>
      <c r="K381" s="148" t="s">
        <v>276</v>
      </c>
      <c r="L381" s="477" t="s">
        <v>277</v>
      </c>
      <c r="M381" s="477"/>
      <c r="N381" s="477"/>
      <c r="O381" s="477"/>
      <c r="P381" s="477"/>
      <c r="Q381" s="477"/>
      <c r="R381" s="477"/>
      <c r="S381" s="477"/>
      <c r="T381" s="477"/>
      <c r="U381" s="477"/>
      <c r="V381" s="477"/>
      <c r="W381" s="477"/>
      <c r="X381" s="477"/>
      <c r="Y381" s="477"/>
      <c r="Z381" s="477"/>
      <c r="AA381" s="51"/>
      <c r="AB381" s="14"/>
      <c r="AC381" s="14"/>
    </row>
    <row r="382" spans="1:29" ht="18" customHeight="1" x14ac:dyDescent="0.3">
      <c r="A382" s="10"/>
      <c r="B382" s="50"/>
      <c r="C382" s="77"/>
      <c r="D382" s="77"/>
      <c r="E382" s="77"/>
      <c r="F382" s="77"/>
      <c r="G382" s="77"/>
      <c r="H382" s="77"/>
      <c r="I382" s="77"/>
      <c r="J382" s="50"/>
      <c r="K382" s="50"/>
      <c r="L382" s="477"/>
      <c r="M382" s="477"/>
      <c r="N382" s="477"/>
      <c r="O382" s="477"/>
      <c r="P382" s="477"/>
      <c r="Q382" s="477"/>
      <c r="R382" s="477"/>
      <c r="S382" s="477"/>
      <c r="T382" s="477"/>
      <c r="U382" s="477"/>
      <c r="V382" s="477"/>
      <c r="W382" s="477"/>
      <c r="X382" s="477"/>
      <c r="Y382" s="477"/>
      <c r="Z382" s="477"/>
      <c r="AA382" s="51"/>
      <c r="AB382" s="14"/>
      <c r="AC382" s="14"/>
    </row>
    <row r="383" spans="1:29" ht="18" customHeight="1" x14ac:dyDescent="0.3">
      <c r="A383" s="10"/>
      <c r="B383" s="50"/>
      <c r="C383" s="77"/>
      <c r="D383" s="77"/>
      <c r="E383" s="77"/>
      <c r="F383" s="77"/>
      <c r="G383" s="77"/>
      <c r="H383" s="77"/>
      <c r="I383" s="77"/>
      <c r="J383" s="50"/>
      <c r="K383" s="50"/>
      <c r="L383" s="477" t="s">
        <v>278</v>
      </c>
      <c r="M383" s="477"/>
      <c r="N383" s="477"/>
      <c r="O383" s="477"/>
      <c r="P383" s="477"/>
      <c r="Q383" s="477"/>
      <c r="R383" s="477"/>
      <c r="S383" s="477"/>
      <c r="T383" s="477"/>
      <c r="U383" s="477"/>
      <c r="V383" s="477"/>
      <c r="W383" s="477"/>
      <c r="X383" s="477"/>
      <c r="Y383" s="477"/>
      <c r="Z383" s="477"/>
      <c r="AA383" s="51"/>
      <c r="AB383" s="14"/>
      <c r="AC383" s="14"/>
    </row>
    <row r="384" spans="1:29" ht="18" customHeight="1" x14ac:dyDescent="0.3">
      <c r="A384" s="10"/>
      <c r="B384" s="50"/>
      <c r="C384" s="77"/>
      <c r="D384" s="77"/>
      <c r="E384" s="77"/>
      <c r="F384" s="77"/>
      <c r="G384" s="77"/>
      <c r="H384" s="77"/>
      <c r="I384" s="77"/>
      <c r="J384" s="50"/>
      <c r="K384" s="50"/>
      <c r="L384" s="480" t="s">
        <v>61</v>
      </c>
      <c r="M384" s="480"/>
      <c r="N384" s="480"/>
      <c r="O384" s="480"/>
      <c r="P384" s="480"/>
      <c r="Q384" s="480"/>
      <c r="R384" s="480"/>
      <c r="S384" s="480"/>
      <c r="T384" s="480"/>
      <c r="U384" s="480"/>
      <c r="V384" s="480"/>
      <c r="W384" s="480"/>
      <c r="X384" s="480"/>
      <c r="Y384" s="480"/>
      <c r="Z384" s="480"/>
      <c r="AA384" s="51"/>
      <c r="AB384" s="14"/>
      <c r="AC384" s="14"/>
    </row>
    <row r="385" spans="1:29" ht="18" customHeight="1" x14ac:dyDescent="0.3">
      <c r="A385" s="10"/>
      <c r="B385" s="50"/>
      <c r="C385" s="77"/>
      <c r="D385" s="77"/>
      <c r="I385" s="77"/>
      <c r="J385" s="50"/>
      <c r="K385" s="50"/>
      <c r="L385" s="168"/>
      <c r="M385" s="168"/>
      <c r="N385" s="168"/>
      <c r="O385" s="168"/>
      <c r="P385" s="168"/>
      <c r="Q385" s="168"/>
      <c r="R385" s="168"/>
      <c r="S385" s="168"/>
      <c r="T385" s="168"/>
      <c r="U385" s="168"/>
      <c r="V385" s="168"/>
      <c r="W385" s="168"/>
      <c r="X385" s="168"/>
      <c r="Y385" s="168"/>
      <c r="Z385" s="168"/>
      <c r="AA385" s="51"/>
      <c r="AB385" s="14"/>
      <c r="AC385" s="14"/>
    </row>
    <row r="386" spans="1:29" ht="18" customHeight="1" thickBot="1" x14ac:dyDescent="0.35">
      <c r="A386" s="10"/>
      <c r="B386" s="50"/>
      <c r="C386" s="77"/>
      <c r="D386" s="77"/>
      <c r="G386" s="83">
        <v>2022</v>
      </c>
      <c r="I386" s="77"/>
      <c r="J386" s="50"/>
      <c r="K386" s="50"/>
      <c r="L386" s="168"/>
      <c r="M386" s="168"/>
      <c r="N386" s="168"/>
      <c r="O386" s="168"/>
      <c r="P386" s="168"/>
      <c r="Q386" s="168"/>
      <c r="R386" s="168"/>
      <c r="S386" s="168"/>
      <c r="T386" s="168"/>
      <c r="U386" s="168"/>
      <c r="V386" s="168"/>
      <c r="W386" s="168"/>
      <c r="X386" s="168"/>
      <c r="Y386" s="168"/>
      <c r="Z386" s="168"/>
      <c r="AA386" s="51"/>
      <c r="AB386" s="14"/>
      <c r="AC386" s="14"/>
    </row>
    <row r="387" spans="1:29" ht="18" customHeight="1" thickBot="1" x14ac:dyDescent="0.35">
      <c r="A387" s="10"/>
      <c r="B387" s="50"/>
      <c r="C387" s="77"/>
      <c r="D387" s="77"/>
      <c r="E387" s="159" t="s">
        <v>279</v>
      </c>
      <c r="G387" s="360">
        <v>0</v>
      </c>
      <c r="H387" s="77"/>
      <c r="I387" s="77"/>
      <c r="J387" s="50"/>
      <c r="K387" s="148" t="s">
        <v>280</v>
      </c>
      <c r="L387" s="477" t="s">
        <v>281</v>
      </c>
      <c r="M387" s="477"/>
      <c r="N387" s="477"/>
      <c r="O387" s="477"/>
      <c r="P387" s="477"/>
      <c r="Q387" s="477"/>
      <c r="R387" s="477"/>
      <c r="S387" s="477"/>
      <c r="T387" s="477"/>
      <c r="U387" s="477"/>
      <c r="V387" s="477"/>
      <c r="W387" s="477"/>
      <c r="X387" s="477"/>
      <c r="Y387" s="477"/>
      <c r="Z387" s="477"/>
      <c r="AA387" s="51"/>
      <c r="AB387" s="14"/>
      <c r="AC387" s="14"/>
    </row>
    <row r="388" spans="1:29" ht="18" customHeight="1" x14ac:dyDescent="0.3">
      <c r="A388" s="10"/>
      <c r="B388" s="50"/>
      <c r="C388" s="77"/>
      <c r="D388" s="77"/>
      <c r="H388" s="77"/>
      <c r="I388" s="77"/>
      <c r="J388" s="50"/>
      <c r="K388" s="50"/>
      <c r="L388" s="477"/>
      <c r="M388" s="477"/>
      <c r="N388" s="477"/>
      <c r="O388" s="477"/>
      <c r="P388" s="477"/>
      <c r="Q388" s="477"/>
      <c r="R388" s="477"/>
      <c r="S388" s="477"/>
      <c r="T388" s="477"/>
      <c r="U388" s="477"/>
      <c r="V388" s="477"/>
      <c r="W388" s="477"/>
      <c r="X388" s="477"/>
      <c r="Y388" s="477"/>
      <c r="Z388" s="477"/>
      <c r="AA388" s="51"/>
      <c r="AB388" s="14"/>
      <c r="AC388" s="14"/>
    </row>
    <row r="389" spans="1:29" ht="18" customHeight="1" x14ac:dyDescent="0.3">
      <c r="A389" s="10"/>
      <c r="B389" s="50"/>
      <c r="C389" s="77"/>
      <c r="D389" s="77"/>
      <c r="H389" s="77"/>
      <c r="I389" s="77"/>
      <c r="J389" s="50"/>
      <c r="K389" s="50"/>
      <c r="L389" s="477"/>
      <c r="M389" s="477"/>
      <c r="N389" s="477"/>
      <c r="O389" s="477"/>
      <c r="P389" s="477"/>
      <c r="Q389" s="477"/>
      <c r="R389" s="477"/>
      <c r="S389" s="477"/>
      <c r="T389" s="477"/>
      <c r="U389" s="477"/>
      <c r="V389" s="477"/>
      <c r="W389" s="477"/>
      <c r="X389" s="477"/>
      <c r="Y389" s="477"/>
      <c r="Z389" s="477"/>
      <c r="AA389" s="51"/>
      <c r="AB389" s="14"/>
      <c r="AC389" s="14"/>
    </row>
    <row r="390" spans="1:29" ht="18" customHeight="1" x14ac:dyDescent="0.3">
      <c r="A390" s="10"/>
      <c r="B390" s="50"/>
      <c r="C390" s="77"/>
      <c r="D390" s="77"/>
      <c r="H390" s="77"/>
      <c r="I390" s="77"/>
      <c r="J390" s="50"/>
      <c r="K390" s="50"/>
      <c r="L390" s="477"/>
      <c r="M390" s="477"/>
      <c r="N390" s="477"/>
      <c r="O390" s="477"/>
      <c r="P390" s="477"/>
      <c r="Q390" s="477"/>
      <c r="R390" s="477"/>
      <c r="S390" s="477"/>
      <c r="T390" s="477"/>
      <c r="U390" s="477"/>
      <c r="V390" s="477"/>
      <c r="W390" s="477"/>
      <c r="X390" s="477"/>
      <c r="Y390" s="477"/>
      <c r="Z390" s="477"/>
      <c r="AA390" s="51"/>
      <c r="AB390" s="14"/>
      <c r="AC390" s="14"/>
    </row>
    <row r="391" spans="1:29" ht="18" customHeight="1" x14ac:dyDescent="0.3">
      <c r="A391" s="10"/>
      <c r="B391" s="50"/>
      <c r="C391" s="77"/>
      <c r="D391" s="77"/>
      <c r="E391" s="77"/>
      <c r="F391" s="77"/>
      <c r="G391" s="77"/>
      <c r="H391" s="77"/>
      <c r="I391" s="77"/>
      <c r="J391" s="50"/>
      <c r="K391" s="50"/>
      <c r="L391" s="477" t="s">
        <v>132</v>
      </c>
      <c r="M391" s="477"/>
      <c r="N391" s="477"/>
      <c r="O391" s="477"/>
      <c r="P391" s="477"/>
      <c r="Q391" s="477"/>
      <c r="R391" s="477"/>
      <c r="S391" s="477"/>
      <c r="T391" s="477"/>
      <c r="U391" s="477"/>
      <c r="V391" s="477"/>
      <c r="W391" s="477"/>
      <c r="X391" s="477"/>
      <c r="Y391" s="477"/>
      <c r="Z391" s="477"/>
      <c r="AA391" s="51"/>
      <c r="AB391" s="14"/>
      <c r="AC391" s="14"/>
    </row>
    <row r="392" spans="1:29" ht="18" customHeight="1" x14ac:dyDescent="0.3">
      <c r="A392" s="10"/>
      <c r="B392" s="50"/>
      <c r="C392" s="77"/>
      <c r="D392" s="77"/>
      <c r="E392" s="77"/>
      <c r="F392" s="77"/>
      <c r="G392" s="77"/>
      <c r="H392" s="77"/>
      <c r="I392" s="77"/>
      <c r="J392" s="50"/>
      <c r="K392" s="50"/>
      <c r="L392" s="477"/>
      <c r="M392" s="477"/>
      <c r="N392" s="477"/>
      <c r="O392" s="477"/>
      <c r="P392" s="477"/>
      <c r="Q392" s="477"/>
      <c r="R392" s="477"/>
      <c r="S392" s="477"/>
      <c r="T392" s="477"/>
      <c r="U392" s="477"/>
      <c r="V392" s="477"/>
      <c r="W392" s="477"/>
      <c r="X392" s="477"/>
      <c r="Y392" s="477"/>
      <c r="Z392" s="477"/>
      <c r="AA392" s="51"/>
      <c r="AB392" s="14"/>
      <c r="AC392" s="14"/>
    </row>
    <row r="393" spans="1:29" ht="18" customHeight="1" x14ac:dyDescent="0.3">
      <c r="A393" s="10"/>
      <c r="B393" s="50"/>
      <c r="C393" s="77"/>
      <c r="D393" s="77"/>
      <c r="E393" s="77"/>
      <c r="F393" s="77"/>
      <c r="G393" s="77"/>
      <c r="H393" s="77"/>
      <c r="I393" s="77"/>
      <c r="J393" s="50"/>
      <c r="K393" s="50"/>
      <c r="L393" s="480" t="s">
        <v>61</v>
      </c>
      <c r="M393" s="480"/>
      <c r="N393" s="480"/>
      <c r="O393" s="480"/>
      <c r="P393" s="480"/>
      <c r="Q393" s="480"/>
      <c r="R393" s="480"/>
      <c r="S393" s="480"/>
      <c r="T393" s="480"/>
      <c r="U393" s="480"/>
      <c r="V393" s="480"/>
      <c r="W393" s="480"/>
      <c r="X393" s="480"/>
      <c r="Y393" s="480"/>
      <c r="Z393" s="480"/>
      <c r="AA393" s="51"/>
      <c r="AB393" s="14"/>
      <c r="AC393" s="14"/>
    </row>
    <row r="394" spans="1:29" ht="18" customHeight="1" x14ac:dyDescent="0.3">
      <c r="A394" s="10"/>
      <c r="B394" s="50"/>
      <c r="C394" s="77"/>
      <c r="D394" s="77"/>
      <c r="H394" s="77"/>
      <c r="I394" s="77"/>
      <c r="J394" s="50"/>
      <c r="K394" s="50"/>
      <c r="L394" s="168"/>
      <c r="M394" s="168"/>
      <c r="N394" s="168"/>
      <c r="O394" s="168"/>
      <c r="P394" s="168"/>
      <c r="Q394" s="168"/>
      <c r="R394" s="168"/>
      <c r="S394" s="168"/>
      <c r="T394" s="168"/>
      <c r="U394" s="168"/>
      <c r="V394" s="168"/>
      <c r="W394" s="168"/>
      <c r="X394" s="168"/>
      <c r="Y394" s="168"/>
      <c r="Z394" s="168"/>
      <c r="AA394" s="51"/>
      <c r="AB394" s="14"/>
      <c r="AC394" s="14"/>
    </row>
    <row r="395" spans="1:29" ht="18" customHeight="1" thickBot="1" x14ac:dyDescent="0.35">
      <c r="A395" s="10"/>
      <c r="B395" s="50"/>
      <c r="C395" s="77"/>
      <c r="D395" s="77"/>
      <c r="E395" s="77"/>
      <c r="F395" s="77"/>
      <c r="G395" s="77"/>
      <c r="H395" s="77"/>
      <c r="I395" s="77"/>
      <c r="J395" s="50"/>
      <c r="K395" s="50"/>
      <c r="L395" s="168"/>
      <c r="M395" s="168"/>
      <c r="N395" s="168"/>
      <c r="O395" s="168"/>
      <c r="P395" s="168"/>
      <c r="Q395" s="168"/>
      <c r="R395" s="168"/>
      <c r="S395" s="168"/>
      <c r="T395" s="168"/>
      <c r="U395" s="168"/>
      <c r="V395" s="168"/>
      <c r="W395" s="168"/>
      <c r="X395" s="168"/>
      <c r="Y395" s="168"/>
      <c r="Z395" s="168"/>
      <c r="AA395" s="51"/>
      <c r="AB395" s="14"/>
      <c r="AC395" s="14"/>
    </row>
    <row r="396" spans="1:29" ht="18" customHeight="1" thickBot="1" x14ac:dyDescent="0.35">
      <c r="A396" s="10"/>
      <c r="B396" s="50"/>
      <c r="C396" s="77"/>
      <c r="D396" s="77"/>
      <c r="E396" s="172" t="s">
        <v>126</v>
      </c>
      <c r="G396" s="360">
        <v>23155</v>
      </c>
      <c r="H396" s="77"/>
      <c r="I396" s="77"/>
      <c r="J396" s="50"/>
      <c r="K396" s="148" t="s">
        <v>282</v>
      </c>
      <c r="L396" s="477" t="s">
        <v>283</v>
      </c>
      <c r="M396" s="477"/>
      <c r="N396" s="477"/>
      <c r="O396" s="477"/>
      <c r="P396" s="477"/>
      <c r="Q396" s="477"/>
      <c r="R396" s="477"/>
      <c r="S396" s="477"/>
      <c r="T396" s="477"/>
      <c r="U396" s="477"/>
      <c r="V396" s="477"/>
      <c r="W396" s="477"/>
      <c r="X396" s="477"/>
      <c r="Y396" s="477"/>
      <c r="Z396" s="477"/>
      <c r="AA396" s="51"/>
      <c r="AB396" s="14"/>
      <c r="AC396" s="14"/>
    </row>
    <row r="397" spans="1:29" ht="18" customHeight="1" x14ac:dyDescent="0.3">
      <c r="A397" s="10"/>
      <c r="B397" s="50"/>
      <c r="C397" s="77"/>
      <c r="D397" s="77"/>
      <c r="E397" s="77"/>
      <c r="F397" s="77"/>
      <c r="G397" s="77"/>
      <c r="H397" s="77"/>
      <c r="I397" s="77"/>
      <c r="J397" s="50"/>
      <c r="K397" s="50"/>
      <c r="L397" s="477"/>
      <c r="M397" s="477"/>
      <c r="N397" s="477"/>
      <c r="O397" s="477"/>
      <c r="P397" s="477"/>
      <c r="Q397" s="477"/>
      <c r="R397" s="477"/>
      <c r="S397" s="477"/>
      <c r="T397" s="477"/>
      <c r="U397" s="477"/>
      <c r="V397" s="477"/>
      <c r="W397" s="477"/>
      <c r="X397" s="477"/>
      <c r="Y397" s="477"/>
      <c r="Z397" s="477"/>
      <c r="AA397" s="51"/>
      <c r="AB397" s="14"/>
      <c r="AC397" s="14"/>
    </row>
    <row r="398" spans="1:29" ht="18" customHeight="1" x14ac:dyDescent="0.3">
      <c r="A398" s="10"/>
      <c r="B398" s="50"/>
      <c r="C398" s="77"/>
      <c r="D398" s="77"/>
      <c r="E398" s="77"/>
      <c r="F398" s="77"/>
      <c r="G398" s="77"/>
      <c r="H398" s="77"/>
      <c r="I398" s="77"/>
      <c r="J398" s="50"/>
      <c r="K398" s="50"/>
      <c r="L398" s="480" t="s">
        <v>61</v>
      </c>
      <c r="M398" s="480"/>
      <c r="N398" s="480"/>
      <c r="O398" s="480"/>
      <c r="P398" s="480"/>
      <c r="Q398" s="480"/>
      <c r="R398" s="480"/>
      <c r="S398" s="480"/>
      <c r="T398" s="480"/>
      <c r="U398" s="480"/>
      <c r="V398" s="480"/>
      <c r="W398" s="480"/>
      <c r="X398" s="480"/>
      <c r="Y398" s="480"/>
      <c r="Z398" s="480"/>
      <c r="AA398" s="51"/>
      <c r="AB398" s="14"/>
      <c r="AC398" s="14"/>
    </row>
    <row r="399" spans="1:29" ht="18" customHeight="1" x14ac:dyDescent="0.3">
      <c r="A399" s="10"/>
      <c r="B399" s="50"/>
      <c r="C399" s="77"/>
      <c r="D399" s="77"/>
      <c r="H399" s="77"/>
      <c r="I399" s="77"/>
      <c r="J399" s="50"/>
      <c r="K399" s="50"/>
      <c r="L399" s="175"/>
      <c r="M399" s="175"/>
      <c r="N399" s="175"/>
      <c r="O399" s="175"/>
      <c r="P399" s="175"/>
      <c r="Q399" s="175"/>
      <c r="R399" s="175"/>
      <c r="S399" s="175"/>
      <c r="T399" s="175"/>
      <c r="U399" s="175"/>
      <c r="V399" s="175"/>
      <c r="W399" s="175"/>
      <c r="X399" s="175"/>
      <c r="Y399" s="175"/>
      <c r="Z399" s="175"/>
      <c r="AA399" s="51"/>
      <c r="AB399" s="14"/>
      <c r="AC399" s="14"/>
    </row>
    <row r="400" spans="1:29" ht="18" customHeight="1" thickBot="1" x14ac:dyDescent="0.35">
      <c r="A400" s="10"/>
      <c r="B400" s="50"/>
      <c r="C400" s="77"/>
      <c r="D400" s="77"/>
      <c r="E400" s="77"/>
      <c r="F400" s="77"/>
      <c r="G400" s="77"/>
      <c r="H400" s="77"/>
      <c r="I400" s="77"/>
      <c r="J400" s="50"/>
      <c r="K400" s="50"/>
      <c r="L400" s="175"/>
      <c r="M400" s="175"/>
      <c r="N400" s="175"/>
      <c r="O400" s="175"/>
      <c r="P400" s="175"/>
      <c r="Q400" s="175"/>
      <c r="R400" s="175"/>
      <c r="S400" s="175"/>
      <c r="T400" s="175"/>
      <c r="U400" s="175"/>
      <c r="V400" s="175"/>
      <c r="W400" s="175"/>
      <c r="X400" s="175"/>
      <c r="Y400" s="175"/>
      <c r="Z400" s="175"/>
      <c r="AA400" s="51"/>
      <c r="AB400" s="14"/>
      <c r="AC400" s="14"/>
    </row>
    <row r="401" spans="1:29" ht="18" customHeight="1" thickBot="1" x14ac:dyDescent="0.35">
      <c r="A401" s="10"/>
      <c r="B401" s="50"/>
      <c r="C401" s="77"/>
      <c r="D401" s="77"/>
      <c r="E401" s="172" t="s">
        <v>137</v>
      </c>
      <c r="G401" s="360">
        <v>7560</v>
      </c>
      <c r="H401" s="77"/>
      <c r="I401" s="77"/>
      <c r="J401" s="50"/>
      <c r="K401" s="148" t="s">
        <v>284</v>
      </c>
      <c r="L401" s="477" t="s">
        <v>183</v>
      </c>
      <c r="M401" s="477"/>
      <c r="N401" s="477"/>
      <c r="O401" s="477"/>
      <c r="P401" s="477"/>
      <c r="Q401" s="477"/>
      <c r="R401" s="477"/>
      <c r="S401" s="477"/>
      <c r="T401" s="477"/>
      <c r="U401" s="477"/>
      <c r="V401" s="477"/>
      <c r="W401" s="477"/>
      <c r="X401" s="477"/>
      <c r="Y401" s="477"/>
      <c r="Z401" s="477"/>
      <c r="AA401" s="51"/>
      <c r="AB401" s="14"/>
      <c r="AC401" s="14"/>
    </row>
    <row r="402" spans="1:29" ht="18" customHeight="1" x14ac:dyDescent="0.3">
      <c r="A402" s="10"/>
      <c r="B402" s="50"/>
      <c r="C402" s="77"/>
      <c r="D402" s="77"/>
      <c r="E402" s="77"/>
      <c r="F402" s="77"/>
      <c r="G402" s="77"/>
      <c r="H402" s="77"/>
      <c r="I402" s="77"/>
      <c r="J402" s="50"/>
      <c r="K402" s="50"/>
      <c r="L402" s="477"/>
      <c r="M402" s="477"/>
      <c r="N402" s="477"/>
      <c r="O402" s="477"/>
      <c r="P402" s="477"/>
      <c r="Q402" s="477"/>
      <c r="R402" s="477"/>
      <c r="S402" s="477"/>
      <c r="T402" s="477"/>
      <c r="U402" s="477"/>
      <c r="V402" s="477"/>
      <c r="W402" s="477"/>
      <c r="X402" s="477"/>
      <c r="Y402" s="477"/>
      <c r="Z402" s="477"/>
      <c r="AA402" s="51"/>
      <c r="AB402" s="14"/>
      <c r="AC402" s="14"/>
    </row>
    <row r="403" spans="1:29" ht="18" customHeight="1" x14ac:dyDescent="0.3">
      <c r="A403" s="10"/>
      <c r="B403" s="50"/>
      <c r="C403" s="77"/>
      <c r="D403" s="77"/>
      <c r="E403" s="77"/>
      <c r="F403" s="77"/>
      <c r="G403" s="77"/>
      <c r="H403" s="77"/>
      <c r="I403" s="77"/>
      <c r="J403" s="50"/>
      <c r="K403" s="50"/>
      <c r="L403" s="477" t="s">
        <v>140</v>
      </c>
      <c r="M403" s="477"/>
      <c r="N403" s="477"/>
      <c r="O403" s="477"/>
      <c r="P403" s="477"/>
      <c r="Q403" s="477"/>
      <c r="R403" s="477"/>
      <c r="S403" s="477"/>
      <c r="T403" s="477"/>
      <c r="U403" s="477"/>
      <c r="V403" s="477"/>
      <c r="W403" s="477"/>
      <c r="X403" s="477"/>
      <c r="Y403" s="477"/>
      <c r="Z403" s="477"/>
      <c r="AA403" s="51"/>
      <c r="AB403" s="14"/>
      <c r="AC403" s="14"/>
    </row>
    <row r="404" spans="1:29" ht="18" customHeight="1" x14ac:dyDescent="0.3">
      <c r="A404" s="10"/>
      <c r="B404" s="50"/>
      <c r="C404" s="77"/>
      <c r="D404" s="77"/>
      <c r="E404" s="77"/>
      <c r="F404" s="77"/>
      <c r="G404" s="77"/>
      <c r="H404" s="77"/>
      <c r="I404" s="77"/>
      <c r="J404" s="50"/>
      <c r="K404" s="50"/>
      <c r="L404" s="477"/>
      <c r="M404" s="477"/>
      <c r="N404" s="477"/>
      <c r="O404" s="477"/>
      <c r="P404" s="477"/>
      <c r="Q404" s="477"/>
      <c r="R404" s="477"/>
      <c r="S404" s="477"/>
      <c r="T404" s="477"/>
      <c r="U404" s="477"/>
      <c r="V404" s="477"/>
      <c r="W404" s="477"/>
      <c r="X404" s="477"/>
      <c r="Y404" s="477"/>
      <c r="Z404" s="477"/>
      <c r="AA404" s="51"/>
      <c r="AB404" s="14"/>
      <c r="AC404" s="14"/>
    </row>
    <row r="405" spans="1:29" ht="18" customHeight="1" x14ac:dyDescent="0.3">
      <c r="A405" s="10"/>
      <c r="B405" s="50"/>
      <c r="C405" s="77"/>
      <c r="D405" s="77"/>
      <c r="E405" s="77"/>
      <c r="F405" s="77"/>
      <c r="G405" s="77"/>
      <c r="H405" s="77"/>
      <c r="I405" s="77"/>
      <c r="J405" s="50"/>
      <c r="K405" s="50"/>
      <c r="L405" s="477"/>
      <c r="M405" s="477"/>
      <c r="N405" s="477"/>
      <c r="O405" s="477"/>
      <c r="P405" s="477"/>
      <c r="Q405" s="477"/>
      <c r="R405" s="477"/>
      <c r="S405" s="477"/>
      <c r="T405" s="477"/>
      <c r="U405" s="477"/>
      <c r="V405" s="477"/>
      <c r="W405" s="477"/>
      <c r="X405" s="477"/>
      <c r="Y405" s="477"/>
      <c r="Z405" s="477"/>
      <c r="AA405" s="51"/>
      <c r="AB405" s="14"/>
      <c r="AC405" s="14"/>
    </row>
    <row r="406" spans="1:29" ht="18" customHeight="1" x14ac:dyDescent="0.3">
      <c r="A406" s="10"/>
      <c r="B406" s="50"/>
      <c r="C406" s="77"/>
      <c r="D406" s="77"/>
      <c r="E406" s="77"/>
      <c r="F406" s="77"/>
      <c r="G406" s="77"/>
      <c r="H406" s="77"/>
      <c r="I406" s="77"/>
      <c r="J406" s="50"/>
      <c r="K406" s="50"/>
      <c r="L406" s="477" t="s">
        <v>184</v>
      </c>
      <c r="M406" s="477"/>
      <c r="N406" s="477"/>
      <c r="O406" s="477"/>
      <c r="P406" s="477"/>
      <c r="Q406" s="477"/>
      <c r="R406" s="477"/>
      <c r="S406" s="477"/>
      <c r="T406" s="477"/>
      <c r="U406" s="477"/>
      <c r="V406" s="477"/>
      <c r="W406" s="477"/>
      <c r="X406" s="477"/>
      <c r="Y406" s="477"/>
      <c r="Z406" s="477"/>
      <c r="AA406" s="51"/>
      <c r="AB406" s="14"/>
      <c r="AC406" s="14"/>
    </row>
    <row r="407" spans="1:29" ht="18" customHeight="1" x14ac:dyDescent="0.3">
      <c r="A407" s="10"/>
      <c r="B407" s="50"/>
      <c r="C407" s="77"/>
      <c r="D407" s="77"/>
      <c r="E407" s="77"/>
      <c r="F407" s="77"/>
      <c r="G407" s="77"/>
      <c r="H407" s="77"/>
      <c r="I407" s="77"/>
      <c r="J407" s="50"/>
      <c r="K407" s="50"/>
      <c r="L407" s="480" t="s">
        <v>61</v>
      </c>
      <c r="M407" s="480"/>
      <c r="N407" s="480"/>
      <c r="O407" s="480"/>
      <c r="P407" s="480"/>
      <c r="Q407" s="480"/>
      <c r="R407" s="480"/>
      <c r="S407" s="480"/>
      <c r="T407" s="480"/>
      <c r="U407" s="480"/>
      <c r="V407" s="480"/>
      <c r="W407" s="480"/>
      <c r="X407" s="480"/>
      <c r="Y407" s="480"/>
      <c r="Z407" s="480"/>
      <c r="AA407" s="51"/>
      <c r="AB407" s="14"/>
      <c r="AC407" s="14"/>
    </row>
    <row r="408" spans="1:29" ht="18" customHeight="1" x14ac:dyDescent="0.3">
      <c r="A408" s="10"/>
      <c r="B408" s="50"/>
      <c r="C408" s="77"/>
      <c r="D408" s="77"/>
      <c r="E408" s="77"/>
      <c r="F408" s="77"/>
      <c r="G408" s="77"/>
      <c r="H408" s="77"/>
      <c r="I408" s="77"/>
      <c r="J408" s="50"/>
      <c r="K408" s="50"/>
      <c r="L408" s="168"/>
      <c r="M408" s="168"/>
      <c r="N408" s="168"/>
      <c r="O408" s="168"/>
      <c r="P408" s="168"/>
      <c r="Q408" s="168"/>
      <c r="R408" s="168"/>
      <c r="S408" s="168"/>
      <c r="T408" s="168"/>
      <c r="U408" s="168"/>
      <c r="V408" s="168"/>
      <c r="W408" s="168"/>
      <c r="X408" s="168"/>
      <c r="Y408" s="168"/>
      <c r="Z408" s="168"/>
      <c r="AA408" s="51"/>
      <c r="AB408" s="14"/>
      <c r="AC408" s="14"/>
    </row>
    <row r="409" spans="1:29" ht="18" customHeight="1" x14ac:dyDescent="0.3">
      <c r="A409" s="10"/>
      <c r="B409" s="50"/>
      <c r="C409" s="77"/>
      <c r="D409" s="77"/>
      <c r="E409" s="77"/>
      <c r="F409" s="77"/>
      <c r="G409" s="77"/>
      <c r="H409" s="77"/>
      <c r="I409" s="77"/>
      <c r="J409" s="50"/>
      <c r="K409" s="50"/>
      <c r="L409" s="168"/>
      <c r="M409" s="168"/>
      <c r="N409" s="168"/>
      <c r="O409" s="168"/>
      <c r="P409" s="168"/>
      <c r="Q409" s="168"/>
      <c r="R409" s="168"/>
      <c r="S409" s="168"/>
      <c r="T409" s="168"/>
      <c r="U409" s="168"/>
      <c r="V409" s="168"/>
      <c r="W409" s="168"/>
      <c r="X409" s="168"/>
      <c r="Y409" s="168"/>
      <c r="Z409" s="168"/>
      <c r="AA409" s="51"/>
      <c r="AB409" s="14"/>
      <c r="AC409" s="14"/>
    </row>
    <row r="410" spans="1:29" ht="18" customHeight="1" x14ac:dyDescent="0.3">
      <c r="A410" s="10"/>
      <c r="B410" s="50"/>
      <c r="C410" s="77"/>
      <c r="D410" s="77"/>
      <c r="E410" s="77"/>
      <c r="F410" s="77"/>
      <c r="G410" s="77"/>
      <c r="H410" s="77"/>
      <c r="I410" s="77"/>
      <c r="J410" s="50"/>
      <c r="K410" s="50"/>
      <c r="L410" s="50"/>
      <c r="M410" s="50"/>
      <c r="N410" s="50"/>
      <c r="O410" s="51"/>
      <c r="P410" s="51"/>
      <c r="Q410" s="51"/>
      <c r="R410" s="51"/>
      <c r="S410" s="51"/>
      <c r="T410" s="51"/>
      <c r="U410" s="51"/>
      <c r="V410" s="51"/>
      <c r="W410" s="51"/>
      <c r="X410" s="51"/>
      <c r="Y410" s="51"/>
      <c r="Z410" s="51"/>
      <c r="AA410" s="51"/>
      <c r="AB410" s="14"/>
      <c r="AC410" s="14"/>
    </row>
    <row r="411" spans="1:29" ht="18" customHeight="1" thickBot="1" x14ac:dyDescent="0.35">
      <c r="A411" s="10"/>
      <c r="B411" s="50"/>
      <c r="C411" s="74" t="s">
        <v>56</v>
      </c>
      <c r="D411" s="75"/>
      <c r="E411" s="76"/>
      <c r="F411" s="76"/>
      <c r="G411" s="74"/>
      <c r="H411" s="75"/>
      <c r="I411" s="76"/>
      <c r="J411" s="50"/>
      <c r="AA411" s="51"/>
      <c r="AB411" s="14"/>
      <c r="AC411" s="14"/>
    </row>
    <row r="412" spans="1:29" ht="18" customHeight="1" x14ac:dyDescent="0.3">
      <c r="A412" s="10"/>
      <c r="B412" s="50"/>
      <c r="C412" s="77"/>
      <c r="D412" s="77"/>
      <c r="E412" s="77"/>
      <c r="F412" s="77"/>
      <c r="G412" s="77"/>
      <c r="H412" s="77"/>
      <c r="I412" s="77"/>
      <c r="J412" s="50"/>
      <c r="AA412" s="51"/>
      <c r="AB412" s="14"/>
      <c r="AC412" s="14"/>
    </row>
    <row r="413" spans="1:29" ht="18" customHeight="1" thickBot="1" x14ac:dyDescent="0.35">
      <c r="A413" s="10"/>
      <c r="B413" s="50"/>
      <c r="C413" s="77"/>
      <c r="D413" s="78" t="s">
        <v>66</v>
      </c>
      <c r="E413" s="77"/>
      <c r="F413" s="77"/>
      <c r="G413" s="77"/>
      <c r="H413" s="77"/>
      <c r="I413" s="77"/>
      <c r="J413" s="50"/>
      <c r="AA413" s="51"/>
      <c r="AB413" s="14"/>
      <c r="AC413" s="14"/>
    </row>
    <row r="414" spans="1:29" ht="18" customHeight="1" thickBot="1" x14ac:dyDescent="0.35">
      <c r="A414" s="10"/>
      <c r="B414" s="50"/>
      <c r="C414" s="77"/>
      <c r="D414" s="361"/>
      <c r="E414" s="362"/>
      <c r="F414" s="362"/>
      <c r="G414" s="362"/>
      <c r="H414" s="363"/>
      <c r="I414" s="77"/>
      <c r="J414" s="50"/>
      <c r="K414" s="148" t="s">
        <v>206</v>
      </c>
      <c r="L414" s="503" t="s">
        <v>310</v>
      </c>
      <c r="M414" s="503"/>
      <c r="N414" s="503"/>
      <c r="O414" s="503"/>
      <c r="P414" s="503"/>
      <c r="Q414" s="503"/>
      <c r="R414" s="503"/>
      <c r="S414" s="503"/>
      <c r="T414" s="503"/>
      <c r="U414" s="503"/>
      <c r="V414" s="503"/>
      <c r="W414" s="503"/>
      <c r="X414" s="503"/>
      <c r="Y414" s="503"/>
      <c r="Z414" s="503"/>
      <c r="AA414" s="51"/>
      <c r="AB414" s="14"/>
      <c r="AC414" s="14"/>
    </row>
    <row r="415" spans="1:29" ht="18" customHeight="1" x14ac:dyDescent="0.3">
      <c r="A415" s="10"/>
      <c r="B415" s="50"/>
      <c r="C415" s="50"/>
      <c r="D415" s="50"/>
      <c r="E415" s="50"/>
      <c r="F415" s="50"/>
      <c r="G415" s="50"/>
      <c r="H415" s="50"/>
      <c r="I415" s="50"/>
      <c r="J415" s="50"/>
      <c r="K415" s="50"/>
      <c r="L415" s="503"/>
      <c r="M415" s="503"/>
      <c r="N415" s="503"/>
      <c r="O415" s="503"/>
      <c r="P415" s="503"/>
      <c r="Q415" s="503"/>
      <c r="R415" s="503"/>
      <c r="S415" s="503"/>
      <c r="T415" s="503"/>
      <c r="U415" s="503"/>
      <c r="V415" s="503"/>
      <c r="W415" s="503"/>
      <c r="X415" s="503"/>
      <c r="Y415" s="503"/>
      <c r="Z415" s="503"/>
      <c r="AA415" s="51"/>
      <c r="AB415" s="14"/>
      <c r="AC415" s="14"/>
    </row>
    <row r="416" spans="1:29" ht="18" customHeight="1" x14ac:dyDescent="0.3">
      <c r="A416" s="10"/>
      <c r="B416" s="50"/>
      <c r="C416" s="50"/>
      <c r="D416" s="50"/>
      <c r="E416" s="50"/>
      <c r="F416" s="50"/>
      <c r="G416" s="50"/>
      <c r="H416" s="50"/>
      <c r="I416" s="50"/>
      <c r="J416" s="50"/>
      <c r="K416" s="50"/>
      <c r="L416" s="503"/>
      <c r="M416" s="503"/>
      <c r="N416" s="503"/>
      <c r="O416" s="503"/>
      <c r="P416" s="503"/>
      <c r="Q416" s="503"/>
      <c r="R416" s="503"/>
      <c r="S416" s="503"/>
      <c r="T416" s="503"/>
      <c r="U416" s="503"/>
      <c r="V416" s="503"/>
      <c r="W416" s="503"/>
      <c r="X416" s="503"/>
      <c r="Y416" s="503"/>
      <c r="Z416" s="503"/>
      <c r="AA416" s="51"/>
      <c r="AB416" s="14"/>
      <c r="AC416" s="14"/>
    </row>
    <row r="417" spans="1:29" ht="18" customHeight="1" x14ac:dyDescent="0.3">
      <c r="A417" s="10"/>
      <c r="B417" s="50"/>
      <c r="C417" s="50"/>
      <c r="D417" s="50"/>
      <c r="E417" s="50"/>
      <c r="F417" s="50"/>
      <c r="G417" s="50"/>
      <c r="H417" s="50"/>
      <c r="I417" s="50"/>
      <c r="J417" s="50"/>
      <c r="K417" s="50"/>
      <c r="L417" s="298"/>
      <c r="M417" s="298"/>
      <c r="N417" s="298"/>
      <c r="O417" s="298"/>
      <c r="P417" s="298"/>
      <c r="Q417" s="298"/>
      <c r="R417" s="298"/>
      <c r="S417" s="298"/>
      <c r="T417" s="298"/>
      <c r="U417" s="298"/>
      <c r="V417" s="298"/>
      <c r="W417" s="298"/>
      <c r="X417" s="298"/>
      <c r="Y417" s="298"/>
      <c r="Z417" s="298"/>
      <c r="AA417" s="51"/>
      <c r="AB417" s="14"/>
      <c r="AC417" s="14"/>
    </row>
    <row r="418" spans="1:29" ht="18" customHeight="1" x14ac:dyDescent="0.3">
      <c r="A418" s="10"/>
      <c r="B418" s="50"/>
      <c r="C418" s="50"/>
      <c r="D418" s="50"/>
      <c r="E418" s="50"/>
      <c r="F418" s="50"/>
      <c r="G418" s="50"/>
      <c r="H418" s="50"/>
      <c r="I418" s="50"/>
      <c r="J418" s="50"/>
      <c r="K418" s="50"/>
      <c r="L418" s="55"/>
      <c r="M418" s="50"/>
      <c r="N418" s="50"/>
      <c r="O418" s="51"/>
      <c r="P418" s="51"/>
      <c r="Q418" s="51"/>
      <c r="R418" s="51"/>
      <c r="S418" s="51"/>
      <c r="T418" s="51"/>
      <c r="U418" s="51"/>
      <c r="V418" s="51"/>
      <c r="W418" s="51"/>
      <c r="X418" s="51"/>
      <c r="Y418" s="51"/>
      <c r="Z418" s="51"/>
      <c r="AA418" s="51"/>
      <c r="AB418" s="14"/>
      <c r="AC418" s="14"/>
    </row>
    <row r="419" spans="1:29" ht="18" customHeight="1" x14ac:dyDescent="0.3">
      <c r="A419" s="10"/>
      <c r="B419" s="69"/>
      <c r="C419" s="69"/>
      <c r="D419" s="69"/>
      <c r="E419" s="69"/>
      <c r="F419" s="69"/>
      <c r="G419" s="69"/>
      <c r="H419" s="69"/>
      <c r="I419" s="69"/>
      <c r="J419" s="69"/>
      <c r="K419" s="69"/>
      <c r="L419" s="69"/>
      <c r="M419" s="69"/>
      <c r="N419" s="69"/>
      <c r="O419" s="70"/>
      <c r="P419" s="70"/>
      <c r="Q419" s="70"/>
      <c r="R419" s="70"/>
      <c r="S419" s="70"/>
      <c r="T419" s="70"/>
      <c r="U419" s="70"/>
      <c r="V419" s="70"/>
      <c r="W419" s="70"/>
      <c r="X419" s="70"/>
      <c r="Y419" s="70"/>
      <c r="Z419" s="70"/>
      <c r="AA419" s="70"/>
      <c r="AB419" s="14"/>
      <c r="AC419" s="14"/>
    </row>
    <row r="420" spans="1:29" ht="18" customHeight="1" x14ac:dyDescent="0.3">
      <c r="A420" s="10"/>
      <c r="B420" s="69"/>
      <c r="C420" s="69"/>
      <c r="D420" s="69"/>
      <c r="E420" s="69"/>
      <c r="F420" s="69"/>
      <c r="G420" s="69"/>
      <c r="H420" s="69"/>
      <c r="I420" s="69"/>
      <c r="J420" s="69"/>
      <c r="K420" s="69"/>
      <c r="L420" s="69"/>
      <c r="M420" s="69"/>
      <c r="N420" s="69"/>
      <c r="O420" s="70"/>
      <c r="P420" s="70"/>
      <c r="Q420" s="70"/>
      <c r="R420" s="70"/>
      <c r="S420" s="70"/>
      <c r="T420" s="70"/>
      <c r="U420" s="70"/>
      <c r="V420" s="70"/>
      <c r="W420" s="70"/>
      <c r="X420" s="70"/>
      <c r="Y420" s="70"/>
      <c r="Z420" s="70"/>
      <c r="AA420" s="70"/>
      <c r="AB420" s="14"/>
      <c r="AC420" s="14"/>
    </row>
    <row r="421" spans="1:29" ht="15" customHeight="1" x14ac:dyDescent="0.25">
      <c r="A421" s="10"/>
      <c r="B421" s="35"/>
      <c r="C421" s="10"/>
      <c r="D421" s="11"/>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row>
    <row r="422" spans="1:29" x14ac:dyDescent="0.25">
      <c r="B422" s="3"/>
      <c r="D422" s="8"/>
      <c r="E422" s="68"/>
      <c r="F422" s="68"/>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row>
    <row r="423" spans="1:29" x14ac:dyDescent="0.25">
      <c r="B423" s="3"/>
      <c r="D423" s="8"/>
      <c r="E423" s="68"/>
      <c r="F423" s="68"/>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row>
    <row r="424" spans="1:29" x14ac:dyDescent="0.25">
      <c r="B424" s="3"/>
      <c r="D424" s="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row>
  </sheetData>
  <sheetProtection algorithmName="SHA-512" hashValue="1kn32/QitIWGJJbm3W9CkbKCqXl4YYlzvlNJKPqD2eRhSPE5wTIGmsb7KADHg9ki8L+lwd+srQ2UrOkuNUqNPg==" saltValue="7MteI6HTJ7HkX7lc7e7f5A==" spinCount="100000" sheet="1" objects="1" scenarios="1"/>
  <mergeCells count="101">
    <mergeCell ref="L398:Z398"/>
    <mergeCell ref="L324:Z324"/>
    <mergeCell ref="F3:P6"/>
    <mergeCell ref="L406:Z406"/>
    <mergeCell ref="L414:Z416"/>
    <mergeCell ref="L407:Z407"/>
    <mergeCell ref="D300:E300"/>
    <mergeCell ref="F298:F299"/>
    <mergeCell ref="L321:Z323"/>
    <mergeCell ref="L393:Z393"/>
    <mergeCell ref="L396:Z397"/>
    <mergeCell ref="L375:Z376"/>
    <mergeCell ref="L377:Z377"/>
    <mergeCell ref="L333:Z333"/>
    <mergeCell ref="L371:Z371"/>
    <mergeCell ref="L391:Z392"/>
    <mergeCell ref="L378:Z378"/>
    <mergeCell ref="L403:Z405"/>
    <mergeCell ref="L381:Z382"/>
    <mergeCell ref="L401:Z402"/>
    <mergeCell ref="L387:Z390"/>
    <mergeCell ref="L346:Z346"/>
    <mergeCell ref="L359:Z360"/>
    <mergeCell ref="L369:Z370"/>
    <mergeCell ref="L189:Z189"/>
    <mergeCell ref="L190:Z191"/>
    <mergeCell ref="L160:Z160"/>
    <mergeCell ref="L155:Z159"/>
    <mergeCell ref="L180:Z182"/>
    <mergeCell ref="L350:Z351"/>
    <mergeCell ref="L383:Z383"/>
    <mergeCell ref="L384:Z384"/>
    <mergeCell ref="L344:Z345"/>
    <mergeCell ref="L363:Z364"/>
    <mergeCell ref="L365:Z366"/>
    <mergeCell ref="L287:Z288"/>
    <mergeCell ref="L283:Z286"/>
    <mergeCell ref="L330:Z332"/>
    <mergeCell ref="L303:Z303"/>
    <mergeCell ref="L299:Y302"/>
    <mergeCell ref="L328:Z329"/>
    <mergeCell ref="L326:Z326"/>
    <mergeCell ref="L327:Z327"/>
    <mergeCell ref="L304:Z304"/>
    <mergeCell ref="L372:Z372"/>
    <mergeCell ref="L356:Z358"/>
    <mergeCell ref="I28:J28"/>
    <mergeCell ref="L79:Z81"/>
    <mergeCell ref="C31:Y32"/>
    <mergeCell ref="L75:Z77"/>
    <mergeCell ref="I29:J29"/>
    <mergeCell ref="L82:Z83"/>
    <mergeCell ref="L87:Z90"/>
    <mergeCell ref="D150:F150"/>
    <mergeCell ref="D118:G118"/>
    <mergeCell ref="C69:Y70"/>
    <mergeCell ref="D136:G136"/>
    <mergeCell ref="L118:Y118"/>
    <mergeCell ref="L126:Z129"/>
    <mergeCell ref="L136:Z139"/>
    <mergeCell ref="L121:Z122"/>
    <mergeCell ref="L130:Z132"/>
    <mergeCell ref="L113:Z113"/>
    <mergeCell ref="L114:Z114"/>
    <mergeCell ref="L115:Z116"/>
    <mergeCell ref="L94:Z96"/>
    <mergeCell ref="C17:Y17"/>
    <mergeCell ref="C18:Y18"/>
    <mergeCell ref="C19:Y19"/>
    <mergeCell ref="L309:Z310"/>
    <mergeCell ref="L314:Z317"/>
    <mergeCell ref="L166:Z167"/>
    <mergeCell ref="L149:Z150"/>
    <mergeCell ref="L186:Z188"/>
    <mergeCell ref="L176:Y179"/>
    <mergeCell ref="L164:Z165"/>
    <mergeCell ref="L224:Z226"/>
    <mergeCell ref="L239:Z239"/>
    <mergeCell ref="L196:Z203"/>
    <mergeCell ref="L219:Z221"/>
    <mergeCell ref="L230:Z234"/>
    <mergeCell ref="L255:Z258"/>
    <mergeCell ref="L252:Z254"/>
    <mergeCell ref="L104:Z105"/>
    <mergeCell ref="L100:Z101"/>
    <mergeCell ref="L102:Z103"/>
    <mergeCell ref="L211:Z211"/>
    <mergeCell ref="L279:Z279"/>
    <mergeCell ref="C20:Y20"/>
    <mergeCell ref="D126:G126"/>
    <mergeCell ref="D267:E267"/>
    <mergeCell ref="C220:D220"/>
    <mergeCell ref="H218:H219"/>
    <mergeCell ref="H265:H266"/>
    <mergeCell ref="L273:Z275"/>
    <mergeCell ref="L267:Y269"/>
    <mergeCell ref="L266:Y266"/>
    <mergeCell ref="L272:Z272"/>
    <mergeCell ref="L207:Z210"/>
    <mergeCell ref="L235:Z235"/>
    <mergeCell ref="L243:Z245"/>
  </mergeCells>
  <dataValidations count="1">
    <dataValidation type="list" allowBlank="1" showInputMessage="1" showErrorMessage="1" sqref="H75">
      <formula1>$AX$1:$AX$75</formula1>
    </dataValidation>
  </dataValidations>
  <hyperlinks>
    <hyperlink ref="C43" r:id="rId1"/>
    <hyperlink ref="L304" r:id="rId2"/>
    <hyperlink ref="L306" r:id="rId3"/>
    <hyperlink ref="L327" r:id="rId4"/>
    <hyperlink ref="L115" r:id="rId5"/>
    <hyperlink ref="L114" r:id="rId6"/>
  </hyperlinks>
  <pageMargins left="0.25" right="0.25" top="0.75" bottom="0.75" header="0.3" footer="0.3"/>
  <pageSetup paperSize="9" scale="56" fitToHeight="0" orientation="landscape" verticalDpi="599" r:id="rId7"/>
  <rowBreaks count="10" manualBreakCount="10">
    <brk id="38" min="1" max="26" man="1"/>
    <brk id="70" min="1" max="26" man="1"/>
    <brk id="109" min="1" max="26" man="1"/>
    <brk id="153" min="1" max="26" man="1"/>
    <brk id="192" min="1" max="26" man="1"/>
    <brk id="241" min="1" max="26" man="1"/>
    <brk id="281" min="1" max="26" man="1"/>
    <brk id="319" min="1" max="26" man="1"/>
    <brk id="418" min="1" max="26" man="1"/>
    <brk id="42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57"/>
  <sheetViews>
    <sheetView zoomScale="80" zoomScaleNormal="80" zoomScaleSheetLayoutView="20" workbookViewId="0">
      <selection activeCell="G16" sqref="G16:H16"/>
    </sheetView>
  </sheetViews>
  <sheetFormatPr defaultColWidth="9.140625" defaultRowHeight="15" x14ac:dyDescent="0.25"/>
  <cols>
    <col min="1" max="1" width="4.42578125" style="2" customWidth="1"/>
    <col min="2" max="2" width="12.85546875" style="2" customWidth="1"/>
    <col min="3" max="3" width="12.140625" style="2" customWidth="1"/>
    <col min="4" max="4" width="12" style="2" customWidth="1"/>
    <col min="5" max="5" width="13.85546875" style="2" customWidth="1"/>
    <col min="6" max="6" width="13.5703125" style="2" customWidth="1"/>
    <col min="7" max="7" width="8.5703125" style="2" customWidth="1"/>
    <col min="8" max="8" width="7.85546875" style="2" customWidth="1"/>
    <col min="9" max="58" width="15" style="2" customWidth="1"/>
    <col min="59" max="59" width="4.140625" style="2" customWidth="1"/>
    <col min="60" max="16384" width="9.140625" style="2"/>
  </cols>
  <sheetData>
    <row r="1" spans="1:59" x14ac:dyDescent="0.25">
      <c r="A1" s="10"/>
      <c r="B1" s="10"/>
      <c r="C1" s="10"/>
      <c r="D1" s="11"/>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34"/>
      <c r="AH1" s="10"/>
      <c r="AI1" s="10"/>
      <c r="AJ1" s="10"/>
      <c r="AK1" s="10"/>
      <c r="AL1" s="10"/>
      <c r="AM1" s="10"/>
      <c r="AN1" s="10"/>
      <c r="AO1" s="10"/>
      <c r="AP1" s="10"/>
      <c r="AQ1" s="10"/>
      <c r="AR1" s="10"/>
      <c r="AS1" s="10"/>
      <c r="AT1" s="10"/>
      <c r="AU1" s="71"/>
      <c r="AV1" s="71"/>
      <c r="AW1" s="71"/>
      <c r="AX1" s="71"/>
      <c r="AY1" s="71"/>
      <c r="AZ1" s="71"/>
      <c r="BA1" s="71"/>
      <c r="BB1" s="71"/>
      <c r="BC1" s="71"/>
      <c r="BD1" s="71"/>
      <c r="BE1" s="71"/>
      <c r="BF1" s="71" t="s">
        <v>312</v>
      </c>
      <c r="BG1" s="71">
        <v>5</v>
      </c>
    </row>
    <row r="2" spans="1:59" ht="15" customHeight="1" thickBot="1" x14ac:dyDescent="0.3">
      <c r="A2" s="10"/>
      <c r="B2" s="10"/>
      <c r="C2" s="10"/>
      <c r="D2" s="11"/>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71">
        <v>6</v>
      </c>
    </row>
    <row r="3" spans="1:59" ht="15" customHeight="1" x14ac:dyDescent="0.25">
      <c r="A3" s="10"/>
      <c r="B3" s="10"/>
      <c r="C3" s="10"/>
      <c r="D3" s="582" t="s">
        <v>223</v>
      </c>
      <c r="E3" s="583"/>
      <c r="F3" s="583"/>
      <c r="G3" s="583"/>
      <c r="H3" s="583"/>
      <c r="I3" s="584"/>
      <c r="J3" s="10"/>
      <c r="K3" s="10"/>
      <c r="L3" s="10"/>
      <c r="M3" s="10"/>
      <c r="N3" s="10"/>
      <c r="O3" s="10"/>
      <c r="P3" s="10"/>
      <c r="Q3" s="10"/>
      <c r="R3" s="10"/>
      <c r="S3" s="10"/>
      <c r="T3" s="10"/>
      <c r="U3" s="10"/>
      <c r="V3" s="10"/>
      <c r="W3" s="10"/>
      <c r="X3" s="10"/>
      <c r="Y3" s="10"/>
      <c r="Z3" s="10"/>
      <c r="AA3" s="10"/>
      <c r="AB3" s="10"/>
      <c r="AC3" s="10"/>
      <c r="AD3" s="10"/>
      <c r="AE3" s="10"/>
      <c r="AF3" s="10"/>
      <c r="AG3" s="32"/>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71">
        <v>7</v>
      </c>
    </row>
    <row r="4" spans="1:59" ht="15" customHeight="1" x14ac:dyDescent="0.25">
      <c r="A4" s="10"/>
      <c r="B4" s="10"/>
      <c r="C4" s="10"/>
      <c r="D4" s="585"/>
      <c r="E4" s="586"/>
      <c r="F4" s="586"/>
      <c r="G4" s="586"/>
      <c r="H4" s="586"/>
      <c r="I4" s="587"/>
      <c r="J4" s="10"/>
      <c r="K4" s="10"/>
      <c r="L4" s="10"/>
      <c r="M4" s="10"/>
      <c r="N4" s="10"/>
      <c r="O4" s="10"/>
      <c r="P4" s="10"/>
      <c r="Q4" s="10"/>
      <c r="R4" s="10"/>
      <c r="S4" s="10"/>
      <c r="T4" s="10"/>
      <c r="U4" s="10"/>
      <c r="V4" s="10"/>
      <c r="W4" s="10"/>
      <c r="X4" s="10"/>
      <c r="Y4" s="10"/>
      <c r="Z4" s="10"/>
      <c r="AA4" s="10"/>
      <c r="AB4" s="10"/>
      <c r="AC4" s="10"/>
      <c r="AD4" s="10"/>
      <c r="AE4" s="10"/>
      <c r="AF4" s="10"/>
      <c r="AG4" s="32"/>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71">
        <v>8</v>
      </c>
    </row>
    <row r="5" spans="1:59" ht="15" customHeight="1" x14ac:dyDescent="0.25">
      <c r="A5" s="10"/>
      <c r="B5" s="10"/>
      <c r="C5" s="10"/>
      <c r="D5" s="588" t="s">
        <v>313</v>
      </c>
      <c r="E5" s="589"/>
      <c r="F5" s="589"/>
      <c r="G5" s="589"/>
      <c r="H5" s="589"/>
      <c r="I5" s="590"/>
      <c r="J5" s="10"/>
      <c r="K5" s="10"/>
      <c r="L5" s="10"/>
      <c r="M5" s="10"/>
      <c r="N5" s="10"/>
      <c r="O5" s="10"/>
      <c r="P5" s="10"/>
      <c r="Q5" s="10"/>
      <c r="R5" s="10"/>
      <c r="S5" s="10"/>
      <c r="T5" s="10"/>
      <c r="U5" s="10"/>
      <c r="V5" s="10"/>
      <c r="W5" s="10"/>
      <c r="X5" s="10"/>
      <c r="Y5" s="10"/>
      <c r="Z5" s="10"/>
      <c r="AA5" s="10"/>
      <c r="AB5" s="10"/>
      <c r="AC5" s="10"/>
      <c r="AD5" s="10"/>
      <c r="AE5" s="10"/>
      <c r="AF5" s="10"/>
      <c r="AG5" s="33"/>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71">
        <v>9</v>
      </c>
    </row>
    <row r="6" spans="1:59" ht="15.75" customHeight="1" thickBot="1" x14ac:dyDescent="0.3">
      <c r="A6" s="10"/>
      <c r="B6" s="10"/>
      <c r="C6" s="10"/>
      <c r="D6" s="591"/>
      <c r="E6" s="592"/>
      <c r="F6" s="592"/>
      <c r="G6" s="592"/>
      <c r="H6" s="592"/>
      <c r="I6" s="593"/>
      <c r="J6" s="10"/>
      <c r="K6" s="10"/>
      <c r="L6" s="10"/>
      <c r="M6" s="10"/>
      <c r="N6" s="10"/>
      <c r="O6" s="10"/>
      <c r="P6" s="10"/>
      <c r="Q6" s="10"/>
      <c r="R6" s="10"/>
      <c r="S6" s="10"/>
      <c r="T6" s="10"/>
      <c r="U6" s="10"/>
      <c r="V6" s="10"/>
      <c r="W6" s="10"/>
      <c r="X6" s="10"/>
      <c r="Y6" s="10"/>
      <c r="Z6" s="10"/>
      <c r="AA6" s="10"/>
      <c r="AB6" s="10"/>
      <c r="AC6" s="10"/>
      <c r="AD6" s="10"/>
      <c r="AE6" s="10"/>
      <c r="AF6" s="10"/>
      <c r="AG6" s="33"/>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71">
        <v>10</v>
      </c>
    </row>
    <row r="7" spans="1:59" x14ac:dyDescent="0.25">
      <c r="A7" s="10"/>
      <c r="B7" s="10"/>
      <c r="C7" s="10"/>
      <c r="D7" s="11"/>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71">
        <v>11</v>
      </c>
    </row>
    <row r="8" spans="1:59" x14ac:dyDescent="0.25">
      <c r="A8" s="10"/>
      <c r="B8" s="66">
        <f>+COUNTIF(B10:B223,"Ok")</f>
        <v>7</v>
      </c>
      <c r="C8" s="10"/>
      <c r="D8" s="11"/>
      <c r="E8" s="14">
        <v>1</v>
      </c>
      <c r="F8" s="14">
        <v>2</v>
      </c>
      <c r="G8" s="14">
        <v>3</v>
      </c>
      <c r="H8" s="14"/>
      <c r="I8" s="14">
        <v>4</v>
      </c>
      <c r="J8" s="14">
        <v>5</v>
      </c>
      <c r="K8" s="14">
        <v>6</v>
      </c>
      <c r="L8" s="14">
        <v>7</v>
      </c>
      <c r="M8" s="14">
        <v>8</v>
      </c>
      <c r="N8" s="14">
        <v>9</v>
      </c>
      <c r="O8" s="14">
        <v>10</v>
      </c>
      <c r="P8" s="14">
        <v>11</v>
      </c>
      <c r="Q8" s="14">
        <v>12</v>
      </c>
      <c r="R8" s="14">
        <v>13</v>
      </c>
      <c r="S8" s="14">
        <v>14</v>
      </c>
      <c r="T8" s="14">
        <v>15</v>
      </c>
      <c r="U8" s="14">
        <v>16</v>
      </c>
      <c r="V8" s="14">
        <v>17</v>
      </c>
      <c r="W8" s="14">
        <v>18</v>
      </c>
      <c r="X8" s="14">
        <v>19</v>
      </c>
      <c r="Y8" s="14">
        <v>20</v>
      </c>
      <c r="Z8" s="14">
        <v>21</v>
      </c>
      <c r="AA8" s="14">
        <v>22</v>
      </c>
      <c r="AB8" s="14">
        <v>23</v>
      </c>
      <c r="AC8" s="14">
        <v>24</v>
      </c>
      <c r="AD8" s="14">
        <v>25</v>
      </c>
      <c r="AE8" s="14">
        <v>26</v>
      </c>
      <c r="AF8" s="14">
        <v>27</v>
      </c>
      <c r="AG8" s="14">
        <v>28</v>
      </c>
      <c r="AH8" s="14">
        <v>29</v>
      </c>
      <c r="AI8" s="14">
        <v>30</v>
      </c>
      <c r="AJ8" s="14">
        <v>31</v>
      </c>
      <c r="AK8" s="14">
        <v>32</v>
      </c>
      <c r="AL8" s="14">
        <v>33</v>
      </c>
      <c r="AM8" s="14"/>
      <c r="AN8" s="14"/>
      <c r="AO8" s="14"/>
      <c r="AP8" s="14"/>
      <c r="AQ8" s="14"/>
      <c r="AR8" s="14"/>
      <c r="AS8" s="14"/>
      <c r="AT8" s="14"/>
      <c r="AU8" s="14"/>
      <c r="AV8" s="14"/>
      <c r="AW8" s="14"/>
      <c r="AX8" s="14"/>
      <c r="AY8" s="14"/>
      <c r="AZ8" s="14"/>
      <c r="BA8" s="14"/>
      <c r="BB8" s="14"/>
      <c r="BC8" s="14"/>
      <c r="BD8" s="14"/>
      <c r="BE8" s="14"/>
      <c r="BF8" s="14"/>
      <c r="BG8" s="71">
        <v>12</v>
      </c>
    </row>
    <row r="9" spans="1:59" ht="19.5" thickBot="1" x14ac:dyDescent="0.35">
      <c r="A9" s="10"/>
      <c r="B9" s="36" t="s">
        <v>34</v>
      </c>
      <c r="C9" s="37"/>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71">
        <v>13</v>
      </c>
    </row>
    <row r="10" spans="1:59" ht="19.5" thickBot="1" x14ac:dyDescent="0.35">
      <c r="A10" s="10"/>
      <c r="B10" s="605" t="str">
        <f>IF(COUNTIF(I11:I16,"Warning")&gt;0,"Please Correct","Ok")</f>
        <v>Ok</v>
      </c>
      <c r="C10" s="605"/>
      <c r="BG10" s="71">
        <v>14</v>
      </c>
    </row>
    <row r="11" spans="1:59" ht="15.75" x14ac:dyDescent="0.25">
      <c r="A11" s="10"/>
      <c r="D11" s="2" t="s">
        <v>0</v>
      </c>
      <c r="G11" s="596">
        <v>50</v>
      </c>
      <c r="H11" s="597"/>
      <c r="BG11" s="71">
        <v>15</v>
      </c>
    </row>
    <row r="12" spans="1:59" ht="15.75" x14ac:dyDescent="0.25">
      <c r="A12" s="10"/>
      <c r="D12" s="2" t="s">
        <v>1</v>
      </c>
      <c r="G12" s="598">
        <v>2022</v>
      </c>
      <c r="H12" s="599"/>
      <c r="I12" s="42" t="str">
        <f>IF(OR(G12&lt;0,ISTEXT(G12)),"Warning","")</f>
        <v/>
      </c>
      <c r="BG12" s="71">
        <v>16</v>
      </c>
    </row>
    <row r="13" spans="1:59" ht="16.5" thickBot="1" x14ac:dyDescent="0.3">
      <c r="A13" s="10"/>
      <c r="D13" s="2" t="s">
        <v>36</v>
      </c>
      <c r="G13" s="600">
        <f>+G12+G11-1</f>
        <v>2071</v>
      </c>
      <c r="H13" s="601"/>
      <c r="J13" s="29"/>
      <c r="BG13" s="71">
        <v>17</v>
      </c>
    </row>
    <row r="14" spans="1:59" ht="15.75" thickBot="1" x14ac:dyDescent="0.3">
      <c r="A14" s="10"/>
      <c r="BG14" s="71">
        <v>18</v>
      </c>
    </row>
    <row r="15" spans="1:59" ht="15.75" x14ac:dyDescent="0.25">
      <c r="A15" s="10"/>
      <c r="D15" s="2" t="s">
        <v>2</v>
      </c>
      <c r="G15" s="602">
        <v>0.03</v>
      </c>
      <c r="H15" s="603"/>
      <c r="I15" s="364" t="str">
        <f>IF(OR(G15&lt;0%,ISTEXT(G15)),"Warning","for economic analysis")</f>
        <v>for economic analysis</v>
      </c>
      <c r="BG15" s="71">
        <v>19</v>
      </c>
    </row>
    <row r="16" spans="1:59" ht="16.5" thickBot="1" x14ac:dyDescent="0.3">
      <c r="A16" s="10"/>
      <c r="D16" s="2" t="s">
        <v>3</v>
      </c>
      <c r="G16" s="609">
        <v>0.1</v>
      </c>
      <c r="H16" s="610"/>
      <c r="I16" s="364" t="str">
        <f>IF(OR(G16&lt;0%,ISTEXT(G16)),"Warning","for financial analysis")</f>
        <v>for financial analysis</v>
      </c>
      <c r="BG16" s="71">
        <v>20</v>
      </c>
    </row>
    <row r="17" spans="1:59" x14ac:dyDescent="0.25">
      <c r="A17" s="10"/>
      <c r="BG17" s="71">
        <v>21</v>
      </c>
    </row>
    <row r="18" spans="1:59" x14ac:dyDescent="0.25">
      <c r="A18" s="10"/>
      <c r="BG18" s="71">
        <v>22</v>
      </c>
    </row>
    <row r="19" spans="1:59" ht="19.5" thickBot="1" x14ac:dyDescent="0.35">
      <c r="A19" s="10"/>
      <c r="B19" s="36" t="s">
        <v>186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71">
        <v>23</v>
      </c>
    </row>
    <row r="20" spans="1:59" ht="18.75" x14ac:dyDescent="0.3">
      <c r="A20" s="10"/>
      <c r="B20" s="530" t="str">
        <f>IF(COUNTIF(H22:H42,"Warning")&gt;0,"Please Correct","Ok")</f>
        <v>Ok</v>
      </c>
      <c r="C20" s="530"/>
      <c r="BG20" s="71">
        <v>24</v>
      </c>
    </row>
    <row r="21" spans="1:59" ht="19.5" thickBot="1" x14ac:dyDescent="0.35">
      <c r="A21" s="10"/>
      <c r="C21" s="27" t="s">
        <v>189</v>
      </c>
      <c r="I21" s="92">
        <f>+G12-10</f>
        <v>2012</v>
      </c>
      <c r="J21" s="92">
        <f t="shared" ref="J21" si="0">+I21+1</f>
        <v>2013</v>
      </c>
      <c r="K21" s="92">
        <f t="shared" ref="K21" si="1">+J21+1</f>
        <v>2014</v>
      </c>
      <c r="L21" s="92">
        <f t="shared" ref="L21" si="2">+K21+1</f>
        <v>2015</v>
      </c>
      <c r="M21" s="92">
        <f t="shared" ref="M21" si="3">+L21+1</f>
        <v>2016</v>
      </c>
      <c r="N21" s="92">
        <f t="shared" ref="N21" si="4">+M21+1</f>
        <v>2017</v>
      </c>
      <c r="O21" s="92">
        <f t="shared" ref="O21" si="5">+N21+1</f>
        <v>2018</v>
      </c>
      <c r="P21" s="92">
        <f t="shared" ref="P21" si="6">+O21+1</f>
        <v>2019</v>
      </c>
      <c r="Q21" s="92">
        <f t="shared" ref="Q21" si="7">+P21+1</f>
        <v>2020</v>
      </c>
      <c r="R21" s="92">
        <f t="shared" ref="R21" si="8">+Q21+1</f>
        <v>2021</v>
      </c>
      <c r="BG21" s="71">
        <v>25</v>
      </c>
    </row>
    <row r="22" spans="1:59" x14ac:dyDescent="0.25">
      <c r="A22" s="10"/>
      <c r="C22" s="531"/>
      <c r="D22" s="532"/>
      <c r="E22" s="532"/>
      <c r="F22" s="533"/>
      <c r="H22" s="6" t="str">
        <f>IF(OR(COUNTIF(I22:BF22,"&lt;0")&gt;0,COUNTIF(I22:BF22,"*")&gt;0),"Warning","")</f>
        <v/>
      </c>
      <c r="I22" s="320"/>
      <c r="J22" s="365"/>
      <c r="K22" s="365"/>
      <c r="L22" s="365"/>
      <c r="M22" s="365"/>
      <c r="N22" s="365"/>
      <c r="O22" s="365"/>
      <c r="P22" s="365"/>
      <c r="Q22" s="365"/>
      <c r="R22" s="366"/>
      <c r="BG22" s="71">
        <v>26</v>
      </c>
    </row>
    <row r="23" spans="1:59" x14ac:dyDescent="0.25">
      <c r="A23" s="10"/>
      <c r="C23" s="512"/>
      <c r="D23" s="513"/>
      <c r="E23" s="513"/>
      <c r="F23" s="514"/>
      <c r="H23" s="2" t="str">
        <f t="shared" ref="H23:H26" si="9">IF(OR(COUNTIF(I23:BF23,"&lt;0")&gt;0,COUNTIF(I23:BF23,"*")&gt;0),"Warning","")</f>
        <v/>
      </c>
      <c r="I23" s="367"/>
      <c r="J23" s="368"/>
      <c r="K23" s="368"/>
      <c r="L23" s="368"/>
      <c r="M23" s="368"/>
      <c r="N23" s="368"/>
      <c r="O23" s="368"/>
      <c r="P23" s="368"/>
      <c r="Q23" s="368"/>
      <c r="R23" s="369"/>
      <c r="BG23" s="71">
        <v>27</v>
      </c>
    </row>
    <row r="24" spans="1:59" x14ac:dyDescent="0.25">
      <c r="A24" s="10"/>
      <c r="C24" s="512"/>
      <c r="D24" s="513"/>
      <c r="E24" s="513"/>
      <c r="F24" s="514"/>
      <c r="H24" s="2" t="str">
        <f t="shared" si="9"/>
        <v/>
      </c>
      <c r="I24" s="367"/>
      <c r="J24" s="368"/>
      <c r="K24" s="368"/>
      <c r="L24" s="368"/>
      <c r="M24" s="368"/>
      <c r="N24" s="368"/>
      <c r="O24" s="368"/>
      <c r="P24" s="368"/>
      <c r="Q24" s="368"/>
      <c r="R24" s="369"/>
      <c r="BG24" s="71">
        <v>28</v>
      </c>
    </row>
    <row r="25" spans="1:59" x14ac:dyDescent="0.25">
      <c r="A25" s="10"/>
      <c r="C25" s="512"/>
      <c r="D25" s="513"/>
      <c r="E25" s="513"/>
      <c r="F25" s="514"/>
      <c r="H25" s="2" t="str">
        <f t="shared" si="9"/>
        <v/>
      </c>
      <c r="I25" s="367"/>
      <c r="J25" s="368"/>
      <c r="K25" s="368"/>
      <c r="L25" s="368"/>
      <c r="M25" s="368"/>
      <c r="N25" s="368"/>
      <c r="O25" s="368"/>
      <c r="P25" s="368"/>
      <c r="Q25" s="368"/>
      <c r="R25" s="369"/>
      <c r="BG25" s="71">
        <v>29</v>
      </c>
    </row>
    <row r="26" spans="1:59" ht="15.75" thickBot="1" x14ac:dyDescent="0.3">
      <c r="A26" s="10"/>
      <c r="C26" s="534"/>
      <c r="D26" s="535"/>
      <c r="E26" s="535"/>
      <c r="F26" s="536"/>
      <c r="H26" s="2" t="str">
        <f t="shared" si="9"/>
        <v/>
      </c>
      <c r="I26" s="370"/>
      <c r="J26" s="371"/>
      <c r="K26" s="371"/>
      <c r="L26" s="371"/>
      <c r="M26" s="371"/>
      <c r="N26" s="371"/>
      <c r="O26" s="371"/>
      <c r="P26" s="371"/>
      <c r="Q26" s="371"/>
      <c r="R26" s="372"/>
      <c r="BG26" s="71">
        <v>30</v>
      </c>
    </row>
    <row r="27" spans="1:59" ht="15" customHeight="1" x14ac:dyDescent="0.3">
      <c r="A27" s="10"/>
      <c r="C27" s="27"/>
      <c r="BG27" s="71">
        <v>31</v>
      </c>
    </row>
    <row r="28" spans="1:59" ht="15" customHeight="1" x14ac:dyDescent="0.3">
      <c r="A28" s="10"/>
      <c r="C28" s="27"/>
      <c r="BG28" s="71">
        <v>32</v>
      </c>
    </row>
    <row r="29" spans="1:59" ht="19.5" thickBot="1" x14ac:dyDescent="0.35">
      <c r="A29" s="10"/>
      <c r="C29" s="27" t="s">
        <v>188</v>
      </c>
      <c r="I29" s="92">
        <f>+G12</f>
        <v>2022</v>
      </c>
      <c r="J29" s="3">
        <f t="shared" ref="J29" si="10">+I29+1</f>
        <v>2023</v>
      </c>
      <c r="K29" s="3">
        <f t="shared" ref="K29" si="11">+J29+1</f>
        <v>2024</v>
      </c>
      <c r="L29" s="3">
        <f t="shared" ref="L29" si="12">+K29+1</f>
        <v>2025</v>
      </c>
      <c r="M29" s="3">
        <f t="shared" ref="M29" si="13">+L29+1</f>
        <v>2026</v>
      </c>
      <c r="N29" s="3">
        <f t="shared" ref="N29" si="14">+M29+1</f>
        <v>2027</v>
      </c>
      <c r="O29" s="3">
        <f t="shared" ref="O29" si="15">+N29+1</f>
        <v>2028</v>
      </c>
      <c r="P29" s="3">
        <f t="shared" ref="P29" si="16">+O29+1</f>
        <v>2029</v>
      </c>
      <c r="Q29" s="3">
        <f t="shared" ref="Q29" si="17">+P29+1</f>
        <v>2030</v>
      </c>
      <c r="R29" s="3">
        <f t="shared" ref="R29" si="18">+Q29+1</f>
        <v>2031</v>
      </c>
      <c r="S29" s="3">
        <f t="shared" ref="S29" si="19">+R29+1</f>
        <v>2032</v>
      </c>
      <c r="T29" s="3">
        <f t="shared" ref="T29" si="20">+S29+1</f>
        <v>2033</v>
      </c>
      <c r="U29" s="3">
        <f t="shared" ref="U29" si="21">+T29+1</f>
        <v>2034</v>
      </c>
      <c r="V29" s="3">
        <f t="shared" ref="V29" si="22">+U29+1</f>
        <v>2035</v>
      </c>
      <c r="W29" s="3">
        <f t="shared" ref="W29" si="23">+V29+1</f>
        <v>2036</v>
      </c>
      <c r="X29" s="3">
        <f t="shared" ref="X29" si="24">+W29+1</f>
        <v>2037</v>
      </c>
      <c r="Y29" s="3">
        <f t="shared" ref="Y29" si="25">+X29+1</f>
        <v>2038</v>
      </c>
      <c r="Z29" s="3">
        <f t="shared" ref="Z29" si="26">+Y29+1</f>
        <v>2039</v>
      </c>
      <c r="AA29" s="3">
        <f t="shared" ref="AA29" si="27">+Z29+1</f>
        <v>2040</v>
      </c>
      <c r="AB29" s="3">
        <f t="shared" ref="AB29" si="28">+AA29+1</f>
        <v>2041</v>
      </c>
      <c r="AC29" s="3">
        <f t="shared" ref="AC29" si="29">+AB29+1</f>
        <v>2042</v>
      </c>
      <c r="AD29" s="3">
        <f t="shared" ref="AD29" si="30">+AC29+1</f>
        <v>2043</v>
      </c>
      <c r="AE29" s="3">
        <f t="shared" ref="AE29" si="31">+AD29+1</f>
        <v>2044</v>
      </c>
      <c r="AF29" s="3">
        <f t="shared" ref="AF29" si="32">+AE29+1</f>
        <v>2045</v>
      </c>
      <c r="AG29" s="3">
        <f t="shared" ref="AG29" si="33">+AF29+1</f>
        <v>2046</v>
      </c>
      <c r="AH29" s="3">
        <f t="shared" ref="AH29" si="34">+AG29+1</f>
        <v>2047</v>
      </c>
      <c r="AI29" s="3">
        <f t="shared" ref="AI29" si="35">+AH29+1</f>
        <v>2048</v>
      </c>
      <c r="AJ29" s="3">
        <f t="shared" ref="AJ29" si="36">+AI29+1</f>
        <v>2049</v>
      </c>
      <c r="AK29" s="3">
        <f t="shared" ref="AK29" si="37">+AJ29+1</f>
        <v>2050</v>
      </c>
      <c r="AL29" s="3">
        <f t="shared" ref="AL29" si="38">+AK29+1</f>
        <v>2051</v>
      </c>
      <c r="AM29" s="3">
        <f t="shared" ref="AM29" si="39">+AL29+1</f>
        <v>2052</v>
      </c>
      <c r="AN29" s="3">
        <f t="shared" ref="AN29" si="40">+AM29+1</f>
        <v>2053</v>
      </c>
      <c r="AO29" s="3">
        <f t="shared" ref="AO29" si="41">+AN29+1</f>
        <v>2054</v>
      </c>
      <c r="AP29" s="3">
        <f t="shared" ref="AP29" si="42">+AO29+1</f>
        <v>2055</v>
      </c>
      <c r="AQ29" s="3">
        <f t="shared" ref="AQ29" si="43">+AP29+1</f>
        <v>2056</v>
      </c>
      <c r="AR29" s="3">
        <f t="shared" ref="AR29" si="44">+AQ29+1</f>
        <v>2057</v>
      </c>
      <c r="AS29" s="3">
        <f t="shared" ref="AS29" si="45">+AR29+1</f>
        <v>2058</v>
      </c>
      <c r="AT29" s="3">
        <f t="shared" ref="AT29" si="46">+AS29+1</f>
        <v>2059</v>
      </c>
      <c r="AU29" s="3">
        <f t="shared" ref="AU29" si="47">+AT29+1</f>
        <v>2060</v>
      </c>
      <c r="AV29" s="3">
        <f t="shared" ref="AV29" si="48">+AU29+1</f>
        <v>2061</v>
      </c>
      <c r="AW29" s="3">
        <f t="shared" ref="AW29" si="49">+AV29+1</f>
        <v>2062</v>
      </c>
      <c r="AX29" s="3">
        <f t="shared" ref="AX29" si="50">+AW29+1</f>
        <v>2063</v>
      </c>
      <c r="AY29" s="3">
        <f t="shared" ref="AY29" si="51">+AX29+1</f>
        <v>2064</v>
      </c>
      <c r="AZ29" s="3">
        <f t="shared" ref="AZ29" si="52">+AY29+1</f>
        <v>2065</v>
      </c>
      <c r="BA29" s="3">
        <f t="shared" ref="BA29" si="53">+AZ29+1</f>
        <v>2066</v>
      </c>
      <c r="BB29" s="3">
        <f t="shared" ref="BB29" si="54">+BA29+1</f>
        <v>2067</v>
      </c>
      <c r="BC29" s="3">
        <f t="shared" ref="BC29" si="55">+BB29+1</f>
        <v>2068</v>
      </c>
      <c r="BD29" s="3">
        <f t="shared" ref="BD29" si="56">+BC29+1</f>
        <v>2069</v>
      </c>
      <c r="BE29" s="3">
        <f t="shared" ref="BE29" si="57">+BD29+1</f>
        <v>2070</v>
      </c>
      <c r="BF29" s="3">
        <f t="shared" ref="BF29" si="58">+BE29+1</f>
        <v>2071</v>
      </c>
      <c r="BG29" s="71">
        <v>33</v>
      </c>
    </row>
    <row r="30" spans="1:59" x14ac:dyDescent="0.25">
      <c r="A30" s="10"/>
      <c r="C30" s="522" t="str">
        <f>IF(ISBLANK(C22),"",C22)</f>
        <v/>
      </c>
      <c r="D30" s="523"/>
      <c r="E30" s="523"/>
      <c r="F30" s="524"/>
      <c r="H30" s="2" t="str">
        <f t="shared" ref="H30:H34" si="59">IF(OR(COUNTIF(I30:BF30,"&lt;0")&gt;0,COUNTIF(I30:BF30,"*")&gt;0),"Warning","")</f>
        <v/>
      </c>
      <c r="I30" s="320"/>
      <c r="J30" s="365"/>
      <c r="K30" s="365"/>
      <c r="L30" s="365"/>
      <c r="M30" s="365"/>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71">
        <v>34</v>
      </c>
    </row>
    <row r="31" spans="1:59" x14ac:dyDescent="0.25">
      <c r="A31" s="10"/>
      <c r="C31" s="525" t="str">
        <f>IF(ISBLANK(C23),"",C23)</f>
        <v/>
      </c>
      <c r="D31" s="526"/>
      <c r="E31" s="526"/>
      <c r="F31" s="527"/>
      <c r="H31" s="2" t="str">
        <f t="shared" si="59"/>
        <v/>
      </c>
      <c r="I31" s="367"/>
      <c r="J31" s="368"/>
      <c r="K31" s="368"/>
      <c r="L31" s="368"/>
      <c r="M31" s="368"/>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c r="BG31" s="71">
        <v>35</v>
      </c>
    </row>
    <row r="32" spans="1:59" x14ac:dyDescent="0.25">
      <c r="A32" s="10"/>
      <c r="C32" s="525" t="str">
        <f>IF(ISBLANK(C24),"",C24)</f>
        <v/>
      </c>
      <c r="D32" s="526"/>
      <c r="E32" s="526"/>
      <c r="F32" s="527"/>
      <c r="H32" s="2" t="str">
        <f t="shared" si="59"/>
        <v/>
      </c>
      <c r="I32" s="367"/>
      <c r="J32" s="368"/>
      <c r="K32" s="368"/>
      <c r="L32" s="368"/>
      <c r="M32" s="368"/>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G32" s="71">
        <v>36</v>
      </c>
    </row>
    <row r="33" spans="1:59" x14ac:dyDescent="0.25">
      <c r="A33" s="10"/>
      <c r="C33" s="525" t="str">
        <f>IF(ISBLANK(C25),"",C25)</f>
        <v/>
      </c>
      <c r="D33" s="526"/>
      <c r="E33" s="526"/>
      <c r="F33" s="527"/>
      <c r="H33" s="2" t="str">
        <f t="shared" si="59"/>
        <v/>
      </c>
      <c r="I33" s="367"/>
      <c r="J33" s="368"/>
      <c r="K33" s="368"/>
      <c r="L33" s="368"/>
      <c r="M33" s="368"/>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G33" s="71">
        <v>37</v>
      </c>
    </row>
    <row r="34" spans="1:59" ht="15.75" thickBot="1" x14ac:dyDescent="0.3">
      <c r="A34" s="10"/>
      <c r="C34" s="519" t="str">
        <f>IF(ISBLANK(C26),"",C26)</f>
        <v/>
      </c>
      <c r="D34" s="520"/>
      <c r="E34" s="520"/>
      <c r="F34" s="521"/>
      <c r="H34" s="2" t="str">
        <f t="shared" si="59"/>
        <v/>
      </c>
      <c r="I34" s="375"/>
      <c r="J34" s="376"/>
      <c r="K34" s="376"/>
      <c r="L34" s="376"/>
      <c r="M34" s="376"/>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71">
        <v>38</v>
      </c>
    </row>
    <row r="35" spans="1:59" x14ac:dyDescent="0.25">
      <c r="A35" s="10"/>
      <c r="BG35" s="71">
        <v>39</v>
      </c>
    </row>
    <row r="36" spans="1:59" ht="15" customHeight="1" x14ac:dyDescent="0.3">
      <c r="A36" s="10"/>
      <c r="C36" s="27"/>
      <c r="BG36" s="71">
        <v>40</v>
      </c>
    </row>
    <row r="37" spans="1:59" ht="19.5" thickBot="1" x14ac:dyDescent="0.35">
      <c r="A37" s="10"/>
      <c r="C37" s="27" t="s">
        <v>187</v>
      </c>
      <c r="F37" s="151"/>
      <c r="I37" s="92">
        <f>+G12</f>
        <v>2022</v>
      </c>
      <c r="J37" s="3">
        <f t="shared" ref="J37" si="60">+I37+1</f>
        <v>2023</v>
      </c>
      <c r="K37" s="3">
        <f t="shared" ref="K37" si="61">+J37+1</f>
        <v>2024</v>
      </c>
      <c r="L37" s="3">
        <f t="shared" ref="L37" si="62">+K37+1</f>
        <v>2025</v>
      </c>
      <c r="M37" s="3">
        <f t="shared" ref="M37" si="63">+L37+1</f>
        <v>2026</v>
      </c>
      <c r="N37" s="3">
        <f t="shared" ref="N37" si="64">+M37+1</f>
        <v>2027</v>
      </c>
      <c r="O37" s="3">
        <f t="shared" ref="O37" si="65">+N37+1</f>
        <v>2028</v>
      </c>
      <c r="P37" s="3">
        <f t="shared" ref="P37" si="66">+O37+1</f>
        <v>2029</v>
      </c>
      <c r="Q37" s="3">
        <f t="shared" ref="Q37" si="67">+P37+1</f>
        <v>2030</v>
      </c>
      <c r="R37" s="3">
        <f t="shared" ref="R37" si="68">+Q37+1</f>
        <v>2031</v>
      </c>
      <c r="S37" s="3">
        <f t="shared" ref="S37" si="69">+R37+1</f>
        <v>2032</v>
      </c>
      <c r="T37" s="3">
        <f t="shared" ref="T37" si="70">+S37+1</f>
        <v>2033</v>
      </c>
      <c r="U37" s="3">
        <f t="shared" ref="U37" si="71">+T37+1</f>
        <v>2034</v>
      </c>
      <c r="V37" s="3">
        <f t="shared" ref="V37" si="72">+U37+1</f>
        <v>2035</v>
      </c>
      <c r="W37" s="3">
        <f t="shared" ref="W37" si="73">+V37+1</f>
        <v>2036</v>
      </c>
      <c r="X37" s="3">
        <f t="shared" ref="X37" si="74">+W37+1</f>
        <v>2037</v>
      </c>
      <c r="Y37" s="3">
        <f t="shared" ref="Y37" si="75">+X37+1</f>
        <v>2038</v>
      </c>
      <c r="Z37" s="3">
        <f t="shared" ref="Z37" si="76">+Y37+1</f>
        <v>2039</v>
      </c>
      <c r="AA37" s="3">
        <f t="shared" ref="AA37" si="77">+Z37+1</f>
        <v>2040</v>
      </c>
      <c r="AB37" s="3">
        <f t="shared" ref="AB37" si="78">+AA37+1</f>
        <v>2041</v>
      </c>
      <c r="AC37" s="3">
        <f t="shared" ref="AC37" si="79">+AB37+1</f>
        <v>2042</v>
      </c>
      <c r="AD37" s="3">
        <f t="shared" ref="AD37" si="80">+AC37+1</f>
        <v>2043</v>
      </c>
      <c r="AE37" s="3">
        <f t="shared" ref="AE37" si="81">+AD37+1</f>
        <v>2044</v>
      </c>
      <c r="AF37" s="3">
        <f t="shared" ref="AF37" si="82">+AE37+1</f>
        <v>2045</v>
      </c>
      <c r="AG37" s="3">
        <f t="shared" ref="AG37" si="83">+AF37+1</f>
        <v>2046</v>
      </c>
      <c r="AH37" s="3">
        <f t="shared" ref="AH37" si="84">+AG37+1</f>
        <v>2047</v>
      </c>
      <c r="AI37" s="3">
        <f t="shared" ref="AI37" si="85">+AH37+1</f>
        <v>2048</v>
      </c>
      <c r="AJ37" s="3">
        <f t="shared" ref="AJ37" si="86">+AI37+1</f>
        <v>2049</v>
      </c>
      <c r="AK37" s="3">
        <f t="shared" ref="AK37" si="87">+AJ37+1</f>
        <v>2050</v>
      </c>
      <c r="AL37" s="3">
        <f t="shared" ref="AL37" si="88">+AK37+1</f>
        <v>2051</v>
      </c>
      <c r="AM37" s="3">
        <f t="shared" ref="AM37" si="89">+AL37+1</f>
        <v>2052</v>
      </c>
      <c r="AN37" s="3">
        <f t="shared" ref="AN37" si="90">+AM37+1</f>
        <v>2053</v>
      </c>
      <c r="AO37" s="3">
        <f t="shared" ref="AO37" si="91">+AN37+1</f>
        <v>2054</v>
      </c>
      <c r="AP37" s="3">
        <f t="shared" ref="AP37" si="92">+AO37+1</f>
        <v>2055</v>
      </c>
      <c r="AQ37" s="3">
        <f t="shared" ref="AQ37" si="93">+AP37+1</f>
        <v>2056</v>
      </c>
      <c r="AR37" s="3">
        <f t="shared" ref="AR37" si="94">+AQ37+1</f>
        <v>2057</v>
      </c>
      <c r="AS37" s="3">
        <f t="shared" ref="AS37" si="95">+AR37+1</f>
        <v>2058</v>
      </c>
      <c r="AT37" s="3">
        <f t="shared" ref="AT37" si="96">+AS37+1</f>
        <v>2059</v>
      </c>
      <c r="AU37" s="3">
        <f t="shared" ref="AU37" si="97">+AT37+1</f>
        <v>2060</v>
      </c>
      <c r="AV37" s="3">
        <f t="shared" ref="AV37" si="98">+AU37+1</f>
        <v>2061</v>
      </c>
      <c r="AW37" s="3">
        <f t="shared" ref="AW37" si="99">+AV37+1</f>
        <v>2062</v>
      </c>
      <c r="AX37" s="3">
        <f t="shared" ref="AX37" si="100">+AW37+1</f>
        <v>2063</v>
      </c>
      <c r="AY37" s="3">
        <f t="shared" ref="AY37" si="101">+AX37+1</f>
        <v>2064</v>
      </c>
      <c r="AZ37" s="3">
        <f t="shared" ref="AZ37" si="102">+AY37+1</f>
        <v>2065</v>
      </c>
      <c r="BA37" s="3">
        <f t="shared" ref="BA37" si="103">+AZ37+1</f>
        <v>2066</v>
      </c>
      <c r="BB37" s="3">
        <f t="shared" ref="BB37" si="104">+BA37+1</f>
        <v>2067</v>
      </c>
      <c r="BC37" s="3">
        <f t="shared" ref="BC37" si="105">+BB37+1</f>
        <v>2068</v>
      </c>
      <c r="BD37" s="3">
        <f t="shared" ref="BD37" si="106">+BC37+1</f>
        <v>2069</v>
      </c>
      <c r="BE37" s="3">
        <f t="shared" ref="BE37" si="107">+BD37+1</f>
        <v>2070</v>
      </c>
      <c r="BF37" s="3">
        <f t="shared" ref="BF37" si="108">+BE37+1</f>
        <v>2071</v>
      </c>
      <c r="BG37" s="71">
        <v>41</v>
      </c>
    </row>
    <row r="38" spans="1:59" x14ac:dyDescent="0.25">
      <c r="A38" s="10"/>
      <c r="C38" s="522" t="str">
        <f>IF(ISBLANK(C30),"",C30)</f>
        <v/>
      </c>
      <c r="D38" s="523"/>
      <c r="E38" s="523"/>
      <c r="F38" s="524"/>
      <c r="H38" s="2" t="str">
        <f t="shared" ref="H38:H42" si="109">IF(OR(COUNTIF(I38:BF38,"&lt;0")&gt;0,COUNTIF(I38:BF38,"*")&gt;0),"Warning","")</f>
        <v/>
      </c>
      <c r="I38" s="320"/>
      <c r="J38" s="365"/>
      <c r="K38" s="365"/>
      <c r="L38" s="365"/>
      <c r="M38" s="365"/>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71">
        <v>42</v>
      </c>
    </row>
    <row r="39" spans="1:59" x14ac:dyDescent="0.25">
      <c r="A39" s="10"/>
      <c r="C39" s="525" t="str">
        <f>IF(ISBLANK(C31),"",C31)</f>
        <v/>
      </c>
      <c r="D39" s="526"/>
      <c r="E39" s="526"/>
      <c r="F39" s="527"/>
      <c r="H39" s="2" t="str">
        <f t="shared" si="109"/>
        <v/>
      </c>
      <c r="I39" s="367"/>
      <c r="J39" s="368"/>
      <c r="K39" s="368"/>
      <c r="L39" s="368"/>
      <c r="M39" s="368"/>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c r="AX39" s="374"/>
      <c r="AY39" s="374"/>
      <c r="AZ39" s="374"/>
      <c r="BA39" s="374"/>
      <c r="BB39" s="374"/>
      <c r="BC39" s="374"/>
      <c r="BD39" s="374"/>
      <c r="BE39" s="374"/>
      <c r="BF39" s="374"/>
      <c r="BG39" s="71">
        <v>43</v>
      </c>
    </row>
    <row r="40" spans="1:59" x14ac:dyDescent="0.25">
      <c r="A40" s="10"/>
      <c r="C40" s="525" t="str">
        <f>IF(ISBLANK(C32),"",C32)</f>
        <v/>
      </c>
      <c r="D40" s="526"/>
      <c r="E40" s="526"/>
      <c r="F40" s="527"/>
      <c r="H40" s="2" t="str">
        <f t="shared" si="109"/>
        <v/>
      </c>
      <c r="I40" s="367"/>
      <c r="J40" s="368"/>
      <c r="K40" s="368"/>
      <c r="L40" s="368"/>
      <c r="M40" s="368"/>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4"/>
      <c r="BD40" s="374"/>
      <c r="BE40" s="374"/>
      <c r="BF40" s="374"/>
      <c r="BG40" s="71">
        <v>44</v>
      </c>
    </row>
    <row r="41" spans="1:59" x14ac:dyDescent="0.25">
      <c r="A41" s="10"/>
      <c r="C41" s="525" t="str">
        <f>IF(ISBLANK(C33),"",C33)</f>
        <v/>
      </c>
      <c r="D41" s="526"/>
      <c r="E41" s="526"/>
      <c r="F41" s="527"/>
      <c r="H41" s="2" t="str">
        <f t="shared" si="109"/>
        <v/>
      </c>
      <c r="I41" s="367"/>
      <c r="J41" s="368"/>
      <c r="K41" s="368"/>
      <c r="L41" s="368"/>
      <c r="M41" s="368"/>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4"/>
      <c r="BA41" s="374"/>
      <c r="BB41" s="374"/>
      <c r="BC41" s="374"/>
      <c r="BD41" s="374"/>
      <c r="BE41" s="374"/>
      <c r="BF41" s="374"/>
      <c r="BG41" s="71">
        <v>45</v>
      </c>
    </row>
    <row r="42" spans="1:59" ht="15.75" thickBot="1" x14ac:dyDescent="0.3">
      <c r="A42" s="10"/>
      <c r="C42" s="519" t="str">
        <f>IF(ISBLANK(C34),"",C34)</f>
        <v/>
      </c>
      <c r="D42" s="520"/>
      <c r="E42" s="520"/>
      <c r="F42" s="521"/>
      <c r="H42" s="2" t="str">
        <f t="shared" si="109"/>
        <v/>
      </c>
      <c r="I42" s="375"/>
      <c r="J42" s="376"/>
      <c r="K42" s="376"/>
      <c r="L42" s="376"/>
      <c r="M42" s="376"/>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71">
        <v>46</v>
      </c>
    </row>
    <row r="43" spans="1:59" x14ac:dyDescent="0.25">
      <c r="A43" s="10"/>
      <c r="BG43" s="71">
        <v>47</v>
      </c>
    </row>
    <row r="44" spans="1:59" x14ac:dyDescent="0.25">
      <c r="A44" s="10"/>
      <c r="BG44" s="71">
        <v>48</v>
      </c>
    </row>
    <row r="45" spans="1:59" ht="19.5" thickBot="1" x14ac:dyDescent="0.35">
      <c r="A45" s="10"/>
      <c r="B45" s="36" t="s">
        <v>42</v>
      </c>
      <c r="C45" s="37"/>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71">
        <v>49</v>
      </c>
    </row>
    <row r="46" spans="1:59" ht="18.75" x14ac:dyDescent="0.3">
      <c r="A46" s="10"/>
      <c r="B46" s="515" t="str">
        <f>IF(COUNTIF(B50:J86,"Warning")&gt;0,"Please Correct","Ok")</f>
        <v>Ok</v>
      </c>
      <c r="C46" s="515"/>
      <c r="F46" s="46"/>
      <c r="BG46" s="71">
        <v>50</v>
      </c>
    </row>
    <row r="47" spans="1:59" ht="18.75" x14ac:dyDescent="0.3">
      <c r="A47" s="10"/>
      <c r="B47" s="28"/>
      <c r="C47" s="27" t="s">
        <v>101</v>
      </c>
      <c r="BG47" s="71"/>
    </row>
    <row r="48" spans="1:59" ht="18.75" x14ac:dyDescent="0.3">
      <c r="A48" s="10"/>
      <c r="B48" s="28"/>
      <c r="F48" s="3" t="s">
        <v>21</v>
      </c>
      <c r="BG48" s="71"/>
    </row>
    <row r="49" spans="1:59" ht="27" thickBot="1" x14ac:dyDescent="0.3">
      <c r="A49" s="10"/>
      <c r="C49" s="2" t="s">
        <v>100</v>
      </c>
      <c r="F49" s="378" t="s">
        <v>39</v>
      </c>
      <c r="G49" s="604" t="s">
        <v>15</v>
      </c>
      <c r="H49" s="604"/>
      <c r="I49" s="3">
        <f>+G12</f>
        <v>2022</v>
      </c>
      <c r="J49" s="3">
        <f t="shared" ref="J49:Q49" si="110">+I49+1</f>
        <v>2023</v>
      </c>
      <c r="K49" s="3">
        <f t="shared" si="110"/>
        <v>2024</v>
      </c>
      <c r="L49" s="3">
        <f t="shared" si="110"/>
        <v>2025</v>
      </c>
      <c r="M49" s="3">
        <f t="shared" si="110"/>
        <v>2026</v>
      </c>
      <c r="N49" s="3">
        <f t="shared" si="110"/>
        <v>2027</v>
      </c>
      <c r="O49" s="3">
        <f t="shared" si="110"/>
        <v>2028</v>
      </c>
      <c r="P49" s="3">
        <f t="shared" si="110"/>
        <v>2029</v>
      </c>
      <c r="Q49" s="3">
        <f t="shared" si="110"/>
        <v>2030</v>
      </c>
      <c r="R49" s="3">
        <f t="shared" ref="R49" si="111">+Q49+1</f>
        <v>2031</v>
      </c>
      <c r="S49" s="3">
        <f t="shared" ref="S49" si="112">+R49+1</f>
        <v>2032</v>
      </c>
      <c r="T49" s="3">
        <f t="shared" ref="T49" si="113">+S49+1</f>
        <v>2033</v>
      </c>
      <c r="U49" s="3">
        <f t="shared" ref="U49" si="114">+T49+1</f>
        <v>2034</v>
      </c>
      <c r="V49" s="3">
        <f t="shared" ref="V49" si="115">+U49+1</f>
        <v>2035</v>
      </c>
      <c r="W49" s="3">
        <f t="shared" ref="W49" si="116">+V49+1</f>
        <v>2036</v>
      </c>
      <c r="X49" s="3">
        <f t="shared" ref="X49" si="117">+W49+1</f>
        <v>2037</v>
      </c>
      <c r="Y49" s="3">
        <f t="shared" ref="Y49" si="118">+X49+1</f>
        <v>2038</v>
      </c>
      <c r="Z49" s="3">
        <f t="shared" ref="Z49" si="119">+Y49+1</f>
        <v>2039</v>
      </c>
      <c r="AA49" s="3">
        <f t="shared" ref="AA49" si="120">+Z49+1</f>
        <v>2040</v>
      </c>
      <c r="AB49" s="3">
        <f t="shared" ref="AB49" si="121">+AA49+1</f>
        <v>2041</v>
      </c>
      <c r="AC49" s="3">
        <f t="shared" ref="AC49" si="122">+AB49+1</f>
        <v>2042</v>
      </c>
      <c r="AD49" s="3">
        <f t="shared" ref="AD49" si="123">+AC49+1</f>
        <v>2043</v>
      </c>
      <c r="AE49" s="3">
        <f t="shared" ref="AE49" si="124">+AD49+1</f>
        <v>2044</v>
      </c>
      <c r="AF49" s="3">
        <f t="shared" ref="AF49" si="125">+AE49+1</f>
        <v>2045</v>
      </c>
      <c r="AG49" s="3">
        <f t="shared" ref="AG49" si="126">+AF49+1</f>
        <v>2046</v>
      </c>
      <c r="AH49" s="3">
        <f t="shared" ref="AH49" si="127">+AG49+1</f>
        <v>2047</v>
      </c>
      <c r="AI49" s="3">
        <f t="shared" ref="AI49" si="128">+AH49+1</f>
        <v>2048</v>
      </c>
      <c r="AJ49" s="3">
        <f t="shared" ref="AJ49" si="129">+AI49+1</f>
        <v>2049</v>
      </c>
      <c r="AK49" s="3">
        <f t="shared" ref="AK49" si="130">+AJ49+1</f>
        <v>2050</v>
      </c>
      <c r="AL49" s="3">
        <f t="shared" ref="AL49" si="131">+AK49+1</f>
        <v>2051</v>
      </c>
      <c r="AM49" s="3">
        <f t="shared" ref="AM49" si="132">+AL49+1</f>
        <v>2052</v>
      </c>
      <c r="AN49" s="3">
        <f t="shared" ref="AN49" si="133">+AM49+1</f>
        <v>2053</v>
      </c>
      <c r="AO49" s="3">
        <f t="shared" ref="AO49" si="134">+AN49+1</f>
        <v>2054</v>
      </c>
      <c r="AP49" s="3">
        <f t="shared" ref="AP49" si="135">+AO49+1</f>
        <v>2055</v>
      </c>
      <c r="AQ49" s="3">
        <f t="shared" ref="AQ49" si="136">+AP49+1</f>
        <v>2056</v>
      </c>
      <c r="AR49" s="3">
        <f t="shared" ref="AR49" si="137">+AQ49+1</f>
        <v>2057</v>
      </c>
      <c r="AS49" s="3">
        <f t="shared" ref="AS49" si="138">+AR49+1</f>
        <v>2058</v>
      </c>
      <c r="AT49" s="3">
        <f t="shared" ref="AT49" si="139">+AS49+1</f>
        <v>2059</v>
      </c>
      <c r="AU49" s="3">
        <f t="shared" ref="AU49" si="140">+AT49+1</f>
        <v>2060</v>
      </c>
      <c r="AV49" s="184">
        <f t="shared" ref="AV49" si="141">+AU49+1</f>
        <v>2061</v>
      </c>
      <c r="AW49" s="184">
        <f t="shared" ref="AW49" si="142">+AV49+1</f>
        <v>2062</v>
      </c>
      <c r="AX49" s="184">
        <f t="shared" ref="AX49" si="143">+AW49+1</f>
        <v>2063</v>
      </c>
      <c r="AY49" s="184">
        <f t="shared" ref="AY49" si="144">+AX49+1</f>
        <v>2064</v>
      </c>
      <c r="AZ49" s="184">
        <f t="shared" ref="AZ49" si="145">+AY49+1</f>
        <v>2065</v>
      </c>
      <c r="BA49" s="184">
        <f t="shared" ref="BA49" si="146">+AZ49+1</f>
        <v>2066</v>
      </c>
      <c r="BB49" s="184">
        <f t="shared" ref="BB49" si="147">+BA49+1</f>
        <v>2067</v>
      </c>
      <c r="BC49" s="184">
        <f t="shared" ref="BC49" si="148">+BB49+1</f>
        <v>2068</v>
      </c>
      <c r="BD49" s="184">
        <f t="shared" ref="BD49" si="149">+BC49+1</f>
        <v>2069</v>
      </c>
      <c r="BE49" s="184">
        <f t="shared" ref="BE49" si="150">+BD49+1</f>
        <v>2070</v>
      </c>
      <c r="BF49" s="184">
        <f t="shared" ref="BF49" si="151">+BE49+1</f>
        <v>2071</v>
      </c>
      <c r="BG49" s="71"/>
    </row>
    <row r="50" spans="1:59" x14ac:dyDescent="0.25">
      <c r="A50" s="10"/>
      <c r="B50" s="2" t="str">
        <f t="shared" ref="B50:B71" si="152">IF(OR(COUNTIF(F50:BF50,"*")&gt;0,AND(COUNT(I50:BF50)&gt;0,ISBLANK(F50))),"Warning","")</f>
        <v/>
      </c>
      <c r="C50" s="606"/>
      <c r="D50" s="607"/>
      <c r="E50" s="608"/>
      <c r="F50" s="379"/>
      <c r="G50" s="594">
        <f t="shared" ref="G50:G71" si="153">+SUM(I50:BF50)</f>
        <v>0</v>
      </c>
      <c r="H50" s="595"/>
      <c r="I50" s="320"/>
      <c r="J50" s="365"/>
      <c r="K50" s="365"/>
      <c r="L50" s="365"/>
      <c r="M50" s="365"/>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373"/>
      <c r="BG50" s="71"/>
    </row>
    <row r="51" spans="1:59" x14ac:dyDescent="0.25">
      <c r="A51" s="10"/>
      <c r="B51" s="2" t="str">
        <f t="shared" si="152"/>
        <v/>
      </c>
      <c r="C51" s="512"/>
      <c r="D51" s="513"/>
      <c r="E51" s="514"/>
      <c r="F51" s="380"/>
      <c r="G51" s="576">
        <f t="shared" si="153"/>
        <v>0</v>
      </c>
      <c r="H51" s="577"/>
      <c r="I51" s="367"/>
      <c r="J51" s="368"/>
      <c r="K51" s="368"/>
      <c r="L51" s="368"/>
      <c r="M51" s="368"/>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4"/>
      <c r="AU51" s="374"/>
      <c r="AV51" s="374"/>
      <c r="AW51" s="374"/>
      <c r="AX51" s="374"/>
      <c r="AY51" s="374"/>
      <c r="AZ51" s="374"/>
      <c r="BA51" s="374"/>
      <c r="BB51" s="374"/>
      <c r="BC51" s="374"/>
      <c r="BD51" s="374"/>
      <c r="BE51" s="374"/>
      <c r="BF51" s="374"/>
      <c r="BG51" s="71"/>
    </row>
    <row r="52" spans="1:59" x14ac:dyDescent="0.25">
      <c r="A52" s="10"/>
      <c r="B52" s="2" t="str">
        <f t="shared" si="152"/>
        <v/>
      </c>
      <c r="C52" s="512"/>
      <c r="D52" s="513"/>
      <c r="E52" s="514"/>
      <c r="F52" s="380"/>
      <c r="G52" s="576">
        <f t="shared" si="153"/>
        <v>0</v>
      </c>
      <c r="H52" s="577"/>
      <c r="I52" s="367"/>
      <c r="J52" s="368"/>
      <c r="K52" s="368"/>
      <c r="L52" s="368"/>
      <c r="M52" s="368"/>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374"/>
      <c r="AP52" s="374"/>
      <c r="AQ52" s="374"/>
      <c r="AR52" s="374"/>
      <c r="AS52" s="374"/>
      <c r="AT52" s="374"/>
      <c r="AU52" s="374"/>
      <c r="AV52" s="374"/>
      <c r="AW52" s="374"/>
      <c r="AX52" s="374"/>
      <c r="AY52" s="374"/>
      <c r="AZ52" s="374"/>
      <c r="BA52" s="374"/>
      <c r="BB52" s="374"/>
      <c r="BC52" s="374"/>
      <c r="BD52" s="374"/>
      <c r="BE52" s="374"/>
      <c r="BF52" s="374"/>
      <c r="BG52" s="71"/>
    </row>
    <row r="53" spans="1:59" x14ac:dyDescent="0.25">
      <c r="A53" s="10"/>
      <c r="B53" s="2" t="str">
        <f t="shared" si="152"/>
        <v/>
      </c>
      <c r="C53" s="512"/>
      <c r="D53" s="513"/>
      <c r="E53" s="514"/>
      <c r="F53" s="380"/>
      <c r="G53" s="576">
        <f t="shared" si="153"/>
        <v>0</v>
      </c>
      <c r="H53" s="577"/>
      <c r="I53" s="367"/>
      <c r="J53" s="368"/>
      <c r="K53" s="368"/>
      <c r="L53" s="368"/>
      <c r="M53" s="368"/>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374"/>
      <c r="BE53" s="374"/>
      <c r="BF53" s="374"/>
      <c r="BG53" s="71"/>
    </row>
    <row r="54" spans="1:59" x14ac:dyDescent="0.25">
      <c r="A54" s="10"/>
      <c r="B54" s="2" t="str">
        <f t="shared" si="152"/>
        <v/>
      </c>
      <c r="C54" s="512"/>
      <c r="D54" s="513"/>
      <c r="E54" s="513"/>
      <c r="F54" s="380"/>
      <c r="G54" s="576">
        <f t="shared" si="153"/>
        <v>0</v>
      </c>
      <c r="H54" s="577"/>
      <c r="I54" s="382"/>
      <c r="J54" s="383"/>
      <c r="K54" s="383"/>
      <c r="L54" s="383"/>
      <c r="M54" s="383"/>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71"/>
    </row>
    <row r="55" spans="1:59" x14ac:dyDescent="0.25">
      <c r="A55" s="10"/>
      <c r="B55" s="2" t="str">
        <f t="shared" si="152"/>
        <v/>
      </c>
      <c r="C55" s="512"/>
      <c r="D55" s="513"/>
      <c r="E55" s="514"/>
      <c r="F55" s="380"/>
      <c r="G55" s="576">
        <f t="shared" si="153"/>
        <v>0</v>
      </c>
      <c r="H55" s="577"/>
      <c r="I55" s="382"/>
      <c r="J55" s="383"/>
      <c r="K55" s="383"/>
      <c r="L55" s="383"/>
      <c r="M55" s="383"/>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384"/>
      <c r="BA55" s="384"/>
      <c r="BB55" s="384"/>
      <c r="BC55" s="384"/>
      <c r="BD55" s="384"/>
      <c r="BE55" s="384"/>
      <c r="BF55" s="384"/>
      <c r="BG55" s="71"/>
    </row>
    <row r="56" spans="1:59" x14ac:dyDescent="0.25">
      <c r="A56" s="10"/>
      <c r="B56" s="2" t="str">
        <f t="shared" si="152"/>
        <v/>
      </c>
      <c r="C56" s="512"/>
      <c r="D56" s="513"/>
      <c r="E56" s="514"/>
      <c r="F56" s="380"/>
      <c r="G56" s="576">
        <f t="shared" si="153"/>
        <v>0</v>
      </c>
      <c r="H56" s="577"/>
      <c r="I56" s="382"/>
      <c r="J56" s="383"/>
      <c r="K56" s="383"/>
      <c r="L56" s="383"/>
      <c r="M56" s="383"/>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71"/>
    </row>
    <row r="57" spans="1:59" x14ac:dyDescent="0.25">
      <c r="A57" s="10"/>
      <c r="B57" s="2" t="str">
        <f t="shared" si="152"/>
        <v/>
      </c>
      <c r="C57" s="616"/>
      <c r="D57" s="617"/>
      <c r="E57" s="618"/>
      <c r="F57" s="380"/>
      <c r="G57" s="576">
        <f t="shared" si="153"/>
        <v>0</v>
      </c>
      <c r="H57" s="577"/>
      <c r="I57" s="382"/>
      <c r="J57" s="383"/>
      <c r="K57" s="383"/>
      <c r="L57" s="383"/>
      <c r="M57" s="383"/>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71"/>
    </row>
    <row r="58" spans="1:59" x14ac:dyDescent="0.25">
      <c r="A58" s="10"/>
      <c r="B58" s="2" t="str">
        <f t="shared" si="152"/>
        <v/>
      </c>
      <c r="C58" s="616"/>
      <c r="D58" s="617"/>
      <c r="E58" s="618"/>
      <c r="F58" s="380"/>
      <c r="G58" s="576">
        <f t="shared" si="153"/>
        <v>0</v>
      </c>
      <c r="H58" s="577"/>
      <c r="I58" s="382"/>
      <c r="J58" s="383"/>
      <c r="K58" s="383"/>
      <c r="L58" s="383"/>
      <c r="M58" s="383"/>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4"/>
      <c r="AY58" s="384"/>
      <c r="AZ58" s="384"/>
      <c r="BA58" s="384"/>
      <c r="BB58" s="384"/>
      <c r="BC58" s="384"/>
      <c r="BD58" s="384"/>
      <c r="BE58" s="384"/>
      <c r="BF58" s="384"/>
      <c r="BG58" s="71"/>
    </row>
    <row r="59" spans="1:59" x14ac:dyDescent="0.25">
      <c r="A59" s="10"/>
      <c r="B59" s="2" t="str">
        <f t="shared" si="152"/>
        <v/>
      </c>
      <c r="C59" s="616"/>
      <c r="D59" s="617"/>
      <c r="E59" s="618"/>
      <c r="F59" s="380"/>
      <c r="G59" s="576">
        <f t="shared" si="153"/>
        <v>0</v>
      </c>
      <c r="H59" s="577"/>
      <c r="I59" s="382"/>
      <c r="J59" s="383"/>
      <c r="K59" s="383"/>
      <c r="L59" s="383"/>
      <c r="M59" s="383"/>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4"/>
      <c r="AY59" s="384"/>
      <c r="AZ59" s="384"/>
      <c r="BA59" s="384"/>
      <c r="BB59" s="384"/>
      <c r="BC59" s="384"/>
      <c r="BD59" s="384"/>
      <c r="BE59" s="384"/>
      <c r="BF59" s="384"/>
      <c r="BG59" s="71"/>
    </row>
    <row r="60" spans="1:59" x14ac:dyDescent="0.25">
      <c r="A60" s="10"/>
      <c r="B60" s="2" t="str">
        <f t="shared" si="152"/>
        <v/>
      </c>
      <c r="C60" s="616"/>
      <c r="D60" s="617"/>
      <c r="E60" s="618"/>
      <c r="F60" s="380"/>
      <c r="G60" s="576">
        <f t="shared" si="153"/>
        <v>0</v>
      </c>
      <c r="H60" s="577"/>
      <c r="I60" s="382"/>
      <c r="J60" s="383"/>
      <c r="K60" s="383"/>
      <c r="L60" s="383"/>
      <c r="M60" s="383"/>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4"/>
      <c r="AY60" s="384"/>
      <c r="AZ60" s="384"/>
      <c r="BA60" s="384"/>
      <c r="BB60" s="384"/>
      <c r="BC60" s="384"/>
      <c r="BD60" s="384"/>
      <c r="BE60" s="384"/>
      <c r="BF60" s="384"/>
      <c r="BG60" s="71"/>
    </row>
    <row r="61" spans="1:59" x14ac:dyDescent="0.25">
      <c r="A61" s="10"/>
      <c r="B61" s="2" t="str">
        <f t="shared" si="152"/>
        <v/>
      </c>
      <c r="C61" s="616"/>
      <c r="D61" s="617"/>
      <c r="E61" s="618"/>
      <c r="F61" s="380"/>
      <c r="G61" s="576">
        <f t="shared" si="153"/>
        <v>0</v>
      </c>
      <c r="H61" s="577"/>
      <c r="I61" s="382"/>
      <c r="J61" s="383"/>
      <c r="K61" s="383"/>
      <c r="L61" s="383"/>
      <c r="M61" s="383"/>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c r="AV61" s="384"/>
      <c r="AW61" s="384"/>
      <c r="AX61" s="384"/>
      <c r="AY61" s="384"/>
      <c r="AZ61" s="384"/>
      <c r="BA61" s="384"/>
      <c r="BB61" s="384"/>
      <c r="BC61" s="384"/>
      <c r="BD61" s="384"/>
      <c r="BE61" s="384"/>
      <c r="BF61" s="384"/>
      <c r="BG61" s="71"/>
    </row>
    <row r="62" spans="1:59" x14ac:dyDescent="0.25">
      <c r="A62" s="10"/>
      <c r="B62" s="2" t="str">
        <f t="shared" si="152"/>
        <v/>
      </c>
      <c r="C62" s="616"/>
      <c r="D62" s="617"/>
      <c r="E62" s="618"/>
      <c r="F62" s="380"/>
      <c r="G62" s="576">
        <f t="shared" si="153"/>
        <v>0</v>
      </c>
      <c r="H62" s="577"/>
      <c r="I62" s="382"/>
      <c r="J62" s="383"/>
      <c r="K62" s="383"/>
      <c r="L62" s="383"/>
      <c r="M62" s="383"/>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71"/>
    </row>
    <row r="63" spans="1:59" x14ac:dyDescent="0.25">
      <c r="A63" s="10"/>
      <c r="C63" s="616"/>
      <c r="D63" s="617"/>
      <c r="E63" s="618"/>
      <c r="F63" s="380"/>
      <c r="G63" s="576">
        <f t="shared" ref="G63:G69" si="154">+SUM(I63:BF63)</f>
        <v>0</v>
      </c>
      <c r="H63" s="577"/>
      <c r="I63" s="382"/>
      <c r="J63" s="383"/>
      <c r="K63" s="383"/>
      <c r="L63" s="383"/>
      <c r="M63" s="383"/>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71"/>
    </row>
    <row r="64" spans="1:59" x14ac:dyDescent="0.25">
      <c r="A64" s="10"/>
      <c r="C64" s="616"/>
      <c r="D64" s="617"/>
      <c r="E64" s="618"/>
      <c r="F64" s="380"/>
      <c r="G64" s="576">
        <f t="shared" si="154"/>
        <v>0</v>
      </c>
      <c r="H64" s="577"/>
      <c r="I64" s="382"/>
      <c r="J64" s="383"/>
      <c r="K64" s="383"/>
      <c r="L64" s="383"/>
      <c r="M64" s="383"/>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c r="BC64" s="384"/>
      <c r="BD64" s="384"/>
      <c r="BE64" s="384"/>
      <c r="BF64" s="384"/>
      <c r="BG64" s="71"/>
    </row>
    <row r="65" spans="1:59" x14ac:dyDescent="0.25">
      <c r="A65" s="10"/>
      <c r="C65" s="616"/>
      <c r="D65" s="617"/>
      <c r="E65" s="618"/>
      <c r="F65" s="380"/>
      <c r="G65" s="576">
        <f t="shared" si="154"/>
        <v>0</v>
      </c>
      <c r="H65" s="577"/>
      <c r="I65" s="382"/>
      <c r="J65" s="383"/>
      <c r="K65" s="383"/>
      <c r="L65" s="383"/>
      <c r="M65" s="383"/>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4"/>
      <c r="AY65" s="384"/>
      <c r="AZ65" s="384"/>
      <c r="BA65" s="384"/>
      <c r="BB65" s="384"/>
      <c r="BC65" s="384"/>
      <c r="BD65" s="384"/>
      <c r="BE65" s="384"/>
      <c r="BF65" s="384"/>
      <c r="BG65" s="71"/>
    </row>
    <row r="66" spans="1:59" x14ac:dyDescent="0.25">
      <c r="A66" s="10"/>
      <c r="C66" s="616"/>
      <c r="D66" s="617"/>
      <c r="E66" s="618"/>
      <c r="F66" s="380"/>
      <c r="G66" s="576">
        <f t="shared" si="154"/>
        <v>0</v>
      </c>
      <c r="H66" s="577"/>
      <c r="I66" s="382"/>
      <c r="J66" s="383"/>
      <c r="K66" s="383"/>
      <c r="L66" s="383"/>
      <c r="M66" s="383"/>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4"/>
      <c r="AZ66" s="384"/>
      <c r="BA66" s="384"/>
      <c r="BB66" s="384"/>
      <c r="BC66" s="384"/>
      <c r="BD66" s="384"/>
      <c r="BE66" s="384"/>
      <c r="BF66" s="384"/>
      <c r="BG66" s="71"/>
    </row>
    <row r="67" spans="1:59" x14ac:dyDescent="0.25">
      <c r="A67" s="10"/>
      <c r="C67" s="616"/>
      <c r="D67" s="617"/>
      <c r="E67" s="618"/>
      <c r="F67" s="380"/>
      <c r="G67" s="576">
        <f t="shared" si="154"/>
        <v>0</v>
      </c>
      <c r="H67" s="577"/>
      <c r="I67" s="382"/>
      <c r="J67" s="383"/>
      <c r="K67" s="383"/>
      <c r="L67" s="383"/>
      <c r="M67" s="383"/>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71"/>
    </row>
    <row r="68" spans="1:59" x14ac:dyDescent="0.25">
      <c r="A68" s="10"/>
      <c r="C68" s="616"/>
      <c r="D68" s="617"/>
      <c r="E68" s="618"/>
      <c r="F68" s="380"/>
      <c r="G68" s="576">
        <f t="shared" si="154"/>
        <v>0</v>
      </c>
      <c r="H68" s="577"/>
      <c r="I68" s="382"/>
      <c r="J68" s="383"/>
      <c r="K68" s="383"/>
      <c r="L68" s="383"/>
      <c r="M68" s="383"/>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71"/>
    </row>
    <row r="69" spans="1:59" x14ac:dyDescent="0.25">
      <c r="A69" s="10"/>
      <c r="C69" s="616"/>
      <c r="D69" s="617"/>
      <c r="E69" s="618"/>
      <c r="F69" s="380"/>
      <c r="G69" s="576">
        <f t="shared" si="154"/>
        <v>0</v>
      </c>
      <c r="H69" s="577"/>
      <c r="I69" s="382"/>
      <c r="J69" s="383"/>
      <c r="K69" s="383"/>
      <c r="L69" s="383"/>
      <c r="M69" s="383"/>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71"/>
    </row>
    <row r="70" spans="1:59" x14ac:dyDescent="0.25">
      <c r="A70" s="10"/>
      <c r="B70" s="2" t="str">
        <f t="shared" si="152"/>
        <v/>
      </c>
      <c r="C70" s="616"/>
      <c r="D70" s="617"/>
      <c r="E70" s="618"/>
      <c r="F70" s="380"/>
      <c r="G70" s="576">
        <f t="shared" si="153"/>
        <v>0</v>
      </c>
      <c r="H70" s="577"/>
      <c r="I70" s="382"/>
      <c r="J70" s="383"/>
      <c r="K70" s="383"/>
      <c r="L70" s="383"/>
      <c r="M70" s="383"/>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c r="BB70" s="384"/>
      <c r="BC70" s="384"/>
      <c r="BD70" s="384"/>
      <c r="BE70" s="384"/>
      <c r="BF70" s="384"/>
      <c r="BG70" s="71"/>
    </row>
    <row r="71" spans="1:59" ht="15.75" thickBot="1" x14ac:dyDescent="0.3">
      <c r="A71" s="10"/>
      <c r="B71" s="2" t="str">
        <f t="shared" si="152"/>
        <v/>
      </c>
      <c r="C71" s="534"/>
      <c r="D71" s="535"/>
      <c r="E71" s="535"/>
      <c r="F71" s="381"/>
      <c r="G71" s="578">
        <f t="shared" si="153"/>
        <v>0</v>
      </c>
      <c r="H71" s="579"/>
      <c r="I71" s="375"/>
      <c r="J71" s="376"/>
      <c r="K71" s="376"/>
      <c r="L71" s="376"/>
      <c r="M71" s="376"/>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7"/>
      <c r="BB71" s="377"/>
      <c r="BC71" s="377"/>
      <c r="BD71" s="377"/>
      <c r="BE71" s="377"/>
      <c r="BF71" s="377"/>
      <c r="BG71" s="71"/>
    </row>
    <row r="72" spans="1:59" ht="13.5" customHeight="1" thickBot="1" x14ac:dyDescent="0.3">
      <c r="A72" s="10"/>
      <c r="F72" s="41"/>
      <c r="G72" s="615" t="s">
        <v>15</v>
      </c>
      <c r="H72" s="615"/>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162"/>
      <c r="AX72" s="162"/>
      <c r="AY72" s="162"/>
      <c r="AZ72" s="162"/>
      <c r="BA72" s="162"/>
      <c r="BB72" s="162"/>
      <c r="BC72" s="162"/>
      <c r="BD72" s="162"/>
      <c r="BE72" s="162"/>
      <c r="BF72" s="162"/>
      <c r="BG72" s="71"/>
    </row>
    <row r="73" spans="1:59" x14ac:dyDescent="0.25">
      <c r="A73" s="10"/>
      <c r="F73" s="64" t="s">
        <v>40</v>
      </c>
      <c r="G73" s="613">
        <f>+SUM(I73:BF73)</f>
        <v>0</v>
      </c>
      <c r="H73" s="614"/>
      <c r="I73" s="100">
        <f t="shared" ref="I73:AV73" si="155">IF(I49&gt;$G$13,"",SUM(I50:I71))</f>
        <v>0</v>
      </c>
      <c r="J73" s="101">
        <f t="shared" si="155"/>
        <v>0</v>
      </c>
      <c r="K73" s="101">
        <f t="shared" si="155"/>
        <v>0</v>
      </c>
      <c r="L73" s="101">
        <f t="shared" si="155"/>
        <v>0</v>
      </c>
      <c r="M73" s="101">
        <f t="shared" si="155"/>
        <v>0</v>
      </c>
      <c r="N73" s="102">
        <f t="shared" si="155"/>
        <v>0</v>
      </c>
      <c r="O73" s="102">
        <f t="shared" si="155"/>
        <v>0</v>
      </c>
      <c r="P73" s="102">
        <f t="shared" si="155"/>
        <v>0</v>
      </c>
      <c r="Q73" s="102">
        <f t="shared" si="155"/>
        <v>0</v>
      </c>
      <c r="R73" s="102">
        <f t="shared" si="155"/>
        <v>0</v>
      </c>
      <c r="S73" s="102">
        <f t="shared" si="155"/>
        <v>0</v>
      </c>
      <c r="T73" s="102">
        <f t="shared" si="155"/>
        <v>0</v>
      </c>
      <c r="U73" s="102">
        <f t="shared" si="155"/>
        <v>0</v>
      </c>
      <c r="V73" s="102">
        <f t="shared" si="155"/>
        <v>0</v>
      </c>
      <c r="W73" s="102">
        <f t="shared" si="155"/>
        <v>0</v>
      </c>
      <c r="X73" s="102">
        <f t="shared" si="155"/>
        <v>0</v>
      </c>
      <c r="Y73" s="102">
        <f t="shared" si="155"/>
        <v>0</v>
      </c>
      <c r="Z73" s="102">
        <f t="shared" si="155"/>
        <v>0</v>
      </c>
      <c r="AA73" s="102">
        <f t="shared" si="155"/>
        <v>0</v>
      </c>
      <c r="AB73" s="102">
        <f t="shared" si="155"/>
        <v>0</v>
      </c>
      <c r="AC73" s="102">
        <f t="shared" si="155"/>
        <v>0</v>
      </c>
      <c r="AD73" s="102">
        <f t="shared" si="155"/>
        <v>0</v>
      </c>
      <c r="AE73" s="102">
        <f t="shared" si="155"/>
        <v>0</v>
      </c>
      <c r="AF73" s="102">
        <f t="shared" si="155"/>
        <v>0</v>
      </c>
      <c r="AG73" s="102">
        <f t="shared" si="155"/>
        <v>0</v>
      </c>
      <c r="AH73" s="102">
        <f t="shared" si="155"/>
        <v>0</v>
      </c>
      <c r="AI73" s="102">
        <f t="shared" si="155"/>
        <v>0</v>
      </c>
      <c r="AJ73" s="102">
        <f t="shared" si="155"/>
        <v>0</v>
      </c>
      <c r="AK73" s="102">
        <f t="shared" si="155"/>
        <v>0</v>
      </c>
      <c r="AL73" s="102">
        <f t="shared" si="155"/>
        <v>0</v>
      </c>
      <c r="AM73" s="102">
        <f t="shared" si="155"/>
        <v>0</v>
      </c>
      <c r="AN73" s="102">
        <f t="shared" si="155"/>
        <v>0</v>
      </c>
      <c r="AO73" s="102">
        <f t="shared" si="155"/>
        <v>0</v>
      </c>
      <c r="AP73" s="102">
        <f t="shared" si="155"/>
        <v>0</v>
      </c>
      <c r="AQ73" s="102">
        <f t="shared" si="155"/>
        <v>0</v>
      </c>
      <c r="AR73" s="102">
        <f t="shared" si="155"/>
        <v>0</v>
      </c>
      <c r="AS73" s="102">
        <f t="shared" si="155"/>
        <v>0</v>
      </c>
      <c r="AT73" s="102">
        <f t="shared" si="155"/>
        <v>0</v>
      </c>
      <c r="AU73" s="102">
        <f t="shared" si="155"/>
        <v>0</v>
      </c>
      <c r="AV73" s="102">
        <f t="shared" si="155"/>
        <v>0</v>
      </c>
      <c r="AW73" s="102">
        <f t="shared" ref="AW73:BF73" si="156">IF(AW49&gt;$G$13,"",SUM(AW50:AW71))</f>
        <v>0</v>
      </c>
      <c r="AX73" s="102">
        <f t="shared" si="156"/>
        <v>0</v>
      </c>
      <c r="AY73" s="102">
        <f t="shared" si="156"/>
        <v>0</v>
      </c>
      <c r="AZ73" s="102">
        <f t="shared" si="156"/>
        <v>0</v>
      </c>
      <c r="BA73" s="102">
        <f t="shared" si="156"/>
        <v>0</v>
      </c>
      <c r="BB73" s="102">
        <f t="shared" si="156"/>
        <v>0</v>
      </c>
      <c r="BC73" s="102">
        <f t="shared" si="156"/>
        <v>0</v>
      </c>
      <c r="BD73" s="102">
        <f t="shared" si="156"/>
        <v>0</v>
      </c>
      <c r="BE73" s="102">
        <f t="shared" si="156"/>
        <v>0</v>
      </c>
      <c r="BF73" s="102">
        <f t="shared" si="156"/>
        <v>0</v>
      </c>
      <c r="BG73" s="71"/>
    </row>
    <row r="74" spans="1:59" ht="15.75" thickBot="1" x14ac:dyDescent="0.3">
      <c r="A74" s="10"/>
      <c r="F74" s="64" t="s">
        <v>39</v>
      </c>
      <c r="G74" s="578">
        <f>+SUM(I74:BF74)</f>
        <v>0</v>
      </c>
      <c r="H74" s="579"/>
      <c r="I74" s="103">
        <f t="shared" ref="I74:AN74" si="157">IF(I49&gt;$G$13,"",SUMPRODUCT($F$50:$F$71,I50:I71))</f>
        <v>0</v>
      </c>
      <c r="J74" s="104">
        <f t="shared" si="157"/>
        <v>0</v>
      </c>
      <c r="K74" s="104">
        <f t="shared" si="157"/>
        <v>0</v>
      </c>
      <c r="L74" s="104">
        <f t="shared" si="157"/>
        <v>0</v>
      </c>
      <c r="M74" s="104">
        <f t="shared" si="157"/>
        <v>0</v>
      </c>
      <c r="N74" s="105">
        <f t="shared" si="157"/>
        <v>0</v>
      </c>
      <c r="O74" s="105">
        <f t="shared" si="157"/>
        <v>0</v>
      </c>
      <c r="P74" s="105">
        <f t="shared" si="157"/>
        <v>0</v>
      </c>
      <c r="Q74" s="105">
        <f t="shared" si="157"/>
        <v>0</v>
      </c>
      <c r="R74" s="105">
        <f t="shared" si="157"/>
        <v>0</v>
      </c>
      <c r="S74" s="105">
        <f t="shared" si="157"/>
        <v>0</v>
      </c>
      <c r="T74" s="105">
        <f t="shared" si="157"/>
        <v>0</v>
      </c>
      <c r="U74" s="105">
        <f t="shared" si="157"/>
        <v>0</v>
      </c>
      <c r="V74" s="105">
        <f t="shared" si="157"/>
        <v>0</v>
      </c>
      <c r="W74" s="105">
        <f t="shared" si="157"/>
        <v>0</v>
      </c>
      <c r="X74" s="105">
        <f t="shared" si="157"/>
        <v>0</v>
      </c>
      <c r="Y74" s="105">
        <f t="shared" si="157"/>
        <v>0</v>
      </c>
      <c r="Z74" s="105">
        <f t="shared" si="157"/>
        <v>0</v>
      </c>
      <c r="AA74" s="105">
        <f t="shared" si="157"/>
        <v>0</v>
      </c>
      <c r="AB74" s="105">
        <f t="shared" si="157"/>
        <v>0</v>
      </c>
      <c r="AC74" s="105">
        <f t="shared" si="157"/>
        <v>0</v>
      </c>
      <c r="AD74" s="105">
        <f t="shared" si="157"/>
        <v>0</v>
      </c>
      <c r="AE74" s="105">
        <f t="shared" si="157"/>
        <v>0</v>
      </c>
      <c r="AF74" s="105">
        <f t="shared" si="157"/>
        <v>0</v>
      </c>
      <c r="AG74" s="105">
        <f t="shared" si="157"/>
        <v>0</v>
      </c>
      <c r="AH74" s="105">
        <f t="shared" si="157"/>
        <v>0</v>
      </c>
      <c r="AI74" s="105">
        <f t="shared" si="157"/>
        <v>0</v>
      </c>
      <c r="AJ74" s="105">
        <f t="shared" si="157"/>
        <v>0</v>
      </c>
      <c r="AK74" s="105">
        <f t="shared" si="157"/>
        <v>0</v>
      </c>
      <c r="AL74" s="105">
        <f t="shared" si="157"/>
        <v>0</v>
      </c>
      <c r="AM74" s="105">
        <f t="shared" si="157"/>
        <v>0</v>
      </c>
      <c r="AN74" s="105">
        <f t="shared" si="157"/>
        <v>0</v>
      </c>
      <c r="AO74" s="105">
        <f t="shared" ref="AO74:BF74" si="158">IF(AO49&gt;$G$13,"",SUMPRODUCT($F$50:$F$71,AO50:AO71))</f>
        <v>0</v>
      </c>
      <c r="AP74" s="105">
        <f t="shared" si="158"/>
        <v>0</v>
      </c>
      <c r="AQ74" s="105">
        <f t="shared" si="158"/>
        <v>0</v>
      </c>
      <c r="AR74" s="105">
        <f t="shared" si="158"/>
        <v>0</v>
      </c>
      <c r="AS74" s="105">
        <f t="shared" si="158"/>
        <v>0</v>
      </c>
      <c r="AT74" s="105">
        <f t="shared" si="158"/>
        <v>0</v>
      </c>
      <c r="AU74" s="105">
        <f t="shared" si="158"/>
        <v>0</v>
      </c>
      <c r="AV74" s="105">
        <f t="shared" si="158"/>
        <v>0</v>
      </c>
      <c r="AW74" s="105">
        <f t="shared" si="158"/>
        <v>0</v>
      </c>
      <c r="AX74" s="105">
        <f t="shared" si="158"/>
        <v>0</v>
      </c>
      <c r="AY74" s="105">
        <f t="shared" si="158"/>
        <v>0</v>
      </c>
      <c r="AZ74" s="105">
        <f t="shared" si="158"/>
        <v>0</v>
      </c>
      <c r="BA74" s="105">
        <f t="shared" si="158"/>
        <v>0</v>
      </c>
      <c r="BB74" s="105">
        <f t="shared" si="158"/>
        <v>0</v>
      </c>
      <c r="BC74" s="105">
        <f t="shared" si="158"/>
        <v>0</v>
      </c>
      <c r="BD74" s="105">
        <f t="shared" si="158"/>
        <v>0</v>
      </c>
      <c r="BE74" s="105">
        <f t="shared" si="158"/>
        <v>0</v>
      </c>
      <c r="BF74" s="105">
        <f t="shared" si="158"/>
        <v>0</v>
      </c>
      <c r="BG74" s="71"/>
    </row>
    <row r="75" spans="1:59" x14ac:dyDescent="0.25">
      <c r="A75" s="10"/>
      <c r="BG75" s="71"/>
    </row>
    <row r="76" spans="1:59" x14ac:dyDescent="0.25">
      <c r="A76" s="10"/>
      <c r="BG76" s="71"/>
    </row>
    <row r="77" spans="1:59" ht="18.75" x14ac:dyDescent="0.3">
      <c r="A77" s="10"/>
      <c r="C77" s="27" t="s">
        <v>16</v>
      </c>
      <c r="F77" s="3" t="s">
        <v>21</v>
      </c>
      <c r="BG77" s="71"/>
    </row>
    <row r="78" spans="1:59" ht="27" thickBot="1" x14ac:dyDescent="0.3">
      <c r="A78" s="10"/>
      <c r="F78" s="378" t="s">
        <v>39</v>
      </c>
      <c r="G78" s="571" t="s">
        <v>15</v>
      </c>
      <c r="H78" s="571"/>
      <c r="I78" s="92">
        <f>+G12</f>
        <v>2022</v>
      </c>
      <c r="J78" s="3">
        <f t="shared" ref="J78" si="159">+I78+1</f>
        <v>2023</v>
      </c>
      <c r="K78" s="3">
        <f t="shared" ref="K78" si="160">+J78+1</f>
        <v>2024</v>
      </c>
      <c r="L78" s="3">
        <f t="shared" ref="L78" si="161">+K78+1</f>
        <v>2025</v>
      </c>
      <c r="M78" s="3">
        <f t="shared" ref="M78" si="162">+L78+1</f>
        <v>2026</v>
      </c>
      <c r="N78" s="3">
        <f t="shared" ref="N78" si="163">+M78+1</f>
        <v>2027</v>
      </c>
      <c r="O78" s="3">
        <f t="shared" ref="O78" si="164">+N78+1</f>
        <v>2028</v>
      </c>
      <c r="P78" s="3">
        <f t="shared" ref="P78" si="165">+O78+1</f>
        <v>2029</v>
      </c>
      <c r="Q78" s="3">
        <f t="shared" ref="Q78" si="166">+P78+1</f>
        <v>2030</v>
      </c>
      <c r="R78" s="3">
        <f t="shared" ref="R78" si="167">+Q78+1</f>
        <v>2031</v>
      </c>
      <c r="S78" s="3">
        <f t="shared" ref="S78" si="168">+R78+1</f>
        <v>2032</v>
      </c>
      <c r="T78" s="3">
        <f t="shared" ref="T78" si="169">+S78+1</f>
        <v>2033</v>
      </c>
      <c r="U78" s="3">
        <f t="shared" ref="U78" si="170">+T78+1</f>
        <v>2034</v>
      </c>
      <c r="V78" s="3">
        <f t="shared" ref="V78" si="171">+U78+1</f>
        <v>2035</v>
      </c>
      <c r="W78" s="3">
        <f t="shared" ref="W78" si="172">+V78+1</f>
        <v>2036</v>
      </c>
      <c r="X78" s="3">
        <f t="shared" ref="X78" si="173">+W78+1</f>
        <v>2037</v>
      </c>
      <c r="Y78" s="3">
        <f t="shared" ref="Y78" si="174">+X78+1</f>
        <v>2038</v>
      </c>
      <c r="Z78" s="3">
        <f t="shared" ref="Z78" si="175">+Y78+1</f>
        <v>2039</v>
      </c>
      <c r="AA78" s="3">
        <f t="shared" ref="AA78" si="176">+Z78+1</f>
        <v>2040</v>
      </c>
      <c r="AB78" s="3">
        <f t="shared" ref="AB78" si="177">+AA78+1</f>
        <v>2041</v>
      </c>
      <c r="AC78" s="3">
        <f t="shared" ref="AC78" si="178">+AB78+1</f>
        <v>2042</v>
      </c>
      <c r="AD78" s="3">
        <f t="shared" ref="AD78" si="179">+AC78+1</f>
        <v>2043</v>
      </c>
      <c r="AE78" s="3">
        <f t="shared" ref="AE78" si="180">+AD78+1</f>
        <v>2044</v>
      </c>
      <c r="AF78" s="3">
        <f t="shared" ref="AF78" si="181">+AE78+1</f>
        <v>2045</v>
      </c>
      <c r="AG78" s="3">
        <f t="shared" ref="AG78" si="182">+AF78+1</f>
        <v>2046</v>
      </c>
      <c r="AH78" s="3">
        <f t="shared" ref="AH78" si="183">+AG78+1</f>
        <v>2047</v>
      </c>
      <c r="AI78" s="3">
        <f t="shared" ref="AI78" si="184">+AH78+1</f>
        <v>2048</v>
      </c>
      <c r="AJ78" s="3">
        <f t="shared" ref="AJ78" si="185">+AI78+1</f>
        <v>2049</v>
      </c>
      <c r="AK78" s="3">
        <f t="shared" ref="AK78" si="186">+AJ78+1</f>
        <v>2050</v>
      </c>
      <c r="AL78" s="3">
        <f t="shared" ref="AL78" si="187">+AK78+1</f>
        <v>2051</v>
      </c>
      <c r="AM78" s="3">
        <f t="shared" ref="AM78" si="188">+AL78+1</f>
        <v>2052</v>
      </c>
      <c r="AN78" s="3">
        <f t="shared" ref="AN78" si="189">+AM78+1</f>
        <v>2053</v>
      </c>
      <c r="AO78" s="3">
        <f t="shared" ref="AO78" si="190">+AN78+1</f>
        <v>2054</v>
      </c>
      <c r="AP78" s="3">
        <f t="shared" ref="AP78" si="191">+AO78+1</f>
        <v>2055</v>
      </c>
      <c r="AQ78" s="3">
        <f t="shared" ref="AQ78" si="192">+AP78+1</f>
        <v>2056</v>
      </c>
      <c r="AR78" s="3">
        <f t="shared" ref="AR78" si="193">+AQ78+1</f>
        <v>2057</v>
      </c>
      <c r="AS78" s="3">
        <f t="shared" ref="AS78" si="194">+AR78+1</f>
        <v>2058</v>
      </c>
      <c r="AT78" s="3">
        <f t="shared" ref="AT78" si="195">+AS78+1</f>
        <v>2059</v>
      </c>
      <c r="AU78" s="3">
        <f t="shared" ref="AU78" si="196">+AT78+1</f>
        <v>2060</v>
      </c>
      <c r="AV78" s="3">
        <f t="shared" ref="AV78" si="197">+AU78+1</f>
        <v>2061</v>
      </c>
      <c r="AW78" s="3">
        <f t="shared" ref="AW78" si="198">+AV78+1</f>
        <v>2062</v>
      </c>
      <c r="AX78" s="3">
        <f t="shared" ref="AX78" si="199">+AW78+1</f>
        <v>2063</v>
      </c>
      <c r="AY78" s="3">
        <f t="shared" ref="AY78" si="200">+AX78+1</f>
        <v>2064</v>
      </c>
      <c r="AZ78" s="3">
        <f t="shared" ref="AZ78" si="201">+AY78+1</f>
        <v>2065</v>
      </c>
      <c r="BA78" s="3">
        <f t="shared" ref="BA78" si="202">+AZ78+1</f>
        <v>2066</v>
      </c>
      <c r="BB78" s="3">
        <f t="shared" ref="BB78" si="203">+BA78+1</f>
        <v>2067</v>
      </c>
      <c r="BC78" s="3">
        <f t="shared" ref="BC78" si="204">+BB78+1</f>
        <v>2068</v>
      </c>
      <c r="BD78" s="3">
        <f t="shared" ref="BD78" si="205">+BC78+1</f>
        <v>2069</v>
      </c>
      <c r="BE78" s="3">
        <f t="shared" ref="BE78" si="206">+BD78+1</f>
        <v>2070</v>
      </c>
      <c r="BF78" s="3">
        <f t="shared" ref="BF78" si="207">+BE78+1</f>
        <v>2071</v>
      </c>
      <c r="BG78" s="71"/>
    </row>
    <row r="79" spans="1:59" ht="15.75" thickBot="1" x14ac:dyDescent="0.3">
      <c r="A79" s="10"/>
      <c r="B79" s="2" t="str">
        <f>IF(OR(COUNTIF(F79:BF79,"*")&gt;0,AND(COUNT(I79:BF79)&gt;0,ISBLANK(F79))),"Warning","")</f>
        <v/>
      </c>
      <c r="C79" s="619" t="s">
        <v>16</v>
      </c>
      <c r="D79" s="620"/>
      <c r="E79" s="620"/>
      <c r="F79" s="326"/>
      <c r="G79" s="611">
        <f>+SUM(I79:BF79)</f>
        <v>0</v>
      </c>
      <c r="H79" s="612"/>
      <c r="I79" s="385"/>
      <c r="J79" s="386"/>
      <c r="K79" s="386"/>
      <c r="L79" s="386"/>
      <c r="M79" s="386"/>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6"/>
      <c r="AX79" s="386"/>
      <c r="AY79" s="386"/>
      <c r="AZ79" s="386"/>
      <c r="BA79" s="386"/>
      <c r="BB79" s="386"/>
      <c r="BC79" s="386"/>
      <c r="BD79" s="386"/>
      <c r="BE79" s="386"/>
      <c r="BF79" s="388"/>
      <c r="BG79" s="71"/>
    </row>
    <row r="80" spans="1:59" x14ac:dyDescent="0.25">
      <c r="A80" s="10"/>
      <c r="BG80" s="10"/>
    </row>
    <row r="81" spans="1:59" x14ac:dyDescent="0.25">
      <c r="A81" s="10"/>
      <c r="C81" s="6"/>
      <c r="D81" s="58"/>
      <c r="E81" s="58"/>
      <c r="F81" s="43"/>
      <c r="BG81" s="10"/>
    </row>
    <row r="82" spans="1:59" ht="18.75" x14ac:dyDescent="0.3">
      <c r="A82" s="10"/>
      <c r="C82" s="27" t="s">
        <v>19</v>
      </c>
      <c r="BG82" s="10"/>
    </row>
    <row r="83" spans="1:59" ht="18.75" x14ac:dyDescent="0.3">
      <c r="A83" s="10"/>
      <c r="C83" s="27"/>
      <c r="BG83" s="10"/>
    </row>
    <row r="84" spans="1:59" ht="15.75" thickBot="1" x14ac:dyDescent="0.3">
      <c r="A84" s="10"/>
      <c r="D84" s="3" t="s">
        <v>18</v>
      </c>
      <c r="E84" s="3">
        <f>+G13</f>
        <v>2071</v>
      </c>
      <c r="BG84" s="10"/>
    </row>
    <row r="85" spans="1:59" x14ac:dyDescent="0.25">
      <c r="A85" s="10"/>
      <c r="C85" s="48"/>
      <c r="D85" s="3" t="s">
        <v>17</v>
      </c>
      <c r="E85" s="389"/>
      <c r="F85" s="364" t="str">
        <f>IF(OR(ISTEXT(E85),E85&lt;0),"Warning","for financial analysis")</f>
        <v>for financial analysis</v>
      </c>
      <c r="BG85" s="10"/>
    </row>
    <row r="86" spans="1:59" ht="15.75" thickBot="1" x14ac:dyDescent="0.3">
      <c r="A86" s="10"/>
      <c r="D86" s="7"/>
      <c r="E86" s="390"/>
      <c r="F86" s="364" t="str">
        <f>IF(OR(ISTEXT(E86),E86&lt;0),"Warning","for economic analysis")</f>
        <v>for economic analysis</v>
      </c>
      <c r="BG86" s="10"/>
    </row>
    <row r="87" spans="1:59" x14ac:dyDescent="0.25">
      <c r="A87" s="10"/>
      <c r="BG87" s="10"/>
    </row>
    <row r="88" spans="1:59" x14ac:dyDescent="0.25">
      <c r="A88" s="10"/>
      <c r="BG88" s="10"/>
    </row>
    <row r="89" spans="1:59" ht="19.5" thickBot="1" x14ac:dyDescent="0.35">
      <c r="A89" s="10"/>
      <c r="B89" s="36" t="s">
        <v>44</v>
      </c>
      <c r="C89" s="37"/>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10"/>
    </row>
    <row r="90" spans="1:59" ht="18.75" x14ac:dyDescent="0.3">
      <c r="A90" s="10"/>
      <c r="B90" s="515" t="str">
        <f>IF(COUNTIF(B93:G107,"Warning")&gt;0,"Please Correct","Ok")</f>
        <v>Ok</v>
      </c>
      <c r="C90" s="515"/>
      <c r="E90" s="46"/>
      <c r="BG90" s="10"/>
    </row>
    <row r="91" spans="1:59" x14ac:dyDescent="0.25">
      <c r="A91" s="10"/>
      <c r="E91" s="40" t="s">
        <v>13</v>
      </c>
      <c r="F91" s="40" t="s">
        <v>41</v>
      </c>
      <c r="BG91" s="10"/>
    </row>
    <row r="92" spans="1:59" ht="27.75" customHeight="1" thickBot="1" x14ac:dyDescent="0.3">
      <c r="A92" s="10"/>
      <c r="C92" s="2" t="s">
        <v>33</v>
      </c>
      <c r="E92" s="378" t="s">
        <v>40</v>
      </c>
      <c r="F92" s="378" t="s">
        <v>39</v>
      </c>
      <c r="H92" s="91" t="s">
        <v>70</v>
      </c>
      <c r="I92" s="3">
        <f>+'Input Sheet'!$G$12</f>
        <v>2022</v>
      </c>
      <c r="J92" s="3">
        <f t="shared" ref="J92:AL92" si="208">I92+1</f>
        <v>2023</v>
      </c>
      <c r="K92" s="3">
        <f t="shared" si="208"/>
        <v>2024</v>
      </c>
      <c r="L92" s="3">
        <f t="shared" si="208"/>
        <v>2025</v>
      </c>
      <c r="M92" s="3">
        <f t="shared" si="208"/>
        <v>2026</v>
      </c>
      <c r="N92" s="3">
        <f t="shared" si="208"/>
        <v>2027</v>
      </c>
      <c r="O92" s="3">
        <f t="shared" si="208"/>
        <v>2028</v>
      </c>
      <c r="P92" s="3">
        <f t="shared" si="208"/>
        <v>2029</v>
      </c>
      <c r="Q92" s="3">
        <f t="shared" si="208"/>
        <v>2030</v>
      </c>
      <c r="R92" s="3">
        <f t="shared" si="208"/>
        <v>2031</v>
      </c>
      <c r="S92" s="3">
        <f t="shared" si="208"/>
        <v>2032</v>
      </c>
      <c r="T92" s="3">
        <f t="shared" si="208"/>
        <v>2033</v>
      </c>
      <c r="U92" s="3">
        <f t="shared" si="208"/>
        <v>2034</v>
      </c>
      <c r="V92" s="3">
        <f t="shared" si="208"/>
        <v>2035</v>
      </c>
      <c r="W92" s="3">
        <f t="shared" si="208"/>
        <v>2036</v>
      </c>
      <c r="X92" s="3">
        <f t="shared" si="208"/>
        <v>2037</v>
      </c>
      <c r="Y92" s="3">
        <f t="shared" si="208"/>
        <v>2038</v>
      </c>
      <c r="Z92" s="3">
        <f t="shared" si="208"/>
        <v>2039</v>
      </c>
      <c r="AA92" s="3">
        <f t="shared" si="208"/>
        <v>2040</v>
      </c>
      <c r="AB92" s="3">
        <f t="shared" si="208"/>
        <v>2041</v>
      </c>
      <c r="AC92" s="3">
        <f t="shared" si="208"/>
        <v>2042</v>
      </c>
      <c r="AD92" s="3">
        <f t="shared" si="208"/>
        <v>2043</v>
      </c>
      <c r="AE92" s="3">
        <f t="shared" si="208"/>
        <v>2044</v>
      </c>
      <c r="AF92" s="3">
        <f t="shared" si="208"/>
        <v>2045</v>
      </c>
      <c r="AG92" s="3">
        <f t="shared" si="208"/>
        <v>2046</v>
      </c>
      <c r="AH92" s="3">
        <f t="shared" si="208"/>
        <v>2047</v>
      </c>
      <c r="AI92" s="3">
        <f t="shared" si="208"/>
        <v>2048</v>
      </c>
      <c r="AJ92" s="3">
        <f t="shared" si="208"/>
        <v>2049</v>
      </c>
      <c r="AK92" s="3">
        <f t="shared" si="208"/>
        <v>2050</v>
      </c>
      <c r="AL92" s="3">
        <f t="shared" si="208"/>
        <v>2051</v>
      </c>
      <c r="AM92" s="3">
        <f t="shared" ref="AM92" si="209">AL92+1</f>
        <v>2052</v>
      </c>
      <c r="AN92" s="3">
        <f t="shared" ref="AN92" si="210">AM92+1</f>
        <v>2053</v>
      </c>
      <c r="AO92" s="3">
        <f t="shared" ref="AO92" si="211">AN92+1</f>
        <v>2054</v>
      </c>
      <c r="AP92" s="3">
        <f t="shared" ref="AP92" si="212">AO92+1</f>
        <v>2055</v>
      </c>
      <c r="AQ92" s="3">
        <f t="shared" ref="AQ92" si="213">AP92+1</f>
        <v>2056</v>
      </c>
      <c r="AR92" s="3">
        <f t="shared" ref="AR92" si="214">AQ92+1</f>
        <v>2057</v>
      </c>
      <c r="AS92" s="3">
        <f t="shared" ref="AS92" si="215">AR92+1</f>
        <v>2058</v>
      </c>
      <c r="AT92" s="3">
        <f t="shared" ref="AT92" si="216">AS92+1</f>
        <v>2059</v>
      </c>
      <c r="AU92" s="3">
        <f t="shared" ref="AU92" si="217">AT92+1</f>
        <v>2060</v>
      </c>
      <c r="AV92" s="3">
        <f t="shared" ref="AV92" si="218">AU92+1</f>
        <v>2061</v>
      </c>
      <c r="AW92" s="3">
        <f t="shared" ref="AW92" si="219">AV92+1</f>
        <v>2062</v>
      </c>
      <c r="AX92" s="3">
        <f t="shared" ref="AX92" si="220">AW92+1</f>
        <v>2063</v>
      </c>
      <c r="AY92" s="3">
        <f t="shared" ref="AY92" si="221">AX92+1</f>
        <v>2064</v>
      </c>
      <c r="AZ92" s="3">
        <f t="shared" ref="AZ92" si="222">AY92+1</f>
        <v>2065</v>
      </c>
      <c r="BA92" s="3">
        <f t="shared" ref="BA92" si="223">AZ92+1</f>
        <v>2066</v>
      </c>
      <c r="BB92" s="3">
        <f t="shared" ref="BB92" si="224">BA92+1</f>
        <v>2067</v>
      </c>
      <c r="BC92" s="3">
        <f t="shared" ref="BC92" si="225">BB92+1</f>
        <v>2068</v>
      </c>
      <c r="BD92" s="3">
        <f t="shared" ref="BD92" si="226">BC92+1</f>
        <v>2069</v>
      </c>
      <c r="BE92" s="3">
        <f t="shared" ref="BE92" si="227">BD92+1</f>
        <v>2070</v>
      </c>
      <c r="BF92" s="3">
        <f t="shared" ref="BF92" si="228">BE92+1</f>
        <v>2071</v>
      </c>
      <c r="BG92" s="10"/>
    </row>
    <row r="93" spans="1:59" x14ac:dyDescent="0.25">
      <c r="A93" s="10"/>
      <c r="B93" s="2" t="str">
        <f t="shared" ref="B93:B107" si="229">IF(OR(COUNTIF(E93:F93,"*")&gt;0,AND(COUNT(I93:BF93)&gt;0,OR(ISBLANK(E93),ISBLANK(F93)))),"Warning","")</f>
        <v/>
      </c>
      <c r="C93" s="531"/>
      <c r="D93" s="533"/>
      <c r="E93" s="391"/>
      <c r="F93" s="392"/>
      <c r="G93" s="2" t="str">
        <f t="shared" ref="G93:G107" si="230">IF(OR(COUNTIF(I93:BF93,"&lt;0")&gt;0,COUNTIF(I93:BF93,"*")&gt;0,ISNUMBER(H93)),"Warning","")</f>
        <v/>
      </c>
      <c r="H93" s="336"/>
      <c r="I93" s="401"/>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2"/>
      <c r="AJ93" s="402"/>
      <c r="AK93" s="402"/>
      <c r="AL93" s="402"/>
      <c r="AM93" s="402"/>
      <c r="AN93" s="402"/>
      <c r="AO93" s="402"/>
      <c r="AP93" s="402"/>
      <c r="AQ93" s="402"/>
      <c r="AR93" s="402"/>
      <c r="AS93" s="402"/>
      <c r="AT93" s="402"/>
      <c r="AU93" s="402"/>
      <c r="AV93" s="402"/>
      <c r="AW93" s="402"/>
      <c r="AX93" s="402"/>
      <c r="AY93" s="402"/>
      <c r="AZ93" s="402"/>
      <c r="BA93" s="402"/>
      <c r="BB93" s="402"/>
      <c r="BC93" s="402"/>
      <c r="BD93" s="402"/>
      <c r="BE93" s="402"/>
      <c r="BF93" s="402"/>
      <c r="BG93" s="10"/>
    </row>
    <row r="94" spans="1:59" x14ac:dyDescent="0.25">
      <c r="A94" s="10"/>
      <c r="B94" s="2" t="str">
        <f t="shared" si="229"/>
        <v/>
      </c>
      <c r="C94" s="512"/>
      <c r="D94" s="514"/>
      <c r="E94" s="393"/>
      <c r="F94" s="394"/>
      <c r="G94" s="2" t="str">
        <f t="shared" si="230"/>
        <v/>
      </c>
      <c r="H94" s="403"/>
      <c r="I94" s="404"/>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405"/>
      <c r="AN94" s="405"/>
      <c r="AO94" s="405"/>
      <c r="AP94" s="405"/>
      <c r="AQ94" s="405"/>
      <c r="AR94" s="405"/>
      <c r="AS94" s="405"/>
      <c r="AT94" s="405"/>
      <c r="AU94" s="405"/>
      <c r="AV94" s="405"/>
      <c r="AW94" s="405"/>
      <c r="AX94" s="405"/>
      <c r="AY94" s="405"/>
      <c r="AZ94" s="405"/>
      <c r="BA94" s="405"/>
      <c r="BB94" s="405"/>
      <c r="BC94" s="405"/>
      <c r="BD94" s="405"/>
      <c r="BE94" s="405"/>
      <c r="BF94" s="405"/>
      <c r="BG94" s="10"/>
    </row>
    <row r="95" spans="1:59" x14ac:dyDescent="0.25">
      <c r="A95" s="10"/>
      <c r="B95" s="2" t="str">
        <f t="shared" si="229"/>
        <v/>
      </c>
      <c r="C95" s="512"/>
      <c r="D95" s="514"/>
      <c r="E95" s="393"/>
      <c r="F95" s="394"/>
      <c r="G95" s="2" t="str">
        <f t="shared" si="230"/>
        <v/>
      </c>
      <c r="H95" s="403"/>
      <c r="I95" s="404"/>
      <c r="J95" s="405"/>
      <c r="K95" s="405"/>
      <c r="L95" s="405"/>
      <c r="M95" s="405"/>
      <c r="N95" s="405"/>
      <c r="O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5"/>
      <c r="AM95" s="405"/>
      <c r="AN95" s="405"/>
      <c r="AO95" s="405"/>
      <c r="AP95" s="405"/>
      <c r="AQ95" s="405"/>
      <c r="AR95" s="405"/>
      <c r="AS95" s="405"/>
      <c r="AT95" s="405"/>
      <c r="AU95" s="405"/>
      <c r="AV95" s="405"/>
      <c r="AW95" s="405"/>
      <c r="AX95" s="405"/>
      <c r="AY95" s="405"/>
      <c r="AZ95" s="405"/>
      <c r="BA95" s="405"/>
      <c r="BB95" s="405"/>
      <c r="BC95" s="405"/>
      <c r="BD95" s="405"/>
      <c r="BE95" s="405"/>
      <c r="BF95" s="405"/>
      <c r="BG95" s="10"/>
    </row>
    <row r="96" spans="1:59" x14ac:dyDescent="0.25">
      <c r="A96" s="10"/>
      <c r="B96" s="2" t="str">
        <f t="shared" si="229"/>
        <v/>
      </c>
      <c r="C96" s="512"/>
      <c r="D96" s="514"/>
      <c r="E96" s="393"/>
      <c r="F96" s="394"/>
      <c r="G96" s="2" t="str">
        <f t="shared" si="230"/>
        <v/>
      </c>
      <c r="H96" s="403"/>
      <c r="I96" s="404"/>
      <c r="J96" s="405"/>
      <c r="K96" s="405"/>
      <c r="L96" s="405"/>
      <c r="M96" s="405"/>
      <c r="N96" s="405"/>
      <c r="O96" s="405"/>
      <c r="P96" s="405"/>
      <c r="Q96" s="405"/>
      <c r="R96" s="405"/>
      <c r="S96" s="405"/>
      <c r="T96" s="405"/>
      <c r="U96" s="405"/>
      <c r="V96" s="405"/>
      <c r="W96" s="405"/>
      <c r="X96" s="405"/>
      <c r="Y96" s="405"/>
      <c r="Z96" s="405"/>
      <c r="AA96" s="405"/>
      <c r="AB96" s="405"/>
      <c r="AC96" s="405"/>
      <c r="AD96" s="405"/>
      <c r="AE96" s="405"/>
      <c r="AF96" s="405"/>
      <c r="AG96" s="405"/>
      <c r="AH96" s="405"/>
      <c r="AI96" s="405"/>
      <c r="AJ96" s="405"/>
      <c r="AK96" s="405"/>
      <c r="AL96" s="405"/>
      <c r="AM96" s="405"/>
      <c r="AN96" s="405"/>
      <c r="AO96" s="405"/>
      <c r="AP96" s="405"/>
      <c r="AQ96" s="405"/>
      <c r="AR96" s="405"/>
      <c r="AS96" s="405"/>
      <c r="AT96" s="405"/>
      <c r="AU96" s="405"/>
      <c r="AV96" s="405"/>
      <c r="AW96" s="405"/>
      <c r="AX96" s="405"/>
      <c r="AY96" s="405"/>
      <c r="AZ96" s="405"/>
      <c r="BA96" s="405"/>
      <c r="BB96" s="405"/>
      <c r="BC96" s="405"/>
      <c r="BD96" s="405"/>
      <c r="BE96" s="405"/>
      <c r="BF96" s="405"/>
      <c r="BG96" s="10"/>
    </row>
    <row r="97" spans="1:59" x14ac:dyDescent="0.25">
      <c r="A97" s="10"/>
      <c r="B97" s="2" t="str">
        <f t="shared" si="229"/>
        <v/>
      </c>
      <c r="C97" s="512"/>
      <c r="D97" s="514"/>
      <c r="E97" s="393"/>
      <c r="F97" s="394"/>
      <c r="G97" s="2" t="str">
        <f t="shared" si="230"/>
        <v/>
      </c>
      <c r="H97" s="403"/>
      <c r="I97" s="404"/>
      <c r="J97" s="405"/>
      <c r="K97" s="405"/>
      <c r="L97" s="405"/>
      <c r="M97" s="405"/>
      <c r="N97" s="405"/>
      <c r="O97" s="405"/>
      <c r="P97" s="405"/>
      <c r="Q97" s="405"/>
      <c r="R97" s="405"/>
      <c r="S97" s="405"/>
      <c r="T97" s="405"/>
      <c r="U97" s="405"/>
      <c r="V97" s="405"/>
      <c r="W97" s="405"/>
      <c r="X97" s="405"/>
      <c r="Y97" s="405"/>
      <c r="Z97" s="405"/>
      <c r="AA97" s="405"/>
      <c r="AB97" s="405"/>
      <c r="AC97" s="405"/>
      <c r="AD97" s="405"/>
      <c r="AE97" s="405"/>
      <c r="AF97" s="405"/>
      <c r="AG97" s="405"/>
      <c r="AH97" s="405"/>
      <c r="AI97" s="405"/>
      <c r="AJ97" s="405"/>
      <c r="AK97" s="405"/>
      <c r="AL97" s="405"/>
      <c r="AM97" s="405"/>
      <c r="AN97" s="405"/>
      <c r="AO97" s="405"/>
      <c r="AP97" s="405"/>
      <c r="AQ97" s="405"/>
      <c r="AR97" s="405"/>
      <c r="AS97" s="405"/>
      <c r="AT97" s="405"/>
      <c r="AU97" s="405"/>
      <c r="AV97" s="405"/>
      <c r="AW97" s="405"/>
      <c r="AX97" s="405"/>
      <c r="AY97" s="405"/>
      <c r="AZ97" s="405"/>
      <c r="BA97" s="405"/>
      <c r="BB97" s="405"/>
      <c r="BC97" s="405"/>
      <c r="BD97" s="405"/>
      <c r="BE97" s="405"/>
      <c r="BF97" s="405"/>
      <c r="BG97" s="10"/>
    </row>
    <row r="98" spans="1:59" x14ac:dyDescent="0.25">
      <c r="A98" s="10"/>
      <c r="B98" s="2" t="str">
        <f t="shared" si="229"/>
        <v/>
      </c>
      <c r="C98" s="512"/>
      <c r="D98" s="514"/>
      <c r="E98" s="393"/>
      <c r="F98" s="394"/>
      <c r="G98" s="2" t="str">
        <f t="shared" si="230"/>
        <v/>
      </c>
      <c r="H98" s="403"/>
      <c r="I98" s="404"/>
      <c r="J98" s="405"/>
      <c r="K98" s="405"/>
      <c r="L98" s="405"/>
      <c r="M98" s="405"/>
      <c r="N98" s="405"/>
      <c r="O98" s="405"/>
      <c r="P98" s="405"/>
      <c r="Q98" s="405"/>
      <c r="R98" s="405"/>
      <c r="S98" s="405"/>
      <c r="T98" s="405"/>
      <c r="U98" s="405"/>
      <c r="V98" s="405"/>
      <c r="W98" s="405"/>
      <c r="X98" s="405"/>
      <c r="Y98" s="405"/>
      <c r="Z98" s="405"/>
      <c r="AA98" s="405"/>
      <c r="AB98" s="405"/>
      <c r="AC98" s="405"/>
      <c r="AD98" s="405"/>
      <c r="AE98" s="405"/>
      <c r="AF98" s="405"/>
      <c r="AG98" s="405"/>
      <c r="AH98" s="405"/>
      <c r="AI98" s="405"/>
      <c r="AJ98" s="405"/>
      <c r="AK98" s="405"/>
      <c r="AL98" s="405"/>
      <c r="AM98" s="405"/>
      <c r="AN98" s="405"/>
      <c r="AO98" s="405"/>
      <c r="AP98" s="405"/>
      <c r="AQ98" s="405"/>
      <c r="AR98" s="405"/>
      <c r="AS98" s="405"/>
      <c r="AT98" s="405"/>
      <c r="AU98" s="405"/>
      <c r="AV98" s="405"/>
      <c r="AW98" s="405"/>
      <c r="AX98" s="405"/>
      <c r="AY98" s="405"/>
      <c r="AZ98" s="405"/>
      <c r="BA98" s="405"/>
      <c r="BB98" s="405"/>
      <c r="BC98" s="405"/>
      <c r="BD98" s="405"/>
      <c r="BE98" s="405"/>
      <c r="BF98" s="405"/>
      <c r="BG98" s="10"/>
    </row>
    <row r="99" spans="1:59" x14ac:dyDescent="0.25">
      <c r="A99" s="10"/>
      <c r="B99" s="2" t="str">
        <f t="shared" si="229"/>
        <v/>
      </c>
      <c r="C99" s="512"/>
      <c r="D99" s="514"/>
      <c r="E99" s="393"/>
      <c r="F99" s="394"/>
      <c r="G99" s="2" t="str">
        <f t="shared" si="230"/>
        <v/>
      </c>
      <c r="H99" s="403"/>
      <c r="I99" s="404"/>
      <c r="J99" s="405"/>
      <c r="K99" s="405"/>
      <c r="L99" s="405"/>
      <c r="M99" s="405"/>
      <c r="N99" s="405"/>
      <c r="O99" s="405"/>
      <c r="P99" s="405"/>
      <c r="Q99" s="405"/>
      <c r="R99" s="405"/>
      <c r="S99" s="405"/>
      <c r="T99" s="405"/>
      <c r="U99" s="405"/>
      <c r="V99" s="405"/>
      <c r="W99" s="405"/>
      <c r="X99" s="405"/>
      <c r="Y99" s="405"/>
      <c r="Z99" s="405"/>
      <c r="AA99" s="405"/>
      <c r="AB99" s="405"/>
      <c r="AC99" s="405"/>
      <c r="AD99" s="405"/>
      <c r="AE99" s="405"/>
      <c r="AF99" s="405"/>
      <c r="AG99" s="405"/>
      <c r="AH99" s="405"/>
      <c r="AI99" s="405"/>
      <c r="AJ99" s="405"/>
      <c r="AK99" s="405"/>
      <c r="AL99" s="405"/>
      <c r="AM99" s="405"/>
      <c r="AN99" s="405"/>
      <c r="AO99" s="405"/>
      <c r="AP99" s="405"/>
      <c r="AQ99" s="405"/>
      <c r="AR99" s="405"/>
      <c r="AS99" s="405"/>
      <c r="AT99" s="405"/>
      <c r="AU99" s="405"/>
      <c r="AV99" s="405"/>
      <c r="AW99" s="405"/>
      <c r="AX99" s="405"/>
      <c r="AY99" s="405"/>
      <c r="AZ99" s="405"/>
      <c r="BA99" s="405"/>
      <c r="BB99" s="405"/>
      <c r="BC99" s="405"/>
      <c r="BD99" s="405"/>
      <c r="BE99" s="405"/>
      <c r="BF99" s="405"/>
      <c r="BG99" s="10"/>
    </row>
    <row r="100" spans="1:59" x14ac:dyDescent="0.25">
      <c r="A100" s="10"/>
      <c r="B100" s="2" t="str">
        <f t="shared" si="229"/>
        <v/>
      </c>
      <c r="C100" s="512"/>
      <c r="D100" s="514"/>
      <c r="E100" s="393"/>
      <c r="F100" s="394"/>
      <c r="G100" s="2" t="str">
        <f t="shared" si="230"/>
        <v/>
      </c>
      <c r="H100" s="403"/>
      <c r="I100" s="404"/>
      <c r="J100" s="405"/>
      <c r="K100" s="405"/>
      <c r="L100" s="405"/>
      <c r="M100" s="405"/>
      <c r="N100" s="405"/>
      <c r="O100" s="405"/>
      <c r="P100" s="405"/>
      <c r="Q100" s="405"/>
      <c r="R100" s="405"/>
      <c r="S100" s="405"/>
      <c r="T100" s="405"/>
      <c r="U100" s="405"/>
      <c r="V100" s="405"/>
      <c r="W100" s="405"/>
      <c r="X100" s="405"/>
      <c r="Y100" s="405"/>
      <c r="Z100" s="405"/>
      <c r="AA100" s="405"/>
      <c r="AB100" s="405"/>
      <c r="AC100" s="405"/>
      <c r="AD100" s="405"/>
      <c r="AE100" s="405"/>
      <c r="AF100" s="405"/>
      <c r="AG100" s="405"/>
      <c r="AH100" s="405"/>
      <c r="AI100" s="405"/>
      <c r="AJ100" s="405"/>
      <c r="AK100" s="405"/>
      <c r="AL100" s="405"/>
      <c r="AM100" s="405"/>
      <c r="AN100" s="405"/>
      <c r="AO100" s="405"/>
      <c r="AP100" s="405"/>
      <c r="AQ100" s="405"/>
      <c r="AR100" s="405"/>
      <c r="AS100" s="405"/>
      <c r="AT100" s="405"/>
      <c r="AU100" s="405"/>
      <c r="AV100" s="405"/>
      <c r="AW100" s="405"/>
      <c r="AX100" s="405"/>
      <c r="AY100" s="405"/>
      <c r="AZ100" s="405"/>
      <c r="BA100" s="405"/>
      <c r="BB100" s="405"/>
      <c r="BC100" s="405"/>
      <c r="BD100" s="405"/>
      <c r="BE100" s="405"/>
      <c r="BF100" s="405"/>
      <c r="BG100" s="10"/>
    </row>
    <row r="101" spans="1:59" x14ac:dyDescent="0.25">
      <c r="A101" s="10"/>
      <c r="B101" s="2" t="str">
        <f t="shared" si="229"/>
        <v/>
      </c>
      <c r="C101" s="512"/>
      <c r="D101" s="514"/>
      <c r="E101" s="393"/>
      <c r="F101" s="394"/>
      <c r="G101" s="2" t="str">
        <f t="shared" si="230"/>
        <v/>
      </c>
      <c r="H101" s="403"/>
      <c r="I101" s="404"/>
      <c r="J101" s="405"/>
      <c r="K101" s="405"/>
      <c r="L101" s="405"/>
      <c r="M101" s="405"/>
      <c r="N101" s="405"/>
      <c r="O101" s="405"/>
      <c r="P101" s="405"/>
      <c r="Q101" s="405"/>
      <c r="R101" s="405"/>
      <c r="S101" s="405"/>
      <c r="T101" s="405"/>
      <c r="U101" s="405"/>
      <c r="V101" s="405"/>
      <c r="W101" s="405"/>
      <c r="X101" s="405"/>
      <c r="Y101" s="405"/>
      <c r="Z101" s="405"/>
      <c r="AA101" s="405"/>
      <c r="AB101" s="405"/>
      <c r="AC101" s="405"/>
      <c r="AD101" s="405"/>
      <c r="AE101" s="405"/>
      <c r="AF101" s="405"/>
      <c r="AG101" s="405"/>
      <c r="AH101" s="405"/>
      <c r="AI101" s="405"/>
      <c r="AJ101" s="405"/>
      <c r="AK101" s="405"/>
      <c r="AL101" s="405"/>
      <c r="AM101" s="405"/>
      <c r="AN101" s="405"/>
      <c r="AO101" s="405"/>
      <c r="AP101" s="405"/>
      <c r="AQ101" s="405"/>
      <c r="AR101" s="405"/>
      <c r="AS101" s="405"/>
      <c r="AT101" s="405"/>
      <c r="AU101" s="405"/>
      <c r="AV101" s="405"/>
      <c r="AW101" s="405"/>
      <c r="AX101" s="405"/>
      <c r="AY101" s="405"/>
      <c r="AZ101" s="405"/>
      <c r="BA101" s="405"/>
      <c r="BB101" s="405"/>
      <c r="BC101" s="405"/>
      <c r="BD101" s="405"/>
      <c r="BE101" s="405"/>
      <c r="BF101" s="405"/>
      <c r="BG101" s="10"/>
    </row>
    <row r="102" spans="1:59" x14ac:dyDescent="0.25">
      <c r="A102" s="10"/>
      <c r="B102" s="2" t="str">
        <f t="shared" si="229"/>
        <v/>
      </c>
      <c r="C102" s="512"/>
      <c r="D102" s="514"/>
      <c r="E102" s="393"/>
      <c r="F102" s="394"/>
      <c r="G102" s="2" t="str">
        <f t="shared" si="230"/>
        <v/>
      </c>
      <c r="H102" s="403"/>
      <c r="I102" s="404"/>
      <c r="J102" s="405"/>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5"/>
      <c r="AM102" s="405"/>
      <c r="AN102" s="405"/>
      <c r="AO102" s="405"/>
      <c r="AP102" s="405"/>
      <c r="AQ102" s="405"/>
      <c r="AR102" s="405"/>
      <c r="AS102" s="405"/>
      <c r="AT102" s="405"/>
      <c r="AU102" s="405"/>
      <c r="AV102" s="405"/>
      <c r="AW102" s="405"/>
      <c r="AX102" s="405"/>
      <c r="AY102" s="405"/>
      <c r="AZ102" s="405"/>
      <c r="BA102" s="405"/>
      <c r="BB102" s="405"/>
      <c r="BC102" s="405"/>
      <c r="BD102" s="405"/>
      <c r="BE102" s="405"/>
      <c r="BF102" s="405"/>
      <c r="BG102" s="10"/>
    </row>
    <row r="103" spans="1:59" x14ac:dyDescent="0.25">
      <c r="A103" s="10"/>
      <c r="B103" s="2" t="str">
        <f t="shared" si="229"/>
        <v/>
      </c>
      <c r="C103" s="512"/>
      <c r="D103" s="514"/>
      <c r="E103" s="393"/>
      <c r="F103" s="394"/>
      <c r="G103" s="2" t="str">
        <f t="shared" si="230"/>
        <v/>
      </c>
      <c r="H103" s="403"/>
      <c r="I103" s="404"/>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5"/>
      <c r="AL103" s="405"/>
      <c r="AM103" s="405"/>
      <c r="AN103" s="405"/>
      <c r="AO103" s="405"/>
      <c r="AP103" s="405"/>
      <c r="AQ103" s="405"/>
      <c r="AR103" s="405"/>
      <c r="AS103" s="405"/>
      <c r="AT103" s="405"/>
      <c r="AU103" s="405"/>
      <c r="AV103" s="405"/>
      <c r="AW103" s="405"/>
      <c r="AX103" s="405"/>
      <c r="AY103" s="405"/>
      <c r="AZ103" s="405"/>
      <c r="BA103" s="405"/>
      <c r="BB103" s="405"/>
      <c r="BC103" s="405"/>
      <c r="BD103" s="405"/>
      <c r="BE103" s="405"/>
      <c r="BF103" s="405"/>
      <c r="BG103" s="10"/>
    </row>
    <row r="104" spans="1:59" x14ac:dyDescent="0.25">
      <c r="A104" s="10"/>
      <c r="B104" s="2" t="str">
        <f t="shared" si="229"/>
        <v/>
      </c>
      <c r="C104" s="512"/>
      <c r="D104" s="514"/>
      <c r="E104" s="395"/>
      <c r="F104" s="396"/>
      <c r="G104" s="2" t="str">
        <f t="shared" si="230"/>
        <v/>
      </c>
      <c r="H104" s="406"/>
      <c r="I104" s="407"/>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c r="AH104" s="408"/>
      <c r="AI104" s="408"/>
      <c r="AJ104" s="408"/>
      <c r="AK104" s="408"/>
      <c r="AL104" s="408"/>
      <c r="AM104" s="408"/>
      <c r="AN104" s="408"/>
      <c r="AO104" s="408"/>
      <c r="AP104" s="408"/>
      <c r="AQ104" s="408"/>
      <c r="AR104" s="408"/>
      <c r="AS104" s="408"/>
      <c r="AT104" s="408"/>
      <c r="AU104" s="408"/>
      <c r="AV104" s="408"/>
      <c r="AW104" s="408"/>
      <c r="AX104" s="408"/>
      <c r="AY104" s="408"/>
      <c r="AZ104" s="408"/>
      <c r="BA104" s="408"/>
      <c r="BB104" s="408"/>
      <c r="BC104" s="408"/>
      <c r="BD104" s="408"/>
      <c r="BE104" s="408"/>
      <c r="BF104" s="408"/>
      <c r="BG104" s="10"/>
    </row>
    <row r="105" spans="1:59" x14ac:dyDescent="0.25">
      <c r="A105" s="10"/>
      <c r="B105" s="2" t="str">
        <f t="shared" si="229"/>
        <v/>
      </c>
      <c r="C105" s="512"/>
      <c r="D105" s="514"/>
      <c r="E105" s="395"/>
      <c r="F105" s="396"/>
      <c r="G105" s="2" t="str">
        <f t="shared" si="230"/>
        <v/>
      </c>
      <c r="H105" s="406"/>
      <c r="I105" s="407"/>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c r="AK105" s="408"/>
      <c r="AL105" s="408"/>
      <c r="AM105" s="408"/>
      <c r="AN105" s="408"/>
      <c r="AO105" s="408"/>
      <c r="AP105" s="408"/>
      <c r="AQ105" s="408"/>
      <c r="AR105" s="408"/>
      <c r="AS105" s="408"/>
      <c r="AT105" s="408"/>
      <c r="AU105" s="408"/>
      <c r="AV105" s="408"/>
      <c r="AW105" s="408"/>
      <c r="AX105" s="408"/>
      <c r="AY105" s="408"/>
      <c r="AZ105" s="408"/>
      <c r="BA105" s="408"/>
      <c r="BB105" s="408"/>
      <c r="BC105" s="408"/>
      <c r="BD105" s="408"/>
      <c r="BE105" s="408"/>
      <c r="BF105" s="408"/>
      <c r="BG105" s="10"/>
    </row>
    <row r="106" spans="1:59" x14ac:dyDescent="0.25">
      <c r="A106" s="10"/>
      <c r="B106" s="2" t="str">
        <f t="shared" si="229"/>
        <v/>
      </c>
      <c r="C106" s="512"/>
      <c r="D106" s="514"/>
      <c r="E106" s="397"/>
      <c r="F106" s="398"/>
      <c r="G106" s="2" t="str">
        <f t="shared" si="230"/>
        <v/>
      </c>
      <c r="H106" s="409"/>
      <c r="I106" s="410"/>
      <c r="J106" s="411"/>
      <c r="K106" s="411"/>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c r="AY106" s="411"/>
      <c r="AZ106" s="411"/>
      <c r="BA106" s="411"/>
      <c r="BB106" s="411"/>
      <c r="BC106" s="411"/>
      <c r="BD106" s="411"/>
      <c r="BE106" s="411"/>
      <c r="BF106" s="411"/>
      <c r="BG106" s="10"/>
    </row>
    <row r="107" spans="1:59" ht="15.75" thickBot="1" x14ac:dyDescent="0.3">
      <c r="A107" s="10"/>
      <c r="B107" s="2" t="str">
        <f t="shared" si="229"/>
        <v/>
      </c>
      <c r="C107" s="534"/>
      <c r="D107" s="536"/>
      <c r="E107" s="399"/>
      <c r="F107" s="400"/>
      <c r="G107" s="155" t="str">
        <f t="shared" si="230"/>
        <v/>
      </c>
      <c r="H107" s="412"/>
      <c r="I107" s="413"/>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10"/>
    </row>
    <row r="108" spans="1:59" ht="13.5" customHeight="1" x14ac:dyDescent="0.25">
      <c r="A108" s="10"/>
      <c r="G108" s="574"/>
      <c r="H108" s="575"/>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162"/>
      <c r="AX108" s="162"/>
      <c r="AY108" s="162"/>
      <c r="AZ108" s="162"/>
      <c r="BA108" s="162"/>
      <c r="BB108" s="162"/>
      <c r="BC108" s="162"/>
      <c r="BD108" s="162"/>
      <c r="BE108" s="162"/>
      <c r="BF108" s="162"/>
      <c r="BG108" s="10"/>
    </row>
    <row r="109" spans="1:59" ht="13.5" customHeight="1" thickBot="1" x14ac:dyDescent="0.3">
      <c r="A109" s="10"/>
      <c r="G109" s="545" t="s">
        <v>15</v>
      </c>
      <c r="H109" s="545"/>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99"/>
      <c r="BC109" s="99"/>
      <c r="BD109" s="99"/>
      <c r="BE109" s="99"/>
      <c r="BF109" s="99"/>
      <c r="BG109" s="10"/>
    </row>
    <row r="110" spans="1:59" ht="10.5" customHeight="1" x14ac:dyDescent="0.25">
      <c r="A110" s="10"/>
      <c r="C110" s="546" t="str">
        <f>IF(ISBLANK(C93),"",C93)</f>
        <v/>
      </c>
      <c r="D110" s="547"/>
      <c r="E110" s="547"/>
      <c r="F110" s="548"/>
      <c r="G110" s="572">
        <f t="shared" ref="G110:G124" si="231">+SUM(I110:BF110)</f>
        <v>0</v>
      </c>
      <c r="H110" s="573"/>
      <c r="I110" s="238" t="str">
        <f>IF(I93="","",$E93*I93)</f>
        <v/>
      </c>
      <c r="J110" s="239" t="str">
        <f t="shared" ref="J110:BF115" si="232">IF(J93="","",$E93*J93)</f>
        <v/>
      </c>
      <c r="K110" s="239" t="str">
        <f t="shared" si="232"/>
        <v/>
      </c>
      <c r="L110" s="239" t="str">
        <f t="shared" si="232"/>
        <v/>
      </c>
      <c r="M110" s="239" t="str">
        <f t="shared" si="232"/>
        <v/>
      </c>
      <c r="N110" s="239" t="str">
        <f t="shared" si="232"/>
        <v/>
      </c>
      <c r="O110" s="239" t="str">
        <f t="shared" si="232"/>
        <v/>
      </c>
      <c r="P110" s="239" t="str">
        <f t="shared" si="232"/>
        <v/>
      </c>
      <c r="Q110" s="239" t="str">
        <f t="shared" si="232"/>
        <v/>
      </c>
      <c r="R110" s="239" t="str">
        <f t="shared" si="232"/>
        <v/>
      </c>
      <c r="S110" s="239" t="str">
        <f t="shared" ref="S110" si="233">IF(S93="","",$E93*S93)</f>
        <v/>
      </c>
      <c r="T110" s="239" t="str">
        <f t="shared" si="232"/>
        <v/>
      </c>
      <c r="U110" s="239" t="str">
        <f t="shared" si="232"/>
        <v/>
      </c>
      <c r="V110" s="239" t="str">
        <f t="shared" si="232"/>
        <v/>
      </c>
      <c r="W110" s="239" t="str">
        <f t="shared" si="232"/>
        <v/>
      </c>
      <c r="X110" s="239" t="str">
        <f t="shared" si="232"/>
        <v/>
      </c>
      <c r="Y110" s="239" t="str">
        <f t="shared" si="232"/>
        <v/>
      </c>
      <c r="Z110" s="239" t="str">
        <f t="shared" si="232"/>
        <v/>
      </c>
      <c r="AA110" s="239" t="str">
        <f t="shared" si="232"/>
        <v/>
      </c>
      <c r="AB110" s="239" t="str">
        <f t="shared" si="232"/>
        <v/>
      </c>
      <c r="AC110" s="239" t="str">
        <f t="shared" si="232"/>
        <v/>
      </c>
      <c r="AD110" s="239" t="str">
        <f t="shared" si="232"/>
        <v/>
      </c>
      <c r="AE110" s="239" t="str">
        <f t="shared" si="232"/>
        <v/>
      </c>
      <c r="AF110" s="239" t="str">
        <f t="shared" si="232"/>
        <v/>
      </c>
      <c r="AG110" s="239" t="str">
        <f t="shared" si="232"/>
        <v/>
      </c>
      <c r="AH110" s="239" t="str">
        <f t="shared" si="232"/>
        <v/>
      </c>
      <c r="AI110" s="239" t="str">
        <f t="shared" si="232"/>
        <v/>
      </c>
      <c r="AJ110" s="239" t="str">
        <f t="shared" si="232"/>
        <v/>
      </c>
      <c r="AK110" s="239" t="str">
        <f t="shared" si="232"/>
        <v/>
      </c>
      <c r="AL110" s="239" t="str">
        <f t="shared" si="232"/>
        <v/>
      </c>
      <c r="AM110" s="239" t="str">
        <f t="shared" si="232"/>
        <v/>
      </c>
      <c r="AN110" s="239" t="str">
        <f t="shared" si="232"/>
        <v/>
      </c>
      <c r="AO110" s="239" t="str">
        <f t="shared" si="232"/>
        <v/>
      </c>
      <c r="AP110" s="239" t="str">
        <f t="shared" si="232"/>
        <v/>
      </c>
      <c r="AQ110" s="239" t="str">
        <f t="shared" si="232"/>
        <v/>
      </c>
      <c r="AR110" s="239" t="str">
        <f t="shared" si="232"/>
        <v/>
      </c>
      <c r="AS110" s="239" t="str">
        <f t="shared" si="232"/>
        <v/>
      </c>
      <c r="AT110" s="239" t="str">
        <f t="shared" si="232"/>
        <v/>
      </c>
      <c r="AU110" s="239" t="str">
        <f t="shared" si="232"/>
        <v/>
      </c>
      <c r="AV110" s="239" t="str">
        <f t="shared" si="232"/>
        <v/>
      </c>
      <c r="AW110" s="239" t="str">
        <f t="shared" si="232"/>
        <v/>
      </c>
      <c r="AX110" s="239" t="str">
        <f t="shared" si="232"/>
        <v/>
      </c>
      <c r="AY110" s="239" t="str">
        <f t="shared" si="232"/>
        <v/>
      </c>
      <c r="AZ110" s="239" t="str">
        <f t="shared" si="232"/>
        <v/>
      </c>
      <c r="BA110" s="239" t="str">
        <f t="shared" si="232"/>
        <v/>
      </c>
      <c r="BB110" s="239" t="str">
        <f t="shared" si="232"/>
        <v/>
      </c>
      <c r="BC110" s="239" t="str">
        <f t="shared" si="232"/>
        <v/>
      </c>
      <c r="BD110" s="239" t="str">
        <f t="shared" si="232"/>
        <v/>
      </c>
      <c r="BE110" s="239" t="str">
        <f t="shared" si="232"/>
        <v/>
      </c>
      <c r="BF110" s="240" t="str">
        <f t="shared" si="232"/>
        <v/>
      </c>
      <c r="BG110" s="10"/>
    </row>
    <row r="111" spans="1:59" ht="10.5" customHeight="1" x14ac:dyDescent="0.25">
      <c r="A111" s="10"/>
      <c r="C111" s="516" t="str">
        <f t="shared" ref="C111:C124" si="234">IF(ISBLANK(C94),"",C94)</f>
        <v/>
      </c>
      <c r="D111" s="517"/>
      <c r="E111" s="517"/>
      <c r="F111" s="518"/>
      <c r="G111" s="537">
        <f t="shared" si="231"/>
        <v>0</v>
      </c>
      <c r="H111" s="538"/>
      <c r="I111" s="241" t="str">
        <f t="shared" ref="I111:X124" si="235">IF(I94="","",$E94*I94)</f>
        <v/>
      </c>
      <c r="J111" s="242" t="str">
        <f t="shared" si="235"/>
        <v/>
      </c>
      <c r="K111" s="242" t="str">
        <f t="shared" si="235"/>
        <v/>
      </c>
      <c r="L111" s="242" t="str">
        <f t="shared" si="235"/>
        <v/>
      </c>
      <c r="M111" s="242" t="str">
        <f t="shared" si="235"/>
        <v/>
      </c>
      <c r="N111" s="242" t="str">
        <f t="shared" si="235"/>
        <v/>
      </c>
      <c r="O111" s="242" t="str">
        <f t="shared" si="235"/>
        <v/>
      </c>
      <c r="P111" s="242" t="str">
        <f t="shared" si="235"/>
        <v/>
      </c>
      <c r="Q111" s="242" t="str">
        <f t="shared" si="235"/>
        <v/>
      </c>
      <c r="R111" s="242" t="str">
        <f t="shared" si="235"/>
        <v/>
      </c>
      <c r="S111" s="242" t="str">
        <f t="shared" si="235"/>
        <v/>
      </c>
      <c r="T111" s="242" t="str">
        <f t="shared" si="235"/>
        <v/>
      </c>
      <c r="U111" s="242" t="str">
        <f t="shared" si="235"/>
        <v/>
      </c>
      <c r="V111" s="242" t="str">
        <f t="shared" si="235"/>
        <v/>
      </c>
      <c r="W111" s="242" t="str">
        <f t="shared" si="235"/>
        <v/>
      </c>
      <c r="X111" s="242" t="str">
        <f t="shared" si="235"/>
        <v/>
      </c>
      <c r="Y111" s="242" t="str">
        <f t="shared" si="232"/>
        <v/>
      </c>
      <c r="Z111" s="242" t="str">
        <f t="shared" si="232"/>
        <v/>
      </c>
      <c r="AA111" s="242" t="str">
        <f t="shared" si="232"/>
        <v/>
      </c>
      <c r="AB111" s="242" t="str">
        <f t="shared" si="232"/>
        <v/>
      </c>
      <c r="AC111" s="242" t="str">
        <f t="shared" si="232"/>
        <v/>
      </c>
      <c r="AD111" s="242" t="str">
        <f t="shared" si="232"/>
        <v/>
      </c>
      <c r="AE111" s="242" t="str">
        <f t="shared" si="232"/>
        <v/>
      </c>
      <c r="AF111" s="242" t="str">
        <f t="shared" si="232"/>
        <v/>
      </c>
      <c r="AG111" s="242" t="str">
        <f t="shared" si="232"/>
        <v/>
      </c>
      <c r="AH111" s="242" t="str">
        <f t="shared" si="232"/>
        <v/>
      </c>
      <c r="AI111" s="242" t="str">
        <f t="shared" si="232"/>
        <v/>
      </c>
      <c r="AJ111" s="242" t="str">
        <f t="shared" si="232"/>
        <v/>
      </c>
      <c r="AK111" s="242" t="str">
        <f t="shared" si="232"/>
        <v/>
      </c>
      <c r="AL111" s="242" t="str">
        <f t="shared" si="232"/>
        <v/>
      </c>
      <c r="AM111" s="242" t="str">
        <f t="shared" si="232"/>
        <v/>
      </c>
      <c r="AN111" s="242" t="str">
        <f t="shared" si="232"/>
        <v/>
      </c>
      <c r="AO111" s="242" t="str">
        <f t="shared" si="232"/>
        <v/>
      </c>
      <c r="AP111" s="242" t="str">
        <f t="shared" si="232"/>
        <v/>
      </c>
      <c r="AQ111" s="242" t="str">
        <f t="shared" si="232"/>
        <v/>
      </c>
      <c r="AR111" s="242" t="str">
        <f t="shared" si="232"/>
        <v/>
      </c>
      <c r="AS111" s="242" t="str">
        <f t="shared" si="232"/>
        <v/>
      </c>
      <c r="AT111" s="242" t="str">
        <f t="shared" si="232"/>
        <v/>
      </c>
      <c r="AU111" s="242" t="str">
        <f t="shared" si="232"/>
        <v/>
      </c>
      <c r="AV111" s="242" t="str">
        <f t="shared" si="232"/>
        <v/>
      </c>
      <c r="AW111" s="242" t="str">
        <f t="shared" si="232"/>
        <v/>
      </c>
      <c r="AX111" s="242" t="str">
        <f t="shared" si="232"/>
        <v/>
      </c>
      <c r="AY111" s="242" t="str">
        <f t="shared" si="232"/>
        <v/>
      </c>
      <c r="AZ111" s="242" t="str">
        <f t="shared" si="232"/>
        <v/>
      </c>
      <c r="BA111" s="242" t="str">
        <f t="shared" si="232"/>
        <v/>
      </c>
      <c r="BB111" s="242" t="str">
        <f t="shared" si="232"/>
        <v/>
      </c>
      <c r="BC111" s="242" t="str">
        <f t="shared" si="232"/>
        <v/>
      </c>
      <c r="BD111" s="242" t="str">
        <f t="shared" si="232"/>
        <v/>
      </c>
      <c r="BE111" s="242" t="str">
        <f t="shared" si="232"/>
        <v/>
      </c>
      <c r="BF111" s="243" t="str">
        <f t="shared" si="232"/>
        <v/>
      </c>
      <c r="BG111" s="10"/>
    </row>
    <row r="112" spans="1:59" ht="10.5" customHeight="1" x14ac:dyDescent="0.25">
      <c r="A112" s="10"/>
      <c r="C112" s="516" t="str">
        <f t="shared" si="234"/>
        <v/>
      </c>
      <c r="D112" s="517"/>
      <c r="E112" s="517"/>
      <c r="F112" s="518"/>
      <c r="G112" s="537">
        <f t="shared" si="231"/>
        <v>0</v>
      </c>
      <c r="H112" s="538"/>
      <c r="I112" s="241" t="str">
        <f t="shared" si="235"/>
        <v/>
      </c>
      <c r="J112" s="242" t="str">
        <f t="shared" si="232"/>
        <v/>
      </c>
      <c r="K112" s="242" t="str">
        <f t="shared" si="232"/>
        <v/>
      </c>
      <c r="L112" s="242" t="str">
        <f t="shared" si="232"/>
        <v/>
      </c>
      <c r="M112" s="242" t="str">
        <f t="shared" si="232"/>
        <v/>
      </c>
      <c r="N112" s="242" t="str">
        <f t="shared" si="232"/>
        <v/>
      </c>
      <c r="O112" s="242" t="str">
        <f t="shared" si="232"/>
        <v/>
      </c>
      <c r="P112" s="242" t="str">
        <f t="shared" si="232"/>
        <v/>
      </c>
      <c r="Q112" s="242" t="str">
        <f t="shared" si="232"/>
        <v/>
      </c>
      <c r="R112" s="242" t="str">
        <f t="shared" si="232"/>
        <v/>
      </c>
      <c r="S112" s="242" t="str">
        <f t="shared" si="232"/>
        <v/>
      </c>
      <c r="T112" s="242" t="str">
        <f t="shared" si="232"/>
        <v/>
      </c>
      <c r="U112" s="242" t="str">
        <f t="shared" si="232"/>
        <v/>
      </c>
      <c r="V112" s="242" t="str">
        <f t="shared" si="232"/>
        <v/>
      </c>
      <c r="W112" s="242" t="str">
        <f t="shared" si="232"/>
        <v/>
      </c>
      <c r="X112" s="242" t="str">
        <f t="shared" si="232"/>
        <v/>
      </c>
      <c r="Y112" s="242" t="str">
        <f t="shared" si="232"/>
        <v/>
      </c>
      <c r="Z112" s="242" t="str">
        <f t="shared" si="232"/>
        <v/>
      </c>
      <c r="AA112" s="242" t="str">
        <f t="shared" si="232"/>
        <v/>
      </c>
      <c r="AB112" s="242" t="str">
        <f t="shared" si="232"/>
        <v/>
      </c>
      <c r="AC112" s="242" t="str">
        <f t="shared" si="232"/>
        <v/>
      </c>
      <c r="AD112" s="242" t="str">
        <f t="shared" si="232"/>
        <v/>
      </c>
      <c r="AE112" s="242" t="str">
        <f t="shared" si="232"/>
        <v/>
      </c>
      <c r="AF112" s="242" t="str">
        <f t="shared" si="232"/>
        <v/>
      </c>
      <c r="AG112" s="242" t="str">
        <f t="shared" si="232"/>
        <v/>
      </c>
      <c r="AH112" s="242" t="str">
        <f t="shared" si="232"/>
        <v/>
      </c>
      <c r="AI112" s="242" t="str">
        <f t="shared" si="232"/>
        <v/>
      </c>
      <c r="AJ112" s="242" t="str">
        <f t="shared" si="232"/>
        <v/>
      </c>
      <c r="AK112" s="242" t="str">
        <f t="shared" si="232"/>
        <v/>
      </c>
      <c r="AL112" s="242" t="str">
        <f t="shared" si="232"/>
        <v/>
      </c>
      <c r="AM112" s="242" t="str">
        <f t="shared" si="232"/>
        <v/>
      </c>
      <c r="AN112" s="242" t="str">
        <f t="shared" si="232"/>
        <v/>
      </c>
      <c r="AO112" s="242" t="str">
        <f t="shared" si="232"/>
        <v/>
      </c>
      <c r="AP112" s="242" t="str">
        <f t="shared" si="232"/>
        <v/>
      </c>
      <c r="AQ112" s="242" t="str">
        <f t="shared" si="232"/>
        <v/>
      </c>
      <c r="AR112" s="242" t="str">
        <f t="shared" si="232"/>
        <v/>
      </c>
      <c r="AS112" s="242" t="str">
        <f t="shared" si="232"/>
        <v/>
      </c>
      <c r="AT112" s="242" t="str">
        <f t="shared" si="232"/>
        <v/>
      </c>
      <c r="AU112" s="242" t="str">
        <f t="shared" si="232"/>
        <v/>
      </c>
      <c r="AV112" s="242" t="str">
        <f t="shared" si="232"/>
        <v/>
      </c>
      <c r="AW112" s="242" t="str">
        <f t="shared" si="232"/>
        <v/>
      </c>
      <c r="AX112" s="242" t="str">
        <f t="shared" si="232"/>
        <v/>
      </c>
      <c r="AY112" s="242" t="str">
        <f t="shared" si="232"/>
        <v/>
      </c>
      <c r="AZ112" s="242" t="str">
        <f t="shared" si="232"/>
        <v/>
      </c>
      <c r="BA112" s="242" t="str">
        <f t="shared" si="232"/>
        <v/>
      </c>
      <c r="BB112" s="242" t="str">
        <f t="shared" si="232"/>
        <v/>
      </c>
      <c r="BC112" s="242" t="str">
        <f t="shared" si="232"/>
        <v/>
      </c>
      <c r="BD112" s="242" t="str">
        <f t="shared" si="232"/>
        <v/>
      </c>
      <c r="BE112" s="242" t="str">
        <f t="shared" si="232"/>
        <v/>
      </c>
      <c r="BF112" s="243" t="str">
        <f t="shared" si="232"/>
        <v/>
      </c>
      <c r="BG112" s="10"/>
    </row>
    <row r="113" spans="1:59" ht="10.5" customHeight="1" x14ac:dyDescent="0.25">
      <c r="A113" s="10"/>
      <c r="C113" s="516" t="str">
        <f t="shared" si="234"/>
        <v/>
      </c>
      <c r="D113" s="517"/>
      <c r="E113" s="517"/>
      <c r="F113" s="518"/>
      <c r="G113" s="537">
        <f t="shared" si="231"/>
        <v>0</v>
      </c>
      <c r="H113" s="538"/>
      <c r="I113" s="241" t="str">
        <f t="shared" si="235"/>
        <v/>
      </c>
      <c r="J113" s="242" t="str">
        <f t="shared" si="232"/>
        <v/>
      </c>
      <c r="K113" s="242" t="str">
        <f t="shared" si="232"/>
        <v/>
      </c>
      <c r="L113" s="242" t="str">
        <f t="shared" si="232"/>
        <v/>
      </c>
      <c r="M113" s="242" t="str">
        <f t="shared" si="232"/>
        <v/>
      </c>
      <c r="N113" s="242" t="str">
        <f t="shared" si="232"/>
        <v/>
      </c>
      <c r="O113" s="242" t="str">
        <f t="shared" si="232"/>
        <v/>
      </c>
      <c r="P113" s="242" t="str">
        <f t="shared" si="232"/>
        <v/>
      </c>
      <c r="Q113" s="242" t="str">
        <f t="shared" si="232"/>
        <v/>
      </c>
      <c r="R113" s="242" t="str">
        <f t="shared" si="232"/>
        <v/>
      </c>
      <c r="S113" s="242" t="str">
        <f t="shared" si="232"/>
        <v/>
      </c>
      <c r="T113" s="242" t="str">
        <f t="shared" si="232"/>
        <v/>
      </c>
      <c r="U113" s="242" t="str">
        <f t="shared" si="232"/>
        <v/>
      </c>
      <c r="V113" s="242" t="str">
        <f t="shared" si="232"/>
        <v/>
      </c>
      <c r="W113" s="242" t="str">
        <f t="shared" si="232"/>
        <v/>
      </c>
      <c r="X113" s="242" t="str">
        <f t="shared" si="232"/>
        <v/>
      </c>
      <c r="Y113" s="242" t="str">
        <f t="shared" si="232"/>
        <v/>
      </c>
      <c r="Z113" s="242" t="str">
        <f t="shared" si="232"/>
        <v/>
      </c>
      <c r="AA113" s="242" t="str">
        <f t="shared" si="232"/>
        <v/>
      </c>
      <c r="AB113" s="242" t="str">
        <f t="shared" si="232"/>
        <v/>
      </c>
      <c r="AC113" s="242" t="str">
        <f t="shared" si="232"/>
        <v/>
      </c>
      <c r="AD113" s="242" t="str">
        <f t="shared" si="232"/>
        <v/>
      </c>
      <c r="AE113" s="242" t="str">
        <f t="shared" si="232"/>
        <v/>
      </c>
      <c r="AF113" s="242" t="str">
        <f t="shared" si="232"/>
        <v/>
      </c>
      <c r="AG113" s="242" t="str">
        <f t="shared" si="232"/>
        <v/>
      </c>
      <c r="AH113" s="242" t="str">
        <f t="shared" si="232"/>
        <v/>
      </c>
      <c r="AI113" s="242" t="str">
        <f t="shared" si="232"/>
        <v/>
      </c>
      <c r="AJ113" s="242" t="str">
        <f t="shared" si="232"/>
        <v/>
      </c>
      <c r="AK113" s="242" t="str">
        <f t="shared" si="232"/>
        <v/>
      </c>
      <c r="AL113" s="242" t="str">
        <f t="shared" si="232"/>
        <v/>
      </c>
      <c r="AM113" s="242" t="str">
        <f t="shared" si="232"/>
        <v/>
      </c>
      <c r="AN113" s="242" t="str">
        <f t="shared" si="232"/>
        <v/>
      </c>
      <c r="AO113" s="242" t="str">
        <f t="shared" si="232"/>
        <v/>
      </c>
      <c r="AP113" s="242" t="str">
        <f t="shared" si="232"/>
        <v/>
      </c>
      <c r="AQ113" s="242" t="str">
        <f t="shared" si="232"/>
        <v/>
      </c>
      <c r="AR113" s="242" t="str">
        <f t="shared" si="232"/>
        <v/>
      </c>
      <c r="AS113" s="242" t="str">
        <f t="shared" si="232"/>
        <v/>
      </c>
      <c r="AT113" s="242" t="str">
        <f t="shared" si="232"/>
        <v/>
      </c>
      <c r="AU113" s="242" t="str">
        <f t="shared" si="232"/>
        <v/>
      </c>
      <c r="AV113" s="242" t="str">
        <f t="shared" si="232"/>
        <v/>
      </c>
      <c r="AW113" s="242" t="str">
        <f t="shared" si="232"/>
        <v/>
      </c>
      <c r="AX113" s="242" t="str">
        <f t="shared" si="232"/>
        <v/>
      </c>
      <c r="AY113" s="242" t="str">
        <f t="shared" si="232"/>
        <v/>
      </c>
      <c r="AZ113" s="242" t="str">
        <f t="shared" si="232"/>
        <v/>
      </c>
      <c r="BA113" s="242" t="str">
        <f t="shared" si="232"/>
        <v/>
      </c>
      <c r="BB113" s="242" t="str">
        <f t="shared" si="232"/>
        <v/>
      </c>
      <c r="BC113" s="242" t="str">
        <f t="shared" si="232"/>
        <v/>
      </c>
      <c r="BD113" s="242" t="str">
        <f t="shared" si="232"/>
        <v/>
      </c>
      <c r="BE113" s="242" t="str">
        <f t="shared" si="232"/>
        <v/>
      </c>
      <c r="BF113" s="243" t="str">
        <f t="shared" si="232"/>
        <v/>
      </c>
      <c r="BG113" s="10"/>
    </row>
    <row r="114" spans="1:59" ht="10.5" customHeight="1" x14ac:dyDescent="0.25">
      <c r="A114" s="10"/>
      <c r="C114" s="516" t="str">
        <f t="shared" si="234"/>
        <v/>
      </c>
      <c r="D114" s="517"/>
      <c r="E114" s="517"/>
      <c r="F114" s="518"/>
      <c r="G114" s="537">
        <f t="shared" si="231"/>
        <v>0</v>
      </c>
      <c r="H114" s="538"/>
      <c r="I114" s="241" t="str">
        <f t="shared" si="235"/>
        <v/>
      </c>
      <c r="J114" s="242" t="str">
        <f t="shared" si="232"/>
        <v/>
      </c>
      <c r="K114" s="242" t="str">
        <f t="shared" si="232"/>
        <v/>
      </c>
      <c r="L114" s="242" t="str">
        <f t="shared" si="232"/>
        <v/>
      </c>
      <c r="M114" s="242" t="str">
        <f t="shared" si="232"/>
        <v/>
      </c>
      <c r="N114" s="242" t="str">
        <f t="shared" si="232"/>
        <v/>
      </c>
      <c r="O114" s="242" t="str">
        <f t="shared" si="232"/>
        <v/>
      </c>
      <c r="P114" s="242" t="str">
        <f t="shared" si="232"/>
        <v/>
      </c>
      <c r="Q114" s="242" t="str">
        <f t="shared" si="232"/>
        <v/>
      </c>
      <c r="R114" s="242" t="str">
        <f t="shared" si="232"/>
        <v/>
      </c>
      <c r="S114" s="242" t="str">
        <f t="shared" si="232"/>
        <v/>
      </c>
      <c r="T114" s="242" t="str">
        <f t="shared" si="232"/>
        <v/>
      </c>
      <c r="U114" s="242" t="str">
        <f t="shared" si="232"/>
        <v/>
      </c>
      <c r="V114" s="242" t="str">
        <f t="shared" si="232"/>
        <v/>
      </c>
      <c r="W114" s="242" t="str">
        <f t="shared" si="232"/>
        <v/>
      </c>
      <c r="X114" s="242" t="str">
        <f t="shared" si="232"/>
        <v/>
      </c>
      <c r="Y114" s="242" t="str">
        <f t="shared" si="232"/>
        <v/>
      </c>
      <c r="Z114" s="242" t="str">
        <f t="shared" si="232"/>
        <v/>
      </c>
      <c r="AA114" s="242" t="str">
        <f t="shared" si="232"/>
        <v/>
      </c>
      <c r="AB114" s="242" t="str">
        <f t="shared" si="232"/>
        <v/>
      </c>
      <c r="AC114" s="242" t="str">
        <f t="shared" si="232"/>
        <v/>
      </c>
      <c r="AD114" s="242" t="str">
        <f t="shared" si="232"/>
        <v/>
      </c>
      <c r="AE114" s="242" t="str">
        <f t="shared" si="232"/>
        <v/>
      </c>
      <c r="AF114" s="242" t="str">
        <f t="shared" si="232"/>
        <v/>
      </c>
      <c r="AG114" s="242" t="str">
        <f t="shared" si="232"/>
        <v/>
      </c>
      <c r="AH114" s="242" t="str">
        <f t="shared" si="232"/>
        <v/>
      </c>
      <c r="AI114" s="242" t="str">
        <f t="shared" si="232"/>
        <v/>
      </c>
      <c r="AJ114" s="242" t="str">
        <f t="shared" si="232"/>
        <v/>
      </c>
      <c r="AK114" s="242" t="str">
        <f t="shared" si="232"/>
        <v/>
      </c>
      <c r="AL114" s="242" t="str">
        <f t="shared" si="232"/>
        <v/>
      </c>
      <c r="AM114" s="242" t="str">
        <f t="shared" si="232"/>
        <v/>
      </c>
      <c r="AN114" s="242" t="str">
        <f t="shared" si="232"/>
        <v/>
      </c>
      <c r="AO114" s="242" t="str">
        <f t="shared" si="232"/>
        <v/>
      </c>
      <c r="AP114" s="242" t="str">
        <f t="shared" si="232"/>
        <v/>
      </c>
      <c r="AQ114" s="242" t="str">
        <f t="shared" si="232"/>
        <v/>
      </c>
      <c r="AR114" s="242" t="str">
        <f t="shared" si="232"/>
        <v/>
      </c>
      <c r="AS114" s="242" t="str">
        <f t="shared" si="232"/>
        <v/>
      </c>
      <c r="AT114" s="242" t="str">
        <f t="shared" si="232"/>
        <v/>
      </c>
      <c r="AU114" s="242" t="str">
        <f t="shared" si="232"/>
        <v/>
      </c>
      <c r="AV114" s="242" t="str">
        <f t="shared" si="232"/>
        <v/>
      </c>
      <c r="AW114" s="242" t="str">
        <f t="shared" si="232"/>
        <v/>
      </c>
      <c r="AX114" s="242" t="str">
        <f t="shared" si="232"/>
        <v/>
      </c>
      <c r="AY114" s="242" t="str">
        <f t="shared" si="232"/>
        <v/>
      </c>
      <c r="AZ114" s="242" t="str">
        <f t="shared" si="232"/>
        <v/>
      </c>
      <c r="BA114" s="242" t="str">
        <f t="shared" si="232"/>
        <v/>
      </c>
      <c r="BB114" s="242" t="str">
        <f t="shared" si="232"/>
        <v/>
      </c>
      <c r="BC114" s="242" t="str">
        <f t="shared" si="232"/>
        <v/>
      </c>
      <c r="BD114" s="242" t="str">
        <f t="shared" si="232"/>
        <v/>
      </c>
      <c r="BE114" s="242" t="str">
        <f t="shared" si="232"/>
        <v/>
      </c>
      <c r="BF114" s="243" t="str">
        <f t="shared" si="232"/>
        <v/>
      </c>
      <c r="BG114" s="10"/>
    </row>
    <row r="115" spans="1:59" ht="10.5" customHeight="1" x14ac:dyDescent="0.25">
      <c r="A115" s="10"/>
      <c r="C115" s="516" t="str">
        <f t="shared" si="234"/>
        <v/>
      </c>
      <c r="D115" s="517"/>
      <c r="E115" s="517"/>
      <c r="F115" s="518"/>
      <c r="G115" s="537">
        <f t="shared" si="231"/>
        <v>0</v>
      </c>
      <c r="H115" s="538"/>
      <c r="I115" s="241" t="str">
        <f t="shared" si="235"/>
        <v/>
      </c>
      <c r="J115" s="242" t="str">
        <f t="shared" si="232"/>
        <v/>
      </c>
      <c r="K115" s="242" t="str">
        <f t="shared" si="232"/>
        <v/>
      </c>
      <c r="L115" s="242" t="str">
        <f t="shared" si="232"/>
        <v/>
      </c>
      <c r="M115" s="242" t="str">
        <f t="shared" si="232"/>
        <v/>
      </c>
      <c r="N115" s="242" t="str">
        <f t="shared" si="232"/>
        <v/>
      </c>
      <c r="O115" s="242" t="str">
        <f t="shared" si="232"/>
        <v/>
      </c>
      <c r="P115" s="242" t="str">
        <f t="shared" si="232"/>
        <v/>
      </c>
      <c r="Q115" s="242" t="str">
        <f t="shared" si="232"/>
        <v/>
      </c>
      <c r="R115" s="242" t="str">
        <f t="shared" si="232"/>
        <v/>
      </c>
      <c r="S115" s="242" t="str">
        <f t="shared" si="232"/>
        <v/>
      </c>
      <c r="T115" s="242" t="str">
        <f t="shared" si="232"/>
        <v/>
      </c>
      <c r="U115" s="242" t="str">
        <f t="shared" si="232"/>
        <v/>
      </c>
      <c r="V115" s="242" t="str">
        <f t="shared" si="232"/>
        <v/>
      </c>
      <c r="W115" s="242" t="str">
        <f t="shared" si="232"/>
        <v/>
      </c>
      <c r="X115" s="242" t="str">
        <f t="shared" si="232"/>
        <v/>
      </c>
      <c r="Y115" s="242" t="str">
        <f t="shared" si="232"/>
        <v/>
      </c>
      <c r="Z115" s="242" t="str">
        <f t="shared" si="232"/>
        <v/>
      </c>
      <c r="AA115" s="242" t="str">
        <f t="shared" si="232"/>
        <v/>
      </c>
      <c r="AB115" s="242" t="str">
        <f t="shared" si="232"/>
        <v/>
      </c>
      <c r="AC115" s="242" t="str">
        <f t="shared" si="232"/>
        <v/>
      </c>
      <c r="AD115" s="242" t="str">
        <f t="shared" si="232"/>
        <v/>
      </c>
      <c r="AE115" s="242" t="str">
        <f t="shared" si="232"/>
        <v/>
      </c>
      <c r="AF115" s="242" t="str">
        <f t="shared" si="232"/>
        <v/>
      </c>
      <c r="AG115" s="242" t="str">
        <f t="shared" si="232"/>
        <v/>
      </c>
      <c r="AH115" s="242" t="str">
        <f t="shared" si="232"/>
        <v/>
      </c>
      <c r="AI115" s="242" t="str">
        <f t="shared" ref="J115:BF120" si="236">IF(AI98="","",$E98*AI98)</f>
        <v/>
      </c>
      <c r="AJ115" s="242" t="str">
        <f t="shared" si="236"/>
        <v/>
      </c>
      <c r="AK115" s="242" t="str">
        <f t="shared" si="236"/>
        <v/>
      </c>
      <c r="AL115" s="242" t="str">
        <f t="shared" si="236"/>
        <v/>
      </c>
      <c r="AM115" s="242" t="str">
        <f t="shared" si="236"/>
        <v/>
      </c>
      <c r="AN115" s="242" t="str">
        <f t="shared" si="236"/>
        <v/>
      </c>
      <c r="AO115" s="242" t="str">
        <f t="shared" si="236"/>
        <v/>
      </c>
      <c r="AP115" s="242" t="str">
        <f t="shared" si="236"/>
        <v/>
      </c>
      <c r="AQ115" s="242" t="str">
        <f t="shared" si="236"/>
        <v/>
      </c>
      <c r="AR115" s="242" t="str">
        <f t="shared" si="236"/>
        <v/>
      </c>
      <c r="AS115" s="242" t="str">
        <f t="shared" si="236"/>
        <v/>
      </c>
      <c r="AT115" s="242" t="str">
        <f t="shared" si="236"/>
        <v/>
      </c>
      <c r="AU115" s="242" t="str">
        <f t="shared" si="236"/>
        <v/>
      </c>
      <c r="AV115" s="242" t="str">
        <f t="shared" si="236"/>
        <v/>
      </c>
      <c r="AW115" s="242" t="str">
        <f t="shared" si="236"/>
        <v/>
      </c>
      <c r="AX115" s="242" t="str">
        <f t="shared" si="236"/>
        <v/>
      </c>
      <c r="AY115" s="242" t="str">
        <f t="shared" si="236"/>
        <v/>
      </c>
      <c r="AZ115" s="242" t="str">
        <f t="shared" si="236"/>
        <v/>
      </c>
      <c r="BA115" s="242" t="str">
        <f t="shared" si="236"/>
        <v/>
      </c>
      <c r="BB115" s="242" t="str">
        <f t="shared" si="236"/>
        <v/>
      </c>
      <c r="BC115" s="242" t="str">
        <f t="shared" si="236"/>
        <v/>
      </c>
      <c r="BD115" s="242" t="str">
        <f t="shared" si="236"/>
        <v/>
      </c>
      <c r="BE115" s="242" t="str">
        <f t="shared" si="236"/>
        <v/>
      </c>
      <c r="BF115" s="243" t="str">
        <f t="shared" si="236"/>
        <v/>
      </c>
      <c r="BG115" s="10"/>
    </row>
    <row r="116" spans="1:59" ht="10.5" customHeight="1" x14ac:dyDescent="0.25">
      <c r="A116" s="10"/>
      <c r="C116" s="516" t="str">
        <f t="shared" si="234"/>
        <v/>
      </c>
      <c r="D116" s="517"/>
      <c r="E116" s="517"/>
      <c r="F116" s="518"/>
      <c r="G116" s="537">
        <f t="shared" si="231"/>
        <v>0</v>
      </c>
      <c r="H116" s="538"/>
      <c r="I116" s="241" t="str">
        <f t="shared" si="235"/>
        <v/>
      </c>
      <c r="J116" s="242" t="str">
        <f t="shared" si="236"/>
        <v/>
      </c>
      <c r="K116" s="242" t="str">
        <f t="shared" si="236"/>
        <v/>
      </c>
      <c r="L116" s="242" t="str">
        <f t="shared" si="236"/>
        <v/>
      </c>
      <c r="M116" s="242" t="str">
        <f t="shared" si="236"/>
        <v/>
      </c>
      <c r="N116" s="242" t="str">
        <f t="shared" si="236"/>
        <v/>
      </c>
      <c r="O116" s="242" t="str">
        <f t="shared" si="236"/>
        <v/>
      </c>
      <c r="P116" s="242" t="str">
        <f t="shared" si="236"/>
        <v/>
      </c>
      <c r="Q116" s="242" t="str">
        <f t="shared" si="236"/>
        <v/>
      </c>
      <c r="R116" s="242" t="str">
        <f t="shared" si="236"/>
        <v/>
      </c>
      <c r="S116" s="242" t="str">
        <f t="shared" si="236"/>
        <v/>
      </c>
      <c r="T116" s="242" t="str">
        <f t="shared" si="236"/>
        <v/>
      </c>
      <c r="U116" s="242" t="str">
        <f t="shared" si="236"/>
        <v/>
      </c>
      <c r="V116" s="242" t="str">
        <f t="shared" si="236"/>
        <v/>
      </c>
      <c r="W116" s="242" t="str">
        <f t="shared" si="236"/>
        <v/>
      </c>
      <c r="X116" s="242" t="str">
        <f t="shared" si="236"/>
        <v/>
      </c>
      <c r="Y116" s="242" t="str">
        <f t="shared" si="236"/>
        <v/>
      </c>
      <c r="Z116" s="242" t="str">
        <f t="shared" si="236"/>
        <v/>
      </c>
      <c r="AA116" s="242" t="str">
        <f t="shared" si="236"/>
        <v/>
      </c>
      <c r="AB116" s="242" t="str">
        <f t="shared" si="236"/>
        <v/>
      </c>
      <c r="AC116" s="242" t="str">
        <f t="shared" si="236"/>
        <v/>
      </c>
      <c r="AD116" s="242" t="str">
        <f t="shared" si="236"/>
        <v/>
      </c>
      <c r="AE116" s="242" t="str">
        <f t="shared" si="236"/>
        <v/>
      </c>
      <c r="AF116" s="242" t="str">
        <f t="shared" si="236"/>
        <v/>
      </c>
      <c r="AG116" s="242" t="str">
        <f t="shared" si="236"/>
        <v/>
      </c>
      <c r="AH116" s="242" t="str">
        <f t="shared" si="236"/>
        <v/>
      </c>
      <c r="AI116" s="242" t="str">
        <f t="shared" si="236"/>
        <v/>
      </c>
      <c r="AJ116" s="242" t="str">
        <f t="shared" si="236"/>
        <v/>
      </c>
      <c r="AK116" s="242" t="str">
        <f t="shared" si="236"/>
        <v/>
      </c>
      <c r="AL116" s="242" t="str">
        <f t="shared" si="236"/>
        <v/>
      </c>
      <c r="AM116" s="242" t="str">
        <f t="shared" si="236"/>
        <v/>
      </c>
      <c r="AN116" s="242" t="str">
        <f t="shared" si="236"/>
        <v/>
      </c>
      <c r="AO116" s="242" t="str">
        <f t="shared" si="236"/>
        <v/>
      </c>
      <c r="AP116" s="242" t="str">
        <f t="shared" si="236"/>
        <v/>
      </c>
      <c r="AQ116" s="242" t="str">
        <f t="shared" si="236"/>
        <v/>
      </c>
      <c r="AR116" s="242" t="str">
        <f t="shared" si="236"/>
        <v/>
      </c>
      <c r="AS116" s="242" t="str">
        <f t="shared" si="236"/>
        <v/>
      </c>
      <c r="AT116" s="242" t="str">
        <f t="shared" si="236"/>
        <v/>
      </c>
      <c r="AU116" s="242" t="str">
        <f t="shared" si="236"/>
        <v/>
      </c>
      <c r="AV116" s="242" t="str">
        <f t="shared" si="236"/>
        <v/>
      </c>
      <c r="AW116" s="242" t="str">
        <f t="shared" si="236"/>
        <v/>
      </c>
      <c r="AX116" s="242" t="str">
        <f t="shared" si="236"/>
        <v/>
      </c>
      <c r="AY116" s="242" t="str">
        <f t="shared" si="236"/>
        <v/>
      </c>
      <c r="AZ116" s="242" t="str">
        <f t="shared" si="236"/>
        <v/>
      </c>
      <c r="BA116" s="242" t="str">
        <f t="shared" si="236"/>
        <v/>
      </c>
      <c r="BB116" s="242" t="str">
        <f t="shared" si="236"/>
        <v/>
      </c>
      <c r="BC116" s="242" t="str">
        <f t="shared" si="236"/>
        <v/>
      </c>
      <c r="BD116" s="242" t="str">
        <f t="shared" si="236"/>
        <v/>
      </c>
      <c r="BE116" s="242" t="str">
        <f t="shared" si="236"/>
        <v/>
      </c>
      <c r="BF116" s="243" t="str">
        <f t="shared" si="236"/>
        <v/>
      </c>
      <c r="BG116" s="10"/>
    </row>
    <row r="117" spans="1:59" ht="10.5" customHeight="1" x14ac:dyDescent="0.25">
      <c r="A117" s="10"/>
      <c r="C117" s="516" t="str">
        <f t="shared" si="234"/>
        <v/>
      </c>
      <c r="D117" s="517"/>
      <c r="E117" s="517"/>
      <c r="F117" s="518"/>
      <c r="G117" s="537">
        <f t="shared" si="231"/>
        <v>0</v>
      </c>
      <c r="H117" s="538"/>
      <c r="I117" s="241" t="str">
        <f t="shared" si="235"/>
        <v/>
      </c>
      <c r="J117" s="242" t="str">
        <f t="shared" si="236"/>
        <v/>
      </c>
      <c r="K117" s="242" t="str">
        <f t="shared" si="236"/>
        <v/>
      </c>
      <c r="L117" s="242" t="str">
        <f t="shared" si="236"/>
        <v/>
      </c>
      <c r="M117" s="242" t="str">
        <f t="shared" si="236"/>
        <v/>
      </c>
      <c r="N117" s="242" t="str">
        <f t="shared" si="236"/>
        <v/>
      </c>
      <c r="O117" s="242" t="str">
        <f t="shared" si="236"/>
        <v/>
      </c>
      <c r="P117" s="242" t="str">
        <f t="shared" si="236"/>
        <v/>
      </c>
      <c r="Q117" s="242" t="str">
        <f t="shared" si="236"/>
        <v/>
      </c>
      <c r="R117" s="242" t="str">
        <f t="shared" si="236"/>
        <v/>
      </c>
      <c r="S117" s="242" t="str">
        <f t="shared" si="236"/>
        <v/>
      </c>
      <c r="T117" s="242" t="str">
        <f t="shared" si="236"/>
        <v/>
      </c>
      <c r="U117" s="242" t="str">
        <f t="shared" si="236"/>
        <v/>
      </c>
      <c r="V117" s="242" t="str">
        <f t="shared" si="236"/>
        <v/>
      </c>
      <c r="W117" s="242" t="str">
        <f t="shared" si="236"/>
        <v/>
      </c>
      <c r="X117" s="242" t="str">
        <f t="shared" si="236"/>
        <v/>
      </c>
      <c r="Y117" s="242" t="str">
        <f t="shared" si="236"/>
        <v/>
      </c>
      <c r="Z117" s="242" t="str">
        <f t="shared" si="236"/>
        <v/>
      </c>
      <c r="AA117" s="242" t="str">
        <f t="shared" si="236"/>
        <v/>
      </c>
      <c r="AB117" s="242" t="str">
        <f t="shared" si="236"/>
        <v/>
      </c>
      <c r="AC117" s="242" t="str">
        <f t="shared" si="236"/>
        <v/>
      </c>
      <c r="AD117" s="242" t="str">
        <f t="shared" si="236"/>
        <v/>
      </c>
      <c r="AE117" s="242" t="str">
        <f t="shared" si="236"/>
        <v/>
      </c>
      <c r="AF117" s="242" t="str">
        <f t="shared" si="236"/>
        <v/>
      </c>
      <c r="AG117" s="242" t="str">
        <f t="shared" si="236"/>
        <v/>
      </c>
      <c r="AH117" s="242" t="str">
        <f t="shared" si="236"/>
        <v/>
      </c>
      <c r="AI117" s="242" t="str">
        <f t="shared" si="236"/>
        <v/>
      </c>
      <c r="AJ117" s="242" t="str">
        <f t="shared" si="236"/>
        <v/>
      </c>
      <c r="AK117" s="242" t="str">
        <f t="shared" si="236"/>
        <v/>
      </c>
      <c r="AL117" s="242" t="str">
        <f t="shared" si="236"/>
        <v/>
      </c>
      <c r="AM117" s="242" t="str">
        <f t="shared" si="236"/>
        <v/>
      </c>
      <c r="AN117" s="242" t="str">
        <f t="shared" si="236"/>
        <v/>
      </c>
      <c r="AO117" s="242" t="str">
        <f t="shared" si="236"/>
        <v/>
      </c>
      <c r="AP117" s="242" t="str">
        <f t="shared" si="236"/>
        <v/>
      </c>
      <c r="AQ117" s="242" t="str">
        <f t="shared" si="236"/>
        <v/>
      </c>
      <c r="AR117" s="242" t="str">
        <f t="shared" si="236"/>
        <v/>
      </c>
      <c r="AS117" s="242" t="str">
        <f t="shared" si="236"/>
        <v/>
      </c>
      <c r="AT117" s="242" t="str">
        <f t="shared" si="236"/>
        <v/>
      </c>
      <c r="AU117" s="242" t="str">
        <f t="shared" si="236"/>
        <v/>
      </c>
      <c r="AV117" s="242" t="str">
        <f t="shared" si="236"/>
        <v/>
      </c>
      <c r="AW117" s="242" t="str">
        <f t="shared" si="236"/>
        <v/>
      </c>
      <c r="AX117" s="242" t="str">
        <f t="shared" si="236"/>
        <v/>
      </c>
      <c r="AY117" s="242" t="str">
        <f t="shared" si="236"/>
        <v/>
      </c>
      <c r="AZ117" s="242" t="str">
        <f t="shared" si="236"/>
        <v/>
      </c>
      <c r="BA117" s="242" t="str">
        <f t="shared" si="236"/>
        <v/>
      </c>
      <c r="BB117" s="242" t="str">
        <f t="shared" si="236"/>
        <v/>
      </c>
      <c r="BC117" s="242" t="str">
        <f t="shared" si="236"/>
        <v/>
      </c>
      <c r="BD117" s="242" t="str">
        <f t="shared" si="236"/>
        <v/>
      </c>
      <c r="BE117" s="242" t="str">
        <f t="shared" si="236"/>
        <v/>
      </c>
      <c r="BF117" s="243" t="str">
        <f t="shared" si="236"/>
        <v/>
      </c>
      <c r="BG117" s="10"/>
    </row>
    <row r="118" spans="1:59" ht="10.5" customHeight="1" x14ac:dyDescent="0.25">
      <c r="A118" s="10"/>
      <c r="C118" s="516" t="str">
        <f t="shared" si="234"/>
        <v/>
      </c>
      <c r="D118" s="517"/>
      <c r="E118" s="517"/>
      <c r="F118" s="518"/>
      <c r="G118" s="537">
        <f t="shared" si="231"/>
        <v>0</v>
      </c>
      <c r="H118" s="538"/>
      <c r="I118" s="241" t="str">
        <f t="shared" si="235"/>
        <v/>
      </c>
      <c r="J118" s="242" t="str">
        <f t="shared" si="236"/>
        <v/>
      </c>
      <c r="K118" s="242" t="str">
        <f t="shared" si="236"/>
        <v/>
      </c>
      <c r="L118" s="242" t="str">
        <f t="shared" si="236"/>
        <v/>
      </c>
      <c r="M118" s="242" t="str">
        <f t="shared" si="236"/>
        <v/>
      </c>
      <c r="N118" s="242" t="str">
        <f t="shared" si="236"/>
        <v/>
      </c>
      <c r="O118" s="242" t="str">
        <f t="shared" si="236"/>
        <v/>
      </c>
      <c r="P118" s="242" t="str">
        <f t="shared" si="236"/>
        <v/>
      </c>
      <c r="Q118" s="242" t="str">
        <f t="shared" si="236"/>
        <v/>
      </c>
      <c r="R118" s="242" t="str">
        <f t="shared" si="236"/>
        <v/>
      </c>
      <c r="S118" s="242" t="str">
        <f t="shared" si="236"/>
        <v/>
      </c>
      <c r="T118" s="242" t="str">
        <f t="shared" si="236"/>
        <v/>
      </c>
      <c r="U118" s="242" t="str">
        <f t="shared" si="236"/>
        <v/>
      </c>
      <c r="V118" s="242" t="str">
        <f t="shared" si="236"/>
        <v/>
      </c>
      <c r="W118" s="242" t="str">
        <f t="shared" si="236"/>
        <v/>
      </c>
      <c r="X118" s="242" t="str">
        <f t="shared" si="236"/>
        <v/>
      </c>
      <c r="Y118" s="242" t="str">
        <f t="shared" si="236"/>
        <v/>
      </c>
      <c r="Z118" s="242" t="str">
        <f t="shared" si="236"/>
        <v/>
      </c>
      <c r="AA118" s="242" t="str">
        <f t="shared" si="236"/>
        <v/>
      </c>
      <c r="AB118" s="242" t="str">
        <f t="shared" si="236"/>
        <v/>
      </c>
      <c r="AC118" s="242" t="str">
        <f t="shared" si="236"/>
        <v/>
      </c>
      <c r="AD118" s="242" t="str">
        <f t="shared" si="236"/>
        <v/>
      </c>
      <c r="AE118" s="242" t="str">
        <f t="shared" si="236"/>
        <v/>
      </c>
      <c r="AF118" s="242" t="str">
        <f t="shared" si="236"/>
        <v/>
      </c>
      <c r="AG118" s="242" t="str">
        <f t="shared" si="236"/>
        <v/>
      </c>
      <c r="AH118" s="242" t="str">
        <f t="shared" si="236"/>
        <v/>
      </c>
      <c r="AI118" s="242" t="str">
        <f t="shared" si="236"/>
        <v/>
      </c>
      <c r="AJ118" s="242" t="str">
        <f t="shared" si="236"/>
        <v/>
      </c>
      <c r="AK118" s="242" t="str">
        <f t="shared" si="236"/>
        <v/>
      </c>
      <c r="AL118" s="242" t="str">
        <f t="shared" si="236"/>
        <v/>
      </c>
      <c r="AM118" s="242" t="str">
        <f t="shared" si="236"/>
        <v/>
      </c>
      <c r="AN118" s="242" t="str">
        <f t="shared" si="236"/>
        <v/>
      </c>
      <c r="AO118" s="242" t="str">
        <f t="shared" si="236"/>
        <v/>
      </c>
      <c r="AP118" s="242" t="str">
        <f t="shared" si="236"/>
        <v/>
      </c>
      <c r="AQ118" s="242" t="str">
        <f t="shared" si="236"/>
        <v/>
      </c>
      <c r="AR118" s="242" t="str">
        <f t="shared" si="236"/>
        <v/>
      </c>
      <c r="AS118" s="242" t="str">
        <f t="shared" si="236"/>
        <v/>
      </c>
      <c r="AT118" s="242" t="str">
        <f t="shared" si="236"/>
        <v/>
      </c>
      <c r="AU118" s="242" t="str">
        <f t="shared" si="236"/>
        <v/>
      </c>
      <c r="AV118" s="242" t="str">
        <f t="shared" si="236"/>
        <v/>
      </c>
      <c r="AW118" s="242" t="str">
        <f t="shared" si="236"/>
        <v/>
      </c>
      <c r="AX118" s="242" t="str">
        <f t="shared" si="236"/>
        <v/>
      </c>
      <c r="AY118" s="242" t="str">
        <f t="shared" si="236"/>
        <v/>
      </c>
      <c r="AZ118" s="242" t="str">
        <f t="shared" si="236"/>
        <v/>
      </c>
      <c r="BA118" s="242" t="str">
        <f t="shared" si="236"/>
        <v/>
      </c>
      <c r="BB118" s="242" t="str">
        <f t="shared" si="236"/>
        <v/>
      </c>
      <c r="BC118" s="242" t="str">
        <f t="shared" si="236"/>
        <v/>
      </c>
      <c r="BD118" s="242" t="str">
        <f t="shared" si="236"/>
        <v/>
      </c>
      <c r="BE118" s="242" t="str">
        <f t="shared" si="236"/>
        <v/>
      </c>
      <c r="BF118" s="243" t="str">
        <f t="shared" si="236"/>
        <v/>
      </c>
      <c r="BG118" s="10"/>
    </row>
    <row r="119" spans="1:59" ht="10.5" customHeight="1" x14ac:dyDescent="0.25">
      <c r="A119" s="10"/>
      <c r="C119" s="516" t="str">
        <f t="shared" si="234"/>
        <v/>
      </c>
      <c r="D119" s="517"/>
      <c r="E119" s="517"/>
      <c r="F119" s="518"/>
      <c r="G119" s="537">
        <f t="shared" si="231"/>
        <v>0</v>
      </c>
      <c r="H119" s="538"/>
      <c r="I119" s="241" t="str">
        <f t="shared" si="235"/>
        <v/>
      </c>
      <c r="J119" s="242" t="str">
        <f t="shared" si="236"/>
        <v/>
      </c>
      <c r="K119" s="242" t="str">
        <f t="shared" si="236"/>
        <v/>
      </c>
      <c r="L119" s="242" t="str">
        <f t="shared" si="236"/>
        <v/>
      </c>
      <c r="M119" s="242" t="str">
        <f t="shared" si="236"/>
        <v/>
      </c>
      <c r="N119" s="242" t="str">
        <f t="shared" si="236"/>
        <v/>
      </c>
      <c r="O119" s="242" t="str">
        <f t="shared" si="236"/>
        <v/>
      </c>
      <c r="P119" s="242" t="str">
        <f t="shared" si="236"/>
        <v/>
      </c>
      <c r="Q119" s="242" t="str">
        <f t="shared" si="236"/>
        <v/>
      </c>
      <c r="R119" s="242" t="str">
        <f t="shared" si="236"/>
        <v/>
      </c>
      <c r="S119" s="242" t="str">
        <f t="shared" si="236"/>
        <v/>
      </c>
      <c r="T119" s="242" t="str">
        <f t="shared" si="236"/>
        <v/>
      </c>
      <c r="U119" s="242" t="str">
        <f t="shared" si="236"/>
        <v/>
      </c>
      <c r="V119" s="242" t="str">
        <f t="shared" si="236"/>
        <v/>
      </c>
      <c r="W119" s="242" t="str">
        <f t="shared" si="236"/>
        <v/>
      </c>
      <c r="X119" s="242" t="str">
        <f t="shared" si="236"/>
        <v/>
      </c>
      <c r="Y119" s="242" t="str">
        <f t="shared" si="236"/>
        <v/>
      </c>
      <c r="Z119" s="242" t="str">
        <f t="shared" si="236"/>
        <v/>
      </c>
      <c r="AA119" s="242" t="str">
        <f t="shared" si="236"/>
        <v/>
      </c>
      <c r="AB119" s="242" t="str">
        <f t="shared" si="236"/>
        <v/>
      </c>
      <c r="AC119" s="242" t="str">
        <f t="shared" si="236"/>
        <v/>
      </c>
      <c r="AD119" s="242" t="str">
        <f t="shared" si="236"/>
        <v/>
      </c>
      <c r="AE119" s="242" t="str">
        <f t="shared" si="236"/>
        <v/>
      </c>
      <c r="AF119" s="242" t="str">
        <f t="shared" si="236"/>
        <v/>
      </c>
      <c r="AG119" s="242" t="str">
        <f t="shared" si="236"/>
        <v/>
      </c>
      <c r="AH119" s="242" t="str">
        <f t="shared" si="236"/>
        <v/>
      </c>
      <c r="AI119" s="242" t="str">
        <f t="shared" si="236"/>
        <v/>
      </c>
      <c r="AJ119" s="242" t="str">
        <f t="shared" si="236"/>
        <v/>
      </c>
      <c r="AK119" s="242" t="str">
        <f t="shared" si="236"/>
        <v/>
      </c>
      <c r="AL119" s="242" t="str">
        <f t="shared" si="236"/>
        <v/>
      </c>
      <c r="AM119" s="242" t="str">
        <f t="shared" si="236"/>
        <v/>
      </c>
      <c r="AN119" s="242" t="str">
        <f t="shared" si="236"/>
        <v/>
      </c>
      <c r="AO119" s="242" t="str">
        <f t="shared" si="236"/>
        <v/>
      </c>
      <c r="AP119" s="242" t="str">
        <f t="shared" si="236"/>
        <v/>
      </c>
      <c r="AQ119" s="242" t="str">
        <f t="shared" si="236"/>
        <v/>
      </c>
      <c r="AR119" s="242" t="str">
        <f t="shared" si="236"/>
        <v/>
      </c>
      <c r="AS119" s="242" t="str">
        <f t="shared" si="236"/>
        <v/>
      </c>
      <c r="AT119" s="242" t="str">
        <f t="shared" si="236"/>
        <v/>
      </c>
      <c r="AU119" s="242" t="str">
        <f t="shared" si="236"/>
        <v/>
      </c>
      <c r="AV119" s="242" t="str">
        <f t="shared" si="236"/>
        <v/>
      </c>
      <c r="AW119" s="242" t="str">
        <f t="shared" si="236"/>
        <v/>
      </c>
      <c r="AX119" s="242" t="str">
        <f t="shared" si="236"/>
        <v/>
      </c>
      <c r="AY119" s="242" t="str">
        <f t="shared" si="236"/>
        <v/>
      </c>
      <c r="AZ119" s="242" t="str">
        <f t="shared" si="236"/>
        <v/>
      </c>
      <c r="BA119" s="242" t="str">
        <f t="shared" si="236"/>
        <v/>
      </c>
      <c r="BB119" s="242" t="str">
        <f t="shared" si="236"/>
        <v/>
      </c>
      <c r="BC119" s="242" t="str">
        <f t="shared" si="236"/>
        <v/>
      </c>
      <c r="BD119" s="242" t="str">
        <f t="shared" si="236"/>
        <v/>
      </c>
      <c r="BE119" s="242" t="str">
        <f t="shared" si="236"/>
        <v/>
      </c>
      <c r="BF119" s="243" t="str">
        <f t="shared" si="236"/>
        <v/>
      </c>
      <c r="BG119" s="10"/>
    </row>
    <row r="120" spans="1:59" ht="10.5" customHeight="1" x14ac:dyDescent="0.25">
      <c r="A120" s="10"/>
      <c r="C120" s="516" t="str">
        <f t="shared" si="234"/>
        <v/>
      </c>
      <c r="D120" s="517"/>
      <c r="E120" s="517"/>
      <c r="F120" s="518"/>
      <c r="G120" s="537">
        <f t="shared" si="231"/>
        <v>0</v>
      </c>
      <c r="H120" s="538"/>
      <c r="I120" s="241" t="str">
        <f t="shared" si="235"/>
        <v/>
      </c>
      <c r="J120" s="242" t="str">
        <f t="shared" si="236"/>
        <v/>
      </c>
      <c r="K120" s="242" t="str">
        <f t="shared" si="236"/>
        <v/>
      </c>
      <c r="L120" s="242" t="str">
        <f t="shared" si="236"/>
        <v/>
      </c>
      <c r="M120" s="242" t="str">
        <f t="shared" si="236"/>
        <v/>
      </c>
      <c r="N120" s="242" t="str">
        <f t="shared" si="236"/>
        <v/>
      </c>
      <c r="O120" s="242" t="str">
        <f t="shared" si="236"/>
        <v/>
      </c>
      <c r="P120" s="242" t="str">
        <f t="shared" si="236"/>
        <v/>
      </c>
      <c r="Q120" s="242" t="str">
        <f t="shared" si="236"/>
        <v/>
      </c>
      <c r="R120" s="242" t="str">
        <f t="shared" si="236"/>
        <v/>
      </c>
      <c r="S120" s="242" t="str">
        <f t="shared" si="236"/>
        <v/>
      </c>
      <c r="T120" s="242" t="str">
        <f t="shared" si="236"/>
        <v/>
      </c>
      <c r="U120" s="242" t="str">
        <f t="shared" si="236"/>
        <v/>
      </c>
      <c r="V120" s="242" t="str">
        <f t="shared" si="236"/>
        <v/>
      </c>
      <c r="W120" s="242" t="str">
        <f t="shared" si="236"/>
        <v/>
      </c>
      <c r="X120" s="242" t="str">
        <f t="shared" si="236"/>
        <v/>
      </c>
      <c r="Y120" s="242" t="str">
        <f t="shared" si="236"/>
        <v/>
      </c>
      <c r="Z120" s="242" t="str">
        <f t="shared" si="236"/>
        <v/>
      </c>
      <c r="AA120" s="242" t="str">
        <f t="shared" si="236"/>
        <v/>
      </c>
      <c r="AB120" s="242" t="str">
        <f t="shared" si="236"/>
        <v/>
      </c>
      <c r="AC120" s="242" t="str">
        <f t="shared" si="236"/>
        <v/>
      </c>
      <c r="AD120" s="242" t="str">
        <f t="shared" si="236"/>
        <v/>
      </c>
      <c r="AE120" s="242" t="str">
        <f t="shared" si="236"/>
        <v/>
      </c>
      <c r="AF120" s="242" t="str">
        <f t="shared" si="236"/>
        <v/>
      </c>
      <c r="AG120" s="242" t="str">
        <f t="shared" si="236"/>
        <v/>
      </c>
      <c r="AH120" s="242" t="str">
        <f t="shared" si="236"/>
        <v/>
      </c>
      <c r="AI120" s="242" t="str">
        <f t="shared" si="236"/>
        <v/>
      </c>
      <c r="AJ120" s="242" t="str">
        <f t="shared" si="236"/>
        <v/>
      </c>
      <c r="AK120" s="242" t="str">
        <f t="shared" si="236"/>
        <v/>
      </c>
      <c r="AL120" s="242" t="str">
        <f t="shared" si="236"/>
        <v/>
      </c>
      <c r="AM120" s="242" t="str">
        <f t="shared" si="236"/>
        <v/>
      </c>
      <c r="AN120" s="242" t="str">
        <f t="shared" si="236"/>
        <v/>
      </c>
      <c r="AO120" s="242" t="str">
        <f t="shared" si="236"/>
        <v/>
      </c>
      <c r="AP120" s="242" t="str">
        <f t="shared" si="236"/>
        <v/>
      </c>
      <c r="AQ120" s="242" t="str">
        <f t="shared" si="236"/>
        <v/>
      </c>
      <c r="AR120" s="242" t="str">
        <f t="shared" si="236"/>
        <v/>
      </c>
      <c r="AS120" s="242" t="str">
        <f t="shared" ref="J120:BF124" si="237">IF(AS103="","",$E103*AS103)</f>
        <v/>
      </c>
      <c r="AT120" s="242" t="str">
        <f t="shared" si="237"/>
        <v/>
      </c>
      <c r="AU120" s="242" t="str">
        <f t="shared" si="237"/>
        <v/>
      </c>
      <c r="AV120" s="242" t="str">
        <f t="shared" si="237"/>
        <v/>
      </c>
      <c r="AW120" s="242" t="str">
        <f t="shared" si="237"/>
        <v/>
      </c>
      <c r="AX120" s="242" t="str">
        <f t="shared" si="237"/>
        <v/>
      </c>
      <c r="AY120" s="242" t="str">
        <f t="shared" si="237"/>
        <v/>
      </c>
      <c r="AZ120" s="242" t="str">
        <f t="shared" si="237"/>
        <v/>
      </c>
      <c r="BA120" s="242" t="str">
        <f t="shared" si="237"/>
        <v/>
      </c>
      <c r="BB120" s="242" t="str">
        <f t="shared" si="237"/>
        <v/>
      </c>
      <c r="BC120" s="242" t="str">
        <f t="shared" si="237"/>
        <v/>
      </c>
      <c r="BD120" s="242" t="str">
        <f t="shared" si="237"/>
        <v/>
      </c>
      <c r="BE120" s="242" t="str">
        <f t="shared" si="237"/>
        <v/>
      </c>
      <c r="BF120" s="243" t="str">
        <f t="shared" si="237"/>
        <v/>
      </c>
      <c r="BG120" s="10"/>
    </row>
    <row r="121" spans="1:59" ht="10.5" customHeight="1" x14ac:dyDescent="0.25">
      <c r="A121" s="10"/>
      <c r="C121" s="516" t="str">
        <f t="shared" si="234"/>
        <v/>
      </c>
      <c r="D121" s="517"/>
      <c r="E121" s="517"/>
      <c r="F121" s="518"/>
      <c r="G121" s="537">
        <f t="shared" si="231"/>
        <v>0</v>
      </c>
      <c r="H121" s="538"/>
      <c r="I121" s="241" t="str">
        <f t="shared" si="235"/>
        <v/>
      </c>
      <c r="J121" s="242" t="str">
        <f t="shared" si="237"/>
        <v/>
      </c>
      <c r="K121" s="242" t="str">
        <f t="shared" si="237"/>
        <v/>
      </c>
      <c r="L121" s="242" t="str">
        <f t="shared" si="237"/>
        <v/>
      </c>
      <c r="M121" s="242" t="str">
        <f t="shared" si="237"/>
        <v/>
      </c>
      <c r="N121" s="242" t="str">
        <f t="shared" si="237"/>
        <v/>
      </c>
      <c r="O121" s="242" t="str">
        <f t="shared" si="237"/>
        <v/>
      </c>
      <c r="P121" s="242" t="str">
        <f t="shared" si="237"/>
        <v/>
      </c>
      <c r="Q121" s="242" t="str">
        <f t="shared" si="237"/>
        <v/>
      </c>
      <c r="R121" s="242" t="str">
        <f t="shared" si="237"/>
        <v/>
      </c>
      <c r="S121" s="242" t="str">
        <f t="shared" si="237"/>
        <v/>
      </c>
      <c r="T121" s="242" t="str">
        <f t="shared" si="237"/>
        <v/>
      </c>
      <c r="U121" s="242" t="str">
        <f t="shared" si="237"/>
        <v/>
      </c>
      <c r="V121" s="242" t="str">
        <f t="shared" si="237"/>
        <v/>
      </c>
      <c r="W121" s="242" t="str">
        <f t="shared" si="237"/>
        <v/>
      </c>
      <c r="X121" s="242" t="str">
        <f t="shared" si="237"/>
        <v/>
      </c>
      <c r="Y121" s="242" t="str">
        <f t="shared" si="237"/>
        <v/>
      </c>
      <c r="Z121" s="242" t="str">
        <f t="shared" si="237"/>
        <v/>
      </c>
      <c r="AA121" s="242" t="str">
        <f t="shared" si="237"/>
        <v/>
      </c>
      <c r="AB121" s="242" t="str">
        <f t="shared" si="237"/>
        <v/>
      </c>
      <c r="AC121" s="242" t="str">
        <f t="shared" si="237"/>
        <v/>
      </c>
      <c r="AD121" s="242" t="str">
        <f t="shared" si="237"/>
        <v/>
      </c>
      <c r="AE121" s="242" t="str">
        <f t="shared" si="237"/>
        <v/>
      </c>
      <c r="AF121" s="242" t="str">
        <f t="shared" si="237"/>
        <v/>
      </c>
      <c r="AG121" s="242" t="str">
        <f t="shared" si="237"/>
        <v/>
      </c>
      <c r="AH121" s="242" t="str">
        <f t="shared" si="237"/>
        <v/>
      </c>
      <c r="AI121" s="242" t="str">
        <f t="shared" si="237"/>
        <v/>
      </c>
      <c r="AJ121" s="242" t="str">
        <f t="shared" si="237"/>
        <v/>
      </c>
      <c r="AK121" s="242" t="str">
        <f t="shared" si="237"/>
        <v/>
      </c>
      <c r="AL121" s="242" t="str">
        <f t="shared" si="237"/>
        <v/>
      </c>
      <c r="AM121" s="242" t="str">
        <f t="shared" si="237"/>
        <v/>
      </c>
      <c r="AN121" s="242" t="str">
        <f t="shared" si="237"/>
        <v/>
      </c>
      <c r="AO121" s="242" t="str">
        <f t="shared" si="237"/>
        <v/>
      </c>
      <c r="AP121" s="242" t="str">
        <f t="shared" si="237"/>
        <v/>
      </c>
      <c r="AQ121" s="242" t="str">
        <f t="shared" si="237"/>
        <v/>
      </c>
      <c r="AR121" s="242" t="str">
        <f t="shared" si="237"/>
        <v/>
      </c>
      <c r="AS121" s="242" t="str">
        <f t="shared" si="237"/>
        <v/>
      </c>
      <c r="AT121" s="242" t="str">
        <f t="shared" si="237"/>
        <v/>
      </c>
      <c r="AU121" s="242" t="str">
        <f t="shared" si="237"/>
        <v/>
      </c>
      <c r="AV121" s="242" t="str">
        <f t="shared" si="237"/>
        <v/>
      </c>
      <c r="AW121" s="242" t="str">
        <f t="shared" si="237"/>
        <v/>
      </c>
      <c r="AX121" s="242" t="str">
        <f t="shared" si="237"/>
        <v/>
      </c>
      <c r="AY121" s="242" t="str">
        <f t="shared" si="237"/>
        <v/>
      </c>
      <c r="AZ121" s="242" t="str">
        <f t="shared" si="237"/>
        <v/>
      </c>
      <c r="BA121" s="242" t="str">
        <f t="shared" si="237"/>
        <v/>
      </c>
      <c r="BB121" s="242" t="str">
        <f t="shared" si="237"/>
        <v/>
      </c>
      <c r="BC121" s="242" t="str">
        <f t="shared" si="237"/>
        <v/>
      </c>
      <c r="BD121" s="242" t="str">
        <f t="shared" si="237"/>
        <v/>
      </c>
      <c r="BE121" s="242" t="str">
        <f t="shared" si="237"/>
        <v/>
      </c>
      <c r="BF121" s="243" t="str">
        <f t="shared" si="237"/>
        <v/>
      </c>
      <c r="BG121" s="10"/>
    </row>
    <row r="122" spans="1:59" ht="10.5" customHeight="1" x14ac:dyDescent="0.25">
      <c r="A122" s="10"/>
      <c r="C122" s="516" t="str">
        <f t="shared" si="234"/>
        <v/>
      </c>
      <c r="D122" s="517"/>
      <c r="E122" s="517"/>
      <c r="F122" s="518"/>
      <c r="G122" s="537">
        <f t="shared" si="231"/>
        <v>0</v>
      </c>
      <c r="H122" s="538"/>
      <c r="I122" s="241" t="str">
        <f t="shared" si="235"/>
        <v/>
      </c>
      <c r="J122" s="242" t="str">
        <f t="shared" si="237"/>
        <v/>
      </c>
      <c r="K122" s="242" t="str">
        <f t="shared" si="237"/>
        <v/>
      </c>
      <c r="L122" s="242" t="str">
        <f t="shared" si="237"/>
        <v/>
      </c>
      <c r="M122" s="242" t="str">
        <f t="shared" si="237"/>
        <v/>
      </c>
      <c r="N122" s="242" t="str">
        <f t="shared" si="237"/>
        <v/>
      </c>
      <c r="O122" s="242" t="str">
        <f t="shared" si="237"/>
        <v/>
      </c>
      <c r="P122" s="242" t="str">
        <f t="shared" si="237"/>
        <v/>
      </c>
      <c r="Q122" s="242" t="str">
        <f t="shared" si="237"/>
        <v/>
      </c>
      <c r="R122" s="242" t="str">
        <f t="shared" si="237"/>
        <v/>
      </c>
      <c r="S122" s="242" t="str">
        <f t="shared" si="237"/>
        <v/>
      </c>
      <c r="T122" s="242" t="str">
        <f t="shared" si="237"/>
        <v/>
      </c>
      <c r="U122" s="242" t="str">
        <f t="shared" si="237"/>
        <v/>
      </c>
      <c r="V122" s="242" t="str">
        <f t="shared" si="237"/>
        <v/>
      </c>
      <c r="W122" s="242" t="str">
        <f t="shared" si="237"/>
        <v/>
      </c>
      <c r="X122" s="242" t="str">
        <f t="shared" si="237"/>
        <v/>
      </c>
      <c r="Y122" s="242" t="str">
        <f t="shared" si="237"/>
        <v/>
      </c>
      <c r="Z122" s="242" t="str">
        <f t="shared" si="237"/>
        <v/>
      </c>
      <c r="AA122" s="242" t="str">
        <f t="shared" si="237"/>
        <v/>
      </c>
      <c r="AB122" s="242" t="str">
        <f t="shared" si="237"/>
        <v/>
      </c>
      <c r="AC122" s="242" t="str">
        <f t="shared" si="237"/>
        <v/>
      </c>
      <c r="AD122" s="242" t="str">
        <f t="shared" si="237"/>
        <v/>
      </c>
      <c r="AE122" s="242" t="str">
        <f t="shared" si="237"/>
        <v/>
      </c>
      <c r="AF122" s="242" t="str">
        <f t="shared" si="237"/>
        <v/>
      </c>
      <c r="AG122" s="242" t="str">
        <f t="shared" si="237"/>
        <v/>
      </c>
      <c r="AH122" s="242" t="str">
        <f t="shared" si="237"/>
        <v/>
      </c>
      <c r="AI122" s="242" t="str">
        <f t="shared" si="237"/>
        <v/>
      </c>
      <c r="AJ122" s="242" t="str">
        <f t="shared" si="237"/>
        <v/>
      </c>
      <c r="AK122" s="242" t="str">
        <f t="shared" si="237"/>
        <v/>
      </c>
      <c r="AL122" s="242" t="str">
        <f t="shared" si="237"/>
        <v/>
      </c>
      <c r="AM122" s="242" t="str">
        <f t="shared" si="237"/>
        <v/>
      </c>
      <c r="AN122" s="242" t="str">
        <f t="shared" si="237"/>
        <v/>
      </c>
      <c r="AO122" s="242" t="str">
        <f t="shared" si="237"/>
        <v/>
      </c>
      <c r="AP122" s="242" t="str">
        <f t="shared" si="237"/>
        <v/>
      </c>
      <c r="AQ122" s="242" t="str">
        <f t="shared" si="237"/>
        <v/>
      </c>
      <c r="AR122" s="242" t="str">
        <f t="shared" si="237"/>
        <v/>
      </c>
      <c r="AS122" s="242" t="str">
        <f t="shared" si="237"/>
        <v/>
      </c>
      <c r="AT122" s="242" t="str">
        <f t="shared" si="237"/>
        <v/>
      </c>
      <c r="AU122" s="242" t="str">
        <f t="shared" si="237"/>
        <v/>
      </c>
      <c r="AV122" s="242" t="str">
        <f t="shared" si="237"/>
        <v/>
      </c>
      <c r="AW122" s="242" t="str">
        <f t="shared" si="237"/>
        <v/>
      </c>
      <c r="AX122" s="242" t="str">
        <f t="shared" si="237"/>
        <v/>
      </c>
      <c r="AY122" s="242" t="str">
        <f t="shared" si="237"/>
        <v/>
      </c>
      <c r="AZ122" s="242" t="str">
        <f t="shared" si="237"/>
        <v/>
      </c>
      <c r="BA122" s="242" t="str">
        <f t="shared" si="237"/>
        <v/>
      </c>
      <c r="BB122" s="242" t="str">
        <f t="shared" si="237"/>
        <v/>
      </c>
      <c r="BC122" s="242" t="str">
        <f t="shared" si="237"/>
        <v/>
      </c>
      <c r="BD122" s="242" t="str">
        <f t="shared" si="237"/>
        <v/>
      </c>
      <c r="BE122" s="242" t="str">
        <f t="shared" si="237"/>
        <v/>
      </c>
      <c r="BF122" s="243" t="str">
        <f t="shared" si="237"/>
        <v/>
      </c>
      <c r="BG122" s="10"/>
    </row>
    <row r="123" spans="1:59" ht="10.5" customHeight="1" x14ac:dyDescent="0.25">
      <c r="A123" s="10"/>
      <c r="C123" s="516" t="str">
        <f t="shared" si="234"/>
        <v/>
      </c>
      <c r="D123" s="517"/>
      <c r="E123" s="517"/>
      <c r="F123" s="518"/>
      <c r="G123" s="537">
        <f t="shared" si="231"/>
        <v>0</v>
      </c>
      <c r="H123" s="538"/>
      <c r="I123" s="241" t="str">
        <f t="shared" si="235"/>
        <v/>
      </c>
      <c r="J123" s="242" t="str">
        <f t="shared" si="237"/>
        <v/>
      </c>
      <c r="K123" s="242" t="str">
        <f t="shared" si="237"/>
        <v/>
      </c>
      <c r="L123" s="242" t="str">
        <f t="shared" si="237"/>
        <v/>
      </c>
      <c r="M123" s="242" t="str">
        <f t="shared" si="237"/>
        <v/>
      </c>
      <c r="N123" s="242" t="str">
        <f t="shared" si="237"/>
        <v/>
      </c>
      <c r="O123" s="242" t="str">
        <f t="shared" si="237"/>
        <v/>
      </c>
      <c r="P123" s="242" t="str">
        <f t="shared" si="237"/>
        <v/>
      </c>
      <c r="Q123" s="242" t="str">
        <f t="shared" si="237"/>
        <v/>
      </c>
      <c r="R123" s="242" t="str">
        <f t="shared" si="237"/>
        <v/>
      </c>
      <c r="S123" s="242" t="str">
        <f t="shared" si="237"/>
        <v/>
      </c>
      <c r="T123" s="242" t="str">
        <f t="shared" si="237"/>
        <v/>
      </c>
      <c r="U123" s="242" t="str">
        <f t="shared" si="237"/>
        <v/>
      </c>
      <c r="V123" s="242" t="str">
        <f t="shared" si="237"/>
        <v/>
      </c>
      <c r="W123" s="242" t="str">
        <f t="shared" si="237"/>
        <v/>
      </c>
      <c r="X123" s="242" t="str">
        <f t="shared" si="237"/>
        <v/>
      </c>
      <c r="Y123" s="242" t="str">
        <f t="shared" si="237"/>
        <v/>
      </c>
      <c r="Z123" s="242" t="str">
        <f t="shared" si="237"/>
        <v/>
      </c>
      <c r="AA123" s="242" t="str">
        <f t="shared" si="237"/>
        <v/>
      </c>
      <c r="AB123" s="242" t="str">
        <f t="shared" si="237"/>
        <v/>
      </c>
      <c r="AC123" s="242" t="str">
        <f t="shared" si="237"/>
        <v/>
      </c>
      <c r="AD123" s="242" t="str">
        <f t="shared" si="237"/>
        <v/>
      </c>
      <c r="AE123" s="242" t="str">
        <f t="shared" si="237"/>
        <v/>
      </c>
      <c r="AF123" s="242" t="str">
        <f t="shared" si="237"/>
        <v/>
      </c>
      <c r="AG123" s="242" t="str">
        <f t="shared" si="237"/>
        <v/>
      </c>
      <c r="AH123" s="242" t="str">
        <f t="shared" si="237"/>
        <v/>
      </c>
      <c r="AI123" s="242" t="str">
        <f t="shared" si="237"/>
        <v/>
      </c>
      <c r="AJ123" s="242" t="str">
        <f t="shared" si="237"/>
        <v/>
      </c>
      <c r="AK123" s="242" t="str">
        <f t="shared" si="237"/>
        <v/>
      </c>
      <c r="AL123" s="242" t="str">
        <f t="shared" si="237"/>
        <v/>
      </c>
      <c r="AM123" s="242" t="str">
        <f t="shared" si="237"/>
        <v/>
      </c>
      <c r="AN123" s="242" t="str">
        <f t="shared" si="237"/>
        <v/>
      </c>
      <c r="AO123" s="242" t="str">
        <f t="shared" si="237"/>
        <v/>
      </c>
      <c r="AP123" s="242" t="str">
        <f t="shared" si="237"/>
        <v/>
      </c>
      <c r="AQ123" s="242" t="str">
        <f t="shared" si="237"/>
        <v/>
      </c>
      <c r="AR123" s="242" t="str">
        <f t="shared" si="237"/>
        <v/>
      </c>
      <c r="AS123" s="242" t="str">
        <f t="shared" si="237"/>
        <v/>
      </c>
      <c r="AT123" s="242" t="str">
        <f t="shared" si="237"/>
        <v/>
      </c>
      <c r="AU123" s="242" t="str">
        <f t="shared" si="237"/>
        <v/>
      </c>
      <c r="AV123" s="242" t="str">
        <f t="shared" si="237"/>
        <v/>
      </c>
      <c r="AW123" s="242" t="str">
        <f t="shared" si="237"/>
        <v/>
      </c>
      <c r="AX123" s="242" t="str">
        <f t="shared" si="237"/>
        <v/>
      </c>
      <c r="AY123" s="242" t="str">
        <f t="shared" si="237"/>
        <v/>
      </c>
      <c r="AZ123" s="242" t="str">
        <f t="shared" si="237"/>
        <v/>
      </c>
      <c r="BA123" s="242" t="str">
        <f t="shared" si="237"/>
        <v/>
      </c>
      <c r="BB123" s="242" t="str">
        <f t="shared" si="237"/>
        <v/>
      </c>
      <c r="BC123" s="242" t="str">
        <f t="shared" si="237"/>
        <v/>
      </c>
      <c r="BD123" s="242" t="str">
        <f t="shared" si="237"/>
        <v/>
      </c>
      <c r="BE123" s="242" t="str">
        <f t="shared" si="237"/>
        <v/>
      </c>
      <c r="BF123" s="243" t="str">
        <f t="shared" si="237"/>
        <v/>
      </c>
      <c r="BG123" s="10"/>
    </row>
    <row r="124" spans="1:59" ht="10.5" customHeight="1" thickBot="1" x14ac:dyDescent="0.3">
      <c r="A124" s="10"/>
      <c r="C124" s="621" t="str">
        <f t="shared" si="234"/>
        <v/>
      </c>
      <c r="D124" s="622"/>
      <c r="E124" s="622"/>
      <c r="F124" s="623"/>
      <c r="G124" s="556">
        <f t="shared" si="231"/>
        <v>0</v>
      </c>
      <c r="H124" s="557"/>
      <c r="I124" s="244" t="str">
        <f t="shared" si="235"/>
        <v/>
      </c>
      <c r="J124" s="245" t="str">
        <f t="shared" si="237"/>
        <v/>
      </c>
      <c r="K124" s="245" t="str">
        <f t="shared" si="237"/>
        <v/>
      </c>
      <c r="L124" s="245" t="str">
        <f t="shared" si="237"/>
        <v/>
      </c>
      <c r="M124" s="245" t="str">
        <f t="shared" si="237"/>
        <v/>
      </c>
      <c r="N124" s="245" t="str">
        <f t="shared" si="237"/>
        <v/>
      </c>
      <c r="O124" s="245" t="str">
        <f t="shared" si="237"/>
        <v/>
      </c>
      <c r="P124" s="245" t="str">
        <f t="shared" si="237"/>
        <v/>
      </c>
      <c r="Q124" s="245" t="str">
        <f t="shared" si="237"/>
        <v/>
      </c>
      <c r="R124" s="245" t="str">
        <f t="shared" si="237"/>
        <v/>
      </c>
      <c r="S124" s="245" t="str">
        <f t="shared" si="237"/>
        <v/>
      </c>
      <c r="T124" s="245" t="str">
        <f t="shared" si="237"/>
        <v/>
      </c>
      <c r="U124" s="245" t="str">
        <f t="shared" si="237"/>
        <v/>
      </c>
      <c r="V124" s="245" t="str">
        <f t="shared" si="237"/>
        <v/>
      </c>
      <c r="W124" s="245" t="str">
        <f t="shared" si="237"/>
        <v/>
      </c>
      <c r="X124" s="245" t="str">
        <f t="shared" si="237"/>
        <v/>
      </c>
      <c r="Y124" s="245" t="str">
        <f t="shared" si="237"/>
        <v/>
      </c>
      <c r="Z124" s="245" t="str">
        <f t="shared" si="237"/>
        <v/>
      </c>
      <c r="AA124" s="245" t="str">
        <f t="shared" si="237"/>
        <v/>
      </c>
      <c r="AB124" s="245" t="str">
        <f t="shared" si="237"/>
        <v/>
      </c>
      <c r="AC124" s="245" t="str">
        <f t="shared" si="237"/>
        <v/>
      </c>
      <c r="AD124" s="245" t="str">
        <f t="shared" si="237"/>
        <v/>
      </c>
      <c r="AE124" s="245" t="str">
        <f t="shared" si="237"/>
        <v/>
      </c>
      <c r="AF124" s="245" t="str">
        <f t="shared" si="237"/>
        <v/>
      </c>
      <c r="AG124" s="245" t="str">
        <f t="shared" si="237"/>
        <v/>
      </c>
      <c r="AH124" s="245" t="str">
        <f t="shared" si="237"/>
        <v/>
      </c>
      <c r="AI124" s="245" t="str">
        <f t="shared" si="237"/>
        <v/>
      </c>
      <c r="AJ124" s="245" t="str">
        <f t="shared" si="237"/>
        <v/>
      </c>
      <c r="AK124" s="245" t="str">
        <f t="shared" si="237"/>
        <v/>
      </c>
      <c r="AL124" s="245" t="str">
        <f t="shared" si="237"/>
        <v/>
      </c>
      <c r="AM124" s="245" t="str">
        <f t="shared" si="237"/>
        <v/>
      </c>
      <c r="AN124" s="245" t="str">
        <f t="shared" si="237"/>
        <v/>
      </c>
      <c r="AO124" s="245" t="str">
        <f t="shared" si="237"/>
        <v/>
      </c>
      <c r="AP124" s="245" t="str">
        <f t="shared" si="237"/>
        <v/>
      </c>
      <c r="AQ124" s="245" t="str">
        <f t="shared" si="237"/>
        <v/>
      </c>
      <c r="AR124" s="245" t="str">
        <f t="shared" si="237"/>
        <v/>
      </c>
      <c r="AS124" s="245" t="str">
        <f t="shared" si="237"/>
        <v/>
      </c>
      <c r="AT124" s="245" t="str">
        <f t="shared" si="237"/>
        <v/>
      </c>
      <c r="AU124" s="245" t="str">
        <f t="shared" si="237"/>
        <v/>
      </c>
      <c r="AV124" s="245" t="str">
        <f t="shared" si="237"/>
        <v/>
      </c>
      <c r="AW124" s="245" t="str">
        <f t="shared" si="237"/>
        <v/>
      </c>
      <c r="AX124" s="245" t="str">
        <f t="shared" si="237"/>
        <v/>
      </c>
      <c r="AY124" s="245" t="str">
        <f t="shared" si="237"/>
        <v/>
      </c>
      <c r="AZ124" s="245" t="str">
        <f t="shared" si="237"/>
        <v/>
      </c>
      <c r="BA124" s="245" t="str">
        <f t="shared" si="237"/>
        <v/>
      </c>
      <c r="BB124" s="245" t="str">
        <f t="shared" si="237"/>
        <v/>
      </c>
      <c r="BC124" s="245" t="str">
        <f t="shared" si="237"/>
        <v/>
      </c>
      <c r="BD124" s="245" t="str">
        <f t="shared" si="237"/>
        <v/>
      </c>
      <c r="BE124" s="245" t="str">
        <f t="shared" si="237"/>
        <v/>
      </c>
      <c r="BF124" s="246" t="str">
        <f t="shared" si="237"/>
        <v/>
      </c>
      <c r="BG124" s="10"/>
    </row>
    <row r="125" spans="1:59" x14ac:dyDescent="0.25">
      <c r="A125" s="10"/>
      <c r="C125" s="562" t="s">
        <v>161</v>
      </c>
      <c r="D125" s="563"/>
      <c r="E125" s="563"/>
      <c r="F125" s="564"/>
      <c r="G125" s="549">
        <f>+SUM(I125:BF125)</f>
        <v>0</v>
      </c>
      <c r="H125" s="550"/>
      <c r="I125" s="106">
        <f t="shared" ref="I125:AN125" si="238">IF(I92&gt;$G$13,"",SUMPRODUCT($E$93:$E$107,I93:I107))</f>
        <v>0</v>
      </c>
      <c r="J125" s="107">
        <f t="shared" si="238"/>
        <v>0</v>
      </c>
      <c r="K125" s="107">
        <f t="shared" si="238"/>
        <v>0</v>
      </c>
      <c r="L125" s="107">
        <f t="shared" si="238"/>
        <v>0</v>
      </c>
      <c r="M125" s="107">
        <f t="shared" si="238"/>
        <v>0</v>
      </c>
      <c r="N125" s="107">
        <f t="shared" si="238"/>
        <v>0</v>
      </c>
      <c r="O125" s="107">
        <f t="shared" si="238"/>
        <v>0</v>
      </c>
      <c r="P125" s="107">
        <f t="shared" si="238"/>
        <v>0</v>
      </c>
      <c r="Q125" s="107">
        <f t="shared" si="238"/>
        <v>0</v>
      </c>
      <c r="R125" s="107">
        <f t="shared" si="238"/>
        <v>0</v>
      </c>
      <c r="S125" s="107">
        <f t="shared" si="238"/>
        <v>0</v>
      </c>
      <c r="T125" s="107">
        <f t="shared" si="238"/>
        <v>0</v>
      </c>
      <c r="U125" s="107">
        <f t="shared" si="238"/>
        <v>0</v>
      </c>
      <c r="V125" s="107">
        <f t="shared" si="238"/>
        <v>0</v>
      </c>
      <c r="W125" s="107">
        <f t="shared" si="238"/>
        <v>0</v>
      </c>
      <c r="X125" s="107">
        <f t="shared" si="238"/>
        <v>0</v>
      </c>
      <c r="Y125" s="107">
        <f t="shared" si="238"/>
        <v>0</v>
      </c>
      <c r="Z125" s="107">
        <f t="shared" si="238"/>
        <v>0</v>
      </c>
      <c r="AA125" s="107">
        <f t="shared" si="238"/>
        <v>0</v>
      </c>
      <c r="AB125" s="107">
        <f t="shared" si="238"/>
        <v>0</v>
      </c>
      <c r="AC125" s="107">
        <f t="shared" si="238"/>
        <v>0</v>
      </c>
      <c r="AD125" s="107">
        <f t="shared" si="238"/>
        <v>0</v>
      </c>
      <c r="AE125" s="107">
        <f t="shared" si="238"/>
        <v>0</v>
      </c>
      <c r="AF125" s="107">
        <f t="shared" si="238"/>
        <v>0</v>
      </c>
      <c r="AG125" s="107">
        <f t="shared" si="238"/>
        <v>0</v>
      </c>
      <c r="AH125" s="107">
        <f t="shared" si="238"/>
        <v>0</v>
      </c>
      <c r="AI125" s="107">
        <f t="shared" si="238"/>
        <v>0</v>
      </c>
      <c r="AJ125" s="107">
        <f t="shared" si="238"/>
        <v>0</v>
      </c>
      <c r="AK125" s="107">
        <f t="shared" si="238"/>
        <v>0</v>
      </c>
      <c r="AL125" s="107">
        <f t="shared" si="238"/>
        <v>0</v>
      </c>
      <c r="AM125" s="107">
        <f t="shared" si="238"/>
        <v>0</v>
      </c>
      <c r="AN125" s="107">
        <f t="shared" si="238"/>
        <v>0</v>
      </c>
      <c r="AO125" s="107">
        <f t="shared" ref="AO125:BF125" si="239">IF(AO92&gt;$G$13,"",SUMPRODUCT($E$93:$E$107,AO93:AO107))</f>
        <v>0</v>
      </c>
      <c r="AP125" s="107">
        <f t="shared" si="239"/>
        <v>0</v>
      </c>
      <c r="AQ125" s="107">
        <f t="shared" si="239"/>
        <v>0</v>
      </c>
      <c r="AR125" s="107">
        <f t="shared" si="239"/>
        <v>0</v>
      </c>
      <c r="AS125" s="107">
        <f t="shared" si="239"/>
        <v>0</v>
      </c>
      <c r="AT125" s="107">
        <f t="shared" si="239"/>
        <v>0</v>
      </c>
      <c r="AU125" s="107">
        <f t="shared" si="239"/>
        <v>0</v>
      </c>
      <c r="AV125" s="107">
        <f t="shared" si="239"/>
        <v>0</v>
      </c>
      <c r="AW125" s="107">
        <f t="shared" si="239"/>
        <v>0</v>
      </c>
      <c r="AX125" s="107">
        <f t="shared" si="239"/>
        <v>0</v>
      </c>
      <c r="AY125" s="107">
        <f t="shared" si="239"/>
        <v>0</v>
      </c>
      <c r="AZ125" s="107">
        <f t="shared" si="239"/>
        <v>0</v>
      </c>
      <c r="BA125" s="107">
        <f t="shared" si="239"/>
        <v>0</v>
      </c>
      <c r="BB125" s="107">
        <f t="shared" si="239"/>
        <v>0</v>
      </c>
      <c r="BC125" s="107">
        <f t="shared" si="239"/>
        <v>0</v>
      </c>
      <c r="BD125" s="107">
        <f t="shared" si="239"/>
        <v>0</v>
      </c>
      <c r="BE125" s="107">
        <f t="shared" si="239"/>
        <v>0</v>
      </c>
      <c r="BF125" s="107">
        <f t="shared" si="239"/>
        <v>0</v>
      </c>
      <c r="BG125" s="10"/>
    </row>
    <row r="126" spans="1:59" ht="15.75" thickBot="1" x14ac:dyDescent="0.3">
      <c r="A126" s="10"/>
      <c r="C126" s="565" t="s">
        <v>162</v>
      </c>
      <c r="D126" s="566"/>
      <c r="E126" s="566"/>
      <c r="F126" s="567"/>
      <c r="G126" s="551">
        <f>+SUM(I126:BF126)</f>
        <v>0</v>
      </c>
      <c r="H126" s="552"/>
      <c r="I126" s="108">
        <f t="shared" ref="I126:AN126" si="240">IF(I92&gt;$G$13,"",SUMPRODUCT($F$93:$F$107,$E$93:$E$107,I93:I107))</f>
        <v>0</v>
      </c>
      <c r="J126" s="109">
        <f t="shared" si="240"/>
        <v>0</v>
      </c>
      <c r="K126" s="109">
        <f t="shared" si="240"/>
        <v>0</v>
      </c>
      <c r="L126" s="109">
        <f t="shared" si="240"/>
        <v>0</v>
      </c>
      <c r="M126" s="109">
        <f t="shared" si="240"/>
        <v>0</v>
      </c>
      <c r="N126" s="109">
        <f t="shared" si="240"/>
        <v>0</v>
      </c>
      <c r="O126" s="109">
        <f t="shared" si="240"/>
        <v>0</v>
      </c>
      <c r="P126" s="109">
        <f t="shared" si="240"/>
        <v>0</v>
      </c>
      <c r="Q126" s="109">
        <f t="shared" si="240"/>
        <v>0</v>
      </c>
      <c r="R126" s="109">
        <f t="shared" si="240"/>
        <v>0</v>
      </c>
      <c r="S126" s="109">
        <f t="shared" si="240"/>
        <v>0</v>
      </c>
      <c r="T126" s="109">
        <f t="shared" si="240"/>
        <v>0</v>
      </c>
      <c r="U126" s="109">
        <f t="shared" si="240"/>
        <v>0</v>
      </c>
      <c r="V126" s="109">
        <f t="shared" si="240"/>
        <v>0</v>
      </c>
      <c r="W126" s="109">
        <f t="shared" si="240"/>
        <v>0</v>
      </c>
      <c r="X126" s="109">
        <f t="shared" si="240"/>
        <v>0</v>
      </c>
      <c r="Y126" s="109">
        <f t="shared" si="240"/>
        <v>0</v>
      </c>
      <c r="Z126" s="109">
        <f t="shared" si="240"/>
        <v>0</v>
      </c>
      <c r="AA126" s="109">
        <f t="shared" si="240"/>
        <v>0</v>
      </c>
      <c r="AB126" s="109">
        <f t="shared" si="240"/>
        <v>0</v>
      </c>
      <c r="AC126" s="109">
        <f t="shared" si="240"/>
        <v>0</v>
      </c>
      <c r="AD126" s="109">
        <f t="shared" si="240"/>
        <v>0</v>
      </c>
      <c r="AE126" s="109">
        <f t="shared" si="240"/>
        <v>0</v>
      </c>
      <c r="AF126" s="109">
        <f t="shared" si="240"/>
        <v>0</v>
      </c>
      <c r="AG126" s="109">
        <f t="shared" si="240"/>
        <v>0</v>
      </c>
      <c r="AH126" s="109">
        <f t="shared" si="240"/>
        <v>0</v>
      </c>
      <c r="AI126" s="109">
        <f t="shared" si="240"/>
        <v>0</v>
      </c>
      <c r="AJ126" s="109">
        <f t="shared" si="240"/>
        <v>0</v>
      </c>
      <c r="AK126" s="109">
        <f t="shared" si="240"/>
        <v>0</v>
      </c>
      <c r="AL126" s="109">
        <f t="shared" si="240"/>
        <v>0</v>
      </c>
      <c r="AM126" s="109">
        <f t="shared" si="240"/>
        <v>0</v>
      </c>
      <c r="AN126" s="109">
        <f t="shared" si="240"/>
        <v>0</v>
      </c>
      <c r="AO126" s="109">
        <f t="shared" ref="AO126:BF126" si="241">IF(AO92&gt;$G$13,"",SUMPRODUCT($F$93:$F$107,$E$93:$E$107,AO93:AO107))</f>
        <v>0</v>
      </c>
      <c r="AP126" s="109">
        <f t="shared" si="241"/>
        <v>0</v>
      </c>
      <c r="AQ126" s="109">
        <f t="shared" si="241"/>
        <v>0</v>
      </c>
      <c r="AR126" s="109">
        <f t="shared" si="241"/>
        <v>0</v>
      </c>
      <c r="AS126" s="109">
        <f t="shared" si="241"/>
        <v>0</v>
      </c>
      <c r="AT126" s="109">
        <f t="shared" si="241"/>
        <v>0</v>
      </c>
      <c r="AU126" s="109">
        <f t="shared" si="241"/>
        <v>0</v>
      </c>
      <c r="AV126" s="109">
        <f t="shared" si="241"/>
        <v>0</v>
      </c>
      <c r="AW126" s="109">
        <f t="shared" si="241"/>
        <v>0</v>
      </c>
      <c r="AX126" s="109">
        <f t="shared" si="241"/>
        <v>0</v>
      </c>
      <c r="AY126" s="109">
        <f t="shared" si="241"/>
        <v>0</v>
      </c>
      <c r="AZ126" s="109">
        <f t="shared" si="241"/>
        <v>0</v>
      </c>
      <c r="BA126" s="109">
        <f t="shared" si="241"/>
        <v>0</v>
      </c>
      <c r="BB126" s="109">
        <f t="shared" si="241"/>
        <v>0</v>
      </c>
      <c r="BC126" s="109">
        <f t="shared" si="241"/>
        <v>0</v>
      </c>
      <c r="BD126" s="109">
        <f t="shared" si="241"/>
        <v>0</v>
      </c>
      <c r="BE126" s="109">
        <f t="shared" si="241"/>
        <v>0</v>
      </c>
      <c r="BF126" s="109">
        <f t="shared" si="241"/>
        <v>0</v>
      </c>
      <c r="BG126" s="10"/>
    </row>
    <row r="127" spans="1:59" ht="15.75" thickBot="1" x14ac:dyDescent="0.3">
      <c r="A127" s="10"/>
      <c r="G127" s="6"/>
      <c r="H127" s="6"/>
      <c r="BG127" s="10"/>
    </row>
    <row r="128" spans="1:59" ht="15.75" thickBot="1" x14ac:dyDescent="0.3">
      <c r="A128" s="10"/>
      <c r="C128" s="95" t="s">
        <v>128</v>
      </c>
      <c r="D128" s="295"/>
      <c r="E128" s="296"/>
      <c r="F128" s="297"/>
      <c r="G128" s="6"/>
      <c r="H128" s="6" t="str">
        <f>IF(OR(COUNTIF(I128:BF128,"&lt;0")&gt;0,COUNTIF(I128:BF128,"*")&gt;0),"Warning","")</f>
        <v/>
      </c>
      <c r="I128" s="343"/>
      <c r="J128" s="415"/>
      <c r="K128" s="415"/>
      <c r="L128" s="415"/>
      <c r="M128" s="415"/>
      <c r="N128" s="415"/>
      <c r="O128" s="415"/>
      <c r="P128" s="415"/>
      <c r="Q128" s="415"/>
      <c r="R128" s="415"/>
      <c r="S128" s="415"/>
      <c r="T128" s="415"/>
      <c r="U128" s="415"/>
      <c r="V128" s="415"/>
      <c r="W128" s="415"/>
      <c r="X128" s="415"/>
      <c r="Y128" s="415"/>
      <c r="Z128" s="415"/>
      <c r="AA128" s="415"/>
      <c r="AB128" s="415"/>
      <c r="AC128" s="415"/>
      <c r="AD128" s="415"/>
      <c r="AE128" s="415"/>
      <c r="AF128" s="415"/>
      <c r="AG128" s="415"/>
      <c r="AH128" s="415"/>
      <c r="AI128" s="415"/>
      <c r="AJ128" s="415"/>
      <c r="AK128" s="415"/>
      <c r="AL128" s="415"/>
      <c r="AM128" s="415"/>
      <c r="AN128" s="415"/>
      <c r="AO128" s="415"/>
      <c r="AP128" s="415"/>
      <c r="AQ128" s="415"/>
      <c r="AR128" s="415"/>
      <c r="AS128" s="415"/>
      <c r="AT128" s="415"/>
      <c r="AU128" s="415"/>
      <c r="AV128" s="415"/>
      <c r="AW128" s="415"/>
      <c r="AX128" s="415"/>
      <c r="AY128" s="415"/>
      <c r="AZ128" s="415"/>
      <c r="BA128" s="415"/>
      <c r="BB128" s="415"/>
      <c r="BC128" s="415"/>
      <c r="BD128" s="415"/>
      <c r="BE128" s="415"/>
      <c r="BF128" s="415"/>
      <c r="BG128" s="10"/>
    </row>
    <row r="129" spans="1:59" x14ac:dyDescent="0.25">
      <c r="A129" s="10"/>
      <c r="G129" s="6"/>
      <c r="H129" s="6"/>
      <c r="BG129" s="10"/>
    </row>
    <row r="130" spans="1:59" x14ac:dyDescent="0.25">
      <c r="A130" s="10"/>
      <c r="G130" s="6"/>
      <c r="H130" s="6"/>
      <c r="BG130" s="10"/>
    </row>
    <row r="131" spans="1:59" ht="21.75" thickBot="1" x14ac:dyDescent="0.4">
      <c r="A131" s="10"/>
      <c r="B131" s="36" t="s">
        <v>43</v>
      </c>
      <c r="C131" s="37"/>
      <c r="D131" s="38"/>
      <c r="E131" s="417"/>
      <c r="F131" s="416"/>
      <c r="G131" s="418" t="s">
        <v>110</v>
      </c>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10"/>
    </row>
    <row r="132" spans="1:59" ht="18.75" x14ac:dyDescent="0.3">
      <c r="A132" s="10"/>
      <c r="B132" s="515" t="str">
        <f>IF(COUNTIF(B135:G149,"Warning")&gt;0,"Please Correct","Ok")</f>
        <v>Ok</v>
      </c>
      <c r="C132" s="515"/>
      <c r="BG132" s="10"/>
    </row>
    <row r="133" spans="1:59" x14ac:dyDescent="0.25">
      <c r="A133" s="10"/>
      <c r="E133" s="40"/>
      <c r="I133" s="59">
        <v>1</v>
      </c>
      <c r="J133" s="59">
        <v>2</v>
      </c>
      <c r="K133" s="59">
        <v>3</v>
      </c>
      <c r="L133" s="59">
        <v>4</v>
      </c>
      <c r="M133" s="59">
        <v>5</v>
      </c>
      <c r="N133" s="59">
        <v>6</v>
      </c>
      <c r="O133" s="59">
        <v>7</v>
      </c>
      <c r="P133" s="59">
        <v>8</v>
      </c>
      <c r="Q133" s="59">
        <v>9</v>
      </c>
      <c r="R133" s="59">
        <v>10</v>
      </c>
      <c r="S133" s="59">
        <v>11</v>
      </c>
      <c r="T133" s="59">
        <v>12</v>
      </c>
      <c r="U133" s="59">
        <v>13</v>
      </c>
      <c r="V133" s="59">
        <v>14</v>
      </c>
      <c r="W133" s="59">
        <v>15</v>
      </c>
      <c r="X133" s="59">
        <v>16</v>
      </c>
      <c r="Y133" s="59">
        <v>17</v>
      </c>
      <c r="Z133" s="59">
        <v>18</v>
      </c>
      <c r="AA133" s="59">
        <v>19</v>
      </c>
      <c r="AB133" s="59">
        <v>20</v>
      </c>
      <c r="AC133" s="59">
        <v>21</v>
      </c>
      <c r="AD133" s="59">
        <v>22</v>
      </c>
      <c r="AE133" s="59">
        <v>23</v>
      </c>
      <c r="AF133" s="59">
        <v>24</v>
      </c>
      <c r="AG133" s="59">
        <v>25</v>
      </c>
      <c r="AH133" s="59">
        <v>26</v>
      </c>
      <c r="AI133" s="59">
        <v>27</v>
      </c>
      <c r="AJ133" s="59">
        <v>28</v>
      </c>
      <c r="AK133" s="59">
        <v>29</v>
      </c>
      <c r="AL133" s="59">
        <v>30</v>
      </c>
      <c r="AM133" s="59">
        <v>31</v>
      </c>
      <c r="AN133" s="59">
        <v>32</v>
      </c>
      <c r="AO133" s="59">
        <v>33</v>
      </c>
      <c r="AP133" s="59">
        <v>34</v>
      </c>
      <c r="AQ133" s="59">
        <v>35</v>
      </c>
      <c r="AR133" s="59">
        <v>36</v>
      </c>
      <c r="AS133" s="59">
        <v>37</v>
      </c>
      <c r="AT133" s="59">
        <v>38</v>
      </c>
      <c r="AU133" s="59">
        <v>39</v>
      </c>
      <c r="AV133" s="59">
        <v>40</v>
      </c>
      <c r="AW133" s="59">
        <v>41</v>
      </c>
      <c r="AX133" s="59">
        <v>42</v>
      </c>
      <c r="AY133" s="59">
        <v>43</v>
      </c>
      <c r="AZ133" s="59">
        <v>44</v>
      </c>
      <c r="BA133" s="59">
        <v>45</v>
      </c>
      <c r="BB133" s="59">
        <v>46</v>
      </c>
      <c r="BC133" s="59">
        <v>47</v>
      </c>
      <c r="BD133" s="59">
        <v>48</v>
      </c>
      <c r="BE133" s="59">
        <v>49</v>
      </c>
      <c r="BF133" s="59">
        <v>50</v>
      </c>
      <c r="BG133" s="10"/>
    </row>
    <row r="134" spans="1:59" ht="26.25" thickBot="1" x14ac:dyDescent="0.3">
      <c r="A134" s="10"/>
      <c r="C134" s="2" t="s">
        <v>33</v>
      </c>
      <c r="F134" s="40" t="s">
        <v>107</v>
      </c>
      <c r="H134" s="91" t="s">
        <v>70</v>
      </c>
      <c r="I134" s="3">
        <f>+'Input Sheet'!$G$12</f>
        <v>2022</v>
      </c>
      <c r="J134" s="3">
        <f t="shared" ref="J134:AL134" si="242">I134+1</f>
        <v>2023</v>
      </c>
      <c r="K134" s="3">
        <f t="shared" si="242"/>
        <v>2024</v>
      </c>
      <c r="L134" s="3">
        <f t="shared" si="242"/>
        <v>2025</v>
      </c>
      <c r="M134" s="3">
        <f t="shared" si="242"/>
        <v>2026</v>
      </c>
      <c r="N134" s="3">
        <f t="shared" si="242"/>
        <v>2027</v>
      </c>
      <c r="O134" s="3">
        <f t="shared" si="242"/>
        <v>2028</v>
      </c>
      <c r="P134" s="3">
        <f t="shared" si="242"/>
        <v>2029</v>
      </c>
      <c r="Q134" s="3">
        <f t="shared" si="242"/>
        <v>2030</v>
      </c>
      <c r="R134" s="3">
        <f t="shared" si="242"/>
        <v>2031</v>
      </c>
      <c r="S134" s="3">
        <f t="shared" si="242"/>
        <v>2032</v>
      </c>
      <c r="T134" s="3">
        <f t="shared" si="242"/>
        <v>2033</v>
      </c>
      <c r="U134" s="3">
        <f t="shared" si="242"/>
        <v>2034</v>
      </c>
      <c r="V134" s="3">
        <f t="shared" si="242"/>
        <v>2035</v>
      </c>
      <c r="W134" s="3">
        <f t="shared" si="242"/>
        <v>2036</v>
      </c>
      <c r="X134" s="3">
        <f t="shared" si="242"/>
        <v>2037</v>
      </c>
      <c r="Y134" s="3">
        <f t="shared" si="242"/>
        <v>2038</v>
      </c>
      <c r="Z134" s="3">
        <f t="shared" si="242"/>
        <v>2039</v>
      </c>
      <c r="AA134" s="3">
        <f t="shared" si="242"/>
        <v>2040</v>
      </c>
      <c r="AB134" s="3">
        <f t="shared" si="242"/>
        <v>2041</v>
      </c>
      <c r="AC134" s="3">
        <f t="shared" si="242"/>
        <v>2042</v>
      </c>
      <c r="AD134" s="3">
        <f t="shared" si="242"/>
        <v>2043</v>
      </c>
      <c r="AE134" s="3">
        <f t="shared" si="242"/>
        <v>2044</v>
      </c>
      <c r="AF134" s="3">
        <f t="shared" si="242"/>
        <v>2045</v>
      </c>
      <c r="AG134" s="3">
        <f t="shared" si="242"/>
        <v>2046</v>
      </c>
      <c r="AH134" s="3">
        <f t="shared" si="242"/>
        <v>2047</v>
      </c>
      <c r="AI134" s="3">
        <f t="shared" si="242"/>
        <v>2048</v>
      </c>
      <c r="AJ134" s="3">
        <f t="shared" si="242"/>
        <v>2049</v>
      </c>
      <c r="AK134" s="3">
        <f t="shared" si="242"/>
        <v>2050</v>
      </c>
      <c r="AL134" s="3">
        <f t="shared" si="242"/>
        <v>2051</v>
      </c>
      <c r="AM134" s="3">
        <f t="shared" ref="AM134" si="243">AL134+1</f>
        <v>2052</v>
      </c>
      <c r="AN134" s="3">
        <f t="shared" ref="AN134" si="244">AM134+1</f>
        <v>2053</v>
      </c>
      <c r="AO134" s="3">
        <f t="shared" ref="AO134" si="245">AN134+1</f>
        <v>2054</v>
      </c>
      <c r="AP134" s="3">
        <f t="shared" ref="AP134" si="246">AO134+1</f>
        <v>2055</v>
      </c>
      <c r="AQ134" s="3">
        <f t="shared" ref="AQ134" si="247">AP134+1</f>
        <v>2056</v>
      </c>
      <c r="AR134" s="3">
        <f t="shared" ref="AR134" si="248">AQ134+1</f>
        <v>2057</v>
      </c>
      <c r="AS134" s="3">
        <f t="shared" ref="AS134" si="249">AR134+1</f>
        <v>2058</v>
      </c>
      <c r="AT134" s="3">
        <f t="shared" ref="AT134" si="250">AS134+1</f>
        <v>2059</v>
      </c>
      <c r="AU134" s="3">
        <f t="shared" ref="AU134" si="251">AT134+1</f>
        <v>2060</v>
      </c>
      <c r="AV134" s="3">
        <f t="shared" ref="AV134" si="252">AU134+1</f>
        <v>2061</v>
      </c>
      <c r="AW134" s="3">
        <f t="shared" ref="AW134" si="253">AV134+1</f>
        <v>2062</v>
      </c>
      <c r="AX134" s="184">
        <f t="shared" ref="AX134" si="254">AW134+1</f>
        <v>2063</v>
      </c>
      <c r="AY134" s="3">
        <f t="shared" ref="AY134" si="255">AX134+1</f>
        <v>2064</v>
      </c>
      <c r="AZ134" s="3">
        <f t="shared" ref="AZ134" si="256">AY134+1</f>
        <v>2065</v>
      </c>
      <c r="BA134" s="3">
        <f t="shared" ref="BA134" si="257">AZ134+1</f>
        <v>2066</v>
      </c>
      <c r="BB134" s="3">
        <f t="shared" ref="BB134" si="258">BA134+1</f>
        <v>2067</v>
      </c>
      <c r="BC134" s="3">
        <f t="shared" ref="BC134" si="259">BB134+1</f>
        <v>2068</v>
      </c>
      <c r="BD134" s="3">
        <f t="shared" ref="BD134" si="260">BC134+1</f>
        <v>2069</v>
      </c>
      <c r="BE134" s="3">
        <f t="shared" ref="BE134" si="261">BD134+1</f>
        <v>2070</v>
      </c>
      <c r="BF134" s="3">
        <f t="shared" ref="BF134" si="262">BE134+1</f>
        <v>2071</v>
      </c>
      <c r="BG134" s="10"/>
    </row>
    <row r="135" spans="1:59" x14ac:dyDescent="0.25">
      <c r="A135" s="10"/>
      <c r="B135" s="2" t="str">
        <f t="shared" ref="B135:B149" si="263">IF(OR(ISTEXT(F135),AND(COUNT(I135:BF135)&gt;0,ISBLANK(F135))),"Warning","")</f>
        <v/>
      </c>
      <c r="C135" s="559"/>
      <c r="D135" s="560"/>
      <c r="E135" s="561"/>
      <c r="F135" s="419"/>
      <c r="G135" s="2" t="str">
        <f t="shared" ref="G135:G149" si="264">IF(OR(COUNTIF(I135:BF135,"&lt;0")&gt;0,COUNTIF(I135:BF135,"*")&gt;0,ISNUMBER(H135)),"Warning","")</f>
        <v/>
      </c>
      <c r="H135" s="424"/>
      <c r="I135" s="401"/>
      <c r="J135" s="402"/>
      <c r="K135" s="402"/>
      <c r="L135" s="402"/>
      <c r="M135" s="402"/>
      <c r="N135" s="402"/>
      <c r="O135" s="402"/>
      <c r="P135" s="402"/>
      <c r="Q135" s="402"/>
      <c r="R135" s="402"/>
      <c r="S135" s="402"/>
      <c r="T135" s="402"/>
      <c r="U135" s="402"/>
      <c r="V135" s="402"/>
      <c r="W135" s="402"/>
      <c r="X135" s="402"/>
      <c r="Y135" s="402"/>
      <c r="Z135" s="402"/>
      <c r="AA135" s="402"/>
      <c r="AB135" s="402"/>
      <c r="AC135" s="402"/>
      <c r="AD135" s="402"/>
      <c r="AE135" s="402"/>
      <c r="AF135" s="402"/>
      <c r="AG135" s="402"/>
      <c r="AH135" s="402"/>
      <c r="AI135" s="402"/>
      <c r="AJ135" s="402"/>
      <c r="AK135" s="402"/>
      <c r="AL135" s="402"/>
      <c r="AM135" s="402"/>
      <c r="AN135" s="402"/>
      <c r="AO135" s="402"/>
      <c r="AP135" s="402"/>
      <c r="AQ135" s="402"/>
      <c r="AR135" s="402"/>
      <c r="AS135" s="402"/>
      <c r="AT135" s="402"/>
      <c r="AU135" s="402"/>
      <c r="AV135" s="402"/>
      <c r="AW135" s="402"/>
      <c r="AX135" s="402"/>
      <c r="AY135" s="402"/>
      <c r="AZ135" s="402"/>
      <c r="BA135" s="402"/>
      <c r="BB135" s="402"/>
      <c r="BC135" s="402"/>
      <c r="BD135" s="402"/>
      <c r="BE135" s="402"/>
      <c r="BF135" s="402"/>
      <c r="BG135" s="10"/>
    </row>
    <row r="136" spans="1:59" x14ac:dyDescent="0.25">
      <c r="A136" s="10"/>
      <c r="B136" s="2" t="str">
        <f t="shared" si="263"/>
        <v/>
      </c>
      <c r="C136" s="553"/>
      <c r="D136" s="554"/>
      <c r="E136" s="555"/>
      <c r="F136" s="420"/>
      <c r="G136" s="2" t="str">
        <f t="shared" si="264"/>
        <v/>
      </c>
      <c r="H136" s="425"/>
      <c r="I136" s="407"/>
      <c r="J136" s="408"/>
      <c r="K136" s="408"/>
      <c r="L136" s="408"/>
      <c r="M136" s="408"/>
      <c r="N136" s="408"/>
      <c r="O136" s="408"/>
      <c r="P136" s="408"/>
      <c r="Q136" s="408"/>
      <c r="R136" s="408"/>
      <c r="S136" s="408"/>
      <c r="T136" s="408"/>
      <c r="U136" s="408"/>
      <c r="V136" s="408"/>
      <c r="W136" s="408"/>
      <c r="X136" s="408"/>
      <c r="Y136" s="408"/>
      <c r="Z136" s="408"/>
      <c r="AA136" s="408"/>
      <c r="AB136" s="408"/>
      <c r="AC136" s="408"/>
      <c r="AD136" s="408"/>
      <c r="AE136" s="408"/>
      <c r="AF136" s="408"/>
      <c r="AG136" s="408"/>
      <c r="AH136" s="408"/>
      <c r="AI136" s="408"/>
      <c r="AJ136" s="408"/>
      <c r="AK136" s="408"/>
      <c r="AL136" s="408"/>
      <c r="AM136" s="408"/>
      <c r="AN136" s="408"/>
      <c r="AO136" s="408"/>
      <c r="AP136" s="408"/>
      <c r="AQ136" s="408"/>
      <c r="AR136" s="408"/>
      <c r="AS136" s="408"/>
      <c r="AT136" s="408"/>
      <c r="AU136" s="408"/>
      <c r="AV136" s="408"/>
      <c r="AW136" s="408"/>
      <c r="AX136" s="408"/>
      <c r="AY136" s="408"/>
      <c r="AZ136" s="408"/>
      <c r="BA136" s="408"/>
      <c r="BB136" s="408"/>
      <c r="BC136" s="408"/>
      <c r="BD136" s="408"/>
      <c r="BE136" s="408"/>
      <c r="BF136" s="408"/>
      <c r="BG136" s="10"/>
    </row>
    <row r="137" spans="1:59" ht="15" customHeight="1" x14ac:dyDescent="0.25">
      <c r="A137" s="10"/>
      <c r="B137" s="2" t="str">
        <f t="shared" si="263"/>
        <v/>
      </c>
      <c r="C137" s="553"/>
      <c r="D137" s="554"/>
      <c r="E137" s="555"/>
      <c r="F137" s="420"/>
      <c r="G137" s="2" t="str">
        <f t="shared" si="264"/>
        <v/>
      </c>
      <c r="H137" s="425"/>
      <c r="I137" s="407"/>
      <c r="J137" s="408"/>
      <c r="K137" s="408"/>
      <c r="L137" s="408"/>
      <c r="M137" s="408"/>
      <c r="N137" s="408"/>
      <c r="O137" s="408"/>
      <c r="P137" s="408"/>
      <c r="Q137" s="408"/>
      <c r="R137" s="408"/>
      <c r="S137" s="408"/>
      <c r="T137" s="408"/>
      <c r="U137" s="408"/>
      <c r="V137" s="408"/>
      <c r="W137" s="408"/>
      <c r="X137" s="408"/>
      <c r="Y137" s="408"/>
      <c r="Z137" s="408"/>
      <c r="AA137" s="408"/>
      <c r="AB137" s="408"/>
      <c r="AC137" s="408"/>
      <c r="AD137" s="408"/>
      <c r="AE137" s="408"/>
      <c r="AF137" s="408"/>
      <c r="AG137" s="408"/>
      <c r="AH137" s="408"/>
      <c r="AI137" s="408"/>
      <c r="AJ137" s="408"/>
      <c r="AK137" s="408"/>
      <c r="AL137" s="408"/>
      <c r="AM137" s="408"/>
      <c r="AN137" s="408"/>
      <c r="AO137" s="408"/>
      <c r="AP137" s="408"/>
      <c r="AQ137" s="408"/>
      <c r="AR137" s="408"/>
      <c r="AS137" s="408"/>
      <c r="AT137" s="408"/>
      <c r="AU137" s="408"/>
      <c r="AV137" s="408"/>
      <c r="AW137" s="408"/>
      <c r="AX137" s="408"/>
      <c r="AY137" s="408"/>
      <c r="AZ137" s="408"/>
      <c r="BA137" s="408"/>
      <c r="BB137" s="408"/>
      <c r="BC137" s="408"/>
      <c r="BD137" s="408"/>
      <c r="BE137" s="408"/>
      <c r="BF137" s="408"/>
      <c r="BG137" s="10"/>
    </row>
    <row r="138" spans="1:59" ht="15" customHeight="1" x14ac:dyDescent="0.25">
      <c r="A138" s="10"/>
      <c r="B138" s="2" t="str">
        <f t="shared" si="263"/>
        <v/>
      </c>
      <c r="C138" s="553"/>
      <c r="D138" s="554"/>
      <c r="E138" s="555"/>
      <c r="F138" s="420"/>
      <c r="G138" s="2" t="str">
        <f t="shared" si="264"/>
        <v/>
      </c>
      <c r="H138" s="425"/>
      <c r="I138" s="407"/>
      <c r="J138" s="408"/>
      <c r="K138" s="408"/>
      <c r="L138" s="408"/>
      <c r="M138" s="408"/>
      <c r="N138" s="408"/>
      <c r="O138" s="408"/>
      <c r="P138" s="408"/>
      <c r="Q138" s="408"/>
      <c r="R138" s="408"/>
      <c r="S138" s="408"/>
      <c r="T138" s="408"/>
      <c r="U138" s="408"/>
      <c r="V138" s="408"/>
      <c r="W138" s="408"/>
      <c r="X138" s="408"/>
      <c r="Y138" s="408"/>
      <c r="Z138" s="408"/>
      <c r="AA138" s="408"/>
      <c r="AB138" s="408"/>
      <c r="AC138" s="408"/>
      <c r="AD138" s="408"/>
      <c r="AE138" s="408"/>
      <c r="AF138" s="408"/>
      <c r="AG138" s="408"/>
      <c r="AH138" s="408"/>
      <c r="AI138" s="408"/>
      <c r="AJ138" s="408"/>
      <c r="AK138" s="408"/>
      <c r="AL138" s="408"/>
      <c r="AM138" s="408"/>
      <c r="AN138" s="408"/>
      <c r="AO138" s="408"/>
      <c r="AP138" s="408"/>
      <c r="AQ138" s="408"/>
      <c r="AR138" s="408"/>
      <c r="AS138" s="408"/>
      <c r="AT138" s="408"/>
      <c r="AU138" s="408"/>
      <c r="AV138" s="408"/>
      <c r="AW138" s="408"/>
      <c r="AX138" s="408"/>
      <c r="AY138" s="408"/>
      <c r="AZ138" s="408"/>
      <c r="BA138" s="408"/>
      <c r="BB138" s="408"/>
      <c r="BC138" s="408"/>
      <c r="BD138" s="408"/>
      <c r="BE138" s="408"/>
      <c r="BF138" s="408"/>
      <c r="BG138" s="10"/>
    </row>
    <row r="139" spans="1:59" ht="15" customHeight="1" x14ac:dyDescent="0.25">
      <c r="A139" s="10"/>
      <c r="B139" s="2" t="str">
        <f t="shared" si="263"/>
        <v/>
      </c>
      <c r="C139" s="553"/>
      <c r="D139" s="554"/>
      <c r="E139" s="555"/>
      <c r="F139" s="420"/>
      <c r="G139" s="2" t="str">
        <f t="shared" si="264"/>
        <v/>
      </c>
      <c r="H139" s="425"/>
      <c r="I139" s="407"/>
      <c r="J139" s="408"/>
      <c r="K139" s="408"/>
      <c r="L139" s="408"/>
      <c r="M139" s="408"/>
      <c r="N139" s="408"/>
      <c r="O139" s="408"/>
      <c r="P139" s="408"/>
      <c r="Q139" s="408"/>
      <c r="R139" s="408"/>
      <c r="S139" s="408"/>
      <c r="T139" s="408"/>
      <c r="U139" s="408"/>
      <c r="V139" s="408"/>
      <c r="W139" s="408"/>
      <c r="X139" s="408"/>
      <c r="Y139" s="408"/>
      <c r="Z139" s="408"/>
      <c r="AA139" s="408"/>
      <c r="AB139" s="408"/>
      <c r="AC139" s="408"/>
      <c r="AD139" s="408"/>
      <c r="AE139" s="408"/>
      <c r="AF139" s="408"/>
      <c r="AG139" s="408"/>
      <c r="AH139" s="408"/>
      <c r="AI139" s="408"/>
      <c r="AJ139" s="408"/>
      <c r="AK139" s="408"/>
      <c r="AL139" s="408"/>
      <c r="AM139" s="408"/>
      <c r="AN139" s="408"/>
      <c r="AO139" s="408"/>
      <c r="AP139" s="408"/>
      <c r="AQ139" s="408"/>
      <c r="AR139" s="408"/>
      <c r="AS139" s="408"/>
      <c r="AT139" s="408"/>
      <c r="AU139" s="408"/>
      <c r="AV139" s="408"/>
      <c r="AW139" s="408"/>
      <c r="AX139" s="408"/>
      <c r="AY139" s="408"/>
      <c r="AZ139" s="408"/>
      <c r="BA139" s="408"/>
      <c r="BB139" s="408"/>
      <c r="BC139" s="408"/>
      <c r="BD139" s="408"/>
      <c r="BE139" s="408"/>
      <c r="BF139" s="408"/>
      <c r="BG139" s="10"/>
    </row>
    <row r="140" spans="1:59" ht="15" customHeight="1" x14ac:dyDescent="0.25">
      <c r="A140" s="10"/>
      <c r="B140" s="2" t="str">
        <f t="shared" si="263"/>
        <v/>
      </c>
      <c r="C140" s="553"/>
      <c r="D140" s="554"/>
      <c r="E140" s="555"/>
      <c r="F140" s="420"/>
      <c r="G140" s="2" t="str">
        <f t="shared" si="264"/>
        <v/>
      </c>
      <c r="H140" s="425"/>
      <c r="I140" s="407"/>
      <c r="J140" s="408"/>
      <c r="K140" s="408"/>
      <c r="L140" s="408"/>
      <c r="M140" s="408"/>
      <c r="N140" s="408"/>
      <c r="O140" s="408"/>
      <c r="P140" s="408"/>
      <c r="Q140" s="408"/>
      <c r="R140" s="408"/>
      <c r="S140" s="408"/>
      <c r="T140" s="408"/>
      <c r="U140" s="408"/>
      <c r="V140" s="408"/>
      <c r="W140" s="408"/>
      <c r="X140" s="408"/>
      <c r="Y140" s="408"/>
      <c r="Z140" s="408"/>
      <c r="AA140" s="408"/>
      <c r="AB140" s="408"/>
      <c r="AC140" s="408"/>
      <c r="AD140" s="408"/>
      <c r="AE140" s="408"/>
      <c r="AF140" s="408"/>
      <c r="AG140" s="408"/>
      <c r="AH140" s="408"/>
      <c r="AI140" s="408"/>
      <c r="AJ140" s="408"/>
      <c r="AK140" s="408"/>
      <c r="AL140" s="408"/>
      <c r="AM140" s="408"/>
      <c r="AN140" s="408"/>
      <c r="AO140" s="408"/>
      <c r="AP140" s="408"/>
      <c r="AQ140" s="408"/>
      <c r="AR140" s="408"/>
      <c r="AS140" s="408"/>
      <c r="AT140" s="408"/>
      <c r="AU140" s="408"/>
      <c r="AV140" s="408"/>
      <c r="AW140" s="408"/>
      <c r="AX140" s="408"/>
      <c r="AY140" s="408"/>
      <c r="AZ140" s="408"/>
      <c r="BA140" s="408"/>
      <c r="BB140" s="408"/>
      <c r="BC140" s="408"/>
      <c r="BD140" s="408"/>
      <c r="BE140" s="408"/>
      <c r="BF140" s="408"/>
      <c r="BG140" s="10"/>
    </row>
    <row r="141" spans="1:59" ht="15" customHeight="1" x14ac:dyDescent="0.25">
      <c r="A141" s="10"/>
      <c r="B141" s="2" t="str">
        <f t="shared" si="263"/>
        <v/>
      </c>
      <c r="C141" s="553"/>
      <c r="D141" s="554"/>
      <c r="E141" s="555"/>
      <c r="F141" s="420"/>
      <c r="G141" s="2" t="str">
        <f t="shared" si="264"/>
        <v/>
      </c>
      <c r="H141" s="425"/>
      <c r="I141" s="407"/>
      <c r="J141" s="408"/>
      <c r="K141" s="408"/>
      <c r="L141" s="408"/>
      <c r="M141" s="408"/>
      <c r="N141" s="408"/>
      <c r="O141" s="408"/>
      <c r="P141" s="408"/>
      <c r="Q141" s="408"/>
      <c r="R141" s="408"/>
      <c r="S141" s="408"/>
      <c r="T141" s="408"/>
      <c r="U141" s="408"/>
      <c r="V141" s="408"/>
      <c r="W141" s="408"/>
      <c r="X141" s="408"/>
      <c r="Y141" s="408"/>
      <c r="Z141" s="408"/>
      <c r="AA141" s="408"/>
      <c r="AB141" s="408"/>
      <c r="AC141" s="408"/>
      <c r="AD141" s="408"/>
      <c r="AE141" s="408"/>
      <c r="AF141" s="408"/>
      <c r="AG141" s="408"/>
      <c r="AH141" s="408"/>
      <c r="AI141" s="408"/>
      <c r="AJ141" s="408"/>
      <c r="AK141" s="408"/>
      <c r="AL141" s="408"/>
      <c r="AM141" s="408"/>
      <c r="AN141" s="408"/>
      <c r="AO141" s="408"/>
      <c r="AP141" s="408"/>
      <c r="AQ141" s="408"/>
      <c r="AR141" s="408"/>
      <c r="AS141" s="408"/>
      <c r="AT141" s="408"/>
      <c r="AU141" s="408"/>
      <c r="AV141" s="408"/>
      <c r="AW141" s="408"/>
      <c r="AX141" s="408"/>
      <c r="AY141" s="408"/>
      <c r="AZ141" s="408"/>
      <c r="BA141" s="408"/>
      <c r="BB141" s="408"/>
      <c r="BC141" s="408"/>
      <c r="BD141" s="408"/>
      <c r="BE141" s="408"/>
      <c r="BF141" s="408"/>
      <c r="BG141" s="10"/>
    </row>
    <row r="142" spans="1:59" ht="15" customHeight="1" x14ac:dyDescent="0.25">
      <c r="A142" s="10"/>
      <c r="B142" s="2" t="str">
        <f t="shared" si="263"/>
        <v/>
      </c>
      <c r="C142" s="553"/>
      <c r="D142" s="554"/>
      <c r="E142" s="555"/>
      <c r="F142" s="420"/>
      <c r="G142" s="2" t="str">
        <f t="shared" si="264"/>
        <v/>
      </c>
      <c r="H142" s="425"/>
      <c r="I142" s="407"/>
      <c r="J142" s="408"/>
      <c r="K142" s="408"/>
      <c r="L142" s="408"/>
      <c r="M142" s="408"/>
      <c r="N142" s="408"/>
      <c r="O142" s="408"/>
      <c r="P142" s="408"/>
      <c r="Q142" s="408"/>
      <c r="R142" s="408"/>
      <c r="S142" s="408"/>
      <c r="T142" s="408"/>
      <c r="U142" s="408"/>
      <c r="V142" s="408"/>
      <c r="W142" s="408"/>
      <c r="X142" s="408"/>
      <c r="Y142" s="408"/>
      <c r="Z142" s="408"/>
      <c r="AA142" s="408"/>
      <c r="AB142" s="408"/>
      <c r="AC142" s="408"/>
      <c r="AD142" s="408"/>
      <c r="AE142" s="408"/>
      <c r="AF142" s="408"/>
      <c r="AG142" s="408"/>
      <c r="AH142" s="408"/>
      <c r="AI142" s="408"/>
      <c r="AJ142" s="408"/>
      <c r="AK142" s="408"/>
      <c r="AL142" s="408"/>
      <c r="AM142" s="408"/>
      <c r="AN142" s="408"/>
      <c r="AO142" s="408"/>
      <c r="AP142" s="408"/>
      <c r="AQ142" s="408"/>
      <c r="AR142" s="408"/>
      <c r="AS142" s="408"/>
      <c r="AT142" s="408"/>
      <c r="AU142" s="408"/>
      <c r="AV142" s="408"/>
      <c r="AW142" s="408"/>
      <c r="AX142" s="408"/>
      <c r="AY142" s="408"/>
      <c r="AZ142" s="408"/>
      <c r="BA142" s="408"/>
      <c r="BB142" s="408"/>
      <c r="BC142" s="408"/>
      <c r="BD142" s="408"/>
      <c r="BE142" s="408"/>
      <c r="BF142" s="408"/>
      <c r="BG142" s="10"/>
    </row>
    <row r="143" spans="1:59" ht="15" customHeight="1" x14ac:dyDescent="0.25">
      <c r="A143" s="10"/>
      <c r="B143" s="2" t="str">
        <f t="shared" si="263"/>
        <v/>
      </c>
      <c r="C143" s="553"/>
      <c r="D143" s="554"/>
      <c r="E143" s="555"/>
      <c r="F143" s="420"/>
      <c r="G143" s="2" t="str">
        <f t="shared" si="264"/>
        <v/>
      </c>
      <c r="H143" s="425"/>
      <c r="I143" s="407"/>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408"/>
      <c r="AG143" s="408"/>
      <c r="AH143" s="408"/>
      <c r="AI143" s="408"/>
      <c r="AJ143" s="408"/>
      <c r="AK143" s="408"/>
      <c r="AL143" s="408"/>
      <c r="AM143" s="408"/>
      <c r="AN143" s="408"/>
      <c r="AO143" s="408"/>
      <c r="AP143" s="408"/>
      <c r="AQ143" s="408"/>
      <c r="AR143" s="408"/>
      <c r="AS143" s="408"/>
      <c r="AT143" s="408"/>
      <c r="AU143" s="408"/>
      <c r="AV143" s="408"/>
      <c r="AW143" s="408"/>
      <c r="AX143" s="408"/>
      <c r="AY143" s="408"/>
      <c r="AZ143" s="408"/>
      <c r="BA143" s="408"/>
      <c r="BB143" s="408"/>
      <c r="BC143" s="408"/>
      <c r="BD143" s="408"/>
      <c r="BE143" s="408"/>
      <c r="BF143" s="408"/>
      <c r="BG143" s="10"/>
    </row>
    <row r="144" spans="1:59" ht="15" customHeight="1" x14ac:dyDescent="0.25">
      <c r="A144" s="10"/>
      <c r="B144" s="2" t="str">
        <f t="shared" si="263"/>
        <v/>
      </c>
      <c r="C144" s="553"/>
      <c r="D144" s="554"/>
      <c r="E144" s="555"/>
      <c r="F144" s="420"/>
      <c r="G144" s="2" t="str">
        <f t="shared" si="264"/>
        <v/>
      </c>
      <c r="H144" s="425"/>
      <c r="I144" s="407"/>
      <c r="J144" s="408"/>
      <c r="K144" s="408"/>
      <c r="L144" s="408"/>
      <c r="M144" s="408"/>
      <c r="N144" s="408"/>
      <c r="O144" s="408"/>
      <c r="P144" s="408"/>
      <c r="Q144" s="408"/>
      <c r="R144" s="408"/>
      <c r="S144" s="408"/>
      <c r="T144" s="408"/>
      <c r="U144" s="408"/>
      <c r="V144" s="408"/>
      <c r="W144" s="408"/>
      <c r="X144" s="408"/>
      <c r="Y144" s="408"/>
      <c r="Z144" s="408"/>
      <c r="AA144" s="408"/>
      <c r="AB144" s="408"/>
      <c r="AC144" s="408"/>
      <c r="AD144" s="408"/>
      <c r="AE144" s="408"/>
      <c r="AF144" s="408"/>
      <c r="AG144" s="408"/>
      <c r="AH144" s="408"/>
      <c r="AI144" s="408"/>
      <c r="AJ144" s="408"/>
      <c r="AK144" s="408"/>
      <c r="AL144" s="408"/>
      <c r="AM144" s="408"/>
      <c r="AN144" s="408"/>
      <c r="AO144" s="408"/>
      <c r="AP144" s="408"/>
      <c r="AQ144" s="408"/>
      <c r="AR144" s="408"/>
      <c r="AS144" s="408"/>
      <c r="AT144" s="408"/>
      <c r="AU144" s="408"/>
      <c r="AV144" s="408"/>
      <c r="AW144" s="408"/>
      <c r="AX144" s="408"/>
      <c r="AY144" s="408"/>
      <c r="AZ144" s="408"/>
      <c r="BA144" s="408"/>
      <c r="BB144" s="408"/>
      <c r="BC144" s="408"/>
      <c r="BD144" s="408"/>
      <c r="BE144" s="408"/>
      <c r="BF144" s="408"/>
      <c r="BG144" s="10"/>
    </row>
    <row r="145" spans="1:59" ht="15" customHeight="1" x14ac:dyDescent="0.25">
      <c r="A145" s="10"/>
      <c r="B145" s="2" t="str">
        <f t="shared" si="263"/>
        <v/>
      </c>
      <c r="C145" s="553"/>
      <c r="D145" s="554"/>
      <c r="E145" s="555"/>
      <c r="F145" s="420"/>
      <c r="G145" s="2" t="str">
        <f t="shared" si="264"/>
        <v/>
      </c>
      <c r="H145" s="425"/>
      <c r="I145" s="407"/>
      <c r="J145" s="408"/>
      <c r="K145" s="408"/>
      <c r="L145" s="408"/>
      <c r="M145" s="408"/>
      <c r="N145" s="408"/>
      <c r="O145" s="408"/>
      <c r="P145" s="408"/>
      <c r="Q145" s="408"/>
      <c r="R145" s="408"/>
      <c r="S145" s="408"/>
      <c r="T145" s="408"/>
      <c r="U145" s="408"/>
      <c r="V145" s="408"/>
      <c r="W145" s="408"/>
      <c r="X145" s="408"/>
      <c r="Y145" s="408"/>
      <c r="Z145" s="408"/>
      <c r="AA145" s="408"/>
      <c r="AB145" s="408"/>
      <c r="AC145" s="408"/>
      <c r="AD145" s="408"/>
      <c r="AE145" s="408"/>
      <c r="AF145" s="408"/>
      <c r="AG145" s="408"/>
      <c r="AH145" s="408"/>
      <c r="AI145" s="408"/>
      <c r="AJ145" s="408"/>
      <c r="AK145" s="408"/>
      <c r="AL145" s="408"/>
      <c r="AM145" s="408"/>
      <c r="AN145" s="408"/>
      <c r="AO145" s="408"/>
      <c r="AP145" s="408"/>
      <c r="AQ145" s="408"/>
      <c r="AR145" s="408"/>
      <c r="AS145" s="408"/>
      <c r="AT145" s="408"/>
      <c r="AU145" s="408"/>
      <c r="AV145" s="408"/>
      <c r="AW145" s="408"/>
      <c r="AX145" s="408"/>
      <c r="AY145" s="408"/>
      <c r="AZ145" s="408"/>
      <c r="BA145" s="408"/>
      <c r="BB145" s="408"/>
      <c r="BC145" s="408"/>
      <c r="BD145" s="408"/>
      <c r="BE145" s="408"/>
      <c r="BF145" s="408"/>
      <c r="BG145" s="10"/>
    </row>
    <row r="146" spans="1:59" ht="15" customHeight="1" x14ac:dyDescent="0.25">
      <c r="A146" s="10"/>
      <c r="B146" s="2" t="str">
        <f t="shared" si="263"/>
        <v/>
      </c>
      <c r="C146" s="553"/>
      <c r="D146" s="554"/>
      <c r="E146" s="555"/>
      <c r="F146" s="421"/>
      <c r="G146" s="2" t="str">
        <f t="shared" si="264"/>
        <v/>
      </c>
      <c r="H146" s="426"/>
      <c r="I146" s="407"/>
      <c r="J146" s="408"/>
      <c r="K146" s="408"/>
      <c r="L146" s="408"/>
      <c r="M146" s="408"/>
      <c r="N146" s="408"/>
      <c r="O146" s="408"/>
      <c r="P146" s="408"/>
      <c r="Q146" s="408"/>
      <c r="R146" s="408"/>
      <c r="S146" s="408"/>
      <c r="T146" s="408"/>
      <c r="U146" s="408"/>
      <c r="V146" s="408"/>
      <c r="W146" s="408"/>
      <c r="X146" s="408"/>
      <c r="Y146" s="408"/>
      <c r="Z146" s="408"/>
      <c r="AA146" s="408"/>
      <c r="AB146" s="408"/>
      <c r="AC146" s="408"/>
      <c r="AD146" s="408"/>
      <c r="AE146" s="408"/>
      <c r="AF146" s="408"/>
      <c r="AG146" s="408"/>
      <c r="AH146" s="408"/>
      <c r="AI146" s="408"/>
      <c r="AJ146" s="408"/>
      <c r="AK146" s="408"/>
      <c r="AL146" s="408"/>
      <c r="AM146" s="408"/>
      <c r="AN146" s="408"/>
      <c r="AO146" s="408"/>
      <c r="AP146" s="408"/>
      <c r="AQ146" s="408"/>
      <c r="AR146" s="408"/>
      <c r="AS146" s="408"/>
      <c r="AT146" s="408"/>
      <c r="AU146" s="408"/>
      <c r="AV146" s="408"/>
      <c r="AW146" s="408"/>
      <c r="AX146" s="408"/>
      <c r="AY146" s="408"/>
      <c r="AZ146" s="408"/>
      <c r="BA146" s="408"/>
      <c r="BB146" s="408"/>
      <c r="BC146" s="408"/>
      <c r="BD146" s="408"/>
      <c r="BE146" s="408"/>
      <c r="BF146" s="408"/>
      <c r="BG146" s="10"/>
    </row>
    <row r="147" spans="1:59" ht="15" customHeight="1" x14ac:dyDescent="0.25">
      <c r="A147" s="10"/>
      <c r="B147" s="2" t="str">
        <f t="shared" si="263"/>
        <v/>
      </c>
      <c r="C147" s="553"/>
      <c r="D147" s="554"/>
      <c r="E147" s="555"/>
      <c r="F147" s="421"/>
      <c r="G147" s="2" t="str">
        <f t="shared" si="264"/>
        <v/>
      </c>
      <c r="H147" s="426"/>
      <c r="I147" s="407"/>
      <c r="J147" s="408"/>
      <c r="K147" s="408"/>
      <c r="L147" s="408"/>
      <c r="M147" s="408"/>
      <c r="N147" s="408"/>
      <c r="O147" s="408"/>
      <c r="P147" s="408"/>
      <c r="Q147" s="408"/>
      <c r="R147" s="408"/>
      <c r="S147" s="408"/>
      <c r="T147" s="408"/>
      <c r="U147" s="408"/>
      <c r="V147" s="408"/>
      <c r="W147" s="408"/>
      <c r="X147" s="408"/>
      <c r="Y147" s="408"/>
      <c r="Z147" s="408"/>
      <c r="AA147" s="408"/>
      <c r="AB147" s="408"/>
      <c r="AC147" s="408"/>
      <c r="AD147" s="408"/>
      <c r="AE147" s="408"/>
      <c r="AF147" s="408"/>
      <c r="AG147" s="408"/>
      <c r="AH147" s="408"/>
      <c r="AI147" s="408"/>
      <c r="AJ147" s="408"/>
      <c r="AK147" s="408"/>
      <c r="AL147" s="408"/>
      <c r="AM147" s="408"/>
      <c r="AN147" s="408"/>
      <c r="AO147" s="408"/>
      <c r="AP147" s="408"/>
      <c r="AQ147" s="408"/>
      <c r="AR147" s="408"/>
      <c r="AS147" s="408"/>
      <c r="AT147" s="408"/>
      <c r="AU147" s="408"/>
      <c r="AV147" s="408"/>
      <c r="AW147" s="408"/>
      <c r="AX147" s="408"/>
      <c r="AY147" s="408"/>
      <c r="AZ147" s="408"/>
      <c r="BA147" s="408"/>
      <c r="BB147" s="408"/>
      <c r="BC147" s="408"/>
      <c r="BD147" s="408"/>
      <c r="BE147" s="408"/>
      <c r="BF147" s="408"/>
      <c r="BG147" s="10"/>
    </row>
    <row r="148" spans="1:59" ht="15" customHeight="1" x14ac:dyDescent="0.25">
      <c r="A148" s="10"/>
      <c r="B148" s="2" t="str">
        <f t="shared" si="263"/>
        <v/>
      </c>
      <c r="C148" s="553"/>
      <c r="D148" s="554"/>
      <c r="E148" s="555"/>
      <c r="F148" s="422"/>
      <c r="G148" s="2" t="str">
        <f t="shared" si="264"/>
        <v/>
      </c>
      <c r="H148" s="427"/>
      <c r="I148" s="407"/>
      <c r="J148" s="408"/>
      <c r="K148" s="408"/>
      <c r="L148" s="408"/>
      <c r="M148" s="408"/>
      <c r="N148" s="408"/>
      <c r="O148" s="408"/>
      <c r="P148" s="408"/>
      <c r="Q148" s="408"/>
      <c r="R148" s="408"/>
      <c r="S148" s="408"/>
      <c r="T148" s="408"/>
      <c r="U148" s="408"/>
      <c r="V148" s="408"/>
      <c r="W148" s="408"/>
      <c r="X148" s="408"/>
      <c r="Y148" s="408"/>
      <c r="Z148" s="408"/>
      <c r="AA148" s="408"/>
      <c r="AB148" s="408"/>
      <c r="AC148" s="408"/>
      <c r="AD148" s="408"/>
      <c r="AE148" s="408"/>
      <c r="AF148" s="408"/>
      <c r="AG148" s="408"/>
      <c r="AH148" s="408"/>
      <c r="AI148" s="408"/>
      <c r="AJ148" s="408"/>
      <c r="AK148" s="408"/>
      <c r="AL148" s="408"/>
      <c r="AM148" s="408"/>
      <c r="AN148" s="408"/>
      <c r="AO148" s="408"/>
      <c r="AP148" s="408"/>
      <c r="AQ148" s="408"/>
      <c r="AR148" s="408"/>
      <c r="AS148" s="408"/>
      <c r="AT148" s="408"/>
      <c r="AU148" s="408"/>
      <c r="AV148" s="408"/>
      <c r="AW148" s="408"/>
      <c r="AX148" s="408"/>
      <c r="AY148" s="408"/>
      <c r="AZ148" s="408"/>
      <c r="BA148" s="408"/>
      <c r="BB148" s="408"/>
      <c r="BC148" s="408"/>
      <c r="BD148" s="408"/>
      <c r="BE148" s="408"/>
      <c r="BF148" s="408"/>
      <c r="BG148" s="10"/>
    </row>
    <row r="149" spans="1:59" ht="15.75" customHeight="1" thickBot="1" x14ac:dyDescent="0.3">
      <c r="A149" s="10"/>
      <c r="B149" s="2" t="str">
        <f t="shared" si="263"/>
        <v/>
      </c>
      <c r="C149" s="568"/>
      <c r="D149" s="569"/>
      <c r="E149" s="570"/>
      <c r="F149" s="423"/>
      <c r="G149" s="2" t="str">
        <f t="shared" si="264"/>
        <v/>
      </c>
      <c r="H149" s="428"/>
      <c r="I149" s="413"/>
      <c r="J149" s="414"/>
      <c r="K149" s="414"/>
      <c r="L149" s="414"/>
      <c r="M149" s="414"/>
      <c r="N149" s="414"/>
      <c r="O149" s="414"/>
      <c r="P149" s="414"/>
      <c r="Q149" s="414"/>
      <c r="R149" s="414"/>
      <c r="S149" s="414"/>
      <c r="T149" s="414"/>
      <c r="U149" s="414"/>
      <c r="V149" s="414"/>
      <c r="W149" s="414"/>
      <c r="X149" s="414"/>
      <c r="Y149" s="414"/>
      <c r="Z149" s="414"/>
      <c r="AA149" s="414"/>
      <c r="AB149" s="414"/>
      <c r="AC149" s="414"/>
      <c r="AD149" s="414"/>
      <c r="AE149" s="414"/>
      <c r="AF149" s="414"/>
      <c r="AG149" s="414"/>
      <c r="AH149" s="414"/>
      <c r="AI149" s="414"/>
      <c r="AJ149" s="414"/>
      <c r="AK149" s="414"/>
      <c r="AL149" s="414"/>
      <c r="AM149" s="414"/>
      <c r="AN149" s="414"/>
      <c r="AO149" s="414"/>
      <c r="AP149" s="414"/>
      <c r="AQ149" s="414"/>
      <c r="AR149" s="414"/>
      <c r="AS149" s="414"/>
      <c r="AT149" s="414"/>
      <c r="AU149" s="414"/>
      <c r="AV149" s="414"/>
      <c r="AW149" s="414"/>
      <c r="AX149" s="414"/>
      <c r="AY149" s="414"/>
      <c r="AZ149" s="414"/>
      <c r="BA149" s="414"/>
      <c r="BB149" s="414"/>
      <c r="BC149" s="414"/>
      <c r="BD149" s="414"/>
      <c r="BE149" s="414"/>
      <c r="BF149" s="414"/>
      <c r="BG149" s="10"/>
    </row>
    <row r="150" spans="1:59" ht="13.5" customHeight="1" x14ac:dyDescent="0.25">
      <c r="A150" s="10"/>
      <c r="I150" s="228"/>
      <c r="J150" s="228"/>
      <c r="K150" s="228"/>
      <c r="L150" s="228"/>
      <c r="M150" s="228"/>
      <c r="N150" s="228"/>
      <c r="O150" s="228"/>
      <c r="P150" s="228"/>
      <c r="Q150" s="228"/>
      <c r="R150" s="228"/>
      <c r="S150" s="228"/>
      <c r="T150" s="228"/>
      <c r="U150" s="228"/>
      <c r="V150" s="228"/>
      <c r="W150" s="228"/>
      <c r="X150" s="228"/>
      <c r="Y150" s="228"/>
      <c r="Z150" s="228"/>
      <c r="AA150" s="228"/>
      <c r="AB150" s="228"/>
      <c r="AC150" s="228"/>
      <c r="AD150" s="228"/>
      <c r="AE150" s="228"/>
      <c r="AF150" s="228"/>
      <c r="AG150" s="228"/>
      <c r="AH150" s="228"/>
      <c r="AI150" s="228"/>
      <c r="AJ150" s="228"/>
      <c r="AK150" s="228"/>
      <c r="AL150" s="228"/>
      <c r="AM150" s="228"/>
      <c r="AN150" s="228"/>
      <c r="AO150" s="228"/>
      <c r="AP150" s="228"/>
      <c r="AQ150" s="228"/>
      <c r="AR150" s="228"/>
      <c r="AS150" s="228"/>
      <c r="AT150" s="228"/>
      <c r="AU150" s="228"/>
      <c r="AV150" s="228"/>
      <c r="AW150" s="162"/>
      <c r="AX150" s="162"/>
      <c r="AY150" s="162"/>
      <c r="AZ150" s="162"/>
      <c r="BA150" s="162"/>
      <c r="BB150" s="162"/>
      <c r="BC150" s="162"/>
      <c r="BD150" s="162"/>
      <c r="BE150" s="162"/>
      <c r="BF150" s="162"/>
      <c r="BG150" s="10"/>
    </row>
    <row r="151" spans="1:59" ht="13.5" customHeight="1" thickBot="1" x14ac:dyDescent="0.3">
      <c r="A151" s="10"/>
      <c r="G151" s="545" t="s">
        <v>15</v>
      </c>
      <c r="H151" s="545"/>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c r="BB151" s="99"/>
      <c r="BC151" s="99"/>
      <c r="BD151" s="99"/>
      <c r="BE151" s="99"/>
      <c r="BF151" s="99"/>
      <c r="BG151" s="10"/>
    </row>
    <row r="152" spans="1:59" ht="10.5" customHeight="1" x14ac:dyDescent="0.25">
      <c r="A152" s="10"/>
      <c r="C152" s="546" t="str">
        <f t="shared" ref="C152:C166" si="265">IF(ISBLANK(C135),"",C135)</f>
        <v/>
      </c>
      <c r="D152" s="547"/>
      <c r="E152" s="547"/>
      <c r="F152" s="548"/>
      <c r="G152" s="572">
        <f t="shared" ref="G152:G167" si="266">+SUM(I152:BF152)</f>
        <v>0</v>
      </c>
      <c r="H152" s="573"/>
      <c r="I152" s="229" t="str">
        <f>IF(I135="","",$F135*I135)</f>
        <v/>
      </c>
      <c r="J152" s="230" t="str">
        <f t="shared" ref="J152:BF157" si="267">IF(J135="","",$F135*J135)</f>
        <v/>
      </c>
      <c r="K152" s="230" t="str">
        <f t="shared" si="267"/>
        <v/>
      </c>
      <c r="L152" s="230" t="str">
        <f t="shared" si="267"/>
        <v/>
      </c>
      <c r="M152" s="230" t="str">
        <f t="shared" si="267"/>
        <v/>
      </c>
      <c r="N152" s="230" t="str">
        <f t="shared" si="267"/>
        <v/>
      </c>
      <c r="O152" s="230" t="str">
        <f t="shared" si="267"/>
        <v/>
      </c>
      <c r="P152" s="230" t="str">
        <f t="shared" si="267"/>
        <v/>
      </c>
      <c r="Q152" s="230" t="str">
        <f t="shared" si="267"/>
        <v/>
      </c>
      <c r="R152" s="230" t="str">
        <f t="shared" si="267"/>
        <v/>
      </c>
      <c r="S152" s="230" t="str">
        <f t="shared" si="267"/>
        <v/>
      </c>
      <c r="T152" s="230" t="str">
        <f t="shared" si="267"/>
        <v/>
      </c>
      <c r="U152" s="230" t="str">
        <f t="shared" si="267"/>
        <v/>
      </c>
      <c r="V152" s="230" t="str">
        <f t="shared" si="267"/>
        <v/>
      </c>
      <c r="W152" s="230" t="str">
        <f t="shared" si="267"/>
        <v/>
      </c>
      <c r="X152" s="230" t="str">
        <f t="shared" si="267"/>
        <v/>
      </c>
      <c r="Y152" s="230" t="str">
        <f t="shared" si="267"/>
        <v/>
      </c>
      <c r="Z152" s="230" t="str">
        <f t="shared" si="267"/>
        <v/>
      </c>
      <c r="AA152" s="230" t="str">
        <f t="shared" si="267"/>
        <v/>
      </c>
      <c r="AB152" s="230" t="str">
        <f t="shared" si="267"/>
        <v/>
      </c>
      <c r="AC152" s="230" t="str">
        <f t="shared" si="267"/>
        <v/>
      </c>
      <c r="AD152" s="230" t="str">
        <f t="shared" si="267"/>
        <v/>
      </c>
      <c r="AE152" s="230" t="str">
        <f t="shared" si="267"/>
        <v/>
      </c>
      <c r="AF152" s="230" t="str">
        <f t="shared" si="267"/>
        <v/>
      </c>
      <c r="AG152" s="230" t="str">
        <f t="shared" si="267"/>
        <v/>
      </c>
      <c r="AH152" s="230" t="str">
        <f t="shared" si="267"/>
        <v/>
      </c>
      <c r="AI152" s="230" t="str">
        <f t="shared" si="267"/>
        <v/>
      </c>
      <c r="AJ152" s="230" t="str">
        <f t="shared" si="267"/>
        <v/>
      </c>
      <c r="AK152" s="230" t="str">
        <f t="shared" si="267"/>
        <v/>
      </c>
      <c r="AL152" s="230" t="str">
        <f t="shared" si="267"/>
        <v/>
      </c>
      <c r="AM152" s="230" t="str">
        <f t="shared" si="267"/>
        <v/>
      </c>
      <c r="AN152" s="230" t="str">
        <f t="shared" si="267"/>
        <v/>
      </c>
      <c r="AO152" s="230" t="str">
        <f t="shared" si="267"/>
        <v/>
      </c>
      <c r="AP152" s="230" t="str">
        <f t="shared" si="267"/>
        <v/>
      </c>
      <c r="AQ152" s="230" t="str">
        <f t="shared" si="267"/>
        <v/>
      </c>
      <c r="AR152" s="230" t="str">
        <f t="shared" si="267"/>
        <v/>
      </c>
      <c r="AS152" s="230" t="str">
        <f t="shared" si="267"/>
        <v/>
      </c>
      <c r="AT152" s="230" t="str">
        <f t="shared" si="267"/>
        <v/>
      </c>
      <c r="AU152" s="230" t="str">
        <f t="shared" si="267"/>
        <v/>
      </c>
      <c r="AV152" s="230" t="str">
        <f t="shared" si="267"/>
        <v/>
      </c>
      <c r="AW152" s="230" t="str">
        <f t="shared" si="267"/>
        <v/>
      </c>
      <c r="AX152" s="230" t="str">
        <f t="shared" si="267"/>
        <v/>
      </c>
      <c r="AY152" s="230" t="str">
        <f t="shared" si="267"/>
        <v/>
      </c>
      <c r="AZ152" s="230" t="str">
        <f t="shared" si="267"/>
        <v/>
      </c>
      <c r="BA152" s="230" t="str">
        <f t="shared" si="267"/>
        <v/>
      </c>
      <c r="BB152" s="230" t="str">
        <f t="shared" si="267"/>
        <v/>
      </c>
      <c r="BC152" s="230" t="str">
        <f t="shared" si="267"/>
        <v/>
      </c>
      <c r="BD152" s="230" t="str">
        <f t="shared" si="267"/>
        <v/>
      </c>
      <c r="BE152" s="230" t="str">
        <f t="shared" si="267"/>
        <v/>
      </c>
      <c r="BF152" s="235" t="str">
        <f t="shared" si="267"/>
        <v/>
      </c>
      <c r="BG152" s="10"/>
    </row>
    <row r="153" spans="1:59" ht="10.5" customHeight="1" x14ac:dyDescent="0.25">
      <c r="A153" s="10"/>
      <c r="C153" s="516" t="str">
        <f t="shared" si="265"/>
        <v/>
      </c>
      <c r="D153" s="517"/>
      <c r="E153" s="517"/>
      <c r="F153" s="518"/>
      <c r="G153" s="537">
        <f t="shared" si="266"/>
        <v>0</v>
      </c>
      <c r="H153" s="538"/>
      <c r="I153" s="231" t="str">
        <f t="shared" ref="I153:X166" si="268">IF(I136="","",$F136*I136)</f>
        <v/>
      </c>
      <c r="J153" s="232" t="str">
        <f t="shared" si="268"/>
        <v/>
      </c>
      <c r="K153" s="232" t="str">
        <f t="shared" si="268"/>
        <v/>
      </c>
      <c r="L153" s="232" t="str">
        <f t="shared" si="268"/>
        <v/>
      </c>
      <c r="M153" s="232" t="str">
        <f t="shared" si="268"/>
        <v/>
      </c>
      <c r="N153" s="232" t="str">
        <f t="shared" si="268"/>
        <v/>
      </c>
      <c r="O153" s="232" t="str">
        <f t="shared" si="268"/>
        <v/>
      </c>
      <c r="P153" s="232" t="str">
        <f t="shared" si="268"/>
        <v/>
      </c>
      <c r="Q153" s="232" t="str">
        <f t="shared" si="268"/>
        <v/>
      </c>
      <c r="R153" s="232" t="str">
        <f t="shared" si="268"/>
        <v/>
      </c>
      <c r="S153" s="232" t="str">
        <f t="shared" si="268"/>
        <v/>
      </c>
      <c r="T153" s="232" t="str">
        <f t="shared" si="268"/>
        <v/>
      </c>
      <c r="U153" s="232" t="str">
        <f t="shared" si="268"/>
        <v/>
      </c>
      <c r="V153" s="232" t="str">
        <f t="shared" si="268"/>
        <v/>
      </c>
      <c r="W153" s="232" t="str">
        <f t="shared" si="268"/>
        <v/>
      </c>
      <c r="X153" s="232" t="str">
        <f t="shared" si="268"/>
        <v/>
      </c>
      <c r="Y153" s="232" t="str">
        <f t="shared" si="267"/>
        <v/>
      </c>
      <c r="Z153" s="232" t="str">
        <f t="shared" si="267"/>
        <v/>
      </c>
      <c r="AA153" s="232" t="str">
        <f t="shared" si="267"/>
        <v/>
      </c>
      <c r="AB153" s="232" t="str">
        <f t="shared" si="267"/>
        <v/>
      </c>
      <c r="AC153" s="232" t="str">
        <f t="shared" si="267"/>
        <v/>
      </c>
      <c r="AD153" s="232" t="str">
        <f t="shared" si="267"/>
        <v/>
      </c>
      <c r="AE153" s="232" t="str">
        <f t="shared" si="267"/>
        <v/>
      </c>
      <c r="AF153" s="232" t="str">
        <f t="shared" si="267"/>
        <v/>
      </c>
      <c r="AG153" s="232" t="str">
        <f t="shared" si="267"/>
        <v/>
      </c>
      <c r="AH153" s="232" t="str">
        <f t="shared" si="267"/>
        <v/>
      </c>
      <c r="AI153" s="232" t="str">
        <f t="shared" si="267"/>
        <v/>
      </c>
      <c r="AJ153" s="232" t="str">
        <f t="shared" si="267"/>
        <v/>
      </c>
      <c r="AK153" s="232" t="str">
        <f t="shared" si="267"/>
        <v/>
      </c>
      <c r="AL153" s="232" t="str">
        <f t="shared" si="267"/>
        <v/>
      </c>
      <c r="AM153" s="232" t="str">
        <f t="shared" si="267"/>
        <v/>
      </c>
      <c r="AN153" s="232" t="str">
        <f t="shared" si="267"/>
        <v/>
      </c>
      <c r="AO153" s="232" t="str">
        <f t="shared" si="267"/>
        <v/>
      </c>
      <c r="AP153" s="232" t="str">
        <f t="shared" si="267"/>
        <v/>
      </c>
      <c r="AQ153" s="232" t="str">
        <f t="shared" si="267"/>
        <v/>
      </c>
      <c r="AR153" s="232" t="str">
        <f t="shared" si="267"/>
        <v/>
      </c>
      <c r="AS153" s="232" t="str">
        <f t="shared" si="267"/>
        <v/>
      </c>
      <c r="AT153" s="232" t="str">
        <f t="shared" si="267"/>
        <v/>
      </c>
      <c r="AU153" s="232" t="str">
        <f t="shared" si="267"/>
        <v/>
      </c>
      <c r="AV153" s="232" t="str">
        <f t="shared" si="267"/>
        <v/>
      </c>
      <c r="AW153" s="232" t="str">
        <f t="shared" si="267"/>
        <v/>
      </c>
      <c r="AX153" s="232" t="str">
        <f t="shared" si="267"/>
        <v/>
      </c>
      <c r="AY153" s="232" t="str">
        <f t="shared" si="267"/>
        <v/>
      </c>
      <c r="AZ153" s="232" t="str">
        <f t="shared" si="267"/>
        <v/>
      </c>
      <c r="BA153" s="232" t="str">
        <f t="shared" si="267"/>
        <v/>
      </c>
      <c r="BB153" s="232" t="str">
        <f t="shared" si="267"/>
        <v/>
      </c>
      <c r="BC153" s="232" t="str">
        <f t="shared" si="267"/>
        <v/>
      </c>
      <c r="BD153" s="232" t="str">
        <f t="shared" si="267"/>
        <v/>
      </c>
      <c r="BE153" s="232" t="str">
        <f t="shared" si="267"/>
        <v/>
      </c>
      <c r="BF153" s="236" t="str">
        <f t="shared" si="267"/>
        <v/>
      </c>
      <c r="BG153" s="10"/>
    </row>
    <row r="154" spans="1:59" ht="10.5" customHeight="1" x14ac:dyDescent="0.25">
      <c r="A154" s="10"/>
      <c r="C154" s="516" t="str">
        <f t="shared" si="265"/>
        <v/>
      </c>
      <c r="D154" s="517"/>
      <c r="E154" s="517"/>
      <c r="F154" s="518"/>
      <c r="G154" s="537">
        <f t="shared" si="266"/>
        <v>0</v>
      </c>
      <c r="H154" s="538"/>
      <c r="I154" s="231" t="str">
        <f t="shared" si="268"/>
        <v/>
      </c>
      <c r="J154" s="232" t="str">
        <f t="shared" si="267"/>
        <v/>
      </c>
      <c r="K154" s="232" t="str">
        <f t="shared" si="267"/>
        <v/>
      </c>
      <c r="L154" s="232" t="str">
        <f t="shared" si="267"/>
        <v/>
      </c>
      <c r="M154" s="232" t="str">
        <f t="shared" si="267"/>
        <v/>
      </c>
      <c r="N154" s="232" t="str">
        <f t="shared" si="267"/>
        <v/>
      </c>
      <c r="O154" s="232" t="str">
        <f t="shared" si="267"/>
        <v/>
      </c>
      <c r="P154" s="232" t="str">
        <f t="shared" si="267"/>
        <v/>
      </c>
      <c r="Q154" s="232" t="str">
        <f t="shared" si="267"/>
        <v/>
      </c>
      <c r="R154" s="232" t="str">
        <f t="shared" si="267"/>
        <v/>
      </c>
      <c r="S154" s="232" t="str">
        <f t="shared" si="267"/>
        <v/>
      </c>
      <c r="T154" s="232" t="str">
        <f t="shared" si="267"/>
        <v/>
      </c>
      <c r="U154" s="232" t="str">
        <f t="shared" si="267"/>
        <v/>
      </c>
      <c r="V154" s="232" t="str">
        <f t="shared" si="267"/>
        <v/>
      </c>
      <c r="W154" s="232" t="str">
        <f t="shared" si="267"/>
        <v/>
      </c>
      <c r="X154" s="232" t="str">
        <f t="shared" si="267"/>
        <v/>
      </c>
      <c r="Y154" s="232" t="str">
        <f t="shared" si="267"/>
        <v/>
      </c>
      <c r="Z154" s="232" t="str">
        <f t="shared" si="267"/>
        <v/>
      </c>
      <c r="AA154" s="232" t="str">
        <f t="shared" si="267"/>
        <v/>
      </c>
      <c r="AB154" s="232" t="str">
        <f t="shared" si="267"/>
        <v/>
      </c>
      <c r="AC154" s="232" t="str">
        <f t="shared" si="267"/>
        <v/>
      </c>
      <c r="AD154" s="232" t="str">
        <f t="shared" si="267"/>
        <v/>
      </c>
      <c r="AE154" s="232" t="str">
        <f t="shared" si="267"/>
        <v/>
      </c>
      <c r="AF154" s="232" t="str">
        <f t="shared" si="267"/>
        <v/>
      </c>
      <c r="AG154" s="232" t="str">
        <f t="shared" si="267"/>
        <v/>
      </c>
      <c r="AH154" s="232" t="str">
        <f t="shared" si="267"/>
        <v/>
      </c>
      <c r="AI154" s="232" t="str">
        <f t="shared" si="267"/>
        <v/>
      </c>
      <c r="AJ154" s="232" t="str">
        <f t="shared" si="267"/>
        <v/>
      </c>
      <c r="AK154" s="232" t="str">
        <f t="shared" si="267"/>
        <v/>
      </c>
      <c r="AL154" s="232" t="str">
        <f t="shared" si="267"/>
        <v/>
      </c>
      <c r="AM154" s="232" t="str">
        <f t="shared" si="267"/>
        <v/>
      </c>
      <c r="AN154" s="232" t="str">
        <f t="shared" si="267"/>
        <v/>
      </c>
      <c r="AO154" s="232" t="str">
        <f t="shared" si="267"/>
        <v/>
      </c>
      <c r="AP154" s="232" t="str">
        <f t="shared" si="267"/>
        <v/>
      </c>
      <c r="AQ154" s="232" t="str">
        <f t="shared" si="267"/>
        <v/>
      </c>
      <c r="AR154" s="232" t="str">
        <f t="shared" si="267"/>
        <v/>
      </c>
      <c r="AS154" s="232" t="str">
        <f t="shared" si="267"/>
        <v/>
      </c>
      <c r="AT154" s="232" t="str">
        <f t="shared" si="267"/>
        <v/>
      </c>
      <c r="AU154" s="232" t="str">
        <f t="shared" si="267"/>
        <v/>
      </c>
      <c r="AV154" s="232" t="str">
        <f t="shared" si="267"/>
        <v/>
      </c>
      <c r="AW154" s="232" t="str">
        <f t="shared" si="267"/>
        <v/>
      </c>
      <c r="AX154" s="232" t="str">
        <f t="shared" si="267"/>
        <v/>
      </c>
      <c r="AY154" s="232" t="str">
        <f t="shared" si="267"/>
        <v/>
      </c>
      <c r="AZ154" s="232" t="str">
        <f t="shared" si="267"/>
        <v/>
      </c>
      <c r="BA154" s="232" t="str">
        <f t="shared" si="267"/>
        <v/>
      </c>
      <c r="BB154" s="232" t="str">
        <f t="shared" si="267"/>
        <v/>
      </c>
      <c r="BC154" s="232" t="str">
        <f t="shared" si="267"/>
        <v/>
      </c>
      <c r="BD154" s="232" t="str">
        <f t="shared" si="267"/>
        <v/>
      </c>
      <c r="BE154" s="232" t="str">
        <f t="shared" si="267"/>
        <v/>
      </c>
      <c r="BF154" s="236" t="str">
        <f t="shared" si="267"/>
        <v/>
      </c>
      <c r="BG154" s="10"/>
    </row>
    <row r="155" spans="1:59" ht="10.5" customHeight="1" x14ac:dyDescent="0.25">
      <c r="A155" s="10"/>
      <c r="C155" s="516" t="str">
        <f t="shared" si="265"/>
        <v/>
      </c>
      <c r="D155" s="517"/>
      <c r="E155" s="517"/>
      <c r="F155" s="518"/>
      <c r="G155" s="537">
        <f t="shared" si="266"/>
        <v>0</v>
      </c>
      <c r="H155" s="538"/>
      <c r="I155" s="231" t="str">
        <f t="shared" si="268"/>
        <v/>
      </c>
      <c r="J155" s="232" t="str">
        <f t="shared" si="267"/>
        <v/>
      </c>
      <c r="K155" s="232" t="str">
        <f t="shared" si="267"/>
        <v/>
      </c>
      <c r="L155" s="232" t="str">
        <f t="shared" si="267"/>
        <v/>
      </c>
      <c r="M155" s="232" t="str">
        <f t="shared" si="267"/>
        <v/>
      </c>
      <c r="N155" s="232" t="str">
        <f t="shared" si="267"/>
        <v/>
      </c>
      <c r="O155" s="232" t="str">
        <f t="shared" si="267"/>
        <v/>
      </c>
      <c r="P155" s="232" t="str">
        <f t="shared" si="267"/>
        <v/>
      </c>
      <c r="Q155" s="232" t="str">
        <f t="shared" si="267"/>
        <v/>
      </c>
      <c r="R155" s="232" t="str">
        <f t="shared" si="267"/>
        <v/>
      </c>
      <c r="S155" s="232" t="str">
        <f t="shared" si="267"/>
        <v/>
      </c>
      <c r="T155" s="232" t="str">
        <f t="shared" si="267"/>
        <v/>
      </c>
      <c r="U155" s="232" t="str">
        <f t="shared" si="267"/>
        <v/>
      </c>
      <c r="V155" s="232" t="str">
        <f t="shared" si="267"/>
        <v/>
      </c>
      <c r="W155" s="232" t="str">
        <f t="shared" si="267"/>
        <v/>
      </c>
      <c r="X155" s="232" t="str">
        <f t="shared" si="267"/>
        <v/>
      </c>
      <c r="Y155" s="232" t="str">
        <f t="shared" si="267"/>
        <v/>
      </c>
      <c r="Z155" s="232" t="str">
        <f t="shared" si="267"/>
        <v/>
      </c>
      <c r="AA155" s="232" t="str">
        <f t="shared" si="267"/>
        <v/>
      </c>
      <c r="AB155" s="232" t="str">
        <f t="shared" si="267"/>
        <v/>
      </c>
      <c r="AC155" s="232" t="str">
        <f t="shared" si="267"/>
        <v/>
      </c>
      <c r="AD155" s="232" t="str">
        <f t="shared" si="267"/>
        <v/>
      </c>
      <c r="AE155" s="232" t="str">
        <f t="shared" si="267"/>
        <v/>
      </c>
      <c r="AF155" s="232" t="str">
        <f t="shared" si="267"/>
        <v/>
      </c>
      <c r="AG155" s="232" t="str">
        <f t="shared" si="267"/>
        <v/>
      </c>
      <c r="AH155" s="232" t="str">
        <f t="shared" si="267"/>
        <v/>
      </c>
      <c r="AI155" s="232" t="str">
        <f t="shared" si="267"/>
        <v/>
      </c>
      <c r="AJ155" s="232" t="str">
        <f t="shared" si="267"/>
        <v/>
      </c>
      <c r="AK155" s="232" t="str">
        <f t="shared" si="267"/>
        <v/>
      </c>
      <c r="AL155" s="232" t="str">
        <f t="shared" si="267"/>
        <v/>
      </c>
      <c r="AM155" s="232" t="str">
        <f t="shared" si="267"/>
        <v/>
      </c>
      <c r="AN155" s="232" t="str">
        <f t="shared" si="267"/>
        <v/>
      </c>
      <c r="AO155" s="232" t="str">
        <f t="shared" si="267"/>
        <v/>
      </c>
      <c r="AP155" s="232" t="str">
        <f t="shared" si="267"/>
        <v/>
      </c>
      <c r="AQ155" s="232" t="str">
        <f t="shared" si="267"/>
        <v/>
      </c>
      <c r="AR155" s="232" t="str">
        <f t="shared" si="267"/>
        <v/>
      </c>
      <c r="AS155" s="232" t="str">
        <f t="shared" si="267"/>
        <v/>
      </c>
      <c r="AT155" s="232" t="str">
        <f t="shared" si="267"/>
        <v/>
      </c>
      <c r="AU155" s="232" t="str">
        <f t="shared" si="267"/>
        <v/>
      </c>
      <c r="AV155" s="232" t="str">
        <f t="shared" si="267"/>
        <v/>
      </c>
      <c r="AW155" s="232" t="str">
        <f t="shared" si="267"/>
        <v/>
      </c>
      <c r="AX155" s="232" t="str">
        <f t="shared" si="267"/>
        <v/>
      </c>
      <c r="AY155" s="232" t="str">
        <f t="shared" si="267"/>
        <v/>
      </c>
      <c r="AZ155" s="232" t="str">
        <f t="shared" si="267"/>
        <v/>
      </c>
      <c r="BA155" s="232" t="str">
        <f t="shared" si="267"/>
        <v/>
      </c>
      <c r="BB155" s="232" t="str">
        <f t="shared" si="267"/>
        <v/>
      </c>
      <c r="BC155" s="232" t="str">
        <f t="shared" si="267"/>
        <v/>
      </c>
      <c r="BD155" s="232" t="str">
        <f t="shared" si="267"/>
        <v/>
      </c>
      <c r="BE155" s="232" t="str">
        <f t="shared" si="267"/>
        <v/>
      </c>
      <c r="BF155" s="236" t="str">
        <f t="shared" si="267"/>
        <v/>
      </c>
      <c r="BG155" s="10"/>
    </row>
    <row r="156" spans="1:59" ht="10.5" customHeight="1" x14ac:dyDescent="0.25">
      <c r="A156" s="10"/>
      <c r="C156" s="516" t="str">
        <f t="shared" si="265"/>
        <v/>
      </c>
      <c r="D156" s="517"/>
      <c r="E156" s="517"/>
      <c r="F156" s="518"/>
      <c r="G156" s="537">
        <f t="shared" si="266"/>
        <v>0</v>
      </c>
      <c r="H156" s="538"/>
      <c r="I156" s="231" t="str">
        <f t="shared" si="268"/>
        <v/>
      </c>
      <c r="J156" s="232" t="str">
        <f t="shared" si="267"/>
        <v/>
      </c>
      <c r="K156" s="232" t="str">
        <f t="shared" si="267"/>
        <v/>
      </c>
      <c r="L156" s="232" t="str">
        <f t="shared" si="267"/>
        <v/>
      </c>
      <c r="M156" s="232" t="str">
        <f t="shared" si="267"/>
        <v/>
      </c>
      <c r="N156" s="232" t="str">
        <f t="shared" si="267"/>
        <v/>
      </c>
      <c r="O156" s="232" t="str">
        <f t="shared" si="267"/>
        <v/>
      </c>
      <c r="P156" s="232" t="str">
        <f t="shared" si="267"/>
        <v/>
      </c>
      <c r="Q156" s="232" t="str">
        <f t="shared" si="267"/>
        <v/>
      </c>
      <c r="R156" s="232" t="str">
        <f t="shared" si="267"/>
        <v/>
      </c>
      <c r="S156" s="232" t="str">
        <f t="shared" si="267"/>
        <v/>
      </c>
      <c r="T156" s="232" t="str">
        <f t="shared" si="267"/>
        <v/>
      </c>
      <c r="U156" s="232" t="str">
        <f t="shared" si="267"/>
        <v/>
      </c>
      <c r="V156" s="232" t="str">
        <f t="shared" si="267"/>
        <v/>
      </c>
      <c r="W156" s="232" t="str">
        <f t="shared" si="267"/>
        <v/>
      </c>
      <c r="X156" s="232" t="str">
        <f t="shared" si="267"/>
        <v/>
      </c>
      <c r="Y156" s="232" t="str">
        <f t="shared" si="267"/>
        <v/>
      </c>
      <c r="Z156" s="232" t="str">
        <f t="shared" si="267"/>
        <v/>
      </c>
      <c r="AA156" s="232" t="str">
        <f t="shared" si="267"/>
        <v/>
      </c>
      <c r="AB156" s="232" t="str">
        <f t="shared" si="267"/>
        <v/>
      </c>
      <c r="AC156" s="232" t="str">
        <f t="shared" si="267"/>
        <v/>
      </c>
      <c r="AD156" s="232" t="str">
        <f t="shared" si="267"/>
        <v/>
      </c>
      <c r="AE156" s="232" t="str">
        <f t="shared" si="267"/>
        <v/>
      </c>
      <c r="AF156" s="232" t="str">
        <f t="shared" si="267"/>
        <v/>
      </c>
      <c r="AG156" s="232" t="str">
        <f t="shared" si="267"/>
        <v/>
      </c>
      <c r="AH156" s="232" t="str">
        <f t="shared" si="267"/>
        <v/>
      </c>
      <c r="AI156" s="232" t="str">
        <f t="shared" si="267"/>
        <v/>
      </c>
      <c r="AJ156" s="232" t="str">
        <f t="shared" si="267"/>
        <v/>
      </c>
      <c r="AK156" s="232" t="str">
        <f t="shared" si="267"/>
        <v/>
      </c>
      <c r="AL156" s="232" t="str">
        <f t="shared" si="267"/>
        <v/>
      </c>
      <c r="AM156" s="232" t="str">
        <f t="shared" si="267"/>
        <v/>
      </c>
      <c r="AN156" s="232" t="str">
        <f t="shared" si="267"/>
        <v/>
      </c>
      <c r="AO156" s="232" t="str">
        <f t="shared" si="267"/>
        <v/>
      </c>
      <c r="AP156" s="232" t="str">
        <f t="shared" si="267"/>
        <v/>
      </c>
      <c r="AQ156" s="232" t="str">
        <f t="shared" si="267"/>
        <v/>
      </c>
      <c r="AR156" s="232" t="str">
        <f t="shared" si="267"/>
        <v/>
      </c>
      <c r="AS156" s="232" t="str">
        <f t="shared" si="267"/>
        <v/>
      </c>
      <c r="AT156" s="232" t="str">
        <f t="shared" si="267"/>
        <v/>
      </c>
      <c r="AU156" s="232" t="str">
        <f t="shared" si="267"/>
        <v/>
      </c>
      <c r="AV156" s="232" t="str">
        <f t="shared" si="267"/>
        <v/>
      </c>
      <c r="AW156" s="232" t="str">
        <f t="shared" si="267"/>
        <v/>
      </c>
      <c r="AX156" s="232" t="str">
        <f t="shared" si="267"/>
        <v/>
      </c>
      <c r="AY156" s="232" t="str">
        <f t="shared" si="267"/>
        <v/>
      </c>
      <c r="AZ156" s="232" t="str">
        <f t="shared" si="267"/>
        <v/>
      </c>
      <c r="BA156" s="232" t="str">
        <f t="shared" si="267"/>
        <v/>
      </c>
      <c r="BB156" s="232" t="str">
        <f t="shared" si="267"/>
        <v/>
      </c>
      <c r="BC156" s="232" t="str">
        <f t="shared" si="267"/>
        <v/>
      </c>
      <c r="BD156" s="232" t="str">
        <f t="shared" si="267"/>
        <v/>
      </c>
      <c r="BE156" s="232" t="str">
        <f t="shared" si="267"/>
        <v/>
      </c>
      <c r="BF156" s="236" t="str">
        <f t="shared" si="267"/>
        <v/>
      </c>
      <c r="BG156" s="10"/>
    </row>
    <row r="157" spans="1:59" ht="10.5" customHeight="1" x14ac:dyDescent="0.25">
      <c r="A157" s="10"/>
      <c r="C157" s="516" t="str">
        <f t="shared" si="265"/>
        <v/>
      </c>
      <c r="D157" s="517"/>
      <c r="E157" s="517"/>
      <c r="F157" s="518"/>
      <c r="G157" s="537">
        <f t="shared" si="266"/>
        <v>0</v>
      </c>
      <c r="H157" s="538"/>
      <c r="I157" s="231" t="str">
        <f t="shared" si="268"/>
        <v/>
      </c>
      <c r="J157" s="232" t="str">
        <f t="shared" si="267"/>
        <v/>
      </c>
      <c r="K157" s="232" t="str">
        <f t="shared" si="267"/>
        <v/>
      </c>
      <c r="L157" s="232" t="str">
        <f t="shared" si="267"/>
        <v/>
      </c>
      <c r="M157" s="232" t="str">
        <f t="shared" si="267"/>
        <v/>
      </c>
      <c r="N157" s="232" t="str">
        <f t="shared" si="267"/>
        <v/>
      </c>
      <c r="O157" s="232" t="str">
        <f t="shared" si="267"/>
        <v/>
      </c>
      <c r="P157" s="232" t="str">
        <f t="shared" si="267"/>
        <v/>
      </c>
      <c r="Q157" s="232" t="str">
        <f t="shared" si="267"/>
        <v/>
      </c>
      <c r="R157" s="232" t="str">
        <f t="shared" si="267"/>
        <v/>
      </c>
      <c r="S157" s="232" t="str">
        <f t="shared" si="267"/>
        <v/>
      </c>
      <c r="T157" s="232" t="str">
        <f t="shared" si="267"/>
        <v/>
      </c>
      <c r="U157" s="232" t="str">
        <f t="shared" si="267"/>
        <v/>
      </c>
      <c r="V157" s="232" t="str">
        <f t="shared" si="267"/>
        <v/>
      </c>
      <c r="W157" s="232" t="str">
        <f t="shared" si="267"/>
        <v/>
      </c>
      <c r="X157" s="232" t="str">
        <f t="shared" si="267"/>
        <v/>
      </c>
      <c r="Y157" s="232" t="str">
        <f t="shared" si="267"/>
        <v/>
      </c>
      <c r="Z157" s="232" t="str">
        <f t="shared" si="267"/>
        <v/>
      </c>
      <c r="AA157" s="232" t="str">
        <f t="shared" si="267"/>
        <v/>
      </c>
      <c r="AB157" s="232" t="str">
        <f t="shared" si="267"/>
        <v/>
      </c>
      <c r="AC157" s="232" t="str">
        <f t="shared" si="267"/>
        <v/>
      </c>
      <c r="AD157" s="232" t="str">
        <f t="shared" si="267"/>
        <v/>
      </c>
      <c r="AE157" s="232" t="str">
        <f t="shared" si="267"/>
        <v/>
      </c>
      <c r="AF157" s="232" t="str">
        <f t="shared" si="267"/>
        <v/>
      </c>
      <c r="AG157" s="232" t="str">
        <f t="shared" si="267"/>
        <v/>
      </c>
      <c r="AH157" s="232" t="str">
        <f t="shared" si="267"/>
        <v/>
      </c>
      <c r="AI157" s="232" t="str">
        <f t="shared" ref="J157:BF162" si="269">IF(AI140="","",$F140*AI140)</f>
        <v/>
      </c>
      <c r="AJ157" s="232" t="str">
        <f t="shared" si="269"/>
        <v/>
      </c>
      <c r="AK157" s="232" t="str">
        <f t="shared" si="269"/>
        <v/>
      </c>
      <c r="AL157" s="232" t="str">
        <f t="shared" si="269"/>
        <v/>
      </c>
      <c r="AM157" s="232" t="str">
        <f t="shared" si="269"/>
        <v/>
      </c>
      <c r="AN157" s="232" t="str">
        <f t="shared" si="269"/>
        <v/>
      </c>
      <c r="AO157" s="232" t="str">
        <f t="shared" si="269"/>
        <v/>
      </c>
      <c r="AP157" s="232" t="str">
        <f t="shared" si="269"/>
        <v/>
      </c>
      <c r="AQ157" s="232" t="str">
        <f t="shared" si="269"/>
        <v/>
      </c>
      <c r="AR157" s="232" t="str">
        <f t="shared" si="269"/>
        <v/>
      </c>
      <c r="AS157" s="232" t="str">
        <f t="shared" si="269"/>
        <v/>
      </c>
      <c r="AT157" s="232" t="str">
        <f t="shared" si="269"/>
        <v/>
      </c>
      <c r="AU157" s="232" t="str">
        <f t="shared" si="269"/>
        <v/>
      </c>
      <c r="AV157" s="232" t="str">
        <f t="shared" si="269"/>
        <v/>
      </c>
      <c r="AW157" s="232" t="str">
        <f t="shared" si="269"/>
        <v/>
      </c>
      <c r="AX157" s="232" t="str">
        <f t="shared" si="269"/>
        <v/>
      </c>
      <c r="AY157" s="232" t="str">
        <f t="shared" si="269"/>
        <v/>
      </c>
      <c r="AZ157" s="232" t="str">
        <f t="shared" si="269"/>
        <v/>
      </c>
      <c r="BA157" s="232" t="str">
        <f t="shared" si="269"/>
        <v/>
      </c>
      <c r="BB157" s="232" t="str">
        <f t="shared" si="269"/>
        <v/>
      </c>
      <c r="BC157" s="232" t="str">
        <f t="shared" si="269"/>
        <v/>
      </c>
      <c r="BD157" s="232" t="str">
        <f t="shared" si="269"/>
        <v/>
      </c>
      <c r="BE157" s="232" t="str">
        <f t="shared" si="269"/>
        <v/>
      </c>
      <c r="BF157" s="236" t="str">
        <f t="shared" si="269"/>
        <v/>
      </c>
      <c r="BG157" s="10"/>
    </row>
    <row r="158" spans="1:59" ht="10.5" customHeight="1" x14ac:dyDescent="0.25">
      <c r="A158" s="10"/>
      <c r="C158" s="516" t="str">
        <f t="shared" si="265"/>
        <v/>
      </c>
      <c r="D158" s="517"/>
      <c r="E158" s="517"/>
      <c r="F158" s="518"/>
      <c r="G158" s="537">
        <f t="shared" si="266"/>
        <v>0</v>
      </c>
      <c r="H158" s="538"/>
      <c r="I158" s="231" t="str">
        <f t="shared" si="268"/>
        <v/>
      </c>
      <c r="J158" s="232" t="str">
        <f t="shared" si="269"/>
        <v/>
      </c>
      <c r="K158" s="232" t="str">
        <f t="shared" si="269"/>
        <v/>
      </c>
      <c r="L158" s="232" t="str">
        <f t="shared" si="269"/>
        <v/>
      </c>
      <c r="M158" s="232" t="str">
        <f t="shared" si="269"/>
        <v/>
      </c>
      <c r="N158" s="232" t="str">
        <f t="shared" si="269"/>
        <v/>
      </c>
      <c r="O158" s="232" t="str">
        <f t="shared" si="269"/>
        <v/>
      </c>
      <c r="P158" s="232" t="str">
        <f t="shared" si="269"/>
        <v/>
      </c>
      <c r="Q158" s="232" t="str">
        <f t="shared" si="269"/>
        <v/>
      </c>
      <c r="R158" s="232" t="str">
        <f t="shared" si="269"/>
        <v/>
      </c>
      <c r="S158" s="232" t="str">
        <f t="shared" si="269"/>
        <v/>
      </c>
      <c r="T158" s="232" t="str">
        <f t="shared" si="269"/>
        <v/>
      </c>
      <c r="U158" s="232" t="str">
        <f t="shared" si="269"/>
        <v/>
      </c>
      <c r="V158" s="232" t="str">
        <f t="shared" si="269"/>
        <v/>
      </c>
      <c r="W158" s="232" t="str">
        <f t="shared" si="269"/>
        <v/>
      </c>
      <c r="X158" s="232" t="str">
        <f t="shared" si="269"/>
        <v/>
      </c>
      <c r="Y158" s="232" t="str">
        <f t="shared" si="269"/>
        <v/>
      </c>
      <c r="Z158" s="232" t="str">
        <f t="shared" si="269"/>
        <v/>
      </c>
      <c r="AA158" s="232" t="str">
        <f t="shared" si="269"/>
        <v/>
      </c>
      <c r="AB158" s="232" t="str">
        <f t="shared" si="269"/>
        <v/>
      </c>
      <c r="AC158" s="232" t="str">
        <f t="shared" si="269"/>
        <v/>
      </c>
      <c r="AD158" s="232" t="str">
        <f t="shared" si="269"/>
        <v/>
      </c>
      <c r="AE158" s="232" t="str">
        <f t="shared" si="269"/>
        <v/>
      </c>
      <c r="AF158" s="232" t="str">
        <f t="shared" si="269"/>
        <v/>
      </c>
      <c r="AG158" s="232" t="str">
        <f t="shared" si="269"/>
        <v/>
      </c>
      <c r="AH158" s="232" t="str">
        <f t="shared" si="269"/>
        <v/>
      </c>
      <c r="AI158" s="232" t="str">
        <f t="shared" si="269"/>
        <v/>
      </c>
      <c r="AJ158" s="232" t="str">
        <f t="shared" si="269"/>
        <v/>
      </c>
      <c r="AK158" s="232" t="str">
        <f t="shared" si="269"/>
        <v/>
      </c>
      <c r="AL158" s="232" t="str">
        <f t="shared" si="269"/>
        <v/>
      </c>
      <c r="AM158" s="232" t="str">
        <f t="shared" si="269"/>
        <v/>
      </c>
      <c r="AN158" s="232" t="str">
        <f t="shared" si="269"/>
        <v/>
      </c>
      <c r="AO158" s="232" t="str">
        <f t="shared" si="269"/>
        <v/>
      </c>
      <c r="AP158" s="232" t="str">
        <f t="shared" si="269"/>
        <v/>
      </c>
      <c r="AQ158" s="232" t="str">
        <f t="shared" si="269"/>
        <v/>
      </c>
      <c r="AR158" s="232" t="str">
        <f t="shared" si="269"/>
        <v/>
      </c>
      <c r="AS158" s="232" t="str">
        <f t="shared" si="269"/>
        <v/>
      </c>
      <c r="AT158" s="232" t="str">
        <f t="shared" si="269"/>
        <v/>
      </c>
      <c r="AU158" s="232" t="str">
        <f t="shared" si="269"/>
        <v/>
      </c>
      <c r="AV158" s="232" t="str">
        <f t="shared" si="269"/>
        <v/>
      </c>
      <c r="AW158" s="232" t="str">
        <f t="shared" si="269"/>
        <v/>
      </c>
      <c r="AX158" s="232" t="str">
        <f t="shared" si="269"/>
        <v/>
      </c>
      <c r="AY158" s="232" t="str">
        <f t="shared" si="269"/>
        <v/>
      </c>
      <c r="AZ158" s="232" t="str">
        <f t="shared" si="269"/>
        <v/>
      </c>
      <c r="BA158" s="232" t="str">
        <f t="shared" si="269"/>
        <v/>
      </c>
      <c r="BB158" s="232" t="str">
        <f t="shared" si="269"/>
        <v/>
      </c>
      <c r="BC158" s="232" t="str">
        <f t="shared" si="269"/>
        <v/>
      </c>
      <c r="BD158" s="232" t="str">
        <f t="shared" si="269"/>
        <v/>
      </c>
      <c r="BE158" s="232" t="str">
        <f t="shared" si="269"/>
        <v/>
      </c>
      <c r="BF158" s="236" t="str">
        <f t="shared" si="269"/>
        <v/>
      </c>
      <c r="BG158" s="10"/>
    </row>
    <row r="159" spans="1:59" ht="10.5" customHeight="1" x14ac:dyDescent="0.25">
      <c r="A159" s="10"/>
      <c r="C159" s="516" t="str">
        <f t="shared" si="265"/>
        <v/>
      </c>
      <c r="D159" s="517"/>
      <c r="E159" s="517"/>
      <c r="F159" s="518"/>
      <c r="G159" s="537">
        <f t="shared" si="266"/>
        <v>0</v>
      </c>
      <c r="H159" s="538"/>
      <c r="I159" s="231" t="str">
        <f t="shared" si="268"/>
        <v/>
      </c>
      <c r="J159" s="232" t="str">
        <f t="shared" si="269"/>
        <v/>
      </c>
      <c r="K159" s="232" t="str">
        <f t="shared" si="269"/>
        <v/>
      </c>
      <c r="L159" s="232" t="str">
        <f t="shared" si="269"/>
        <v/>
      </c>
      <c r="M159" s="232" t="str">
        <f t="shared" si="269"/>
        <v/>
      </c>
      <c r="N159" s="232" t="str">
        <f t="shared" si="269"/>
        <v/>
      </c>
      <c r="O159" s="232" t="str">
        <f t="shared" si="269"/>
        <v/>
      </c>
      <c r="P159" s="232" t="str">
        <f t="shared" si="269"/>
        <v/>
      </c>
      <c r="Q159" s="232" t="str">
        <f t="shared" si="269"/>
        <v/>
      </c>
      <c r="R159" s="232" t="str">
        <f t="shared" si="269"/>
        <v/>
      </c>
      <c r="S159" s="232" t="str">
        <f t="shared" si="269"/>
        <v/>
      </c>
      <c r="T159" s="232" t="str">
        <f t="shared" si="269"/>
        <v/>
      </c>
      <c r="U159" s="232" t="str">
        <f t="shared" si="269"/>
        <v/>
      </c>
      <c r="V159" s="232" t="str">
        <f t="shared" si="269"/>
        <v/>
      </c>
      <c r="W159" s="232" t="str">
        <f t="shared" si="269"/>
        <v/>
      </c>
      <c r="X159" s="232" t="str">
        <f t="shared" si="269"/>
        <v/>
      </c>
      <c r="Y159" s="232" t="str">
        <f t="shared" si="269"/>
        <v/>
      </c>
      <c r="Z159" s="232" t="str">
        <f t="shared" si="269"/>
        <v/>
      </c>
      <c r="AA159" s="232" t="str">
        <f t="shared" si="269"/>
        <v/>
      </c>
      <c r="AB159" s="232" t="str">
        <f t="shared" si="269"/>
        <v/>
      </c>
      <c r="AC159" s="232" t="str">
        <f t="shared" si="269"/>
        <v/>
      </c>
      <c r="AD159" s="232" t="str">
        <f t="shared" si="269"/>
        <v/>
      </c>
      <c r="AE159" s="232" t="str">
        <f t="shared" si="269"/>
        <v/>
      </c>
      <c r="AF159" s="232" t="str">
        <f t="shared" si="269"/>
        <v/>
      </c>
      <c r="AG159" s="232" t="str">
        <f t="shared" si="269"/>
        <v/>
      </c>
      <c r="AH159" s="232" t="str">
        <f t="shared" si="269"/>
        <v/>
      </c>
      <c r="AI159" s="232" t="str">
        <f t="shared" si="269"/>
        <v/>
      </c>
      <c r="AJ159" s="232" t="str">
        <f t="shared" si="269"/>
        <v/>
      </c>
      <c r="AK159" s="232" t="str">
        <f t="shared" si="269"/>
        <v/>
      </c>
      <c r="AL159" s="232" t="str">
        <f t="shared" si="269"/>
        <v/>
      </c>
      <c r="AM159" s="232" t="str">
        <f t="shared" si="269"/>
        <v/>
      </c>
      <c r="AN159" s="232" t="str">
        <f t="shared" si="269"/>
        <v/>
      </c>
      <c r="AO159" s="232" t="str">
        <f t="shared" si="269"/>
        <v/>
      </c>
      <c r="AP159" s="232" t="str">
        <f t="shared" si="269"/>
        <v/>
      </c>
      <c r="AQ159" s="232" t="str">
        <f t="shared" si="269"/>
        <v/>
      </c>
      <c r="AR159" s="232" t="str">
        <f t="shared" si="269"/>
        <v/>
      </c>
      <c r="AS159" s="232" t="str">
        <f t="shared" si="269"/>
        <v/>
      </c>
      <c r="AT159" s="232" t="str">
        <f t="shared" si="269"/>
        <v/>
      </c>
      <c r="AU159" s="232" t="str">
        <f t="shared" si="269"/>
        <v/>
      </c>
      <c r="AV159" s="232" t="str">
        <f t="shared" si="269"/>
        <v/>
      </c>
      <c r="AW159" s="232" t="str">
        <f t="shared" si="269"/>
        <v/>
      </c>
      <c r="AX159" s="232" t="str">
        <f t="shared" si="269"/>
        <v/>
      </c>
      <c r="AY159" s="232" t="str">
        <f t="shared" si="269"/>
        <v/>
      </c>
      <c r="AZ159" s="232" t="str">
        <f t="shared" si="269"/>
        <v/>
      </c>
      <c r="BA159" s="232" t="str">
        <f t="shared" si="269"/>
        <v/>
      </c>
      <c r="BB159" s="232" t="str">
        <f t="shared" si="269"/>
        <v/>
      </c>
      <c r="BC159" s="232" t="str">
        <f t="shared" si="269"/>
        <v/>
      </c>
      <c r="BD159" s="232" t="str">
        <f t="shared" si="269"/>
        <v/>
      </c>
      <c r="BE159" s="232" t="str">
        <f t="shared" si="269"/>
        <v/>
      </c>
      <c r="BF159" s="236" t="str">
        <f t="shared" si="269"/>
        <v/>
      </c>
      <c r="BG159" s="10"/>
    </row>
    <row r="160" spans="1:59" ht="10.5" customHeight="1" x14ac:dyDescent="0.25">
      <c r="A160" s="10"/>
      <c r="C160" s="516" t="str">
        <f t="shared" si="265"/>
        <v/>
      </c>
      <c r="D160" s="517"/>
      <c r="E160" s="517"/>
      <c r="F160" s="518"/>
      <c r="G160" s="537">
        <f t="shared" si="266"/>
        <v>0</v>
      </c>
      <c r="H160" s="538"/>
      <c r="I160" s="231" t="str">
        <f t="shared" si="268"/>
        <v/>
      </c>
      <c r="J160" s="232" t="str">
        <f t="shared" si="269"/>
        <v/>
      </c>
      <c r="K160" s="232" t="str">
        <f t="shared" si="269"/>
        <v/>
      </c>
      <c r="L160" s="232" t="str">
        <f t="shared" si="269"/>
        <v/>
      </c>
      <c r="M160" s="232" t="str">
        <f t="shared" si="269"/>
        <v/>
      </c>
      <c r="N160" s="232" t="str">
        <f t="shared" si="269"/>
        <v/>
      </c>
      <c r="O160" s="232" t="str">
        <f t="shared" si="269"/>
        <v/>
      </c>
      <c r="P160" s="232" t="str">
        <f t="shared" si="269"/>
        <v/>
      </c>
      <c r="Q160" s="232" t="str">
        <f t="shared" si="269"/>
        <v/>
      </c>
      <c r="R160" s="232" t="str">
        <f t="shared" si="269"/>
        <v/>
      </c>
      <c r="S160" s="232" t="str">
        <f t="shared" si="269"/>
        <v/>
      </c>
      <c r="T160" s="232" t="str">
        <f t="shared" si="269"/>
        <v/>
      </c>
      <c r="U160" s="232" t="str">
        <f t="shared" si="269"/>
        <v/>
      </c>
      <c r="V160" s="232" t="str">
        <f t="shared" si="269"/>
        <v/>
      </c>
      <c r="W160" s="232" t="str">
        <f t="shared" si="269"/>
        <v/>
      </c>
      <c r="X160" s="232" t="str">
        <f t="shared" si="269"/>
        <v/>
      </c>
      <c r="Y160" s="232" t="str">
        <f t="shared" si="269"/>
        <v/>
      </c>
      <c r="Z160" s="232" t="str">
        <f t="shared" si="269"/>
        <v/>
      </c>
      <c r="AA160" s="232" t="str">
        <f t="shared" si="269"/>
        <v/>
      </c>
      <c r="AB160" s="232" t="str">
        <f t="shared" si="269"/>
        <v/>
      </c>
      <c r="AC160" s="232" t="str">
        <f t="shared" si="269"/>
        <v/>
      </c>
      <c r="AD160" s="232" t="str">
        <f t="shared" si="269"/>
        <v/>
      </c>
      <c r="AE160" s="232" t="str">
        <f t="shared" si="269"/>
        <v/>
      </c>
      <c r="AF160" s="232" t="str">
        <f t="shared" si="269"/>
        <v/>
      </c>
      <c r="AG160" s="232" t="str">
        <f t="shared" si="269"/>
        <v/>
      </c>
      <c r="AH160" s="232" t="str">
        <f t="shared" si="269"/>
        <v/>
      </c>
      <c r="AI160" s="232" t="str">
        <f t="shared" si="269"/>
        <v/>
      </c>
      <c r="AJ160" s="232" t="str">
        <f t="shared" si="269"/>
        <v/>
      </c>
      <c r="AK160" s="232" t="str">
        <f t="shared" si="269"/>
        <v/>
      </c>
      <c r="AL160" s="232" t="str">
        <f t="shared" si="269"/>
        <v/>
      </c>
      <c r="AM160" s="232" t="str">
        <f t="shared" si="269"/>
        <v/>
      </c>
      <c r="AN160" s="232" t="str">
        <f t="shared" si="269"/>
        <v/>
      </c>
      <c r="AO160" s="232" t="str">
        <f t="shared" si="269"/>
        <v/>
      </c>
      <c r="AP160" s="232" t="str">
        <f t="shared" si="269"/>
        <v/>
      </c>
      <c r="AQ160" s="232" t="str">
        <f t="shared" si="269"/>
        <v/>
      </c>
      <c r="AR160" s="232" t="str">
        <f t="shared" si="269"/>
        <v/>
      </c>
      <c r="AS160" s="232" t="str">
        <f t="shared" si="269"/>
        <v/>
      </c>
      <c r="AT160" s="232" t="str">
        <f t="shared" si="269"/>
        <v/>
      </c>
      <c r="AU160" s="232" t="str">
        <f t="shared" si="269"/>
        <v/>
      </c>
      <c r="AV160" s="232" t="str">
        <f t="shared" si="269"/>
        <v/>
      </c>
      <c r="AW160" s="232" t="str">
        <f t="shared" si="269"/>
        <v/>
      </c>
      <c r="AX160" s="232" t="str">
        <f t="shared" si="269"/>
        <v/>
      </c>
      <c r="AY160" s="232" t="str">
        <f t="shared" si="269"/>
        <v/>
      </c>
      <c r="AZ160" s="232" t="str">
        <f t="shared" si="269"/>
        <v/>
      </c>
      <c r="BA160" s="232" t="str">
        <f t="shared" si="269"/>
        <v/>
      </c>
      <c r="BB160" s="232" t="str">
        <f t="shared" si="269"/>
        <v/>
      </c>
      <c r="BC160" s="232" t="str">
        <f t="shared" si="269"/>
        <v/>
      </c>
      <c r="BD160" s="232" t="str">
        <f t="shared" si="269"/>
        <v/>
      </c>
      <c r="BE160" s="232" t="str">
        <f t="shared" si="269"/>
        <v/>
      </c>
      <c r="BF160" s="236" t="str">
        <f t="shared" si="269"/>
        <v/>
      </c>
      <c r="BG160" s="10"/>
    </row>
    <row r="161" spans="1:59" ht="10.5" customHeight="1" x14ac:dyDescent="0.25">
      <c r="A161" s="10"/>
      <c r="C161" s="516" t="str">
        <f t="shared" si="265"/>
        <v/>
      </c>
      <c r="D161" s="517"/>
      <c r="E161" s="517"/>
      <c r="F161" s="518"/>
      <c r="G161" s="537">
        <f t="shared" si="266"/>
        <v>0</v>
      </c>
      <c r="H161" s="538"/>
      <c r="I161" s="231" t="str">
        <f t="shared" si="268"/>
        <v/>
      </c>
      <c r="J161" s="232" t="str">
        <f t="shared" si="269"/>
        <v/>
      </c>
      <c r="K161" s="232" t="str">
        <f t="shared" si="269"/>
        <v/>
      </c>
      <c r="L161" s="232" t="str">
        <f t="shared" si="269"/>
        <v/>
      </c>
      <c r="M161" s="232" t="str">
        <f t="shared" si="269"/>
        <v/>
      </c>
      <c r="N161" s="232" t="str">
        <f t="shared" si="269"/>
        <v/>
      </c>
      <c r="O161" s="232" t="str">
        <f t="shared" si="269"/>
        <v/>
      </c>
      <c r="P161" s="232" t="str">
        <f t="shared" si="269"/>
        <v/>
      </c>
      <c r="Q161" s="232" t="str">
        <f t="shared" si="269"/>
        <v/>
      </c>
      <c r="R161" s="232" t="str">
        <f t="shared" si="269"/>
        <v/>
      </c>
      <c r="S161" s="232" t="str">
        <f t="shared" si="269"/>
        <v/>
      </c>
      <c r="T161" s="232" t="str">
        <f t="shared" si="269"/>
        <v/>
      </c>
      <c r="U161" s="232" t="str">
        <f t="shared" si="269"/>
        <v/>
      </c>
      <c r="V161" s="232" t="str">
        <f t="shared" si="269"/>
        <v/>
      </c>
      <c r="W161" s="232" t="str">
        <f t="shared" si="269"/>
        <v/>
      </c>
      <c r="X161" s="232" t="str">
        <f t="shared" si="269"/>
        <v/>
      </c>
      <c r="Y161" s="232" t="str">
        <f t="shared" si="269"/>
        <v/>
      </c>
      <c r="Z161" s="232" t="str">
        <f t="shared" si="269"/>
        <v/>
      </c>
      <c r="AA161" s="232" t="str">
        <f t="shared" si="269"/>
        <v/>
      </c>
      <c r="AB161" s="232" t="str">
        <f t="shared" si="269"/>
        <v/>
      </c>
      <c r="AC161" s="232" t="str">
        <f t="shared" si="269"/>
        <v/>
      </c>
      <c r="AD161" s="232" t="str">
        <f t="shared" si="269"/>
        <v/>
      </c>
      <c r="AE161" s="232" t="str">
        <f t="shared" si="269"/>
        <v/>
      </c>
      <c r="AF161" s="232" t="str">
        <f t="shared" si="269"/>
        <v/>
      </c>
      <c r="AG161" s="232" t="str">
        <f t="shared" si="269"/>
        <v/>
      </c>
      <c r="AH161" s="232" t="str">
        <f t="shared" si="269"/>
        <v/>
      </c>
      <c r="AI161" s="232" t="str">
        <f t="shared" si="269"/>
        <v/>
      </c>
      <c r="AJ161" s="232" t="str">
        <f t="shared" si="269"/>
        <v/>
      </c>
      <c r="AK161" s="232" t="str">
        <f t="shared" si="269"/>
        <v/>
      </c>
      <c r="AL161" s="232" t="str">
        <f t="shared" si="269"/>
        <v/>
      </c>
      <c r="AM161" s="232" t="str">
        <f t="shared" si="269"/>
        <v/>
      </c>
      <c r="AN161" s="232" t="str">
        <f t="shared" si="269"/>
        <v/>
      </c>
      <c r="AO161" s="232" t="str">
        <f t="shared" si="269"/>
        <v/>
      </c>
      <c r="AP161" s="232" t="str">
        <f t="shared" si="269"/>
        <v/>
      </c>
      <c r="AQ161" s="232" t="str">
        <f t="shared" si="269"/>
        <v/>
      </c>
      <c r="AR161" s="232" t="str">
        <f t="shared" si="269"/>
        <v/>
      </c>
      <c r="AS161" s="232" t="str">
        <f t="shared" si="269"/>
        <v/>
      </c>
      <c r="AT161" s="232" t="str">
        <f t="shared" si="269"/>
        <v/>
      </c>
      <c r="AU161" s="232" t="str">
        <f t="shared" si="269"/>
        <v/>
      </c>
      <c r="AV161" s="232" t="str">
        <f t="shared" si="269"/>
        <v/>
      </c>
      <c r="AW161" s="232" t="str">
        <f t="shared" si="269"/>
        <v/>
      </c>
      <c r="AX161" s="232" t="str">
        <f t="shared" si="269"/>
        <v/>
      </c>
      <c r="AY161" s="232" t="str">
        <f t="shared" si="269"/>
        <v/>
      </c>
      <c r="AZ161" s="232" t="str">
        <f t="shared" si="269"/>
        <v/>
      </c>
      <c r="BA161" s="232" t="str">
        <f t="shared" si="269"/>
        <v/>
      </c>
      <c r="BB161" s="232" t="str">
        <f t="shared" si="269"/>
        <v/>
      </c>
      <c r="BC161" s="232" t="str">
        <f t="shared" si="269"/>
        <v/>
      </c>
      <c r="BD161" s="232" t="str">
        <f t="shared" si="269"/>
        <v/>
      </c>
      <c r="BE161" s="232" t="str">
        <f t="shared" si="269"/>
        <v/>
      </c>
      <c r="BF161" s="236" t="str">
        <f t="shared" si="269"/>
        <v/>
      </c>
      <c r="BG161" s="10"/>
    </row>
    <row r="162" spans="1:59" ht="10.5" customHeight="1" x14ac:dyDescent="0.25">
      <c r="A162" s="10"/>
      <c r="C162" s="516" t="str">
        <f t="shared" si="265"/>
        <v/>
      </c>
      <c r="D162" s="517"/>
      <c r="E162" s="517"/>
      <c r="F162" s="518"/>
      <c r="G162" s="537">
        <f t="shared" si="266"/>
        <v>0</v>
      </c>
      <c r="H162" s="538"/>
      <c r="I162" s="231" t="str">
        <f t="shared" si="268"/>
        <v/>
      </c>
      <c r="J162" s="232" t="str">
        <f t="shared" si="269"/>
        <v/>
      </c>
      <c r="K162" s="232" t="str">
        <f t="shared" si="269"/>
        <v/>
      </c>
      <c r="L162" s="232" t="str">
        <f t="shared" si="269"/>
        <v/>
      </c>
      <c r="M162" s="232" t="str">
        <f t="shared" si="269"/>
        <v/>
      </c>
      <c r="N162" s="232" t="str">
        <f t="shared" si="269"/>
        <v/>
      </c>
      <c r="O162" s="232" t="str">
        <f t="shared" si="269"/>
        <v/>
      </c>
      <c r="P162" s="232" t="str">
        <f t="shared" si="269"/>
        <v/>
      </c>
      <c r="Q162" s="232" t="str">
        <f t="shared" si="269"/>
        <v/>
      </c>
      <c r="R162" s="232" t="str">
        <f t="shared" si="269"/>
        <v/>
      </c>
      <c r="S162" s="232" t="str">
        <f t="shared" si="269"/>
        <v/>
      </c>
      <c r="T162" s="232" t="str">
        <f t="shared" si="269"/>
        <v/>
      </c>
      <c r="U162" s="232" t="str">
        <f t="shared" si="269"/>
        <v/>
      </c>
      <c r="V162" s="232" t="str">
        <f t="shared" si="269"/>
        <v/>
      </c>
      <c r="W162" s="232" t="str">
        <f t="shared" si="269"/>
        <v/>
      </c>
      <c r="X162" s="232" t="str">
        <f t="shared" si="269"/>
        <v/>
      </c>
      <c r="Y162" s="232" t="str">
        <f t="shared" si="269"/>
        <v/>
      </c>
      <c r="Z162" s="232" t="str">
        <f t="shared" si="269"/>
        <v/>
      </c>
      <c r="AA162" s="232" t="str">
        <f t="shared" si="269"/>
        <v/>
      </c>
      <c r="AB162" s="232" t="str">
        <f t="shared" si="269"/>
        <v/>
      </c>
      <c r="AC162" s="232" t="str">
        <f t="shared" si="269"/>
        <v/>
      </c>
      <c r="AD162" s="232" t="str">
        <f t="shared" si="269"/>
        <v/>
      </c>
      <c r="AE162" s="232" t="str">
        <f t="shared" si="269"/>
        <v/>
      </c>
      <c r="AF162" s="232" t="str">
        <f t="shared" si="269"/>
        <v/>
      </c>
      <c r="AG162" s="232" t="str">
        <f t="shared" si="269"/>
        <v/>
      </c>
      <c r="AH162" s="232" t="str">
        <f t="shared" si="269"/>
        <v/>
      </c>
      <c r="AI162" s="232" t="str">
        <f t="shared" si="269"/>
        <v/>
      </c>
      <c r="AJ162" s="232" t="str">
        <f t="shared" si="269"/>
        <v/>
      </c>
      <c r="AK162" s="232" t="str">
        <f t="shared" si="269"/>
        <v/>
      </c>
      <c r="AL162" s="232" t="str">
        <f t="shared" si="269"/>
        <v/>
      </c>
      <c r="AM162" s="232" t="str">
        <f t="shared" si="269"/>
        <v/>
      </c>
      <c r="AN162" s="232" t="str">
        <f t="shared" si="269"/>
        <v/>
      </c>
      <c r="AO162" s="232" t="str">
        <f t="shared" si="269"/>
        <v/>
      </c>
      <c r="AP162" s="232" t="str">
        <f t="shared" si="269"/>
        <v/>
      </c>
      <c r="AQ162" s="232" t="str">
        <f t="shared" si="269"/>
        <v/>
      </c>
      <c r="AR162" s="232" t="str">
        <f t="shared" si="269"/>
        <v/>
      </c>
      <c r="AS162" s="232" t="str">
        <f t="shared" ref="J162:BF166" si="270">IF(AS145="","",$F145*AS145)</f>
        <v/>
      </c>
      <c r="AT162" s="232" t="str">
        <f t="shared" si="270"/>
        <v/>
      </c>
      <c r="AU162" s="232" t="str">
        <f t="shared" si="270"/>
        <v/>
      </c>
      <c r="AV162" s="232" t="str">
        <f t="shared" si="270"/>
        <v/>
      </c>
      <c r="AW162" s="232" t="str">
        <f t="shared" si="270"/>
        <v/>
      </c>
      <c r="AX162" s="232" t="str">
        <f t="shared" si="270"/>
        <v/>
      </c>
      <c r="AY162" s="232" t="str">
        <f t="shared" si="270"/>
        <v/>
      </c>
      <c r="AZ162" s="232" t="str">
        <f t="shared" si="270"/>
        <v/>
      </c>
      <c r="BA162" s="232" t="str">
        <f t="shared" si="270"/>
        <v/>
      </c>
      <c r="BB162" s="232" t="str">
        <f t="shared" si="270"/>
        <v/>
      </c>
      <c r="BC162" s="232" t="str">
        <f t="shared" si="270"/>
        <v/>
      </c>
      <c r="BD162" s="232" t="str">
        <f t="shared" si="270"/>
        <v/>
      </c>
      <c r="BE162" s="232" t="str">
        <f t="shared" si="270"/>
        <v/>
      </c>
      <c r="BF162" s="236" t="str">
        <f t="shared" si="270"/>
        <v/>
      </c>
      <c r="BG162" s="10"/>
    </row>
    <row r="163" spans="1:59" ht="10.5" customHeight="1" x14ac:dyDescent="0.25">
      <c r="A163" s="10"/>
      <c r="C163" s="516" t="str">
        <f t="shared" si="265"/>
        <v/>
      </c>
      <c r="D163" s="517"/>
      <c r="E163" s="517"/>
      <c r="F163" s="518"/>
      <c r="G163" s="537">
        <f t="shared" si="266"/>
        <v>0</v>
      </c>
      <c r="H163" s="538"/>
      <c r="I163" s="231" t="str">
        <f t="shared" si="268"/>
        <v/>
      </c>
      <c r="J163" s="232" t="str">
        <f t="shared" si="270"/>
        <v/>
      </c>
      <c r="K163" s="232" t="str">
        <f t="shared" si="270"/>
        <v/>
      </c>
      <c r="L163" s="232" t="str">
        <f t="shared" si="270"/>
        <v/>
      </c>
      <c r="M163" s="232" t="str">
        <f t="shared" si="270"/>
        <v/>
      </c>
      <c r="N163" s="232" t="str">
        <f t="shared" si="270"/>
        <v/>
      </c>
      <c r="O163" s="232" t="str">
        <f t="shared" si="270"/>
        <v/>
      </c>
      <c r="P163" s="232" t="str">
        <f t="shared" si="270"/>
        <v/>
      </c>
      <c r="Q163" s="232" t="str">
        <f t="shared" si="270"/>
        <v/>
      </c>
      <c r="R163" s="232" t="str">
        <f t="shared" si="270"/>
        <v/>
      </c>
      <c r="S163" s="232" t="str">
        <f t="shared" si="270"/>
        <v/>
      </c>
      <c r="T163" s="232" t="str">
        <f t="shared" si="270"/>
        <v/>
      </c>
      <c r="U163" s="232" t="str">
        <f t="shared" si="270"/>
        <v/>
      </c>
      <c r="V163" s="232" t="str">
        <f t="shared" si="270"/>
        <v/>
      </c>
      <c r="W163" s="232" t="str">
        <f t="shared" si="270"/>
        <v/>
      </c>
      <c r="X163" s="232" t="str">
        <f t="shared" si="270"/>
        <v/>
      </c>
      <c r="Y163" s="232" t="str">
        <f t="shared" si="270"/>
        <v/>
      </c>
      <c r="Z163" s="232" t="str">
        <f t="shared" si="270"/>
        <v/>
      </c>
      <c r="AA163" s="232" t="str">
        <f t="shared" si="270"/>
        <v/>
      </c>
      <c r="AB163" s="232" t="str">
        <f t="shared" si="270"/>
        <v/>
      </c>
      <c r="AC163" s="232" t="str">
        <f t="shared" si="270"/>
        <v/>
      </c>
      <c r="AD163" s="232" t="str">
        <f t="shared" si="270"/>
        <v/>
      </c>
      <c r="AE163" s="232" t="str">
        <f t="shared" si="270"/>
        <v/>
      </c>
      <c r="AF163" s="232" t="str">
        <f t="shared" si="270"/>
        <v/>
      </c>
      <c r="AG163" s="232" t="str">
        <f t="shared" si="270"/>
        <v/>
      </c>
      <c r="AH163" s="232" t="str">
        <f t="shared" si="270"/>
        <v/>
      </c>
      <c r="AI163" s="232" t="str">
        <f t="shared" si="270"/>
        <v/>
      </c>
      <c r="AJ163" s="232" t="str">
        <f t="shared" si="270"/>
        <v/>
      </c>
      <c r="AK163" s="232" t="str">
        <f t="shared" si="270"/>
        <v/>
      </c>
      <c r="AL163" s="232" t="str">
        <f t="shared" si="270"/>
        <v/>
      </c>
      <c r="AM163" s="232" t="str">
        <f t="shared" si="270"/>
        <v/>
      </c>
      <c r="AN163" s="232" t="str">
        <f t="shared" si="270"/>
        <v/>
      </c>
      <c r="AO163" s="232" t="str">
        <f t="shared" si="270"/>
        <v/>
      </c>
      <c r="AP163" s="232" t="str">
        <f t="shared" si="270"/>
        <v/>
      </c>
      <c r="AQ163" s="232" t="str">
        <f t="shared" si="270"/>
        <v/>
      </c>
      <c r="AR163" s="232" t="str">
        <f t="shared" si="270"/>
        <v/>
      </c>
      <c r="AS163" s="232" t="str">
        <f t="shared" si="270"/>
        <v/>
      </c>
      <c r="AT163" s="232" t="str">
        <f t="shared" si="270"/>
        <v/>
      </c>
      <c r="AU163" s="232" t="str">
        <f t="shared" si="270"/>
        <v/>
      </c>
      <c r="AV163" s="232" t="str">
        <f t="shared" si="270"/>
        <v/>
      </c>
      <c r="AW163" s="232" t="str">
        <f t="shared" si="270"/>
        <v/>
      </c>
      <c r="AX163" s="232" t="str">
        <f t="shared" si="270"/>
        <v/>
      </c>
      <c r="AY163" s="232" t="str">
        <f t="shared" si="270"/>
        <v/>
      </c>
      <c r="AZ163" s="232" t="str">
        <f t="shared" si="270"/>
        <v/>
      </c>
      <c r="BA163" s="232" t="str">
        <f t="shared" si="270"/>
        <v/>
      </c>
      <c r="BB163" s="232" t="str">
        <f t="shared" si="270"/>
        <v/>
      </c>
      <c r="BC163" s="232" t="str">
        <f t="shared" si="270"/>
        <v/>
      </c>
      <c r="BD163" s="232" t="str">
        <f t="shared" si="270"/>
        <v/>
      </c>
      <c r="BE163" s="232" t="str">
        <f t="shared" si="270"/>
        <v/>
      </c>
      <c r="BF163" s="236" t="str">
        <f t="shared" si="270"/>
        <v/>
      </c>
      <c r="BG163" s="10"/>
    </row>
    <row r="164" spans="1:59" ht="10.5" customHeight="1" x14ac:dyDescent="0.25">
      <c r="A164" s="10"/>
      <c r="C164" s="516" t="str">
        <f t="shared" si="265"/>
        <v/>
      </c>
      <c r="D164" s="517"/>
      <c r="E164" s="517"/>
      <c r="F164" s="518"/>
      <c r="G164" s="537">
        <f t="shared" si="266"/>
        <v>0</v>
      </c>
      <c r="H164" s="538"/>
      <c r="I164" s="231" t="str">
        <f t="shared" si="268"/>
        <v/>
      </c>
      <c r="J164" s="232" t="str">
        <f t="shared" si="270"/>
        <v/>
      </c>
      <c r="K164" s="232" t="str">
        <f t="shared" si="270"/>
        <v/>
      </c>
      <c r="L164" s="232" t="str">
        <f t="shared" si="270"/>
        <v/>
      </c>
      <c r="M164" s="232" t="str">
        <f t="shared" si="270"/>
        <v/>
      </c>
      <c r="N164" s="232" t="str">
        <f t="shared" si="270"/>
        <v/>
      </c>
      <c r="O164" s="232" t="str">
        <f t="shared" si="270"/>
        <v/>
      </c>
      <c r="P164" s="232" t="str">
        <f t="shared" si="270"/>
        <v/>
      </c>
      <c r="Q164" s="232" t="str">
        <f t="shared" si="270"/>
        <v/>
      </c>
      <c r="R164" s="232" t="str">
        <f t="shared" si="270"/>
        <v/>
      </c>
      <c r="S164" s="232" t="str">
        <f t="shared" si="270"/>
        <v/>
      </c>
      <c r="T164" s="232" t="str">
        <f t="shared" si="270"/>
        <v/>
      </c>
      <c r="U164" s="232" t="str">
        <f t="shared" si="270"/>
        <v/>
      </c>
      <c r="V164" s="232" t="str">
        <f t="shared" si="270"/>
        <v/>
      </c>
      <c r="W164" s="232" t="str">
        <f t="shared" si="270"/>
        <v/>
      </c>
      <c r="X164" s="232" t="str">
        <f t="shared" si="270"/>
        <v/>
      </c>
      <c r="Y164" s="232" t="str">
        <f t="shared" si="270"/>
        <v/>
      </c>
      <c r="Z164" s="232" t="str">
        <f t="shared" si="270"/>
        <v/>
      </c>
      <c r="AA164" s="232" t="str">
        <f t="shared" si="270"/>
        <v/>
      </c>
      <c r="AB164" s="232" t="str">
        <f t="shared" si="270"/>
        <v/>
      </c>
      <c r="AC164" s="232" t="str">
        <f t="shared" si="270"/>
        <v/>
      </c>
      <c r="AD164" s="232" t="str">
        <f t="shared" si="270"/>
        <v/>
      </c>
      <c r="AE164" s="232" t="str">
        <f t="shared" si="270"/>
        <v/>
      </c>
      <c r="AF164" s="232" t="str">
        <f t="shared" si="270"/>
        <v/>
      </c>
      <c r="AG164" s="232" t="str">
        <f t="shared" si="270"/>
        <v/>
      </c>
      <c r="AH164" s="232" t="str">
        <f t="shared" si="270"/>
        <v/>
      </c>
      <c r="AI164" s="232" t="str">
        <f t="shared" si="270"/>
        <v/>
      </c>
      <c r="AJ164" s="232" t="str">
        <f t="shared" si="270"/>
        <v/>
      </c>
      <c r="AK164" s="232" t="str">
        <f t="shared" si="270"/>
        <v/>
      </c>
      <c r="AL164" s="232" t="str">
        <f t="shared" si="270"/>
        <v/>
      </c>
      <c r="AM164" s="232" t="str">
        <f t="shared" si="270"/>
        <v/>
      </c>
      <c r="AN164" s="232" t="str">
        <f t="shared" si="270"/>
        <v/>
      </c>
      <c r="AO164" s="232" t="str">
        <f t="shared" si="270"/>
        <v/>
      </c>
      <c r="AP164" s="232" t="str">
        <f t="shared" si="270"/>
        <v/>
      </c>
      <c r="AQ164" s="232" t="str">
        <f t="shared" si="270"/>
        <v/>
      </c>
      <c r="AR164" s="232" t="str">
        <f t="shared" si="270"/>
        <v/>
      </c>
      <c r="AS164" s="232" t="str">
        <f t="shared" si="270"/>
        <v/>
      </c>
      <c r="AT164" s="232" t="str">
        <f t="shared" si="270"/>
        <v/>
      </c>
      <c r="AU164" s="232" t="str">
        <f t="shared" si="270"/>
        <v/>
      </c>
      <c r="AV164" s="232" t="str">
        <f t="shared" si="270"/>
        <v/>
      </c>
      <c r="AW164" s="232" t="str">
        <f t="shared" si="270"/>
        <v/>
      </c>
      <c r="AX164" s="232" t="str">
        <f t="shared" si="270"/>
        <v/>
      </c>
      <c r="AY164" s="232" t="str">
        <f t="shared" si="270"/>
        <v/>
      </c>
      <c r="AZ164" s="232" t="str">
        <f t="shared" si="270"/>
        <v/>
      </c>
      <c r="BA164" s="232" t="str">
        <f t="shared" si="270"/>
        <v/>
      </c>
      <c r="BB164" s="232" t="str">
        <f t="shared" si="270"/>
        <v/>
      </c>
      <c r="BC164" s="232" t="str">
        <f t="shared" si="270"/>
        <v/>
      </c>
      <c r="BD164" s="232" t="str">
        <f t="shared" si="270"/>
        <v/>
      </c>
      <c r="BE164" s="232" t="str">
        <f t="shared" si="270"/>
        <v/>
      </c>
      <c r="BF164" s="236" t="str">
        <f t="shared" si="270"/>
        <v/>
      </c>
      <c r="BG164" s="10"/>
    </row>
    <row r="165" spans="1:59" ht="10.5" customHeight="1" x14ac:dyDescent="0.25">
      <c r="A165" s="10"/>
      <c r="C165" s="516" t="str">
        <f t="shared" si="265"/>
        <v/>
      </c>
      <c r="D165" s="517"/>
      <c r="E165" s="517"/>
      <c r="F165" s="518"/>
      <c r="G165" s="537">
        <f t="shared" si="266"/>
        <v>0</v>
      </c>
      <c r="H165" s="538"/>
      <c r="I165" s="231" t="str">
        <f t="shared" si="268"/>
        <v/>
      </c>
      <c r="J165" s="232" t="str">
        <f t="shared" si="270"/>
        <v/>
      </c>
      <c r="K165" s="232" t="str">
        <f t="shared" si="270"/>
        <v/>
      </c>
      <c r="L165" s="232" t="str">
        <f t="shared" si="270"/>
        <v/>
      </c>
      <c r="M165" s="232" t="str">
        <f t="shared" si="270"/>
        <v/>
      </c>
      <c r="N165" s="232" t="str">
        <f t="shared" si="270"/>
        <v/>
      </c>
      <c r="O165" s="232" t="str">
        <f t="shared" si="270"/>
        <v/>
      </c>
      <c r="P165" s="232" t="str">
        <f t="shared" si="270"/>
        <v/>
      </c>
      <c r="Q165" s="232" t="str">
        <f t="shared" si="270"/>
        <v/>
      </c>
      <c r="R165" s="232" t="str">
        <f t="shared" si="270"/>
        <v/>
      </c>
      <c r="S165" s="232" t="str">
        <f t="shared" si="270"/>
        <v/>
      </c>
      <c r="T165" s="232" t="str">
        <f t="shared" si="270"/>
        <v/>
      </c>
      <c r="U165" s="232" t="str">
        <f t="shared" si="270"/>
        <v/>
      </c>
      <c r="V165" s="232" t="str">
        <f t="shared" si="270"/>
        <v/>
      </c>
      <c r="W165" s="232" t="str">
        <f t="shared" si="270"/>
        <v/>
      </c>
      <c r="X165" s="232" t="str">
        <f t="shared" si="270"/>
        <v/>
      </c>
      <c r="Y165" s="232" t="str">
        <f t="shared" si="270"/>
        <v/>
      </c>
      <c r="Z165" s="232" t="str">
        <f t="shared" si="270"/>
        <v/>
      </c>
      <c r="AA165" s="232" t="str">
        <f t="shared" si="270"/>
        <v/>
      </c>
      <c r="AB165" s="232" t="str">
        <f t="shared" si="270"/>
        <v/>
      </c>
      <c r="AC165" s="232" t="str">
        <f t="shared" si="270"/>
        <v/>
      </c>
      <c r="AD165" s="232" t="str">
        <f t="shared" si="270"/>
        <v/>
      </c>
      <c r="AE165" s="232" t="str">
        <f t="shared" si="270"/>
        <v/>
      </c>
      <c r="AF165" s="232" t="str">
        <f t="shared" si="270"/>
        <v/>
      </c>
      <c r="AG165" s="232" t="str">
        <f t="shared" si="270"/>
        <v/>
      </c>
      <c r="AH165" s="232" t="str">
        <f t="shared" si="270"/>
        <v/>
      </c>
      <c r="AI165" s="232" t="str">
        <f t="shared" si="270"/>
        <v/>
      </c>
      <c r="AJ165" s="232" t="str">
        <f t="shared" si="270"/>
        <v/>
      </c>
      <c r="AK165" s="232" t="str">
        <f t="shared" si="270"/>
        <v/>
      </c>
      <c r="AL165" s="232" t="str">
        <f t="shared" si="270"/>
        <v/>
      </c>
      <c r="AM165" s="232" t="str">
        <f t="shared" si="270"/>
        <v/>
      </c>
      <c r="AN165" s="232" t="str">
        <f t="shared" si="270"/>
        <v/>
      </c>
      <c r="AO165" s="232" t="str">
        <f t="shared" si="270"/>
        <v/>
      </c>
      <c r="AP165" s="232" t="str">
        <f t="shared" si="270"/>
        <v/>
      </c>
      <c r="AQ165" s="232" t="str">
        <f t="shared" si="270"/>
        <v/>
      </c>
      <c r="AR165" s="232" t="str">
        <f t="shared" si="270"/>
        <v/>
      </c>
      <c r="AS165" s="232" t="str">
        <f t="shared" si="270"/>
        <v/>
      </c>
      <c r="AT165" s="232" t="str">
        <f t="shared" si="270"/>
        <v/>
      </c>
      <c r="AU165" s="232" t="str">
        <f t="shared" si="270"/>
        <v/>
      </c>
      <c r="AV165" s="232" t="str">
        <f t="shared" si="270"/>
        <v/>
      </c>
      <c r="AW165" s="232" t="str">
        <f t="shared" si="270"/>
        <v/>
      </c>
      <c r="AX165" s="232" t="str">
        <f t="shared" si="270"/>
        <v/>
      </c>
      <c r="AY165" s="232" t="str">
        <f t="shared" si="270"/>
        <v/>
      </c>
      <c r="AZ165" s="232" t="str">
        <f t="shared" si="270"/>
        <v/>
      </c>
      <c r="BA165" s="232" t="str">
        <f t="shared" si="270"/>
        <v/>
      </c>
      <c r="BB165" s="232" t="str">
        <f t="shared" si="270"/>
        <v/>
      </c>
      <c r="BC165" s="232" t="str">
        <f t="shared" si="270"/>
        <v/>
      </c>
      <c r="BD165" s="232" t="str">
        <f t="shared" si="270"/>
        <v/>
      </c>
      <c r="BE165" s="232" t="str">
        <f t="shared" si="270"/>
        <v/>
      </c>
      <c r="BF165" s="236" t="str">
        <f t="shared" si="270"/>
        <v/>
      </c>
      <c r="BG165" s="10"/>
    </row>
    <row r="166" spans="1:59" ht="10.5" customHeight="1" thickBot="1" x14ac:dyDescent="0.3">
      <c r="A166" s="10"/>
      <c r="C166" s="539" t="str">
        <f t="shared" si="265"/>
        <v/>
      </c>
      <c r="D166" s="540"/>
      <c r="E166" s="540"/>
      <c r="F166" s="541"/>
      <c r="G166" s="556">
        <f t="shared" si="266"/>
        <v>0</v>
      </c>
      <c r="H166" s="557"/>
      <c r="I166" s="233" t="str">
        <f t="shared" si="268"/>
        <v/>
      </c>
      <c r="J166" s="234" t="str">
        <f t="shared" si="270"/>
        <v/>
      </c>
      <c r="K166" s="234" t="str">
        <f t="shared" si="270"/>
        <v/>
      </c>
      <c r="L166" s="234" t="str">
        <f t="shared" si="270"/>
        <v/>
      </c>
      <c r="M166" s="234" t="str">
        <f t="shared" si="270"/>
        <v/>
      </c>
      <c r="N166" s="234" t="str">
        <f t="shared" si="270"/>
        <v/>
      </c>
      <c r="O166" s="234" t="str">
        <f t="shared" si="270"/>
        <v/>
      </c>
      <c r="P166" s="234" t="str">
        <f t="shared" si="270"/>
        <v/>
      </c>
      <c r="Q166" s="234" t="str">
        <f t="shared" si="270"/>
        <v/>
      </c>
      <c r="R166" s="234" t="str">
        <f t="shared" si="270"/>
        <v/>
      </c>
      <c r="S166" s="234" t="str">
        <f t="shared" si="270"/>
        <v/>
      </c>
      <c r="T166" s="234" t="str">
        <f t="shared" si="270"/>
        <v/>
      </c>
      <c r="U166" s="234" t="str">
        <f t="shared" si="270"/>
        <v/>
      </c>
      <c r="V166" s="234" t="str">
        <f t="shared" si="270"/>
        <v/>
      </c>
      <c r="W166" s="234" t="str">
        <f t="shared" si="270"/>
        <v/>
      </c>
      <c r="X166" s="234" t="str">
        <f t="shared" si="270"/>
        <v/>
      </c>
      <c r="Y166" s="234" t="str">
        <f t="shared" si="270"/>
        <v/>
      </c>
      <c r="Z166" s="234" t="str">
        <f t="shared" si="270"/>
        <v/>
      </c>
      <c r="AA166" s="234" t="str">
        <f t="shared" si="270"/>
        <v/>
      </c>
      <c r="AB166" s="234" t="str">
        <f t="shared" si="270"/>
        <v/>
      </c>
      <c r="AC166" s="234" t="str">
        <f t="shared" si="270"/>
        <v/>
      </c>
      <c r="AD166" s="234" t="str">
        <f t="shared" si="270"/>
        <v/>
      </c>
      <c r="AE166" s="234" t="str">
        <f t="shared" si="270"/>
        <v/>
      </c>
      <c r="AF166" s="234" t="str">
        <f t="shared" si="270"/>
        <v/>
      </c>
      <c r="AG166" s="234" t="str">
        <f t="shared" si="270"/>
        <v/>
      </c>
      <c r="AH166" s="234" t="str">
        <f t="shared" si="270"/>
        <v/>
      </c>
      <c r="AI166" s="234" t="str">
        <f t="shared" si="270"/>
        <v/>
      </c>
      <c r="AJ166" s="234" t="str">
        <f t="shared" si="270"/>
        <v/>
      </c>
      <c r="AK166" s="234" t="str">
        <f t="shared" si="270"/>
        <v/>
      </c>
      <c r="AL166" s="234" t="str">
        <f t="shared" si="270"/>
        <v/>
      </c>
      <c r="AM166" s="234" t="str">
        <f t="shared" si="270"/>
        <v/>
      </c>
      <c r="AN166" s="234" t="str">
        <f t="shared" si="270"/>
        <v/>
      </c>
      <c r="AO166" s="234" t="str">
        <f t="shared" si="270"/>
        <v/>
      </c>
      <c r="AP166" s="234" t="str">
        <f t="shared" si="270"/>
        <v/>
      </c>
      <c r="AQ166" s="234" t="str">
        <f t="shared" si="270"/>
        <v/>
      </c>
      <c r="AR166" s="234" t="str">
        <f t="shared" si="270"/>
        <v/>
      </c>
      <c r="AS166" s="234" t="str">
        <f t="shared" si="270"/>
        <v/>
      </c>
      <c r="AT166" s="234" t="str">
        <f t="shared" si="270"/>
        <v/>
      </c>
      <c r="AU166" s="234" t="str">
        <f t="shared" si="270"/>
        <v/>
      </c>
      <c r="AV166" s="234" t="str">
        <f t="shared" si="270"/>
        <v/>
      </c>
      <c r="AW166" s="234" t="str">
        <f t="shared" si="270"/>
        <v/>
      </c>
      <c r="AX166" s="234" t="str">
        <f t="shared" si="270"/>
        <v/>
      </c>
      <c r="AY166" s="234" t="str">
        <f t="shared" si="270"/>
        <v/>
      </c>
      <c r="AZ166" s="234" t="str">
        <f t="shared" si="270"/>
        <v/>
      </c>
      <c r="BA166" s="234" t="str">
        <f t="shared" si="270"/>
        <v/>
      </c>
      <c r="BB166" s="234" t="str">
        <f t="shared" si="270"/>
        <v/>
      </c>
      <c r="BC166" s="234" t="str">
        <f t="shared" si="270"/>
        <v/>
      </c>
      <c r="BD166" s="234" t="str">
        <f t="shared" si="270"/>
        <v/>
      </c>
      <c r="BE166" s="234" t="str">
        <f t="shared" si="270"/>
        <v/>
      </c>
      <c r="BF166" s="237" t="str">
        <f t="shared" si="270"/>
        <v/>
      </c>
      <c r="BG166" s="10"/>
    </row>
    <row r="167" spans="1:59" ht="15.75" thickBot="1" x14ac:dyDescent="0.3">
      <c r="A167" s="10"/>
      <c r="C167" s="542" t="s">
        <v>23</v>
      </c>
      <c r="D167" s="543"/>
      <c r="E167" s="543"/>
      <c r="F167" s="544"/>
      <c r="G167" s="580">
        <f t="shared" si="266"/>
        <v>0</v>
      </c>
      <c r="H167" s="581"/>
      <c r="I167" s="110">
        <f>IF(I134&gt;$G$13,"",SUM(I152:I166))</f>
        <v>0</v>
      </c>
      <c r="J167" s="111">
        <f t="shared" ref="J167:BF167" si="271">IF(J134&gt;$G$13,"",SUM(J152:J166))</f>
        <v>0</v>
      </c>
      <c r="K167" s="111">
        <f t="shared" si="271"/>
        <v>0</v>
      </c>
      <c r="L167" s="111">
        <f t="shared" si="271"/>
        <v>0</v>
      </c>
      <c r="M167" s="111">
        <f t="shared" si="271"/>
        <v>0</v>
      </c>
      <c r="N167" s="111">
        <f t="shared" si="271"/>
        <v>0</v>
      </c>
      <c r="O167" s="111">
        <f t="shared" si="271"/>
        <v>0</v>
      </c>
      <c r="P167" s="111">
        <f t="shared" si="271"/>
        <v>0</v>
      </c>
      <c r="Q167" s="111">
        <f t="shared" si="271"/>
        <v>0</v>
      </c>
      <c r="R167" s="111">
        <f t="shared" si="271"/>
        <v>0</v>
      </c>
      <c r="S167" s="111">
        <f t="shared" si="271"/>
        <v>0</v>
      </c>
      <c r="T167" s="111">
        <f t="shared" si="271"/>
        <v>0</v>
      </c>
      <c r="U167" s="111">
        <f t="shared" si="271"/>
        <v>0</v>
      </c>
      <c r="V167" s="111">
        <f t="shared" si="271"/>
        <v>0</v>
      </c>
      <c r="W167" s="111">
        <f t="shared" si="271"/>
        <v>0</v>
      </c>
      <c r="X167" s="111">
        <f t="shared" si="271"/>
        <v>0</v>
      </c>
      <c r="Y167" s="111">
        <f t="shared" si="271"/>
        <v>0</v>
      </c>
      <c r="Z167" s="111">
        <f t="shared" si="271"/>
        <v>0</v>
      </c>
      <c r="AA167" s="111">
        <f t="shared" si="271"/>
        <v>0</v>
      </c>
      <c r="AB167" s="111">
        <f t="shared" si="271"/>
        <v>0</v>
      </c>
      <c r="AC167" s="111">
        <f t="shared" si="271"/>
        <v>0</v>
      </c>
      <c r="AD167" s="111">
        <f t="shared" si="271"/>
        <v>0</v>
      </c>
      <c r="AE167" s="111">
        <f t="shared" si="271"/>
        <v>0</v>
      </c>
      <c r="AF167" s="111">
        <f t="shared" si="271"/>
        <v>0</v>
      </c>
      <c r="AG167" s="111">
        <f t="shared" si="271"/>
        <v>0</v>
      </c>
      <c r="AH167" s="111">
        <f t="shared" si="271"/>
        <v>0</v>
      </c>
      <c r="AI167" s="111">
        <f t="shared" si="271"/>
        <v>0</v>
      </c>
      <c r="AJ167" s="111">
        <f t="shared" si="271"/>
        <v>0</v>
      </c>
      <c r="AK167" s="111">
        <f t="shared" si="271"/>
        <v>0</v>
      </c>
      <c r="AL167" s="111">
        <f t="shared" si="271"/>
        <v>0</v>
      </c>
      <c r="AM167" s="111">
        <f t="shared" si="271"/>
        <v>0</v>
      </c>
      <c r="AN167" s="111">
        <f t="shared" si="271"/>
        <v>0</v>
      </c>
      <c r="AO167" s="111">
        <f t="shared" si="271"/>
        <v>0</v>
      </c>
      <c r="AP167" s="111">
        <f t="shared" si="271"/>
        <v>0</v>
      </c>
      <c r="AQ167" s="111">
        <f t="shared" si="271"/>
        <v>0</v>
      </c>
      <c r="AR167" s="111">
        <f t="shared" si="271"/>
        <v>0</v>
      </c>
      <c r="AS167" s="111">
        <f t="shared" si="271"/>
        <v>0</v>
      </c>
      <c r="AT167" s="111">
        <f t="shared" si="271"/>
        <v>0</v>
      </c>
      <c r="AU167" s="111">
        <f t="shared" si="271"/>
        <v>0</v>
      </c>
      <c r="AV167" s="111">
        <f t="shared" si="271"/>
        <v>0</v>
      </c>
      <c r="AW167" s="111">
        <f t="shared" si="271"/>
        <v>0</v>
      </c>
      <c r="AX167" s="111">
        <f t="shared" si="271"/>
        <v>0</v>
      </c>
      <c r="AY167" s="111">
        <f t="shared" si="271"/>
        <v>0</v>
      </c>
      <c r="AZ167" s="111">
        <f t="shared" si="271"/>
        <v>0</v>
      </c>
      <c r="BA167" s="111">
        <f t="shared" si="271"/>
        <v>0</v>
      </c>
      <c r="BB167" s="111">
        <f t="shared" si="271"/>
        <v>0</v>
      </c>
      <c r="BC167" s="111">
        <f t="shared" si="271"/>
        <v>0</v>
      </c>
      <c r="BD167" s="111">
        <f t="shared" si="271"/>
        <v>0</v>
      </c>
      <c r="BE167" s="111">
        <f t="shared" si="271"/>
        <v>0</v>
      </c>
      <c r="BF167" s="111">
        <f t="shared" si="271"/>
        <v>0</v>
      </c>
      <c r="BG167" s="10"/>
    </row>
    <row r="168" spans="1:59" x14ac:dyDescent="0.25">
      <c r="A168" s="10"/>
      <c r="F168" s="6"/>
      <c r="I168" s="31"/>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10"/>
    </row>
    <row r="169" spans="1:59" x14ac:dyDescent="0.25">
      <c r="A169" s="10"/>
      <c r="F169" s="6"/>
      <c r="I169" s="31"/>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10"/>
    </row>
    <row r="170" spans="1:59" ht="21.75" thickBot="1" x14ac:dyDescent="0.4">
      <c r="A170" s="10"/>
      <c r="B170" s="74" t="s">
        <v>88</v>
      </c>
      <c r="C170" s="37"/>
      <c r="D170" s="38"/>
      <c r="E170" s="38"/>
      <c r="F170" s="145"/>
      <c r="G170" s="418" t="s">
        <v>111</v>
      </c>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10"/>
    </row>
    <row r="171" spans="1:59" ht="18.75" x14ac:dyDescent="0.3">
      <c r="A171" s="10"/>
      <c r="B171" s="515" t="str">
        <f>IF(COUNTIF(B173:H202,"Warning")&gt;0,"Please Correct","Ok")</f>
        <v>Ok</v>
      </c>
      <c r="C171" s="515"/>
      <c r="BG171" s="10"/>
    </row>
    <row r="172" spans="1:59" ht="26.25" thickBot="1" x14ac:dyDescent="0.3">
      <c r="A172" s="10"/>
      <c r="F172" s="91" t="s">
        <v>70</v>
      </c>
      <c r="H172" s="91"/>
      <c r="I172" s="3">
        <f>+'Input Sheet'!$G$12</f>
        <v>2022</v>
      </c>
      <c r="J172" s="3">
        <f>I172+1</f>
        <v>2023</v>
      </c>
      <c r="K172" s="3">
        <f t="shared" ref="K172:AL172" si="272">J172+1</f>
        <v>2024</v>
      </c>
      <c r="L172" s="3">
        <f t="shared" si="272"/>
        <v>2025</v>
      </c>
      <c r="M172" s="3">
        <f t="shared" si="272"/>
        <v>2026</v>
      </c>
      <c r="N172" s="3">
        <f t="shared" si="272"/>
        <v>2027</v>
      </c>
      <c r="O172" s="3">
        <f t="shared" si="272"/>
        <v>2028</v>
      </c>
      <c r="P172" s="3">
        <f t="shared" si="272"/>
        <v>2029</v>
      </c>
      <c r="Q172" s="3">
        <f t="shared" si="272"/>
        <v>2030</v>
      </c>
      <c r="R172" s="3">
        <f t="shared" si="272"/>
        <v>2031</v>
      </c>
      <c r="S172" s="3">
        <f t="shared" si="272"/>
        <v>2032</v>
      </c>
      <c r="T172" s="3">
        <f t="shared" si="272"/>
        <v>2033</v>
      </c>
      <c r="U172" s="3">
        <f t="shared" si="272"/>
        <v>2034</v>
      </c>
      <c r="V172" s="3">
        <f t="shared" si="272"/>
        <v>2035</v>
      </c>
      <c r="W172" s="3">
        <f t="shared" si="272"/>
        <v>2036</v>
      </c>
      <c r="X172" s="3">
        <f t="shared" si="272"/>
        <v>2037</v>
      </c>
      <c r="Y172" s="3">
        <f t="shared" si="272"/>
        <v>2038</v>
      </c>
      <c r="Z172" s="3">
        <f t="shared" si="272"/>
        <v>2039</v>
      </c>
      <c r="AA172" s="3">
        <f t="shared" si="272"/>
        <v>2040</v>
      </c>
      <c r="AB172" s="3">
        <f t="shared" si="272"/>
        <v>2041</v>
      </c>
      <c r="AC172" s="3">
        <f t="shared" si="272"/>
        <v>2042</v>
      </c>
      <c r="AD172" s="3">
        <f t="shared" si="272"/>
        <v>2043</v>
      </c>
      <c r="AE172" s="3">
        <f t="shared" si="272"/>
        <v>2044</v>
      </c>
      <c r="AF172" s="3">
        <f t="shared" si="272"/>
        <v>2045</v>
      </c>
      <c r="AG172" s="3">
        <f t="shared" si="272"/>
        <v>2046</v>
      </c>
      <c r="AH172" s="3">
        <f t="shared" si="272"/>
        <v>2047</v>
      </c>
      <c r="AI172" s="3">
        <f t="shared" si="272"/>
        <v>2048</v>
      </c>
      <c r="AJ172" s="3">
        <f t="shared" si="272"/>
        <v>2049</v>
      </c>
      <c r="AK172" s="3">
        <f t="shared" si="272"/>
        <v>2050</v>
      </c>
      <c r="AL172" s="3">
        <f t="shared" si="272"/>
        <v>2051</v>
      </c>
      <c r="AM172" s="3">
        <f t="shared" ref="AM172" si="273">AL172+1</f>
        <v>2052</v>
      </c>
      <c r="AN172" s="3">
        <f t="shared" ref="AN172" si="274">AM172+1</f>
        <v>2053</v>
      </c>
      <c r="AO172" s="3">
        <f t="shared" ref="AO172" si="275">AN172+1</f>
        <v>2054</v>
      </c>
      <c r="AP172" s="3">
        <f t="shared" ref="AP172" si="276">AO172+1</f>
        <v>2055</v>
      </c>
      <c r="AQ172" s="3">
        <f t="shared" ref="AQ172" si="277">AP172+1</f>
        <v>2056</v>
      </c>
      <c r="AR172" s="3">
        <f t="shared" ref="AR172" si="278">AQ172+1</f>
        <v>2057</v>
      </c>
      <c r="AS172" s="3">
        <f t="shared" ref="AS172" si="279">AR172+1</f>
        <v>2058</v>
      </c>
      <c r="AT172" s="3">
        <f t="shared" ref="AT172" si="280">AS172+1</f>
        <v>2059</v>
      </c>
      <c r="AU172" s="3">
        <f t="shared" ref="AU172" si="281">AT172+1</f>
        <v>2060</v>
      </c>
      <c r="AV172" s="3">
        <f t="shared" ref="AV172" si="282">AU172+1</f>
        <v>2061</v>
      </c>
      <c r="AW172" s="3">
        <f t="shared" ref="AW172" si="283">AV172+1</f>
        <v>2062</v>
      </c>
      <c r="AX172" s="3">
        <f t="shared" ref="AX172" si="284">AW172+1</f>
        <v>2063</v>
      </c>
      <c r="AY172" s="3">
        <f t="shared" ref="AY172" si="285">AX172+1</f>
        <v>2064</v>
      </c>
      <c r="AZ172" s="3">
        <f t="shared" ref="AZ172" si="286">AY172+1</f>
        <v>2065</v>
      </c>
      <c r="BA172" s="3">
        <f t="shared" ref="BA172" si="287">AZ172+1</f>
        <v>2066</v>
      </c>
      <c r="BB172" s="3">
        <f t="shared" ref="BB172" si="288">BA172+1</f>
        <v>2067</v>
      </c>
      <c r="BC172" s="3">
        <f t="shared" ref="BC172" si="289">BB172+1</f>
        <v>2068</v>
      </c>
      <c r="BD172" s="3">
        <f t="shared" ref="BD172" si="290">BC172+1</f>
        <v>2069</v>
      </c>
      <c r="BE172" s="3">
        <f t="shared" ref="BE172" si="291">BD172+1</f>
        <v>2070</v>
      </c>
      <c r="BF172" s="3">
        <f t="shared" ref="BF172" si="292">BE172+1</f>
        <v>2071</v>
      </c>
      <c r="BG172" s="10"/>
    </row>
    <row r="173" spans="1:59" ht="15.75" thickBot="1" x14ac:dyDescent="0.3">
      <c r="A173" s="10"/>
      <c r="B173" s="2" t="str">
        <f>IF(ISNUMBER(F173),"Warning","")</f>
        <v/>
      </c>
      <c r="C173" s="528"/>
      <c r="D173" s="529"/>
      <c r="E173" s="558"/>
      <c r="F173" s="347"/>
      <c r="H173" s="166" t="str">
        <f>IF(COUNTIF(I173:BF173,"*")&gt;0,"Warning","Quantity")</f>
        <v>Quantity</v>
      </c>
      <c r="I173" s="349"/>
      <c r="J173" s="402"/>
      <c r="K173" s="402"/>
      <c r="L173" s="402"/>
      <c r="M173" s="402"/>
      <c r="N173" s="402"/>
      <c r="O173" s="402"/>
      <c r="P173" s="402"/>
      <c r="Q173" s="402"/>
      <c r="R173" s="402"/>
      <c r="S173" s="402"/>
      <c r="T173" s="402"/>
      <c r="U173" s="402"/>
      <c r="V173" s="402"/>
      <c r="W173" s="402"/>
      <c r="X173" s="402"/>
      <c r="Y173" s="402"/>
      <c r="Z173" s="402"/>
      <c r="AA173" s="402"/>
      <c r="AB173" s="402"/>
      <c r="AC173" s="402"/>
      <c r="AD173" s="402"/>
      <c r="AE173" s="402"/>
      <c r="AF173" s="402"/>
      <c r="AG173" s="402"/>
      <c r="AH173" s="402"/>
      <c r="AI173" s="402"/>
      <c r="AJ173" s="402"/>
      <c r="AK173" s="402"/>
      <c r="AL173" s="402"/>
      <c r="AM173" s="402"/>
      <c r="AN173" s="402"/>
      <c r="AO173" s="402"/>
      <c r="AP173" s="402"/>
      <c r="AQ173" s="402"/>
      <c r="AR173" s="402"/>
      <c r="AS173" s="402"/>
      <c r="AT173" s="402"/>
      <c r="AU173" s="402"/>
      <c r="AV173" s="402"/>
      <c r="AW173" s="402"/>
      <c r="AX173" s="402"/>
      <c r="AY173" s="402"/>
      <c r="AZ173" s="402"/>
      <c r="BA173" s="402"/>
      <c r="BB173" s="402"/>
      <c r="BC173" s="402"/>
      <c r="BD173" s="402"/>
      <c r="BE173" s="402"/>
      <c r="BF173" s="402"/>
      <c r="BG173" s="10"/>
    </row>
    <row r="174" spans="1:59" ht="15.75" thickBot="1" x14ac:dyDescent="0.3">
      <c r="A174" s="10"/>
      <c r="C174" s="165"/>
      <c r="D174" s="165"/>
      <c r="E174" s="165"/>
      <c r="F174" s="164"/>
      <c r="H174" s="166" t="str">
        <f>IF(OR(COUNT(I174:BF174)&lt;COUNT(I173:BF173),COUNTIF(I174:BF174,"*")&gt;0),"Warning","Unit value")</f>
        <v>Unit value</v>
      </c>
      <c r="I174" s="350"/>
      <c r="J174" s="429"/>
      <c r="K174" s="429"/>
      <c r="L174" s="429"/>
      <c r="M174" s="429"/>
      <c r="N174" s="429"/>
      <c r="O174" s="429"/>
      <c r="P174" s="429"/>
      <c r="Q174" s="429"/>
      <c r="R174" s="429"/>
      <c r="S174" s="429"/>
      <c r="T174" s="429"/>
      <c r="U174" s="429"/>
      <c r="V174" s="429"/>
      <c r="W174" s="429"/>
      <c r="X174" s="429"/>
      <c r="Y174" s="429"/>
      <c r="Z174" s="429"/>
      <c r="AA174" s="429"/>
      <c r="AB174" s="429"/>
      <c r="AC174" s="429"/>
      <c r="AD174" s="429"/>
      <c r="AE174" s="429"/>
      <c r="AF174" s="429"/>
      <c r="AG174" s="429"/>
      <c r="AH174" s="429"/>
      <c r="AI174" s="429"/>
      <c r="AJ174" s="429"/>
      <c r="AK174" s="429"/>
      <c r="AL174" s="429"/>
      <c r="AM174" s="429"/>
      <c r="AN174" s="429"/>
      <c r="AO174" s="429"/>
      <c r="AP174" s="429"/>
      <c r="AQ174" s="429"/>
      <c r="AR174" s="429"/>
      <c r="AS174" s="429"/>
      <c r="AT174" s="429"/>
      <c r="AU174" s="429"/>
      <c r="AV174" s="429"/>
      <c r="AW174" s="429"/>
      <c r="AX174" s="429"/>
      <c r="AY174" s="429"/>
      <c r="AZ174" s="429"/>
      <c r="BA174" s="429"/>
      <c r="BB174" s="429"/>
      <c r="BC174" s="429"/>
      <c r="BD174" s="429"/>
      <c r="BE174" s="429"/>
      <c r="BF174" s="429"/>
      <c r="BG174" s="10"/>
    </row>
    <row r="175" spans="1:59" ht="15.75" thickBot="1" x14ac:dyDescent="0.3">
      <c r="A175" s="10"/>
      <c r="B175" s="2" t="str">
        <f>IF(ISNUMBER(F175),"Warning","")</f>
        <v/>
      </c>
      <c r="C175" s="528"/>
      <c r="D175" s="529"/>
      <c r="E175" s="529"/>
      <c r="F175" s="347"/>
      <c r="H175" s="166" t="str">
        <f>IF(COUNTIF(I175:BF175,"*")&gt;0,"Warning","Quantity")</f>
        <v>Quantity</v>
      </c>
      <c r="I175" s="430"/>
      <c r="J175" s="405"/>
      <c r="K175" s="405"/>
      <c r="L175" s="405"/>
      <c r="M175" s="405"/>
      <c r="N175" s="405"/>
      <c r="O175" s="405"/>
      <c r="P175" s="405"/>
      <c r="Q175" s="405"/>
      <c r="R175" s="405"/>
      <c r="S175" s="405"/>
      <c r="T175" s="405"/>
      <c r="U175" s="405"/>
      <c r="V175" s="405"/>
      <c r="W175" s="405"/>
      <c r="X175" s="405"/>
      <c r="Y175" s="405"/>
      <c r="Z175" s="405"/>
      <c r="AA175" s="405"/>
      <c r="AB175" s="405"/>
      <c r="AC175" s="405"/>
      <c r="AD175" s="405"/>
      <c r="AE175" s="405"/>
      <c r="AF175" s="405"/>
      <c r="AG175" s="405"/>
      <c r="AH175" s="405"/>
      <c r="AI175" s="405"/>
      <c r="AJ175" s="405"/>
      <c r="AK175" s="405"/>
      <c r="AL175" s="405"/>
      <c r="AM175" s="405"/>
      <c r="AN175" s="405"/>
      <c r="AO175" s="405"/>
      <c r="AP175" s="405"/>
      <c r="AQ175" s="405"/>
      <c r="AR175" s="405"/>
      <c r="AS175" s="405"/>
      <c r="AT175" s="405"/>
      <c r="AU175" s="405"/>
      <c r="AV175" s="405"/>
      <c r="AW175" s="405"/>
      <c r="AX175" s="405"/>
      <c r="AY175" s="405"/>
      <c r="AZ175" s="405"/>
      <c r="BA175" s="405"/>
      <c r="BB175" s="405"/>
      <c r="BC175" s="405"/>
      <c r="BD175" s="405"/>
      <c r="BE175" s="405"/>
      <c r="BF175" s="405"/>
      <c r="BG175" s="10"/>
    </row>
    <row r="176" spans="1:59" ht="15.75" thickBot="1" x14ac:dyDescent="0.3">
      <c r="A176" s="10"/>
      <c r="C176" s="163"/>
      <c r="D176" s="163"/>
      <c r="E176" s="163"/>
      <c r="F176" s="164"/>
      <c r="H176" s="166" t="str">
        <f>IF(OR(COUNT(I176:BF176)&lt;COUNT(I175:BF175),COUNTIF(I176:BF176,"*")&gt;0),"Warning","Unit value")</f>
        <v>Unit value</v>
      </c>
      <c r="I176" s="350"/>
      <c r="J176" s="429"/>
      <c r="K176" s="429"/>
      <c r="L176" s="429"/>
      <c r="M176" s="429"/>
      <c r="N176" s="429"/>
      <c r="O176" s="429"/>
      <c r="P176" s="429"/>
      <c r="Q176" s="429"/>
      <c r="R176" s="429"/>
      <c r="S176" s="429"/>
      <c r="T176" s="429"/>
      <c r="U176" s="429"/>
      <c r="V176" s="429"/>
      <c r="W176" s="429"/>
      <c r="X176" s="429"/>
      <c r="Y176" s="429"/>
      <c r="Z176" s="429"/>
      <c r="AA176" s="429"/>
      <c r="AB176" s="429"/>
      <c r="AC176" s="429"/>
      <c r="AD176" s="429"/>
      <c r="AE176" s="429"/>
      <c r="AF176" s="429"/>
      <c r="AG176" s="429"/>
      <c r="AH176" s="429"/>
      <c r="AI176" s="429"/>
      <c r="AJ176" s="429"/>
      <c r="AK176" s="429"/>
      <c r="AL176" s="429"/>
      <c r="AM176" s="429"/>
      <c r="AN176" s="429"/>
      <c r="AO176" s="429"/>
      <c r="AP176" s="429"/>
      <c r="AQ176" s="429"/>
      <c r="AR176" s="429"/>
      <c r="AS176" s="429"/>
      <c r="AT176" s="429"/>
      <c r="AU176" s="429"/>
      <c r="AV176" s="429"/>
      <c r="AW176" s="429"/>
      <c r="AX176" s="429"/>
      <c r="AY176" s="429"/>
      <c r="AZ176" s="429"/>
      <c r="BA176" s="429"/>
      <c r="BB176" s="429"/>
      <c r="BC176" s="429"/>
      <c r="BD176" s="429"/>
      <c r="BE176" s="429"/>
      <c r="BF176" s="429"/>
      <c r="BG176" s="10"/>
    </row>
    <row r="177" spans="1:59" ht="15.75" thickBot="1" x14ac:dyDescent="0.3">
      <c r="A177" s="10"/>
      <c r="B177" s="2" t="str">
        <f>IF(ISNUMBER(F177),"Warning","")</f>
        <v/>
      </c>
      <c r="C177" s="528"/>
      <c r="D177" s="529"/>
      <c r="E177" s="529"/>
      <c r="F177" s="347"/>
      <c r="H177" s="166" t="str">
        <f>IF(COUNTIF(I177:BF177,"*")&gt;0,"Warning","Quantity")</f>
        <v>Quantity</v>
      </c>
      <c r="I177" s="430"/>
      <c r="J177" s="405"/>
      <c r="K177" s="405"/>
      <c r="L177" s="405"/>
      <c r="M177" s="405"/>
      <c r="N177" s="405"/>
      <c r="O177" s="405"/>
      <c r="P177" s="405"/>
      <c r="Q177" s="405"/>
      <c r="R177" s="405"/>
      <c r="S177" s="405"/>
      <c r="T177" s="405"/>
      <c r="U177" s="405"/>
      <c r="V177" s="405"/>
      <c r="W177" s="405"/>
      <c r="X177" s="405"/>
      <c r="Y177" s="405"/>
      <c r="Z177" s="405"/>
      <c r="AA177" s="405"/>
      <c r="AB177" s="405"/>
      <c r="AC177" s="405"/>
      <c r="AD177" s="405"/>
      <c r="AE177" s="405"/>
      <c r="AF177" s="405"/>
      <c r="AG177" s="405"/>
      <c r="AH177" s="405"/>
      <c r="AI177" s="405"/>
      <c r="AJ177" s="405"/>
      <c r="AK177" s="405"/>
      <c r="AL177" s="405"/>
      <c r="AM177" s="405"/>
      <c r="AN177" s="405"/>
      <c r="AO177" s="405"/>
      <c r="AP177" s="405"/>
      <c r="AQ177" s="405"/>
      <c r="AR177" s="405"/>
      <c r="AS177" s="405"/>
      <c r="AT177" s="405"/>
      <c r="AU177" s="405"/>
      <c r="AV177" s="405"/>
      <c r="AW177" s="405"/>
      <c r="AX177" s="405"/>
      <c r="AY177" s="405"/>
      <c r="AZ177" s="405"/>
      <c r="BA177" s="405"/>
      <c r="BB177" s="405"/>
      <c r="BC177" s="405"/>
      <c r="BD177" s="405"/>
      <c r="BE177" s="405"/>
      <c r="BF177" s="405"/>
      <c r="BG177" s="10"/>
    </row>
    <row r="178" spans="1:59" ht="15.75" thickBot="1" x14ac:dyDescent="0.3">
      <c r="A178" s="10"/>
      <c r="C178" s="163"/>
      <c r="D178" s="163"/>
      <c r="E178" s="163"/>
      <c r="F178" s="164"/>
      <c r="H178" s="166" t="str">
        <f>IF(OR(COUNT(I178:BF178)&lt;COUNT(I177:BF177),COUNTIF(I178:BF178,"*")&gt;0),"Warning","Unit value")</f>
        <v>Unit value</v>
      </c>
      <c r="I178" s="350"/>
      <c r="J178" s="429"/>
      <c r="K178" s="429"/>
      <c r="L178" s="429"/>
      <c r="M178" s="429"/>
      <c r="N178" s="429"/>
      <c r="O178" s="429"/>
      <c r="P178" s="429"/>
      <c r="Q178" s="429"/>
      <c r="R178" s="429"/>
      <c r="S178" s="429"/>
      <c r="T178" s="429"/>
      <c r="U178" s="429"/>
      <c r="V178" s="429"/>
      <c r="W178" s="429"/>
      <c r="X178" s="429"/>
      <c r="Y178" s="429"/>
      <c r="Z178" s="429"/>
      <c r="AA178" s="429"/>
      <c r="AB178" s="429"/>
      <c r="AC178" s="429"/>
      <c r="AD178" s="429"/>
      <c r="AE178" s="429"/>
      <c r="AF178" s="429"/>
      <c r="AG178" s="429"/>
      <c r="AH178" s="429"/>
      <c r="AI178" s="429"/>
      <c r="AJ178" s="429"/>
      <c r="AK178" s="429"/>
      <c r="AL178" s="429"/>
      <c r="AM178" s="429"/>
      <c r="AN178" s="429"/>
      <c r="AO178" s="429"/>
      <c r="AP178" s="429"/>
      <c r="AQ178" s="429"/>
      <c r="AR178" s="429"/>
      <c r="AS178" s="429"/>
      <c r="AT178" s="429"/>
      <c r="AU178" s="429"/>
      <c r="AV178" s="429"/>
      <c r="AW178" s="429"/>
      <c r="AX178" s="429"/>
      <c r="AY178" s="429"/>
      <c r="AZ178" s="429"/>
      <c r="BA178" s="429"/>
      <c r="BB178" s="429"/>
      <c r="BC178" s="429"/>
      <c r="BD178" s="429"/>
      <c r="BE178" s="429"/>
      <c r="BF178" s="429"/>
      <c r="BG178" s="10"/>
    </row>
    <row r="179" spans="1:59" ht="15.75" thickBot="1" x14ac:dyDescent="0.3">
      <c r="A179" s="10"/>
      <c r="B179" s="2" t="str">
        <f>IF(ISNUMBER(F179),"Warning","")</f>
        <v/>
      </c>
      <c r="C179" s="528"/>
      <c r="D179" s="529"/>
      <c r="E179" s="529"/>
      <c r="F179" s="347"/>
      <c r="H179" s="166" t="str">
        <f>IF(COUNTIF(I179:BF179,"*")&gt;0,"Warning","Quantity")</f>
        <v>Quantity</v>
      </c>
      <c r="I179" s="404"/>
      <c r="J179" s="405"/>
      <c r="K179" s="405"/>
      <c r="L179" s="405"/>
      <c r="M179" s="405"/>
      <c r="N179" s="405"/>
      <c r="O179" s="405"/>
      <c r="P179" s="405"/>
      <c r="Q179" s="405"/>
      <c r="R179" s="405"/>
      <c r="S179" s="405"/>
      <c r="T179" s="405"/>
      <c r="U179" s="405"/>
      <c r="V179" s="405"/>
      <c r="W179" s="405"/>
      <c r="X179" s="405"/>
      <c r="Y179" s="405"/>
      <c r="Z179" s="405"/>
      <c r="AA179" s="405"/>
      <c r="AB179" s="405"/>
      <c r="AC179" s="405"/>
      <c r="AD179" s="405"/>
      <c r="AE179" s="405"/>
      <c r="AF179" s="405"/>
      <c r="AG179" s="405"/>
      <c r="AH179" s="405"/>
      <c r="AI179" s="405"/>
      <c r="AJ179" s="405"/>
      <c r="AK179" s="405"/>
      <c r="AL179" s="405"/>
      <c r="AM179" s="405"/>
      <c r="AN179" s="405"/>
      <c r="AO179" s="405"/>
      <c r="AP179" s="405"/>
      <c r="AQ179" s="405"/>
      <c r="AR179" s="405"/>
      <c r="AS179" s="405"/>
      <c r="AT179" s="405"/>
      <c r="AU179" s="405"/>
      <c r="AV179" s="405"/>
      <c r="AW179" s="405"/>
      <c r="AX179" s="405"/>
      <c r="AY179" s="405"/>
      <c r="AZ179" s="405"/>
      <c r="BA179" s="405"/>
      <c r="BB179" s="405"/>
      <c r="BC179" s="405"/>
      <c r="BD179" s="405"/>
      <c r="BE179" s="405"/>
      <c r="BF179" s="405"/>
      <c r="BG179" s="10"/>
    </row>
    <row r="180" spans="1:59" ht="15.75" thickBot="1" x14ac:dyDescent="0.3">
      <c r="A180" s="10"/>
      <c r="C180" s="163"/>
      <c r="D180" s="163"/>
      <c r="E180" s="163"/>
      <c r="F180" s="164"/>
      <c r="H180" s="166" t="str">
        <f>IF(OR(COUNT(I180:BF180)&lt;COUNT(I179:BF179),COUNTIF(I180:BF180,"*")&gt;0),"Warning","Unit value")</f>
        <v>Unit value</v>
      </c>
      <c r="I180" s="350"/>
      <c r="J180" s="429"/>
      <c r="K180" s="429"/>
      <c r="L180" s="429"/>
      <c r="M180" s="429"/>
      <c r="N180" s="429"/>
      <c r="O180" s="429"/>
      <c r="P180" s="429"/>
      <c r="Q180" s="429"/>
      <c r="R180" s="429"/>
      <c r="S180" s="429"/>
      <c r="T180" s="429"/>
      <c r="U180" s="429"/>
      <c r="V180" s="429"/>
      <c r="W180" s="429"/>
      <c r="X180" s="429"/>
      <c r="Y180" s="429"/>
      <c r="Z180" s="429"/>
      <c r="AA180" s="429"/>
      <c r="AB180" s="429"/>
      <c r="AC180" s="429"/>
      <c r="AD180" s="429"/>
      <c r="AE180" s="429"/>
      <c r="AF180" s="429"/>
      <c r="AG180" s="429"/>
      <c r="AH180" s="429"/>
      <c r="AI180" s="429"/>
      <c r="AJ180" s="429"/>
      <c r="AK180" s="429"/>
      <c r="AL180" s="429"/>
      <c r="AM180" s="429"/>
      <c r="AN180" s="429"/>
      <c r="AO180" s="429"/>
      <c r="AP180" s="429"/>
      <c r="AQ180" s="429"/>
      <c r="AR180" s="429"/>
      <c r="AS180" s="429"/>
      <c r="AT180" s="429"/>
      <c r="AU180" s="429"/>
      <c r="AV180" s="429"/>
      <c r="AW180" s="429"/>
      <c r="AX180" s="429"/>
      <c r="AY180" s="429"/>
      <c r="AZ180" s="429"/>
      <c r="BA180" s="429"/>
      <c r="BB180" s="429"/>
      <c r="BC180" s="429"/>
      <c r="BD180" s="429"/>
      <c r="BE180" s="429"/>
      <c r="BF180" s="429"/>
      <c r="BG180" s="10"/>
    </row>
    <row r="181" spans="1:59" ht="15.75" thickBot="1" x14ac:dyDescent="0.3">
      <c r="A181" s="10"/>
      <c r="B181" s="2" t="str">
        <f>IF(ISNUMBER(F181),"Warning","")</f>
        <v/>
      </c>
      <c r="C181" s="528"/>
      <c r="D181" s="529"/>
      <c r="E181" s="529"/>
      <c r="F181" s="347"/>
      <c r="H181" s="166" t="str">
        <f>IF(COUNTIF(I181:BF181,"*")&gt;0,"Warning","Quantity")</f>
        <v>Quantity</v>
      </c>
      <c r="I181" s="404"/>
      <c r="J181" s="405"/>
      <c r="K181" s="405"/>
      <c r="L181" s="405"/>
      <c r="M181" s="405"/>
      <c r="N181" s="405"/>
      <c r="O181" s="405"/>
      <c r="P181" s="405"/>
      <c r="Q181" s="405"/>
      <c r="R181" s="405"/>
      <c r="S181" s="405"/>
      <c r="T181" s="405"/>
      <c r="U181" s="405"/>
      <c r="V181" s="405"/>
      <c r="W181" s="405"/>
      <c r="X181" s="405"/>
      <c r="Y181" s="405"/>
      <c r="Z181" s="405"/>
      <c r="AA181" s="405"/>
      <c r="AB181" s="405"/>
      <c r="AC181" s="405"/>
      <c r="AD181" s="405"/>
      <c r="AE181" s="405"/>
      <c r="AF181" s="405"/>
      <c r="AG181" s="405"/>
      <c r="AH181" s="405"/>
      <c r="AI181" s="405"/>
      <c r="AJ181" s="405"/>
      <c r="AK181" s="405"/>
      <c r="AL181" s="405"/>
      <c r="AM181" s="405"/>
      <c r="AN181" s="405"/>
      <c r="AO181" s="405"/>
      <c r="AP181" s="405"/>
      <c r="AQ181" s="405"/>
      <c r="AR181" s="405"/>
      <c r="AS181" s="405"/>
      <c r="AT181" s="405"/>
      <c r="AU181" s="405"/>
      <c r="AV181" s="405"/>
      <c r="AW181" s="405"/>
      <c r="AX181" s="405"/>
      <c r="AY181" s="405"/>
      <c r="AZ181" s="405"/>
      <c r="BA181" s="405"/>
      <c r="BB181" s="405"/>
      <c r="BC181" s="405"/>
      <c r="BD181" s="405"/>
      <c r="BE181" s="405"/>
      <c r="BF181" s="405"/>
      <c r="BG181" s="10"/>
    </row>
    <row r="182" spans="1:59" ht="15.75" thickBot="1" x14ac:dyDescent="0.3">
      <c r="A182" s="10"/>
      <c r="C182" s="163"/>
      <c r="D182" s="163"/>
      <c r="E182" s="163"/>
      <c r="F182" s="164"/>
      <c r="H182" s="166" t="str">
        <f>IF(OR(COUNT(I182:BF182)&lt;COUNT(I181:BF181),COUNTIF(I182:BF182,"*")&gt;0),"Warning","Unit value")</f>
        <v>Unit value</v>
      </c>
      <c r="I182" s="350"/>
      <c r="J182" s="429"/>
      <c r="K182" s="429"/>
      <c r="L182" s="429"/>
      <c r="M182" s="429"/>
      <c r="N182" s="429"/>
      <c r="O182" s="429"/>
      <c r="P182" s="429"/>
      <c r="Q182" s="429"/>
      <c r="R182" s="429"/>
      <c r="S182" s="429"/>
      <c r="T182" s="429"/>
      <c r="U182" s="429"/>
      <c r="V182" s="429"/>
      <c r="W182" s="429"/>
      <c r="X182" s="429"/>
      <c r="Y182" s="429"/>
      <c r="Z182" s="429"/>
      <c r="AA182" s="429"/>
      <c r="AB182" s="429"/>
      <c r="AC182" s="429"/>
      <c r="AD182" s="429"/>
      <c r="AE182" s="429"/>
      <c r="AF182" s="429"/>
      <c r="AG182" s="429"/>
      <c r="AH182" s="429"/>
      <c r="AI182" s="429"/>
      <c r="AJ182" s="429"/>
      <c r="AK182" s="429"/>
      <c r="AL182" s="429"/>
      <c r="AM182" s="429"/>
      <c r="AN182" s="429"/>
      <c r="AO182" s="429"/>
      <c r="AP182" s="429"/>
      <c r="AQ182" s="429"/>
      <c r="AR182" s="429"/>
      <c r="AS182" s="429"/>
      <c r="AT182" s="429"/>
      <c r="AU182" s="429"/>
      <c r="AV182" s="429"/>
      <c r="AW182" s="429"/>
      <c r="AX182" s="429"/>
      <c r="AY182" s="429"/>
      <c r="AZ182" s="429"/>
      <c r="BA182" s="429"/>
      <c r="BB182" s="429"/>
      <c r="BC182" s="429"/>
      <c r="BD182" s="429"/>
      <c r="BE182" s="429"/>
      <c r="BF182" s="429"/>
      <c r="BG182" s="10"/>
    </row>
    <row r="183" spans="1:59" ht="15.75" thickBot="1" x14ac:dyDescent="0.3">
      <c r="A183" s="10"/>
      <c r="B183" s="2" t="str">
        <f>IF(ISNUMBER(F183),"Warning","")</f>
        <v/>
      </c>
      <c r="C183" s="528"/>
      <c r="D183" s="529"/>
      <c r="E183" s="529"/>
      <c r="F183" s="347"/>
      <c r="H183" s="166" t="str">
        <f>IF(COUNTIF(I183:BF183,"*")&gt;0,"Warning","Quantity")</f>
        <v>Quantity</v>
      </c>
      <c r="I183" s="404"/>
      <c r="J183" s="405"/>
      <c r="K183" s="405"/>
      <c r="L183" s="405"/>
      <c r="M183" s="405"/>
      <c r="N183" s="405"/>
      <c r="O183" s="405"/>
      <c r="P183" s="405"/>
      <c r="Q183" s="405"/>
      <c r="R183" s="405"/>
      <c r="S183" s="405"/>
      <c r="T183" s="405"/>
      <c r="U183" s="405"/>
      <c r="V183" s="405"/>
      <c r="W183" s="405"/>
      <c r="X183" s="405"/>
      <c r="Y183" s="405"/>
      <c r="Z183" s="405"/>
      <c r="AA183" s="405"/>
      <c r="AB183" s="405"/>
      <c r="AC183" s="431"/>
      <c r="AD183" s="431"/>
      <c r="AE183" s="431"/>
      <c r="AF183" s="431"/>
      <c r="AG183" s="431"/>
      <c r="AH183" s="431"/>
      <c r="AI183" s="431"/>
      <c r="AJ183" s="431"/>
      <c r="AK183" s="431"/>
      <c r="AL183" s="431"/>
      <c r="AM183" s="431"/>
      <c r="AN183" s="431"/>
      <c r="AO183" s="431"/>
      <c r="AP183" s="431"/>
      <c r="AQ183" s="431"/>
      <c r="AR183" s="431"/>
      <c r="AS183" s="431"/>
      <c r="AT183" s="431"/>
      <c r="AU183" s="431"/>
      <c r="AV183" s="431"/>
      <c r="AW183" s="431"/>
      <c r="AX183" s="431"/>
      <c r="AY183" s="431"/>
      <c r="AZ183" s="431"/>
      <c r="BA183" s="431"/>
      <c r="BB183" s="431"/>
      <c r="BC183" s="431"/>
      <c r="BD183" s="431"/>
      <c r="BE183" s="431"/>
      <c r="BF183" s="431"/>
      <c r="BG183" s="10"/>
    </row>
    <row r="184" spans="1:59" ht="15.75" thickBot="1" x14ac:dyDescent="0.3">
      <c r="A184" s="10"/>
      <c r="C184" s="163"/>
      <c r="D184" s="163"/>
      <c r="E184" s="163"/>
      <c r="F184" s="164"/>
      <c r="H184" s="166" t="str">
        <f>IF(OR(COUNT(I184:BF184)&lt;COUNT(I183:BF183),COUNTIF(I184:BF184,"*")&gt;0),"Warning","Unit value")</f>
        <v>Unit value</v>
      </c>
      <c r="I184" s="350"/>
      <c r="J184" s="429"/>
      <c r="K184" s="429"/>
      <c r="L184" s="429"/>
      <c r="M184" s="429"/>
      <c r="N184" s="429"/>
      <c r="O184" s="429"/>
      <c r="P184" s="429"/>
      <c r="Q184" s="429"/>
      <c r="R184" s="429"/>
      <c r="S184" s="429"/>
      <c r="T184" s="429"/>
      <c r="U184" s="429"/>
      <c r="V184" s="429"/>
      <c r="W184" s="429"/>
      <c r="X184" s="429"/>
      <c r="Y184" s="429"/>
      <c r="Z184" s="429"/>
      <c r="AA184" s="429"/>
      <c r="AB184" s="429"/>
      <c r="AC184" s="429"/>
      <c r="AD184" s="429"/>
      <c r="AE184" s="429"/>
      <c r="AF184" s="429"/>
      <c r="AG184" s="429"/>
      <c r="AH184" s="429"/>
      <c r="AI184" s="429"/>
      <c r="AJ184" s="429"/>
      <c r="AK184" s="429"/>
      <c r="AL184" s="429"/>
      <c r="AM184" s="429"/>
      <c r="AN184" s="429"/>
      <c r="AO184" s="429"/>
      <c r="AP184" s="429"/>
      <c r="AQ184" s="429"/>
      <c r="AR184" s="429"/>
      <c r="AS184" s="429"/>
      <c r="AT184" s="429"/>
      <c r="AU184" s="429"/>
      <c r="AV184" s="429"/>
      <c r="AW184" s="429"/>
      <c r="AX184" s="429"/>
      <c r="AY184" s="429"/>
      <c r="AZ184" s="429"/>
      <c r="BA184" s="429"/>
      <c r="BB184" s="429"/>
      <c r="BC184" s="429"/>
      <c r="BD184" s="429"/>
      <c r="BE184" s="429"/>
      <c r="BF184" s="429"/>
      <c r="BG184" s="10"/>
    </row>
    <row r="185" spans="1:59" ht="15.75" thickBot="1" x14ac:dyDescent="0.3">
      <c r="A185" s="10"/>
      <c r="B185" s="2" t="str">
        <f>IF(ISNUMBER(F185),"Warning","")</f>
        <v/>
      </c>
      <c r="C185" s="512"/>
      <c r="D185" s="513"/>
      <c r="E185" s="513"/>
      <c r="F185" s="347"/>
      <c r="H185" s="166" t="str">
        <f>IF(COUNTIF(I185:BF185,"*")&gt;0,"Warning","Quantity")</f>
        <v>Quantity</v>
      </c>
      <c r="I185" s="432"/>
      <c r="J185" s="431"/>
      <c r="K185" s="431"/>
      <c r="L185" s="431"/>
      <c r="M185" s="431"/>
      <c r="N185" s="431"/>
      <c r="O185" s="431"/>
      <c r="P185" s="431"/>
      <c r="Q185" s="431"/>
      <c r="R185" s="431"/>
      <c r="S185" s="431"/>
      <c r="T185" s="431"/>
      <c r="U185" s="431"/>
      <c r="V185" s="431"/>
      <c r="W185" s="431"/>
      <c r="X185" s="431"/>
      <c r="Y185" s="431"/>
      <c r="Z185" s="431"/>
      <c r="AA185" s="431"/>
      <c r="AB185" s="431"/>
      <c r="AC185" s="431"/>
      <c r="AD185" s="431"/>
      <c r="AE185" s="431"/>
      <c r="AF185" s="431"/>
      <c r="AG185" s="431"/>
      <c r="AH185" s="431"/>
      <c r="AI185" s="431"/>
      <c r="AJ185" s="431"/>
      <c r="AK185" s="431"/>
      <c r="AL185" s="431"/>
      <c r="AM185" s="431"/>
      <c r="AN185" s="431"/>
      <c r="AO185" s="431"/>
      <c r="AP185" s="431"/>
      <c r="AQ185" s="431"/>
      <c r="AR185" s="431"/>
      <c r="AS185" s="431"/>
      <c r="AT185" s="431"/>
      <c r="AU185" s="431"/>
      <c r="AV185" s="431"/>
      <c r="AW185" s="431"/>
      <c r="AX185" s="431"/>
      <c r="AY185" s="431"/>
      <c r="AZ185" s="431"/>
      <c r="BA185" s="431"/>
      <c r="BB185" s="431"/>
      <c r="BC185" s="431"/>
      <c r="BD185" s="431"/>
      <c r="BE185" s="431"/>
      <c r="BF185" s="431"/>
      <c r="BG185" s="10"/>
    </row>
    <row r="186" spans="1:59" ht="15.75" thickBot="1" x14ac:dyDescent="0.3">
      <c r="A186" s="10"/>
      <c r="C186" s="163"/>
      <c r="D186" s="163"/>
      <c r="E186" s="163"/>
      <c r="F186" s="164"/>
      <c r="H186" s="166" t="str">
        <f>IF(OR(COUNT(I186:BF186)&lt;COUNT(I185:BF185),COUNTIF(I186:BF186,"*")&gt;0),"Warning","Unit value")</f>
        <v>Unit value</v>
      </c>
      <c r="I186" s="350"/>
      <c r="J186" s="429"/>
      <c r="K186" s="429"/>
      <c r="L186" s="429"/>
      <c r="M186" s="429"/>
      <c r="N186" s="429"/>
      <c r="O186" s="429"/>
      <c r="P186" s="429"/>
      <c r="Q186" s="429"/>
      <c r="R186" s="429"/>
      <c r="S186" s="429"/>
      <c r="T186" s="429"/>
      <c r="U186" s="429"/>
      <c r="V186" s="429"/>
      <c r="W186" s="429"/>
      <c r="X186" s="429"/>
      <c r="Y186" s="429"/>
      <c r="Z186" s="429"/>
      <c r="AA186" s="429"/>
      <c r="AB186" s="429"/>
      <c r="AC186" s="429"/>
      <c r="AD186" s="429"/>
      <c r="AE186" s="429"/>
      <c r="AF186" s="429"/>
      <c r="AG186" s="429"/>
      <c r="AH186" s="429"/>
      <c r="AI186" s="429"/>
      <c r="AJ186" s="429"/>
      <c r="AK186" s="429"/>
      <c r="AL186" s="429"/>
      <c r="AM186" s="429"/>
      <c r="AN186" s="429"/>
      <c r="AO186" s="429"/>
      <c r="AP186" s="429"/>
      <c r="AQ186" s="429"/>
      <c r="AR186" s="429"/>
      <c r="AS186" s="429"/>
      <c r="AT186" s="429"/>
      <c r="AU186" s="429"/>
      <c r="AV186" s="429"/>
      <c r="AW186" s="429"/>
      <c r="AX186" s="429"/>
      <c r="AY186" s="429"/>
      <c r="AZ186" s="429"/>
      <c r="BA186" s="429"/>
      <c r="BB186" s="429"/>
      <c r="BC186" s="429"/>
      <c r="BD186" s="429"/>
      <c r="BE186" s="429"/>
      <c r="BF186" s="429"/>
      <c r="BG186" s="10"/>
    </row>
    <row r="187" spans="1:59" ht="15.75" thickBot="1" x14ac:dyDescent="0.3">
      <c r="A187" s="10"/>
      <c r="B187" s="2" t="str">
        <f>IF(ISNUMBER(F187),"Warning","")</f>
        <v/>
      </c>
      <c r="C187" s="512"/>
      <c r="D187" s="513"/>
      <c r="E187" s="513"/>
      <c r="F187" s="347"/>
      <c r="H187" s="166" t="str">
        <f>IF(COUNTIF(I187:BF187,"*")&gt;0,"Warning","Quantity")</f>
        <v>Quantity</v>
      </c>
      <c r="I187" s="432"/>
      <c r="J187" s="431"/>
      <c r="K187" s="431"/>
      <c r="L187" s="431"/>
      <c r="M187" s="431"/>
      <c r="N187" s="431"/>
      <c r="O187" s="431"/>
      <c r="P187" s="431"/>
      <c r="Q187" s="431"/>
      <c r="R187" s="431"/>
      <c r="S187" s="431"/>
      <c r="T187" s="431"/>
      <c r="U187" s="431"/>
      <c r="V187" s="431"/>
      <c r="W187" s="431"/>
      <c r="X187" s="431"/>
      <c r="Y187" s="431"/>
      <c r="Z187" s="431"/>
      <c r="AA187" s="431"/>
      <c r="AB187" s="431"/>
      <c r="AC187" s="431"/>
      <c r="AD187" s="431"/>
      <c r="AE187" s="431"/>
      <c r="AF187" s="431"/>
      <c r="AG187" s="431"/>
      <c r="AH187" s="431"/>
      <c r="AI187" s="431"/>
      <c r="AJ187" s="431"/>
      <c r="AK187" s="431"/>
      <c r="AL187" s="431"/>
      <c r="AM187" s="431"/>
      <c r="AN187" s="431"/>
      <c r="AO187" s="431"/>
      <c r="AP187" s="431"/>
      <c r="AQ187" s="431"/>
      <c r="AR187" s="431"/>
      <c r="AS187" s="431"/>
      <c r="AT187" s="431"/>
      <c r="AU187" s="431"/>
      <c r="AV187" s="431"/>
      <c r="AW187" s="431"/>
      <c r="AX187" s="431"/>
      <c r="AY187" s="431"/>
      <c r="AZ187" s="431"/>
      <c r="BA187" s="431"/>
      <c r="BB187" s="431"/>
      <c r="BC187" s="431"/>
      <c r="BD187" s="431"/>
      <c r="BE187" s="431"/>
      <c r="BF187" s="431"/>
      <c r="BG187" s="10"/>
    </row>
    <row r="188" spans="1:59" ht="15.75" thickBot="1" x14ac:dyDescent="0.3">
      <c r="A188" s="10"/>
      <c r="C188" s="163"/>
      <c r="D188" s="163"/>
      <c r="E188" s="163"/>
      <c r="F188" s="164"/>
      <c r="H188" s="166" t="str">
        <f>IF(OR(COUNT(I188:BF188)&lt;COUNT(I187:BF187),COUNTIF(I188:BF188,"*")&gt;0),"Warning","Unit value")</f>
        <v>Unit value</v>
      </c>
      <c r="I188" s="350"/>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29"/>
      <c r="AJ188" s="429"/>
      <c r="AK188" s="429"/>
      <c r="AL188" s="429"/>
      <c r="AM188" s="429"/>
      <c r="AN188" s="429"/>
      <c r="AO188" s="429"/>
      <c r="AP188" s="429"/>
      <c r="AQ188" s="429"/>
      <c r="AR188" s="429"/>
      <c r="AS188" s="429"/>
      <c r="AT188" s="429"/>
      <c r="AU188" s="429"/>
      <c r="AV188" s="429"/>
      <c r="AW188" s="429"/>
      <c r="AX188" s="429"/>
      <c r="AY188" s="429"/>
      <c r="AZ188" s="429"/>
      <c r="BA188" s="429"/>
      <c r="BB188" s="429"/>
      <c r="BC188" s="429"/>
      <c r="BD188" s="429"/>
      <c r="BE188" s="429"/>
      <c r="BF188" s="429"/>
      <c r="BG188" s="10"/>
    </row>
    <row r="189" spans="1:59" ht="15.75" thickBot="1" x14ac:dyDescent="0.3">
      <c r="A189" s="10"/>
      <c r="B189" s="2" t="str">
        <f>IF(ISNUMBER(F189),"Warning","")</f>
        <v/>
      </c>
      <c r="C189" s="512"/>
      <c r="D189" s="513"/>
      <c r="E189" s="513"/>
      <c r="F189" s="347"/>
      <c r="H189" s="166" t="str">
        <f>IF(COUNTIF(I189:BF189,"*")&gt;0,"Warning","Quantity")</f>
        <v>Quantity</v>
      </c>
      <c r="I189" s="432"/>
      <c r="J189" s="431"/>
      <c r="K189" s="431"/>
      <c r="L189" s="431"/>
      <c r="M189" s="431"/>
      <c r="N189" s="431"/>
      <c r="O189" s="431"/>
      <c r="P189" s="431"/>
      <c r="Q189" s="431"/>
      <c r="R189" s="431"/>
      <c r="S189" s="431"/>
      <c r="T189" s="431"/>
      <c r="U189" s="431"/>
      <c r="V189" s="431"/>
      <c r="W189" s="431"/>
      <c r="X189" s="431"/>
      <c r="Y189" s="431"/>
      <c r="Z189" s="431"/>
      <c r="AA189" s="431"/>
      <c r="AB189" s="431"/>
      <c r="AC189" s="431"/>
      <c r="AD189" s="431"/>
      <c r="AE189" s="431"/>
      <c r="AF189" s="431"/>
      <c r="AG189" s="431"/>
      <c r="AH189" s="431"/>
      <c r="AI189" s="431"/>
      <c r="AJ189" s="431"/>
      <c r="AK189" s="431"/>
      <c r="AL189" s="431"/>
      <c r="AM189" s="431"/>
      <c r="AN189" s="431"/>
      <c r="AO189" s="431"/>
      <c r="AP189" s="431"/>
      <c r="AQ189" s="431"/>
      <c r="AR189" s="431"/>
      <c r="AS189" s="431"/>
      <c r="AT189" s="431"/>
      <c r="AU189" s="431"/>
      <c r="AV189" s="431"/>
      <c r="AW189" s="431"/>
      <c r="AX189" s="431"/>
      <c r="AY189" s="431"/>
      <c r="AZ189" s="431"/>
      <c r="BA189" s="431"/>
      <c r="BB189" s="431"/>
      <c r="BC189" s="431"/>
      <c r="BD189" s="431"/>
      <c r="BE189" s="431"/>
      <c r="BF189" s="431"/>
      <c r="BG189" s="10"/>
    </row>
    <row r="190" spans="1:59" ht="15.75" thickBot="1" x14ac:dyDescent="0.3">
      <c r="A190" s="10"/>
      <c r="C190" s="163"/>
      <c r="D190" s="163"/>
      <c r="E190" s="163"/>
      <c r="F190" s="164"/>
      <c r="H190" s="166" t="str">
        <f>IF(OR(COUNT(I190:BF190)&lt;COUNT(I189:BF189),COUNTIF(I190:BF190,"*")&gt;0),"Warning","Unit value")</f>
        <v>Unit value</v>
      </c>
      <c r="I190" s="433"/>
      <c r="J190" s="434"/>
      <c r="K190" s="434"/>
      <c r="L190" s="434"/>
      <c r="M190" s="434"/>
      <c r="N190" s="434"/>
      <c r="O190" s="434"/>
      <c r="P190" s="434"/>
      <c r="Q190" s="434"/>
      <c r="R190" s="434"/>
      <c r="S190" s="434"/>
      <c r="T190" s="434"/>
      <c r="U190" s="434"/>
      <c r="V190" s="434"/>
      <c r="W190" s="434"/>
      <c r="X190" s="434"/>
      <c r="Y190" s="434"/>
      <c r="Z190" s="434"/>
      <c r="AA190" s="434"/>
      <c r="AB190" s="434"/>
      <c r="AC190" s="434"/>
      <c r="AD190" s="434"/>
      <c r="AE190" s="434"/>
      <c r="AF190" s="434"/>
      <c r="AG190" s="434"/>
      <c r="AH190" s="434"/>
      <c r="AI190" s="434"/>
      <c r="AJ190" s="434"/>
      <c r="AK190" s="434"/>
      <c r="AL190" s="434"/>
      <c r="AM190" s="434"/>
      <c r="AN190" s="434"/>
      <c r="AO190" s="434"/>
      <c r="AP190" s="434"/>
      <c r="AQ190" s="434"/>
      <c r="AR190" s="434"/>
      <c r="AS190" s="434"/>
      <c r="AT190" s="434"/>
      <c r="AU190" s="434"/>
      <c r="AV190" s="434"/>
      <c r="AW190" s="434"/>
      <c r="AX190" s="434"/>
      <c r="AY190" s="434"/>
      <c r="AZ190" s="434"/>
      <c r="BA190" s="434"/>
      <c r="BB190" s="434"/>
      <c r="BC190" s="434"/>
      <c r="BD190" s="434"/>
      <c r="BE190" s="434"/>
      <c r="BF190" s="434"/>
      <c r="BG190" s="10"/>
    </row>
    <row r="191" spans="1:59" ht="15.75" thickBot="1" x14ac:dyDescent="0.3">
      <c r="A191" s="10"/>
      <c r="B191" s="2" t="str">
        <f>IF(ISNUMBER(F191),"Warning","")</f>
        <v/>
      </c>
      <c r="C191" s="512"/>
      <c r="D191" s="513"/>
      <c r="E191" s="513"/>
      <c r="F191" s="347"/>
      <c r="H191" s="166" t="str">
        <f>IF(COUNTIF(I191:BF191,"*")&gt;0,"Warning","Quantity")</f>
        <v>Quantity</v>
      </c>
      <c r="I191" s="432"/>
      <c r="J191" s="431"/>
      <c r="K191" s="431"/>
      <c r="L191" s="431"/>
      <c r="M191" s="431"/>
      <c r="N191" s="431"/>
      <c r="O191" s="431"/>
      <c r="P191" s="431"/>
      <c r="Q191" s="431"/>
      <c r="R191" s="431"/>
      <c r="S191" s="431"/>
      <c r="T191" s="431"/>
      <c r="U191" s="431"/>
      <c r="V191" s="431"/>
      <c r="W191" s="431"/>
      <c r="X191" s="431"/>
      <c r="Y191" s="431"/>
      <c r="Z191" s="431"/>
      <c r="AA191" s="431"/>
      <c r="AB191" s="431"/>
      <c r="AC191" s="431"/>
      <c r="AD191" s="431"/>
      <c r="AE191" s="431"/>
      <c r="AF191" s="431"/>
      <c r="AG191" s="431"/>
      <c r="AH191" s="431"/>
      <c r="AI191" s="431"/>
      <c r="AJ191" s="431"/>
      <c r="AK191" s="431"/>
      <c r="AL191" s="431"/>
      <c r="AM191" s="431"/>
      <c r="AN191" s="431"/>
      <c r="AO191" s="431"/>
      <c r="AP191" s="431"/>
      <c r="AQ191" s="431"/>
      <c r="AR191" s="431"/>
      <c r="AS191" s="431"/>
      <c r="AT191" s="431"/>
      <c r="AU191" s="431"/>
      <c r="AV191" s="431"/>
      <c r="AW191" s="431"/>
      <c r="AX191" s="431"/>
      <c r="AY191" s="431"/>
      <c r="AZ191" s="431"/>
      <c r="BA191" s="431"/>
      <c r="BB191" s="431"/>
      <c r="BC191" s="431"/>
      <c r="BD191" s="431"/>
      <c r="BE191" s="431"/>
      <c r="BF191" s="431"/>
      <c r="BG191" s="44"/>
    </row>
    <row r="192" spans="1:59" ht="15.75" thickBot="1" x14ac:dyDescent="0.3">
      <c r="A192" s="10"/>
      <c r="C192" s="163"/>
      <c r="D192" s="163"/>
      <c r="E192" s="163"/>
      <c r="F192" s="164"/>
      <c r="H192" s="166" t="str">
        <f>IF(OR(COUNT(I192:BF192)&lt;COUNT(I191:BF191),COUNTIF(I192:BF192,"*")&gt;0),"Warning","Unit value")</f>
        <v>Unit value</v>
      </c>
      <c r="I192" s="350"/>
      <c r="J192" s="429"/>
      <c r="K192" s="429"/>
      <c r="L192" s="429"/>
      <c r="M192" s="429"/>
      <c r="N192" s="429"/>
      <c r="O192" s="429"/>
      <c r="P192" s="429"/>
      <c r="Q192" s="429"/>
      <c r="R192" s="429"/>
      <c r="S192" s="429"/>
      <c r="T192" s="429"/>
      <c r="U192" s="429"/>
      <c r="V192" s="429"/>
      <c r="W192" s="429"/>
      <c r="X192" s="429"/>
      <c r="Y192" s="429"/>
      <c r="Z192" s="429"/>
      <c r="AA192" s="429"/>
      <c r="AB192" s="429"/>
      <c r="AC192" s="429"/>
      <c r="AD192" s="429"/>
      <c r="AE192" s="429"/>
      <c r="AF192" s="429"/>
      <c r="AG192" s="429"/>
      <c r="AH192" s="429"/>
      <c r="AI192" s="429"/>
      <c r="AJ192" s="429"/>
      <c r="AK192" s="429"/>
      <c r="AL192" s="429"/>
      <c r="AM192" s="429"/>
      <c r="AN192" s="429"/>
      <c r="AO192" s="429"/>
      <c r="AP192" s="429"/>
      <c r="AQ192" s="429"/>
      <c r="AR192" s="429"/>
      <c r="AS192" s="429"/>
      <c r="AT192" s="429"/>
      <c r="AU192" s="429"/>
      <c r="AV192" s="429"/>
      <c r="AW192" s="429"/>
      <c r="AX192" s="429"/>
      <c r="AY192" s="429"/>
      <c r="AZ192" s="429"/>
      <c r="BA192" s="429"/>
      <c r="BB192" s="429"/>
      <c r="BC192" s="429"/>
      <c r="BD192" s="429"/>
      <c r="BE192" s="429"/>
      <c r="BF192" s="429"/>
      <c r="BG192" s="44"/>
    </row>
    <row r="193" spans="1:59" ht="15.75" thickBot="1" x14ac:dyDescent="0.3">
      <c r="A193" s="10"/>
      <c r="B193" s="2" t="str">
        <f>IF(ISNUMBER(F193),"Warning","")</f>
        <v/>
      </c>
      <c r="C193" s="512"/>
      <c r="D193" s="513"/>
      <c r="E193" s="513"/>
      <c r="F193" s="347"/>
      <c r="H193" s="166" t="str">
        <f>IF(COUNTIF(I193:BF193,"*")&gt;0,"Warning","Quantity")</f>
        <v>Quantity</v>
      </c>
      <c r="I193" s="432"/>
      <c r="J193" s="431"/>
      <c r="K193" s="431"/>
      <c r="L193" s="431"/>
      <c r="M193" s="431"/>
      <c r="N193" s="431"/>
      <c r="O193" s="431"/>
      <c r="P193" s="431"/>
      <c r="Q193" s="431"/>
      <c r="R193" s="431"/>
      <c r="S193" s="431"/>
      <c r="T193" s="431"/>
      <c r="U193" s="431"/>
      <c r="V193" s="431"/>
      <c r="W193" s="431"/>
      <c r="X193" s="431"/>
      <c r="Y193" s="431"/>
      <c r="Z193" s="431"/>
      <c r="AA193" s="431"/>
      <c r="AB193" s="431"/>
      <c r="AC193" s="431"/>
      <c r="AD193" s="431"/>
      <c r="AE193" s="431"/>
      <c r="AF193" s="431"/>
      <c r="AG193" s="431"/>
      <c r="AH193" s="431"/>
      <c r="AI193" s="431"/>
      <c r="AJ193" s="431"/>
      <c r="AK193" s="431"/>
      <c r="AL193" s="431"/>
      <c r="AM193" s="431"/>
      <c r="AN193" s="431"/>
      <c r="AO193" s="431"/>
      <c r="AP193" s="431"/>
      <c r="AQ193" s="431"/>
      <c r="AR193" s="431"/>
      <c r="AS193" s="431"/>
      <c r="AT193" s="431"/>
      <c r="AU193" s="431"/>
      <c r="AV193" s="431"/>
      <c r="AW193" s="431"/>
      <c r="AX193" s="431"/>
      <c r="AY193" s="431"/>
      <c r="AZ193" s="431"/>
      <c r="BA193" s="431"/>
      <c r="BB193" s="431"/>
      <c r="BC193" s="431"/>
      <c r="BD193" s="431"/>
      <c r="BE193" s="431"/>
      <c r="BF193" s="431"/>
      <c r="BG193" s="10"/>
    </row>
    <row r="194" spans="1:59" ht="15.75" thickBot="1" x14ac:dyDescent="0.3">
      <c r="A194" s="10"/>
      <c r="C194" s="163"/>
      <c r="D194" s="163"/>
      <c r="E194" s="163"/>
      <c r="F194" s="164"/>
      <c r="H194" s="166" t="str">
        <f>IF(OR(COUNT(I194:BF194)&lt;COUNT(I193:BF193),COUNTIF(I194:BF194,"*")&gt;0),"Warning","Unit value")</f>
        <v>Unit value</v>
      </c>
      <c r="I194" s="350"/>
      <c r="J194" s="429"/>
      <c r="K194" s="429"/>
      <c r="L194" s="429"/>
      <c r="M194" s="429"/>
      <c r="N194" s="429"/>
      <c r="O194" s="429"/>
      <c r="P194" s="429"/>
      <c r="Q194" s="429"/>
      <c r="R194" s="429"/>
      <c r="S194" s="429"/>
      <c r="T194" s="429"/>
      <c r="U194" s="429"/>
      <c r="V194" s="429"/>
      <c r="W194" s="429"/>
      <c r="X194" s="429"/>
      <c r="Y194" s="429"/>
      <c r="Z194" s="429"/>
      <c r="AA194" s="429"/>
      <c r="AB194" s="429"/>
      <c r="AC194" s="429"/>
      <c r="AD194" s="429"/>
      <c r="AE194" s="429"/>
      <c r="AF194" s="429"/>
      <c r="AG194" s="429"/>
      <c r="AH194" s="429"/>
      <c r="AI194" s="429"/>
      <c r="AJ194" s="429"/>
      <c r="AK194" s="429"/>
      <c r="AL194" s="429"/>
      <c r="AM194" s="429"/>
      <c r="AN194" s="429"/>
      <c r="AO194" s="429"/>
      <c r="AP194" s="429"/>
      <c r="AQ194" s="429"/>
      <c r="AR194" s="429"/>
      <c r="AS194" s="429"/>
      <c r="AT194" s="429"/>
      <c r="AU194" s="429"/>
      <c r="AV194" s="429"/>
      <c r="AW194" s="429"/>
      <c r="AX194" s="429"/>
      <c r="AY194" s="429"/>
      <c r="AZ194" s="429"/>
      <c r="BA194" s="429"/>
      <c r="BB194" s="429"/>
      <c r="BC194" s="429"/>
      <c r="BD194" s="429"/>
      <c r="BE194" s="429"/>
      <c r="BF194" s="429"/>
      <c r="BG194" s="10"/>
    </row>
    <row r="195" spans="1:59" ht="15.75" thickBot="1" x14ac:dyDescent="0.3">
      <c r="A195" s="10"/>
      <c r="B195" s="2" t="str">
        <f>IF(ISNUMBER(F195),"Warning","")</f>
        <v/>
      </c>
      <c r="C195" s="512"/>
      <c r="D195" s="513"/>
      <c r="E195" s="513"/>
      <c r="F195" s="347"/>
      <c r="H195" s="166" t="str">
        <f>IF(COUNTIF(I195:BF195,"*")&gt;0,"Warning","Quantity")</f>
        <v>Quantity</v>
      </c>
      <c r="I195" s="432"/>
      <c r="J195" s="431"/>
      <c r="K195" s="431"/>
      <c r="L195" s="431"/>
      <c r="M195" s="431"/>
      <c r="N195" s="431"/>
      <c r="O195" s="431"/>
      <c r="P195" s="431"/>
      <c r="Q195" s="431"/>
      <c r="R195" s="431"/>
      <c r="S195" s="431"/>
      <c r="T195" s="431"/>
      <c r="U195" s="431"/>
      <c r="V195" s="431"/>
      <c r="W195" s="431"/>
      <c r="X195" s="431"/>
      <c r="Y195" s="431"/>
      <c r="Z195" s="431"/>
      <c r="AA195" s="431"/>
      <c r="AB195" s="431"/>
      <c r="AC195" s="431"/>
      <c r="AD195" s="431"/>
      <c r="AE195" s="431"/>
      <c r="AF195" s="431"/>
      <c r="AG195" s="431"/>
      <c r="AH195" s="431"/>
      <c r="AI195" s="431"/>
      <c r="AJ195" s="431"/>
      <c r="AK195" s="431"/>
      <c r="AL195" s="431"/>
      <c r="AM195" s="431"/>
      <c r="AN195" s="431"/>
      <c r="AO195" s="431"/>
      <c r="AP195" s="431"/>
      <c r="AQ195" s="431"/>
      <c r="AR195" s="431"/>
      <c r="AS195" s="431"/>
      <c r="AT195" s="431"/>
      <c r="AU195" s="431"/>
      <c r="AV195" s="431"/>
      <c r="AW195" s="431"/>
      <c r="AX195" s="431"/>
      <c r="AY195" s="431"/>
      <c r="AZ195" s="431"/>
      <c r="BA195" s="431"/>
      <c r="BB195" s="431"/>
      <c r="BC195" s="431"/>
      <c r="BD195" s="431"/>
      <c r="BE195" s="431"/>
      <c r="BF195" s="431"/>
      <c r="BG195" s="10"/>
    </row>
    <row r="196" spans="1:59" ht="15.75" thickBot="1" x14ac:dyDescent="0.3">
      <c r="A196" s="10"/>
      <c r="C196" s="163"/>
      <c r="D196" s="163"/>
      <c r="E196" s="163"/>
      <c r="F196" s="164"/>
      <c r="H196" s="166" t="str">
        <f>IF(OR(COUNT(I196:BF196)&lt;COUNT(I195:BF195),COUNTIF(I196:BF196,"*")&gt;0),"Warning","Unit value")</f>
        <v>Unit value</v>
      </c>
      <c r="I196" s="350"/>
      <c r="J196" s="429"/>
      <c r="K196" s="429"/>
      <c r="L196" s="429"/>
      <c r="M196" s="429"/>
      <c r="N196" s="429"/>
      <c r="O196" s="429"/>
      <c r="P196" s="429"/>
      <c r="Q196" s="429"/>
      <c r="R196" s="429"/>
      <c r="S196" s="429"/>
      <c r="T196" s="429"/>
      <c r="U196" s="429"/>
      <c r="V196" s="429"/>
      <c r="W196" s="429"/>
      <c r="X196" s="429"/>
      <c r="Y196" s="429"/>
      <c r="Z196" s="429"/>
      <c r="AA196" s="429"/>
      <c r="AB196" s="429"/>
      <c r="AC196" s="429"/>
      <c r="AD196" s="429"/>
      <c r="AE196" s="429"/>
      <c r="AF196" s="429"/>
      <c r="AG196" s="429"/>
      <c r="AH196" s="429"/>
      <c r="AI196" s="429"/>
      <c r="AJ196" s="429"/>
      <c r="AK196" s="429"/>
      <c r="AL196" s="429"/>
      <c r="AM196" s="429"/>
      <c r="AN196" s="429"/>
      <c r="AO196" s="429"/>
      <c r="AP196" s="429"/>
      <c r="AQ196" s="429"/>
      <c r="AR196" s="429"/>
      <c r="AS196" s="429"/>
      <c r="AT196" s="429"/>
      <c r="AU196" s="429"/>
      <c r="AV196" s="429"/>
      <c r="AW196" s="429"/>
      <c r="AX196" s="429"/>
      <c r="AY196" s="429"/>
      <c r="AZ196" s="429"/>
      <c r="BA196" s="429"/>
      <c r="BB196" s="429"/>
      <c r="BC196" s="429"/>
      <c r="BD196" s="429"/>
      <c r="BE196" s="429"/>
      <c r="BF196" s="429"/>
      <c r="BG196" s="10"/>
    </row>
    <row r="197" spans="1:59" ht="15.75" thickBot="1" x14ac:dyDescent="0.3">
      <c r="A197" s="10"/>
      <c r="B197" s="2" t="str">
        <f>IF(ISNUMBER(F197),"Warning","")</f>
        <v/>
      </c>
      <c r="C197" s="512"/>
      <c r="D197" s="513"/>
      <c r="E197" s="513"/>
      <c r="F197" s="347"/>
      <c r="H197" s="166" t="str">
        <f>IF(COUNTIF(I197:BF197,"*")&gt;0,"Warning","Quantity")</f>
        <v>Quantity</v>
      </c>
      <c r="I197" s="432"/>
      <c r="J197" s="431"/>
      <c r="K197" s="431"/>
      <c r="L197" s="431"/>
      <c r="M197" s="431"/>
      <c r="N197" s="431"/>
      <c r="O197" s="431"/>
      <c r="P197" s="431"/>
      <c r="Q197" s="431"/>
      <c r="R197" s="431"/>
      <c r="S197" s="431"/>
      <c r="T197" s="431"/>
      <c r="U197" s="431"/>
      <c r="V197" s="431"/>
      <c r="W197" s="431"/>
      <c r="X197" s="431"/>
      <c r="Y197" s="431"/>
      <c r="Z197" s="431"/>
      <c r="AA197" s="431"/>
      <c r="AB197" s="431"/>
      <c r="AC197" s="431"/>
      <c r="AD197" s="431"/>
      <c r="AE197" s="431"/>
      <c r="AF197" s="431"/>
      <c r="AG197" s="431"/>
      <c r="AH197" s="431"/>
      <c r="AI197" s="431"/>
      <c r="AJ197" s="431"/>
      <c r="AK197" s="431"/>
      <c r="AL197" s="431"/>
      <c r="AM197" s="431"/>
      <c r="AN197" s="431"/>
      <c r="AO197" s="431"/>
      <c r="AP197" s="431"/>
      <c r="AQ197" s="431"/>
      <c r="AR197" s="431"/>
      <c r="AS197" s="431"/>
      <c r="AT197" s="431"/>
      <c r="AU197" s="431"/>
      <c r="AV197" s="431"/>
      <c r="AW197" s="431"/>
      <c r="AX197" s="431"/>
      <c r="AY197" s="431"/>
      <c r="AZ197" s="431"/>
      <c r="BA197" s="431"/>
      <c r="BB197" s="431"/>
      <c r="BC197" s="431"/>
      <c r="BD197" s="431"/>
      <c r="BE197" s="431"/>
      <c r="BF197" s="431"/>
      <c r="BG197" s="10"/>
    </row>
    <row r="198" spans="1:59" ht="15.75" thickBot="1" x14ac:dyDescent="0.3">
      <c r="A198" s="10"/>
      <c r="C198" s="163"/>
      <c r="D198" s="163"/>
      <c r="E198" s="163"/>
      <c r="F198" s="164"/>
      <c r="H198" s="166" t="str">
        <f>IF(OR(COUNT(I198:BF198)&lt;COUNT(I197:BF197),COUNTIF(I198:BF198,"*")&gt;0),"Warning","Unit value")</f>
        <v>Unit value</v>
      </c>
      <c r="I198" s="350"/>
      <c r="J198" s="429"/>
      <c r="K198" s="429"/>
      <c r="L198" s="429"/>
      <c r="M198" s="429"/>
      <c r="N198" s="429"/>
      <c r="O198" s="429"/>
      <c r="P198" s="429"/>
      <c r="Q198" s="429"/>
      <c r="R198" s="429"/>
      <c r="S198" s="429"/>
      <c r="T198" s="429"/>
      <c r="U198" s="429"/>
      <c r="V198" s="429"/>
      <c r="W198" s="429"/>
      <c r="X198" s="429"/>
      <c r="Y198" s="429"/>
      <c r="Z198" s="429"/>
      <c r="AA198" s="429"/>
      <c r="AB198" s="429"/>
      <c r="AC198" s="429"/>
      <c r="AD198" s="429"/>
      <c r="AE198" s="429"/>
      <c r="AF198" s="429"/>
      <c r="AG198" s="429"/>
      <c r="AH198" s="429"/>
      <c r="AI198" s="429"/>
      <c r="AJ198" s="429"/>
      <c r="AK198" s="429"/>
      <c r="AL198" s="429"/>
      <c r="AM198" s="429"/>
      <c r="AN198" s="429"/>
      <c r="AO198" s="429"/>
      <c r="AP198" s="429"/>
      <c r="AQ198" s="429"/>
      <c r="AR198" s="429"/>
      <c r="AS198" s="429"/>
      <c r="AT198" s="429"/>
      <c r="AU198" s="429"/>
      <c r="AV198" s="429"/>
      <c r="AW198" s="429"/>
      <c r="AX198" s="429"/>
      <c r="AY198" s="429"/>
      <c r="AZ198" s="429"/>
      <c r="BA198" s="429"/>
      <c r="BB198" s="429"/>
      <c r="BC198" s="429"/>
      <c r="BD198" s="429"/>
      <c r="BE198" s="429"/>
      <c r="BF198" s="429"/>
      <c r="BG198" s="10"/>
    </row>
    <row r="199" spans="1:59" ht="15.75" thickBot="1" x14ac:dyDescent="0.3">
      <c r="A199" s="10"/>
      <c r="B199" s="2" t="str">
        <f>IF(ISNUMBER(F199),"Warning","")</f>
        <v/>
      </c>
      <c r="C199" s="512"/>
      <c r="D199" s="513"/>
      <c r="E199" s="513"/>
      <c r="F199" s="347"/>
      <c r="H199" s="166" t="str">
        <f>IF(COUNTIF(I199:BF199,"*")&gt;0,"Warning","Quantity")</f>
        <v>Quantity</v>
      </c>
      <c r="I199" s="432"/>
      <c r="J199" s="431"/>
      <c r="K199" s="431"/>
      <c r="L199" s="431"/>
      <c r="M199" s="431"/>
      <c r="N199" s="431"/>
      <c r="O199" s="431"/>
      <c r="P199" s="431"/>
      <c r="Q199" s="431"/>
      <c r="R199" s="431"/>
      <c r="S199" s="431"/>
      <c r="T199" s="431"/>
      <c r="U199" s="431"/>
      <c r="V199" s="431"/>
      <c r="W199" s="431"/>
      <c r="X199" s="431"/>
      <c r="Y199" s="431"/>
      <c r="Z199" s="431"/>
      <c r="AA199" s="431"/>
      <c r="AB199" s="431"/>
      <c r="AC199" s="431"/>
      <c r="AD199" s="431"/>
      <c r="AE199" s="431"/>
      <c r="AF199" s="431"/>
      <c r="AG199" s="431"/>
      <c r="AH199" s="431"/>
      <c r="AI199" s="431"/>
      <c r="AJ199" s="431"/>
      <c r="AK199" s="431"/>
      <c r="AL199" s="431"/>
      <c r="AM199" s="431"/>
      <c r="AN199" s="431"/>
      <c r="AO199" s="431"/>
      <c r="AP199" s="431"/>
      <c r="AQ199" s="431"/>
      <c r="AR199" s="431"/>
      <c r="AS199" s="431"/>
      <c r="AT199" s="431"/>
      <c r="AU199" s="431"/>
      <c r="AV199" s="431"/>
      <c r="AW199" s="431"/>
      <c r="AX199" s="431"/>
      <c r="AY199" s="431"/>
      <c r="AZ199" s="431"/>
      <c r="BA199" s="431"/>
      <c r="BB199" s="431"/>
      <c r="BC199" s="431"/>
      <c r="BD199" s="431"/>
      <c r="BE199" s="431"/>
      <c r="BF199" s="431"/>
      <c r="BG199" s="10"/>
    </row>
    <row r="200" spans="1:59" ht="15.75" thickBot="1" x14ac:dyDescent="0.3">
      <c r="A200" s="10"/>
      <c r="C200" s="163"/>
      <c r="D200" s="163"/>
      <c r="E200" s="163"/>
      <c r="F200" s="164"/>
      <c r="H200" s="166" t="str">
        <f>IF(OR(COUNT(I200:BF200)&lt;COUNT(I199:BF199),COUNTIF(I200:BF200,"*")&gt;0),"Warning","Unit value")</f>
        <v>Unit value</v>
      </c>
      <c r="I200" s="350"/>
      <c r="J200" s="429"/>
      <c r="K200" s="429"/>
      <c r="L200" s="429"/>
      <c r="M200" s="429"/>
      <c r="N200" s="429"/>
      <c r="O200" s="429"/>
      <c r="P200" s="429"/>
      <c r="Q200" s="429"/>
      <c r="R200" s="429"/>
      <c r="S200" s="429"/>
      <c r="T200" s="429"/>
      <c r="U200" s="429"/>
      <c r="V200" s="429"/>
      <c r="W200" s="429"/>
      <c r="X200" s="429"/>
      <c r="Y200" s="429"/>
      <c r="Z200" s="429"/>
      <c r="AA200" s="429"/>
      <c r="AB200" s="429"/>
      <c r="AC200" s="429"/>
      <c r="AD200" s="429"/>
      <c r="AE200" s="429"/>
      <c r="AF200" s="429"/>
      <c r="AG200" s="429"/>
      <c r="AH200" s="429"/>
      <c r="AI200" s="429"/>
      <c r="AJ200" s="429"/>
      <c r="AK200" s="429"/>
      <c r="AL200" s="429"/>
      <c r="AM200" s="429"/>
      <c r="AN200" s="429"/>
      <c r="AO200" s="429"/>
      <c r="AP200" s="429"/>
      <c r="AQ200" s="429"/>
      <c r="AR200" s="429"/>
      <c r="AS200" s="429"/>
      <c r="AT200" s="429"/>
      <c r="AU200" s="429"/>
      <c r="AV200" s="429"/>
      <c r="AW200" s="429"/>
      <c r="AX200" s="429"/>
      <c r="AY200" s="429"/>
      <c r="AZ200" s="429"/>
      <c r="BA200" s="429"/>
      <c r="BB200" s="429"/>
      <c r="BC200" s="429"/>
      <c r="BD200" s="429"/>
      <c r="BE200" s="429"/>
      <c r="BF200" s="429"/>
      <c r="BG200" s="10"/>
    </row>
    <row r="201" spans="1:59" s="45" customFormat="1" ht="15.75" thickBot="1" x14ac:dyDescent="0.3">
      <c r="A201" s="44"/>
      <c r="B201" s="2" t="str">
        <f>IF(ISNUMBER(F201),"Warning","")</f>
        <v/>
      </c>
      <c r="C201" s="534"/>
      <c r="D201" s="535"/>
      <c r="E201" s="535"/>
      <c r="F201" s="347"/>
      <c r="G201" s="2"/>
      <c r="H201" s="166" t="str">
        <f>IF(COUNTIF(I201:BF201,"*")&gt;0,"Warning","Quantity")</f>
        <v>Quantity</v>
      </c>
      <c r="I201" s="432"/>
      <c r="J201" s="402"/>
      <c r="K201" s="402"/>
      <c r="L201" s="402"/>
      <c r="M201" s="402"/>
      <c r="N201" s="402"/>
      <c r="O201" s="402"/>
      <c r="P201" s="402"/>
      <c r="Q201" s="402"/>
      <c r="R201" s="402"/>
      <c r="S201" s="402"/>
      <c r="T201" s="402"/>
      <c r="U201" s="402"/>
      <c r="V201" s="402"/>
      <c r="W201" s="402"/>
      <c r="X201" s="402"/>
      <c r="Y201" s="402"/>
      <c r="Z201" s="402"/>
      <c r="AA201" s="402"/>
      <c r="AB201" s="402"/>
      <c r="AC201" s="402"/>
      <c r="AD201" s="402"/>
      <c r="AE201" s="402"/>
      <c r="AF201" s="402"/>
      <c r="AG201" s="402"/>
      <c r="AH201" s="402"/>
      <c r="AI201" s="402"/>
      <c r="AJ201" s="402"/>
      <c r="AK201" s="402"/>
      <c r="AL201" s="402"/>
      <c r="AM201" s="402"/>
      <c r="AN201" s="402"/>
      <c r="AO201" s="402"/>
      <c r="AP201" s="402"/>
      <c r="AQ201" s="402"/>
      <c r="AR201" s="402"/>
      <c r="AS201" s="402"/>
      <c r="AT201" s="402"/>
      <c r="AU201" s="402"/>
      <c r="AV201" s="402"/>
      <c r="AW201" s="402"/>
      <c r="AX201" s="402"/>
      <c r="AY201" s="402"/>
      <c r="AZ201" s="402"/>
      <c r="BA201" s="402"/>
      <c r="BB201" s="402"/>
      <c r="BC201" s="402"/>
      <c r="BD201" s="402"/>
      <c r="BE201" s="402"/>
      <c r="BF201" s="402"/>
      <c r="BG201" s="10"/>
    </row>
    <row r="202" spans="1:59" s="45" customFormat="1" ht="15.75" thickBot="1" x14ac:dyDescent="0.3">
      <c r="A202" s="44"/>
      <c r="B202" s="2"/>
      <c r="C202" s="160"/>
      <c r="D202" s="160"/>
      <c r="E202" s="160"/>
      <c r="F202" s="164"/>
      <c r="G202" s="2"/>
      <c r="H202" s="166" t="str">
        <f>IF(OR(COUNT(I202:BF202)&lt;COUNT(I201:BF201),COUNTIF(I202:BF202,"*")&gt;0),"Warning","Unit value")</f>
        <v>Unit value</v>
      </c>
      <c r="I202" s="350"/>
      <c r="J202" s="429"/>
      <c r="K202" s="429"/>
      <c r="L202" s="429"/>
      <c r="M202" s="429"/>
      <c r="N202" s="429"/>
      <c r="O202" s="429"/>
      <c r="P202" s="429"/>
      <c r="Q202" s="429"/>
      <c r="R202" s="429"/>
      <c r="S202" s="429"/>
      <c r="T202" s="429"/>
      <c r="U202" s="429"/>
      <c r="V202" s="429"/>
      <c r="W202" s="429"/>
      <c r="X202" s="429"/>
      <c r="Y202" s="429"/>
      <c r="Z202" s="429"/>
      <c r="AA202" s="429"/>
      <c r="AB202" s="429"/>
      <c r="AC202" s="429"/>
      <c r="AD202" s="429"/>
      <c r="AE202" s="429"/>
      <c r="AF202" s="429"/>
      <c r="AG202" s="429"/>
      <c r="AH202" s="429"/>
      <c r="AI202" s="429"/>
      <c r="AJ202" s="429"/>
      <c r="AK202" s="429"/>
      <c r="AL202" s="429"/>
      <c r="AM202" s="429"/>
      <c r="AN202" s="429"/>
      <c r="AO202" s="429"/>
      <c r="AP202" s="429"/>
      <c r="AQ202" s="429"/>
      <c r="AR202" s="429"/>
      <c r="AS202" s="429"/>
      <c r="AT202" s="429"/>
      <c r="AU202" s="429"/>
      <c r="AV202" s="435"/>
      <c r="AW202" s="435"/>
      <c r="AX202" s="435"/>
      <c r="AY202" s="435"/>
      <c r="AZ202" s="435"/>
      <c r="BA202" s="435"/>
      <c r="BB202" s="435"/>
      <c r="BC202" s="435"/>
      <c r="BD202" s="435"/>
      <c r="BE202" s="435"/>
      <c r="BF202" s="435"/>
      <c r="BG202" s="10"/>
    </row>
    <row r="203" spans="1:59" ht="13.5" customHeight="1" thickBot="1" x14ac:dyDescent="0.3">
      <c r="A203" s="10"/>
      <c r="G203" s="545" t="s">
        <v>15</v>
      </c>
      <c r="H203" s="545"/>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228"/>
      <c r="AE203" s="228"/>
      <c r="AF203" s="228"/>
      <c r="AG203" s="228"/>
      <c r="AH203" s="228"/>
      <c r="AI203" s="228"/>
      <c r="AJ203" s="228"/>
      <c r="AK203" s="228"/>
      <c r="AL203" s="228"/>
      <c r="AM203" s="228"/>
      <c r="AN203" s="228"/>
      <c r="AO203" s="228"/>
      <c r="AP203" s="228"/>
      <c r="AQ203" s="228"/>
      <c r="AR203" s="228"/>
      <c r="AS203" s="228"/>
      <c r="AT203" s="228"/>
      <c r="AU203" s="228"/>
      <c r="AV203" s="228"/>
      <c r="AW203" s="162"/>
      <c r="AX203" s="162"/>
      <c r="AY203" s="162"/>
      <c r="AZ203" s="162"/>
      <c r="BA203" s="162"/>
      <c r="BB203" s="162"/>
      <c r="BC203" s="162"/>
      <c r="BD203" s="162"/>
      <c r="BE203" s="162"/>
      <c r="BF203" s="162"/>
      <c r="BG203" s="10"/>
    </row>
    <row r="204" spans="1:59" ht="10.5" customHeight="1" x14ac:dyDescent="0.25">
      <c r="A204" s="10"/>
      <c r="C204" s="546" t="str">
        <f>IF(ISBLANK(C173),"",C173)</f>
        <v/>
      </c>
      <c r="D204" s="547"/>
      <c r="E204" s="547"/>
      <c r="F204" s="548"/>
      <c r="G204" s="572">
        <f t="shared" ref="G204:G219" si="293">+SUM(I204:BF204)</f>
        <v>0</v>
      </c>
      <c r="H204" s="573"/>
      <c r="I204" s="229" t="str">
        <f>IF(I173="","",I173*I174)</f>
        <v/>
      </c>
      <c r="J204" s="230" t="str">
        <f t="shared" ref="J204:BF204" si="294">IF(J173="","",J173*J174)</f>
        <v/>
      </c>
      <c r="K204" s="230" t="str">
        <f t="shared" si="294"/>
        <v/>
      </c>
      <c r="L204" s="230" t="str">
        <f t="shared" si="294"/>
        <v/>
      </c>
      <c r="M204" s="230" t="str">
        <f t="shared" si="294"/>
        <v/>
      </c>
      <c r="N204" s="230" t="str">
        <f t="shared" si="294"/>
        <v/>
      </c>
      <c r="O204" s="230" t="str">
        <f t="shared" si="294"/>
        <v/>
      </c>
      <c r="P204" s="230" t="str">
        <f t="shared" si="294"/>
        <v/>
      </c>
      <c r="Q204" s="230" t="str">
        <f t="shared" si="294"/>
        <v/>
      </c>
      <c r="R204" s="230" t="str">
        <f t="shared" si="294"/>
        <v/>
      </c>
      <c r="S204" s="230" t="str">
        <f t="shared" si="294"/>
        <v/>
      </c>
      <c r="T204" s="230" t="str">
        <f t="shared" si="294"/>
        <v/>
      </c>
      <c r="U204" s="230" t="str">
        <f t="shared" si="294"/>
        <v/>
      </c>
      <c r="V204" s="230" t="str">
        <f t="shared" si="294"/>
        <v/>
      </c>
      <c r="W204" s="230" t="str">
        <f t="shared" si="294"/>
        <v/>
      </c>
      <c r="X204" s="230" t="str">
        <f t="shared" si="294"/>
        <v/>
      </c>
      <c r="Y204" s="230" t="str">
        <f t="shared" si="294"/>
        <v/>
      </c>
      <c r="Z204" s="230" t="str">
        <f t="shared" si="294"/>
        <v/>
      </c>
      <c r="AA204" s="230" t="str">
        <f t="shared" si="294"/>
        <v/>
      </c>
      <c r="AB204" s="230" t="str">
        <f t="shared" si="294"/>
        <v/>
      </c>
      <c r="AC204" s="230" t="str">
        <f t="shared" si="294"/>
        <v/>
      </c>
      <c r="AD204" s="230" t="str">
        <f t="shared" si="294"/>
        <v/>
      </c>
      <c r="AE204" s="230" t="str">
        <f t="shared" si="294"/>
        <v/>
      </c>
      <c r="AF204" s="230" t="str">
        <f t="shared" si="294"/>
        <v/>
      </c>
      <c r="AG204" s="230" t="str">
        <f t="shared" si="294"/>
        <v/>
      </c>
      <c r="AH204" s="230" t="str">
        <f t="shared" si="294"/>
        <v/>
      </c>
      <c r="AI204" s="230" t="str">
        <f t="shared" si="294"/>
        <v/>
      </c>
      <c r="AJ204" s="230" t="str">
        <f t="shared" si="294"/>
        <v/>
      </c>
      <c r="AK204" s="230" t="str">
        <f t="shared" si="294"/>
        <v/>
      </c>
      <c r="AL204" s="230" t="str">
        <f t="shared" si="294"/>
        <v/>
      </c>
      <c r="AM204" s="230" t="str">
        <f t="shared" si="294"/>
        <v/>
      </c>
      <c r="AN204" s="230" t="str">
        <f t="shared" si="294"/>
        <v/>
      </c>
      <c r="AO204" s="230" t="str">
        <f t="shared" si="294"/>
        <v/>
      </c>
      <c r="AP204" s="230" t="str">
        <f t="shared" si="294"/>
        <v/>
      </c>
      <c r="AQ204" s="230" t="str">
        <f t="shared" si="294"/>
        <v/>
      </c>
      <c r="AR204" s="230" t="str">
        <f t="shared" si="294"/>
        <v/>
      </c>
      <c r="AS204" s="230" t="str">
        <f t="shared" si="294"/>
        <v/>
      </c>
      <c r="AT204" s="230" t="str">
        <f t="shared" si="294"/>
        <v/>
      </c>
      <c r="AU204" s="230" t="str">
        <f t="shared" si="294"/>
        <v/>
      </c>
      <c r="AV204" s="230" t="str">
        <f t="shared" si="294"/>
        <v/>
      </c>
      <c r="AW204" s="230" t="str">
        <f t="shared" si="294"/>
        <v/>
      </c>
      <c r="AX204" s="230" t="str">
        <f t="shared" si="294"/>
        <v/>
      </c>
      <c r="AY204" s="230" t="str">
        <f t="shared" si="294"/>
        <v/>
      </c>
      <c r="AZ204" s="230" t="str">
        <f t="shared" si="294"/>
        <v/>
      </c>
      <c r="BA204" s="230" t="str">
        <f t="shared" si="294"/>
        <v/>
      </c>
      <c r="BB204" s="230" t="str">
        <f t="shared" si="294"/>
        <v/>
      </c>
      <c r="BC204" s="230" t="str">
        <f t="shared" si="294"/>
        <v/>
      </c>
      <c r="BD204" s="230" t="str">
        <f t="shared" si="294"/>
        <v/>
      </c>
      <c r="BE204" s="230" t="str">
        <f t="shared" si="294"/>
        <v/>
      </c>
      <c r="BF204" s="235" t="str">
        <f t="shared" si="294"/>
        <v/>
      </c>
      <c r="BG204" s="10"/>
    </row>
    <row r="205" spans="1:59" ht="10.5" customHeight="1" x14ac:dyDescent="0.25">
      <c r="A205" s="10"/>
      <c r="C205" s="516" t="str">
        <f>IF(ISBLANK(C175),"",C175)</f>
        <v/>
      </c>
      <c r="D205" s="517"/>
      <c r="E205" s="517"/>
      <c r="F205" s="518"/>
      <c r="G205" s="537">
        <f t="shared" si="293"/>
        <v>0</v>
      </c>
      <c r="H205" s="538"/>
      <c r="I205" s="231" t="str">
        <f>IF(I175="","",I175*I176)</f>
        <v/>
      </c>
      <c r="J205" s="232" t="str">
        <f t="shared" ref="J205:BF205" si="295">IF(J175="","",J175*J176)</f>
        <v/>
      </c>
      <c r="K205" s="232" t="str">
        <f t="shared" si="295"/>
        <v/>
      </c>
      <c r="L205" s="232" t="str">
        <f t="shared" si="295"/>
        <v/>
      </c>
      <c r="M205" s="232" t="str">
        <f t="shared" si="295"/>
        <v/>
      </c>
      <c r="N205" s="232" t="str">
        <f t="shared" si="295"/>
        <v/>
      </c>
      <c r="O205" s="232" t="str">
        <f t="shared" si="295"/>
        <v/>
      </c>
      <c r="P205" s="232" t="str">
        <f t="shared" si="295"/>
        <v/>
      </c>
      <c r="Q205" s="232" t="str">
        <f t="shared" si="295"/>
        <v/>
      </c>
      <c r="R205" s="232" t="str">
        <f t="shared" si="295"/>
        <v/>
      </c>
      <c r="S205" s="232" t="str">
        <f t="shared" si="295"/>
        <v/>
      </c>
      <c r="T205" s="232" t="str">
        <f t="shared" si="295"/>
        <v/>
      </c>
      <c r="U205" s="232" t="str">
        <f t="shared" si="295"/>
        <v/>
      </c>
      <c r="V205" s="232" t="str">
        <f t="shared" si="295"/>
        <v/>
      </c>
      <c r="W205" s="232" t="str">
        <f t="shared" si="295"/>
        <v/>
      </c>
      <c r="X205" s="232" t="str">
        <f t="shared" si="295"/>
        <v/>
      </c>
      <c r="Y205" s="232" t="str">
        <f t="shared" si="295"/>
        <v/>
      </c>
      <c r="Z205" s="232" t="str">
        <f t="shared" si="295"/>
        <v/>
      </c>
      <c r="AA205" s="232" t="str">
        <f t="shared" si="295"/>
        <v/>
      </c>
      <c r="AB205" s="232" t="str">
        <f t="shared" si="295"/>
        <v/>
      </c>
      <c r="AC205" s="232" t="str">
        <f t="shared" si="295"/>
        <v/>
      </c>
      <c r="AD205" s="232" t="str">
        <f t="shared" si="295"/>
        <v/>
      </c>
      <c r="AE205" s="232" t="str">
        <f t="shared" si="295"/>
        <v/>
      </c>
      <c r="AF205" s="232" t="str">
        <f t="shared" si="295"/>
        <v/>
      </c>
      <c r="AG205" s="232" t="str">
        <f t="shared" si="295"/>
        <v/>
      </c>
      <c r="AH205" s="232" t="str">
        <f t="shared" si="295"/>
        <v/>
      </c>
      <c r="AI205" s="232" t="str">
        <f t="shared" si="295"/>
        <v/>
      </c>
      <c r="AJ205" s="232" t="str">
        <f t="shared" si="295"/>
        <v/>
      </c>
      <c r="AK205" s="232" t="str">
        <f t="shared" si="295"/>
        <v/>
      </c>
      <c r="AL205" s="232" t="str">
        <f t="shared" si="295"/>
        <v/>
      </c>
      <c r="AM205" s="232" t="str">
        <f t="shared" si="295"/>
        <v/>
      </c>
      <c r="AN205" s="232" t="str">
        <f t="shared" si="295"/>
        <v/>
      </c>
      <c r="AO205" s="232" t="str">
        <f t="shared" si="295"/>
        <v/>
      </c>
      <c r="AP205" s="232" t="str">
        <f t="shared" si="295"/>
        <v/>
      </c>
      <c r="AQ205" s="232" t="str">
        <f t="shared" si="295"/>
        <v/>
      </c>
      <c r="AR205" s="232" t="str">
        <f t="shared" si="295"/>
        <v/>
      </c>
      <c r="AS205" s="232" t="str">
        <f t="shared" si="295"/>
        <v/>
      </c>
      <c r="AT205" s="232" t="str">
        <f t="shared" si="295"/>
        <v/>
      </c>
      <c r="AU205" s="232" t="str">
        <f t="shared" si="295"/>
        <v/>
      </c>
      <c r="AV205" s="232" t="str">
        <f t="shared" si="295"/>
        <v/>
      </c>
      <c r="AW205" s="232" t="str">
        <f t="shared" si="295"/>
        <v/>
      </c>
      <c r="AX205" s="232" t="str">
        <f t="shared" si="295"/>
        <v/>
      </c>
      <c r="AY205" s="232" t="str">
        <f t="shared" si="295"/>
        <v/>
      </c>
      <c r="AZ205" s="232" t="str">
        <f t="shared" si="295"/>
        <v/>
      </c>
      <c r="BA205" s="232" t="str">
        <f t="shared" si="295"/>
        <v/>
      </c>
      <c r="BB205" s="232" t="str">
        <f t="shared" si="295"/>
        <v/>
      </c>
      <c r="BC205" s="232" t="str">
        <f t="shared" si="295"/>
        <v/>
      </c>
      <c r="BD205" s="232" t="str">
        <f t="shared" si="295"/>
        <v/>
      </c>
      <c r="BE205" s="232" t="str">
        <f t="shared" si="295"/>
        <v/>
      </c>
      <c r="BF205" s="236" t="str">
        <f t="shared" si="295"/>
        <v/>
      </c>
      <c r="BG205" s="10"/>
    </row>
    <row r="206" spans="1:59" ht="10.5" customHeight="1" x14ac:dyDescent="0.25">
      <c r="A206" s="10"/>
      <c r="C206" s="516" t="str">
        <f>IF(ISBLANK(C177),"",C177)</f>
        <v/>
      </c>
      <c r="D206" s="517"/>
      <c r="E206" s="517"/>
      <c r="F206" s="518"/>
      <c r="G206" s="537">
        <f t="shared" si="293"/>
        <v>0</v>
      </c>
      <c r="H206" s="538"/>
      <c r="I206" s="231" t="str">
        <f>IF(I177="","",I177*I178)</f>
        <v/>
      </c>
      <c r="J206" s="232" t="str">
        <f t="shared" ref="J206:BF206" si="296">IF(J177="","",J177*J178)</f>
        <v/>
      </c>
      <c r="K206" s="232" t="str">
        <f t="shared" si="296"/>
        <v/>
      </c>
      <c r="L206" s="232" t="str">
        <f t="shared" si="296"/>
        <v/>
      </c>
      <c r="M206" s="232" t="str">
        <f t="shared" si="296"/>
        <v/>
      </c>
      <c r="N206" s="232" t="str">
        <f t="shared" si="296"/>
        <v/>
      </c>
      <c r="O206" s="232" t="str">
        <f t="shared" si="296"/>
        <v/>
      </c>
      <c r="P206" s="232" t="str">
        <f t="shared" si="296"/>
        <v/>
      </c>
      <c r="Q206" s="232" t="str">
        <f t="shared" si="296"/>
        <v/>
      </c>
      <c r="R206" s="232" t="str">
        <f t="shared" si="296"/>
        <v/>
      </c>
      <c r="S206" s="232" t="str">
        <f t="shared" si="296"/>
        <v/>
      </c>
      <c r="T206" s="232" t="str">
        <f t="shared" si="296"/>
        <v/>
      </c>
      <c r="U206" s="232" t="str">
        <f t="shared" si="296"/>
        <v/>
      </c>
      <c r="V206" s="232" t="str">
        <f t="shared" si="296"/>
        <v/>
      </c>
      <c r="W206" s="232" t="str">
        <f t="shared" si="296"/>
        <v/>
      </c>
      <c r="X206" s="232" t="str">
        <f t="shared" si="296"/>
        <v/>
      </c>
      <c r="Y206" s="232" t="str">
        <f t="shared" si="296"/>
        <v/>
      </c>
      <c r="Z206" s="232" t="str">
        <f t="shared" si="296"/>
        <v/>
      </c>
      <c r="AA206" s="232" t="str">
        <f t="shared" si="296"/>
        <v/>
      </c>
      <c r="AB206" s="232" t="str">
        <f t="shared" si="296"/>
        <v/>
      </c>
      <c r="AC206" s="232" t="str">
        <f t="shared" si="296"/>
        <v/>
      </c>
      <c r="AD206" s="232" t="str">
        <f t="shared" si="296"/>
        <v/>
      </c>
      <c r="AE206" s="232" t="str">
        <f t="shared" si="296"/>
        <v/>
      </c>
      <c r="AF206" s="232" t="str">
        <f t="shared" si="296"/>
        <v/>
      </c>
      <c r="AG206" s="232" t="str">
        <f t="shared" si="296"/>
        <v/>
      </c>
      <c r="AH206" s="232" t="str">
        <f t="shared" si="296"/>
        <v/>
      </c>
      <c r="AI206" s="232" t="str">
        <f t="shared" si="296"/>
        <v/>
      </c>
      <c r="AJ206" s="232" t="str">
        <f t="shared" si="296"/>
        <v/>
      </c>
      <c r="AK206" s="232" t="str">
        <f t="shared" si="296"/>
        <v/>
      </c>
      <c r="AL206" s="232" t="str">
        <f t="shared" si="296"/>
        <v/>
      </c>
      <c r="AM206" s="232" t="str">
        <f t="shared" si="296"/>
        <v/>
      </c>
      <c r="AN206" s="232" t="str">
        <f t="shared" si="296"/>
        <v/>
      </c>
      <c r="AO206" s="232" t="str">
        <f t="shared" si="296"/>
        <v/>
      </c>
      <c r="AP206" s="232" t="str">
        <f t="shared" si="296"/>
        <v/>
      </c>
      <c r="AQ206" s="232" t="str">
        <f t="shared" si="296"/>
        <v/>
      </c>
      <c r="AR206" s="232" t="str">
        <f t="shared" si="296"/>
        <v/>
      </c>
      <c r="AS206" s="232" t="str">
        <f t="shared" si="296"/>
        <v/>
      </c>
      <c r="AT206" s="232" t="str">
        <f t="shared" si="296"/>
        <v/>
      </c>
      <c r="AU206" s="232" t="str">
        <f t="shared" si="296"/>
        <v/>
      </c>
      <c r="AV206" s="232" t="str">
        <f t="shared" si="296"/>
        <v/>
      </c>
      <c r="AW206" s="232" t="str">
        <f t="shared" si="296"/>
        <v/>
      </c>
      <c r="AX206" s="232" t="str">
        <f t="shared" si="296"/>
        <v/>
      </c>
      <c r="AY206" s="232" t="str">
        <f t="shared" si="296"/>
        <v/>
      </c>
      <c r="AZ206" s="232" t="str">
        <f t="shared" si="296"/>
        <v/>
      </c>
      <c r="BA206" s="232" t="str">
        <f t="shared" si="296"/>
        <v/>
      </c>
      <c r="BB206" s="232" t="str">
        <f t="shared" si="296"/>
        <v/>
      </c>
      <c r="BC206" s="232" t="str">
        <f t="shared" si="296"/>
        <v/>
      </c>
      <c r="BD206" s="232" t="str">
        <f t="shared" si="296"/>
        <v/>
      </c>
      <c r="BE206" s="232" t="str">
        <f t="shared" si="296"/>
        <v/>
      </c>
      <c r="BF206" s="236" t="str">
        <f t="shared" si="296"/>
        <v/>
      </c>
      <c r="BG206" s="10"/>
    </row>
    <row r="207" spans="1:59" ht="10.5" customHeight="1" x14ac:dyDescent="0.25">
      <c r="A207" s="10"/>
      <c r="C207" s="516" t="str">
        <f>IF(ISBLANK(C179),"",C179)</f>
        <v/>
      </c>
      <c r="D207" s="517"/>
      <c r="E207" s="517"/>
      <c r="F207" s="518"/>
      <c r="G207" s="537">
        <f t="shared" si="293"/>
        <v>0</v>
      </c>
      <c r="H207" s="538"/>
      <c r="I207" s="231" t="str">
        <f>IF(I179="","",I179*I180)</f>
        <v/>
      </c>
      <c r="J207" s="232" t="str">
        <f t="shared" ref="J207:BF207" si="297">IF(J179="","",J179*J180)</f>
        <v/>
      </c>
      <c r="K207" s="232" t="str">
        <f t="shared" si="297"/>
        <v/>
      </c>
      <c r="L207" s="232" t="str">
        <f t="shared" si="297"/>
        <v/>
      </c>
      <c r="M207" s="232" t="str">
        <f t="shared" si="297"/>
        <v/>
      </c>
      <c r="N207" s="232" t="str">
        <f t="shared" si="297"/>
        <v/>
      </c>
      <c r="O207" s="232" t="str">
        <f t="shared" si="297"/>
        <v/>
      </c>
      <c r="P207" s="232" t="str">
        <f t="shared" si="297"/>
        <v/>
      </c>
      <c r="Q207" s="232" t="str">
        <f t="shared" si="297"/>
        <v/>
      </c>
      <c r="R207" s="232" t="str">
        <f t="shared" si="297"/>
        <v/>
      </c>
      <c r="S207" s="232" t="str">
        <f t="shared" si="297"/>
        <v/>
      </c>
      <c r="T207" s="232" t="str">
        <f t="shared" si="297"/>
        <v/>
      </c>
      <c r="U207" s="232" t="str">
        <f t="shared" si="297"/>
        <v/>
      </c>
      <c r="V207" s="232" t="str">
        <f t="shared" si="297"/>
        <v/>
      </c>
      <c r="W207" s="232" t="str">
        <f t="shared" si="297"/>
        <v/>
      </c>
      <c r="X207" s="232" t="str">
        <f t="shared" si="297"/>
        <v/>
      </c>
      <c r="Y207" s="232" t="str">
        <f t="shared" si="297"/>
        <v/>
      </c>
      <c r="Z207" s="232" t="str">
        <f t="shared" si="297"/>
        <v/>
      </c>
      <c r="AA207" s="232" t="str">
        <f t="shared" si="297"/>
        <v/>
      </c>
      <c r="AB207" s="232" t="str">
        <f t="shared" si="297"/>
        <v/>
      </c>
      <c r="AC207" s="232" t="str">
        <f t="shared" si="297"/>
        <v/>
      </c>
      <c r="AD207" s="232" t="str">
        <f t="shared" si="297"/>
        <v/>
      </c>
      <c r="AE207" s="232" t="str">
        <f t="shared" si="297"/>
        <v/>
      </c>
      <c r="AF207" s="232" t="str">
        <f t="shared" si="297"/>
        <v/>
      </c>
      <c r="AG207" s="232" t="str">
        <f t="shared" si="297"/>
        <v/>
      </c>
      <c r="AH207" s="232" t="str">
        <f t="shared" si="297"/>
        <v/>
      </c>
      <c r="AI207" s="232" t="str">
        <f t="shared" si="297"/>
        <v/>
      </c>
      <c r="AJ207" s="232" t="str">
        <f t="shared" si="297"/>
        <v/>
      </c>
      <c r="AK207" s="232" t="str">
        <f t="shared" si="297"/>
        <v/>
      </c>
      <c r="AL207" s="232" t="str">
        <f t="shared" si="297"/>
        <v/>
      </c>
      <c r="AM207" s="232" t="str">
        <f t="shared" si="297"/>
        <v/>
      </c>
      <c r="AN207" s="232" t="str">
        <f t="shared" si="297"/>
        <v/>
      </c>
      <c r="AO207" s="232" t="str">
        <f t="shared" si="297"/>
        <v/>
      </c>
      <c r="AP207" s="232" t="str">
        <f t="shared" si="297"/>
        <v/>
      </c>
      <c r="AQ207" s="232" t="str">
        <f t="shared" si="297"/>
        <v/>
      </c>
      <c r="AR207" s="232" t="str">
        <f t="shared" si="297"/>
        <v/>
      </c>
      <c r="AS207" s="232" t="str">
        <f t="shared" si="297"/>
        <v/>
      </c>
      <c r="AT207" s="232" t="str">
        <f t="shared" si="297"/>
        <v/>
      </c>
      <c r="AU207" s="232" t="str">
        <f t="shared" si="297"/>
        <v/>
      </c>
      <c r="AV207" s="232" t="str">
        <f t="shared" si="297"/>
        <v/>
      </c>
      <c r="AW207" s="232" t="str">
        <f t="shared" si="297"/>
        <v/>
      </c>
      <c r="AX207" s="232" t="str">
        <f t="shared" si="297"/>
        <v/>
      </c>
      <c r="AY207" s="232" t="str">
        <f t="shared" si="297"/>
        <v/>
      </c>
      <c r="AZ207" s="232" t="str">
        <f t="shared" si="297"/>
        <v/>
      </c>
      <c r="BA207" s="232" t="str">
        <f t="shared" si="297"/>
        <v/>
      </c>
      <c r="BB207" s="232" t="str">
        <f t="shared" si="297"/>
        <v/>
      </c>
      <c r="BC207" s="232" t="str">
        <f t="shared" si="297"/>
        <v/>
      </c>
      <c r="BD207" s="232" t="str">
        <f t="shared" si="297"/>
        <v/>
      </c>
      <c r="BE207" s="232" t="str">
        <f t="shared" si="297"/>
        <v/>
      </c>
      <c r="BF207" s="236" t="str">
        <f t="shared" si="297"/>
        <v/>
      </c>
      <c r="BG207" s="10"/>
    </row>
    <row r="208" spans="1:59" ht="10.5" customHeight="1" x14ac:dyDescent="0.25">
      <c r="A208" s="10"/>
      <c r="C208" s="516" t="str">
        <f>IF(ISBLANK(C181),"",C181)</f>
        <v/>
      </c>
      <c r="D208" s="517"/>
      <c r="E208" s="517"/>
      <c r="F208" s="518"/>
      <c r="G208" s="537">
        <f t="shared" si="293"/>
        <v>0</v>
      </c>
      <c r="H208" s="538"/>
      <c r="I208" s="231" t="str">
        <f>IF(I181="","",I181*I182)</f>
        <v/>
      </c>
      <c r="J208" s="232" t="str">
        <f t="shared" ref="J208:BF208" si="298">IF(J181="","",J181*J182)</f>
        <v/>
      </c>
      <c r="K208" s="232" t="str">
        <f t="shared" si="298"/>
        <v/>
      </c>
      <c r="L208" s="232" t="str">
        <f t="shared" si="298"/>
        <v/>
      </c>
      <c r="M208" s="232" t="str">
        <f t="shared" si="298"/>
        <v/>
      </c>
      <c r="N208" s="232" t="str">
        <f t="shared" si="298"/>
        <v/>
      </c>
      <c r="O208" s="232" t="str">
        <f t="shared" si="298"/>
        <v/>
      </c>
      <c r="P208" s="232" t="str">
        <f t="shared" si="298"/>
        <v/>
      </c>
      <c r="Q208" s="232" t="str">
        <f t="shared" si="298"/>
        <v/>
      </c>
      <c r="R208" s="232" t="str">
        <f t="shared" si="298"/>
        <v/>
      </c>
      <c r="S208" s="232" t="str">
        <f t="shared" si="298"/>
        <v/>
      </c>
      <c r="T208" s="232" t="str">
        <f t="shared" si="298"/>
        <v/>
      </c>
      <c r="U208" s="232" t="str">
        <f t="shared" si="298"/>
        <v/>
      </c>
      <c r="V208" s="232" t="str">
        <f t="shared" si="298"/>
        <v/>
      </c>
      <c r="W208" s="232" t="str">
        <f t="shared" si="298"/>
        <v/>
      </c>
      <c r="X208" s="232" t="str">
        <f t="shared" si="298"/>
        <v/>
      </c>
      <c r="Y208" s="232" t="str">
        <f t="shared" si="298"/>
        <v/>
      </c>
      <c r="Z208" s="232" t="str">
        <f t="shared" si="298"/>
        <v/>
      </c>
      <c r="AA208" s="232" t="str">
        <f t="shared" si="298"/>
        <v/>
      </c>
      <c r="AB208" s="232" t="str">
        <f t="shared" si="298"/>
        <v/>
      </c>
      <c r="AC208" s="232" t="str">
        <f t="shared" si="298"/>
        <v/>
      </c>
      <c r="AD208" s="232" t="str">
        <f t="shared" si="298"/>
        <v/>
      </c>
      <c r="AE208" s="232" t="str">
        <f t="shared" si="298"/>
        <v/>
      </c>
      <c r="AF208" s="232" t="str">
        <f t="shared" si="298"/>
        <v/>
      </c>
      <c r="AG208" s="232" t="str">
        <f t="shared" si="298"/>
        <v/>
      </c>
      <c r="AH208" s="232" t="str">
        <f t="shared" si="298"/>
        <v/>
      </c>
      <c r="AI208" s="232" t="str">
        <f t="shared" si="298"/>
        <v/>
      </c>
      <c r="AJ208" s="232" t="str">
        <f t="shared" si="298"/>
        <v/>
      </c>
      <c r="AK208" s="232" t="str">
        <f t="shared" si="298"/>
        <v/>
      </c>
      <c r="AL208" s="232" t="str">
        <f t="shared" si="298"/>
        <v/>
      </c>
      <c r="AM208" s="232" t="str">
        <f t="shared" si="298"/>
        <v/>
      </c>
      <c r="AN208" s="232" t="str">
        <f t="shared" si="298"/>
        <v/>
      </c>
      <c r="AO208" s="232" t="str">
        <f t="shared" si="298"/>
        <v/>
      </c>
      <c r="AP208" s="232" t="str">
        <f t="shared" si="298"/>
        <v/>
      </c>
      <c r="AQ208" s="232" t="str">
        <f t="shared" si="298"/>
        <v/>
      </c>
      <c r="AR208" s="232" t="str">
        <f t="shared" si="298"/>
        <v/>
      </c>
      <c r="AS208" s="232" t="str">
        <f t="shared" si="298"/>
        <v/>
      </c>
      <c r="AT208" s="232" t="str">
        <f t="shared" si="298"/>
        <v/>
      </c>
      <c r="AU208" s="232" t="str">
        <f t="shared" si="298"/>
        <v/>
      </c>
      <c r="AV208" s="232" t="str">
        <f t="shared" si="298"/>
        <v/>
      </c>
      <c r="AW208" s="232" t="str">
        <f t="shared" si="298"/>
        <v/>
      </c>
      <c r="AX208" s="232" t="str">
        <f t="shared" si="298"/>
        <v/>
      </c>
      <c r="AY208" s="232" t="str">
        <f t="shared" si="298"/>
        <v/>
      </c>
      <c r="AZ208" s="232" t="str">
        <f t="shared" si="298"/>
        <v/>
      </c>
      <c r="BA208" s="232" t="str">
        <f t="shared" si="298"/>
        <v/>
      </c>
      <c r="BB208" s="232" t="str">
        <f t="shared" si="298"/>
        <v/>
      </c>
      <c r="BC208" s="232" t="str">
        <f t="shared" si="298"/>
        <v/>
      </c>
      <c r="BD208" s="232" t="str">
        <f t="shared" si="298"/>
        <v/>
      </c>
      <c r="BE208" s="232" t="str">
        <f t="shared" si="298"/>
        <v/>
      </c>
      <c r="BF208" s="236" t="str">
        <f t="shared" si="298"/>
        <v/>
      </c>
      <c r="BG208" s="10"/>
    </row>
    <row r="209" spans="1:59" ht="10.5" customHeight="1" x14ac:dyDescent="0.25">
      <c r="A209" s="10"/>
      <c r="C209" s="516" t="str">
        <f>IF(ISBLANK(C183),"",C183)</f>
        <v/>
      </c>
      <c r="D209" s="517"/>
      <c r="E209" s="517"/>
      <c r="F209" s="518"/>
      <c r="G209" s="537">
        <f t="shared" si="293"/>
        <v>0</v>
      </c>
      <c r="H209" s="538"/>
      <c r="I209" s="231" t="str">
        <f>IF(I183="","",I183*I184)</f>
        <v/>
      </c>
      <c r="J209" s="232" t="str">
        <f t="shared" ref="J209:BF209" si="299">IF(J183="","",J183*J184)</f>
        <v/>
      </c>
      <c r="K209" s="232" t="str">
        <f t="shared" si="299"/>
        <v/>
      </c>
      <c r="L209" s="232" t="str">
        <f t="shared" si="299"/>
        <v/>
      </c>
      <c r="M209" s="232" t="str">
        <f t="shared" si="299"/>
        <v/>
      </c>
      <c r="N209" s="232" t="str">
        <f t="shared" si="299"/>
        <v/>
      </c>
      <c r="O209" s="232" t="str">
        <f t="shared" si="299"/>
        <v/>
      </c>
      <c r="P209" s="232" t="str">
        <f t="shared" si="299"/>
        <v/>
      </c>
      <c r="Q209" s="232" t="str">
        <f t="shared" si="299"/>
        <v/>
      </c>
      <c r="R209" s="232" t="str">
        <f t="shared" si="299"/>
        <v/>
      </c>
      <c r="S209" s="232" t="str">
        <f t="shared" si="299"/>
        <v/>
      </c>
      <c r="T209" s="232" t="str">
        <f t="shared" si="299"/>
        <v/>
      </c>
      <c r="U209" s="232" t="str">
        <f t="shared" si="299"/>
        <v/>
      </c>
      <c r="V209" s="232" t="str">
        <f t="shared" si="299"/>
        <v/>
      </c>
      <c r="W209" s="232" t="str">
        <f t="shared" si="299"/>
        <v/>
      </c>
      <c r="X209" s="232" t="str">
        <f t="shared" si="299"/>
        <v/>
      </c>
      <c r="Y209" s="232" t="str">
        <f t="shared" si="299"/>
        <v/>
      </c>
      <c r="Z209" s="232" t="str">
        <f t="shared" si="299"/>
        <v/>
      </c>
      <c r="AA209" s="232" t="str">
        <f t="shared" si="299"/>
        <v/>
      </c>
      <c r="AB209" s="232" t="str">
        <f t="shared" si="299"/>
        <v/>
      </c>
      <c r="AC209" s="232" t="str">
        <f t="shared" si="299"/>
        <v/>
      </c>
      <c r="AD209" s="232" t="str">
        <f t="shared" si="299"/>
        <v/>
      </c>
      <c r="AE209" s="232" t="str">
        <f t="shared" si="299"/>
        <v/>
      </c>
      <c r="AF209" s="232" t="str">
        <f t="shared" si="299"/>
        <v/>
      </c>
      <c r="AG209" s="232" t="str">
        <f t="shared" si="299"/>
        <v/>
      </c>
      <c r="AH209" s="232" t="str">
        <f t="shared" si="299"/>
        <v/>
      </c>
      <c r="AI209" s="232" t="str">
        <f t="shared" si="299"/>
        <v/>
      </c>
      <c r="AJ209" s="232" t="str">
        <f t="shared" si="299"/>
        <v/>
      </c>
      <c r="AK209" s="232" t="str">
        <f t="shared" si="299"/>
        <v/>
      </c>
      <c r="AL209" s="232" t="str">
        <f t="shared" si="299"/>
        <v/>
      </c>
      <c r="AM209" s="232" t="str">
        <f t="shared" si="299"/>
        <v/>
      </c>
      <c r="AN209" s="232" t="str">
        <f t="shared" si="299"/>
        <v/>
      </c>
      <c r="AO209" s="232" t="str">
        <f t="shared" si="299"/>
        <v/>
      </c>
      <c r="AP209" s="232" t="str">
        <f t="shared" si="299"/>
        <v/>
      </c>
      <c r="AQ209" s="232" t="str">
        <f t="shared" si="299"/>
        <v/>
      </c>
      <c r="AR209" s="232" t="str">
        <f t="shared" si="299"/>
        <v/>
      </c>
      <c r="AS209" s="232" t="str">
        <f t="shared" si="299"/>
        <v/>
      </c>
      <c r="AT209" s="232" t="str">
        <f t="shared" si="299"/>
        <v/>
      </c>
      <c r="AU209" s="232" t="str">
        <f t="shared" si="299"/>
        <v/>
      </c>
      <c r="AV209" s="232" t="str">
        <f t="shared" si="299"/>
        <v/>
      </c>
      <c r="AW209" s="232" t="str">
        <f t="shared" si="299"/>
        <v/>
      </c>
      <c r="AX209" s="232" t="str">
        <f t="shared" si="299"/>
        <v/>
      </c>
      <c r="AY209" s="232" t="str">
        <f t="shared" si="299"/>
        <v/>
      </c>
      <c r="AZ209" s="232" t="str">
        <f t="shared" si="299"/>
        <v/>
      </c>
      <c r="BA209" s="232" t="str">
        <f t="shared" si="299"/>
        <v/>
      </c>
      <c r="BB209" s="232" t="str">
        <f t="shared" si="299"/>
        <v/>
      </c>
      <c r="BC209" s="232" t="str">
        <f t="shared" si="299"/>
        <v/>
      </c>
      <c r="BD209" s="232" t="str">
        <f t="shared" si="299"/>
        <v/>
      </c>
      <c r="BE209" s="232" t="str">
        <f t="shared" si="299"/>
        <v/>
      </c>
      <c r="BF209" s="236" t="str">
        <f t="shared" si="299"/>
        <v/>
      </c>
      <c r="BG209" s="10"/>
    </row>
    <row r="210" spans="1:59" ht="10.5" customHeight="1" x14ac:dyDescent="0.25">
      <c r="A210" s="10"/>
      <c r="C210" s="516" t="str">
        <f>IF(ISBLANK(C185),"",C185)</f>
        <v/>
      </c>
      <c r="D210" s="517"/>
      <c r="E210" s="517"/>
      <c r="F210" s="518"/>
      <c r="G210" s="537">
        <f t="shared" si="293"/>
        <v>0</v>
      </c>
      <c r="H210" s="538"/>
      <c r="I210" s="231" t="str">
        <f>IF(I185="","",I185*I186)</f>
        <v/>
      </c>
      <c r="J210" s="232" t="str">
        <f t="shared" ref="J210:BF210" si="300">IF(J185="","",J185*J186)</f>
        <v/>
      </c>
      <c r="K210" s="232" t="str">
        <f t="shared" si="300"/>
        <v/>
      </c>
      <c r="L210" s="232" t="str">
        <f t="shared" si="300"/>
        <v/>
      </c>
      <c r="M210" s="232" t="str">
        <f t="shared" si="300"/>
        <v/>
      </c>
      <c r="N210" s="232" t="str">
        <f t="shared" si="300"/>
        <v/>
      </c>
      <c r="O210" s="232" t="str">
        <f t="shared" si="300"/>
        <v/>
      </c>
      <c r="P210" s="232" t="str">
        <f t="shared" si="300"/>
        <v/>
      </c>
      <c r="Q210" s="232" t="str">
        <f t="shared" si="300"/>
        <v/>
      </c>
      <c r="R210" s="232" t="str">
        <f t="shared" si="300"/>
        <v/>
      </c>
      <c r="S210" s="232" t="str">
        <f t="shared" si="300"/>
        <v/>
      </c>
      <c r="T210" s="232" t="str">
        <f t="shared" si="300"/>
        <v/>
      </c>
      <c r="U210" s="232" t="str">
        <f t="shared" si="300"/>
        <v/>
      </c>
      <c r="V210" s="232" t="str">
        <f t="shared" si="300"/>
        <v/>
      </c>
      <c r="W210" s="232" t="str">
        <f t="shared" si="300"/>
        <v/>
      </c>
      <c r="X210" s="232" t="str">
        <f t="shared" si="300"/>
        <v/>
      </c>
      <c r="Y210" s="232" t="str">
        <f t="shared" si="300"/>
        <v/>
      </c>
      <c r="Z210" s="232" t="str">
        <f t="shared" si="300"/>
        <v/>
      </c>
      <c r="AA210" s="232" t="str">
        <f t="shared" si="300"/>
        <v/>
      </c>
      <c r="AB210" s="232" t="str">
        <f t="shared" si="300"/>
        <v/>
      </c>
      <c r="AC210" s="232" t="str">
        <f t="shared" si="300"/>
        <v/>
      </c>
      <c r="AD210" s="232" t="str">
        <f t="shared" si="300"/>
        <v/>
      </c>
      <c r="AE210" s="232" t="str">
        <f t="shared" si="300"/>
        <v/>
      </c>
      <c r="AF210" s="232" t="str">
        <f t="shared" si="300"/>
        <v/>
      </c>
      <c r="AG210" s="232" t="str">
        <f t="shared" si="300"/>
        <v/>
      </c>
      <c r="AH210" s="232" t="str">
        <f t="shared" si="300"/>
        <v/>
      </c>
      <c r="AI210" s="232" t="str">
        <f t="shared" si="300"/>
        <v/>
      </c>
      <c r="AJ210" s="232" t="str">
        <f t="shared" si="300"/>
        <v/>
      </c>
      <c r="AK210" s="232" t="str">
        <f t="shared" si="300"/>
        <v/>
      </c>
      <c r="AL210" s="232" t="str">
        <f t="shared" si="300"/>
        <v/>
      </c>
      <c r="AM210" s="232" t="str">
        <f t="shared" si="300"/>
        <v/>
      </c>
      <c r="AN210" s="232" t="str">
        <f t="shared" si="300"/>
        <v/>
      </c>
      <c r="AO210" s="232" t="str">
        <f t="shared" si="300"/>
        <v/>
      </c>
      <c r="AP210" s="232" t="str">
        <f t="shared" si="300"/>
        <v/>
      </c>
      <c r="AQ210" s="232" t="str">
        <f t="shared" si="300"/>
        <v/>
      </c>
      <c r="AR210" s="232" t="str">
        <f t="shared" si="300"/>
        <v/>
      </c>
      <c r="AS210" s="232" t="str">
        <f t="shared" si="300"/>
        <v/>
      </c>
      <c r="AT210" s="232" t="str">
        <f t="shared" si="300"/>
        <v/>
      </c>
      <c r="AU210" s="232" t="str">
        <f t="shared" si="300"/>
        <v/>
      </c>
      <c r="AV210" s="232" t="str">
        <f t="shared" si="300"/>
        <v/>
      </c>
      <c r="AW210" s="232" t="str">
        <f t="shared" si="300"/>
        <v/>
      </c>
      <c r="AX210" s="232" t="str">
        <f t="shared" si="300"/>
        <v/>
      </c>
      <c r="AY210" s="232" t="str">
        <f t="shared" si="300"/>
        <v/>
      </c>
      <c r="AZ210" s="232" t="str">
        <f t="shared" si="300"/>
        <v/>
      </c>
      <c r="BA210" s="232" t="str">
        <f t="shared" si="300"/>
        <v/>
      </c>
      <c r="BB210" s="232" t="str">
        <f t="shared" si="300"/>
        <v/>
      </c>
      <c r="BC210" s="232" t="str">
        <f t="shared" si="300"/>
        <v/>
      </c>
      <c r="BD210" s="232" t="str">
        <f t="shared" si="300"/>
        <v/>
      </c>
      <c r="BE210" s="232" t="str">
        <f t="shared" si="300"/>
        <v/>
      </c>
      <c r="BF210" s="236" t="str">
        <f t="shared" si="300"/>
        <v/>
      </c>
      <c r="BG210" s="10"/>
    </row>
    <row r="211" spans="1:59" ht="10.5" customHeight="1" x14ac:dyDescent="0.25">
      <c r="A211" s="10"/>
      <c r="C211" s="516" t="str">
        <f>IF(ISBLANK(C187),"",C187)</f>
        <v/>
      </c>
      <c r="D211" s="517"/>
      <c r="E211" s="517"/>
      <c r="F211" s="518"/>
      <c r="G211" s="537">
        <f t="shared" si="293"/>
        <v>0</v>
      </c>
      <c r="H211" s="538"/>
      <c r="I211" s="231" t="str">
        <f>IF(I187="","",I187*I188)</f>
        <v/>
      </c>
      <c r="J211" s="232" t="str">
        <f t="shared" ref="J211:BF211" si="301">IF(J187="","",J187*J188)</f>
        <v/>
      </c>
      <c r="K211" s="232" t="str">
        <f t="shared" si="301"/>
        <v/>
      </c>
      <c r="L211" s="232" t="str">
        <f t="shared" si="301"/>
        <v/>
      </c>
      <c r="M211" s="232" t="str">
        <f t="shared" si="301"/>
        <v/>
      </c>
      <c r="N211" s="232" t="str">
        <f t="shared" si="301"/>
        <v/>
      </c>
      <c r="O211" s="232" t="str">
        <f t="shared" si="301"/>
        <v/>
      </c>
      <c r="P211" s="232" t="str">
        <f t="shared" si="301"/>
        <v/>
      </c>
      <c r="Q211" s="232" t="str">
        <f t="shared" si="301"/>
        <v/>
      </c>
      <c r="R211" s="232" t="str">
        <f t="shared" si="301"/>
        <v/>
      </c>
      <c r="S211" s="232" t="str">
        <f t="shared" si="301"/>
        <v/>
      </c>
      <c r="T211" s="232" t="str">
        <f t="shared" si="301"/>
        <v/>
      </c>
      <c r="U211" s="232" t="str">
        <f t="shared" si="301"/>
        <v/>
      </c>
      <c r="V211" s="232" t="str">
        <f t="shared" si="301"/>
        <v/>
      </c>
      <c r="W211" s="232" t="str">
        <f t="shared" si="301"/>
        <v/>
      </c>
      <c r="X211" s="232" t="str">
        <f t="shared" si="301"/>
        <v/>
      </c>
      <c r="Y211" s="232" t="str">
        <f t="shared" si="301"/>
        <v/>
      </c>
      <c r="Z211" s="232" t="str">
        <f t="shared" si="301"/>
        <v/>
      </c>
      <c r="AA211" s="232" t="str">
        <f t="shared" si="301"/>
        <v/>
      </c>
      <c r="AB211" s="232" t="str">
        <f t="shared" si="301"/>
        <v/>
      </c>
      <c r="AC211" s="232" t="str">
        <f t="shared" si="301"/>
        <v/>
      </c>
      <c r="AD211" s="232" t="str">
        <f t="shared" si="301"/>
        <v/>
      </c>
      <c r="AE211" s="232" t="str">
        <f t="shared" si="301"/>
        <v/>
      </c>
      <c r="AF211" s="232" t="str">
        <f t="shared" si="301"/>
        <v/>
      </c>
      <c r="AG211" s="232" t="str">
        <f t="shared" si="301"/>
        <v/>
      </c>
      <c r="AH211" s="232" t="str">
        <f t="shared" si="301"/>
        <v/>
      </c>
      <c r="AI211" s="232" t="str">
        <f t="shared" si="301"/>
        <v/>
      </c>
      <c r="AJ211" s="232" t="str">
        <f t="shared" si="301"/>
        <v/>
      </c>
      <c r="AK211" s="232" t="str">
        <f t="shared" si="301"/>
        <v/>
      </c>
      <c r="AL211" s="232" t="str">
        <f t="shared" si="301"/>
        <v/>
      </c>
      <c r="AM211" s="232" t="str">
        <f t="shared" si="301"/>
        <v/>
      </c>
      <c r="AN211" s="232" t="str">
        <f t="shared" si="301"/>
        <v/>
      </c>
      <c r="AO211" s="232" t="str">
        <f t="shared" si="301"/>
        <v/>
      </c>
      <c r="AP211" s="232" t="str">
        <f t="shared" si="301"/>
        <v/>
      </c>
      <c r="AQ211" s="232" t="str">
        <f t="shared" si="301"/>
        <v/>
      </c>
      <c r="AR211" s="232" t="str">
        <f t="shared" si="301"/>
        <v/>
      </c>
      <c r="AS211" s="232" t="str">
        <f t="shared" si="301"/>
        <v/>
      </c>
      <c r="AT211" s="232" t="str">
        <f t="shared" si="301"/>
        <v/>
      </c>
      <c r="AU211" s="232" t="str">
        <f t="shared" si="301"/>
        <v/>
      </c>
      <c r="AV211" s="232" t="str">
        <f t="shared" si="301"/>
        <v/>
      </c>
      <c r="AW211" s="232" t="str">
        <f t="shared" si="301"/>
        <v/>
      </c>
      <c r="AX211" s="232" t="str">
        <f t="shared" si="301"/>
        <v/>
      </c>
      <c r="AY211" s="232" t="str">
        <f t="shared" si="301"/>
        <v/>
      </c>
      <c r="AZ211" s="232" t="str">
        <f t="shared" si="301"/>
        <v/>
      </c>
      <c r="BA211" s="232" t="str">
        <f t="shared" si="301"/>
        <v/>
      </c>
      <c r="BB211" s="232" t="str">
        <f t="shared" si="301"/>
        <v/>
      </c>
      <c r="BC211" s="232" t="str">
        <f t="shared" si="301"/>
        <v/>
      </c>
      <c r="BD211" s="232" t="str">
        <f t="shared" si="301"/>
        <v/>
      </c>
      <c r="BE211" s="232" t="str">
        <f t="shared" si="301"/>
        <v/>
      </c>
      <c r="BF211" s="236" t="str">
        <f t="shared" si="301"/>
        <v/>
      </c>
      <c r="BG211" s="10"/>
    </row>
    <row r="212" spans="1:59" ht="10.5" customHeight="1" x14ac:dyDescent="0.25">
      <c r="A212" s="10"/>
      <c r="C212" s="516" t="str">
        <f>IF(ISBLANK(C189),"",C189)</f>
        <v/>
      </c>
      <c r="D212" s="517"/>
      <c r="E212" s="517"/>
      <c r="F212" s="518"/>
      <c r="G212" s="537">
        <f t="shared" si="293"/>
        <v>0</v>
      </c>
      <c r="H212" s="538"/>
      <c r="I212" s="231" t="str">
        <f>IF(I189="","",I189*I190)</f>
        <v/>
      </c>
      <c r="J212" s="232" t="str">
        <f t="shared" ref="J212:BF212" si="302">IF(J189="","",J189*J190)</f>
        <v/>
      </c>
      <c r="K212" s="232" t="str">
        <f t="shared" si="302"/>
        <v/>
      </c>
      <c r="L212" s="232" t="str">
        <f t="shared" si="302"/>
        <v/>
      </c>
      <c r="M212" s="232" t="str">
        <f t="shared" si="302"/>
        <v/>
      </c>
      <c r="N212" s="232" t="str">
        <f t="shared" si="302"/>
        <v/>
      </c>
      <c r="O212" s="232" t="str">
        <f t="shared" si="302"/>
        <v/>
      </c>
      <c r="P212" s="232" t="str">
        <f t="shared" si="302"/>
        <v/>
      </c>
      <c r="Q212" s="232" t="str">
        <f t="shared" si="302"/>
        <v/>
      </c>
      <c r="R212" s="232" t="str">
        <f t="shared" si="302"/>
        <v/>
      </c>
      <c r="S212" s="232" t="str">
        <f t="shared" si="302"/>
        <v/>
      </c>
      <c r="T212" s="232" t="str">
        <f t="shared" si="302"/>
        <v/>
      </c>
      <c r="U212" s="232" t="str">
        <f t="shared" si="302"/>
        <v/>
      </c>
      <c r="V212" s="232" t="str">
        <f t="shared" si="302"/>
        <v/>
      </c>
      <c r="W212" s="232" t="str">
        <f t="shared" si="302"/>
        <v/>
      </c>
      <c r="X212" s="232" t="str">
        <f t="shared" si="302"/>
        <v/>
      </c>
      <c r="Y212" s="232" t="str">
        <f t="shared" si="302"/>
        <v/>
      </c>
      <c r="Z212" s="232" t="str">
        <f t="shared" si="302"/>
        <v/>
      </c>
      <c r="AA212" s="232" t="str">
        <f t="shared" si="302"/>
        <v/>
      </c>
      <c r="AB212" s="232" t="str">
        <f t="shared" si="302"/>
        <v/>
      </c>
      <c r="AC212" s="232" t="str">
        <f t="shared" si="302"/>
        <v/>
      </c>
      <c r="AD212" s="232" t="str">
        <f t="shared" si="302"/>
        <v/>
      </c>
      <c r="AE212" s="232" t="str">
        <f t="shared" si="302"/>
        <v/>
      </c>
      <c r="AF212" s="232" t="str">
        <f t="shared" si="302"/>
        <v/>
      </c>
      <c r="AG212" s="232" t="str">
        <f t="shared" si="302"/>
        <v/>
      </c>
      <c r="AH212" s="232" t="str">
        <f t="shared" si="302"/>
        <v/>
      </c>
      <c r="AI212" s="232" t="str">
        <f t="shared" si="302"/>
        <v/>
      </c>
      <c r="AJ212" s="232" t="str">
        <f t="shared" si="302"/>
        <v/>
      </c>
      <c r="AK212" s="232" t="str">
        <f t="shared" si="302"/>
        <v/>
      </c>
      <c r="AL212" s="232" t="str">
        <f t="shared" si="302"/>
        <v/>
      </c>
      <c r="AM212" s="232" t="str">
        <f t="shared" si="302"/>
        <v/>
      </c>
      <c r="AN212" s="232" t="str">
        <f t="shared" si="302"/>
        <v/>
      </c>
      <c r="AO212" s="232" t="str">
        <f t="shared" si="302"/>
        <v/>
      </c>
      <c r="AP212" s="232" t="str">
        <f t="shared" si="302"/>
        <v/>
      </c>
      <c r="AQ212" s="232" t="str">
        <f t="shared" si="302"/>
        <v/>
      </c>
      <c r="AR212" s="232" t="str">
        <f t="shared" si="302"/>
        <v/>
      </c>
      <c r="AS212" s="232" t="str">
        <f t="shared" si="302"/>
        <v/>
      </c>
      <c r="AT212" s="232" t="str">
        <f t="shared" si="302"/>
        <v/>
      </c>
      <c r="AU212" s="232" t="str">
        <f t="shared" si="302"/>
        <v/>
      </c>
      <c r="AV212" s="232" t="str">
        <f t="shared" si="302"/>
        <v/>
      </c>
      <c r="AW212" s="232" t="str">
        <f t="shared" si="302"/>
        <v/>
      </c>
      <c r="AX212" s="232" t="str">
        <f t="shared" si="302"/>
        <v/>
      </c>
      <c r="AY212" s="232" t="str">
        <f t="shared" si="302"/>
        <v/>
      </c>
      <c r="AZ212" s="232" t="str">
        <f t="shared" si="302"/>
        <v/>
      </c>
      <c r="BA212" s="232" t="str">
        <f t="shared" si="302"/>
        <v/>
      </c>
      <c r="BB212" s="232" t="str">
        <f t="shared" si="302"/>
        <v/>
      </c>
      <c r="BC212" s="232" t="str">
        <f t="shared" si="302"/>
        <v/>
      </c>
      <c r="BD212" s="232" t="str">
        <f t="shared" si="302"/>
        <v/>
      </c>
      <c r="BE212" s="232" t="str">
        <f t="shared" si="302"/>
        <v/>
      </c>
      <c r="BF212" s="236" t="str">
        <f t="shared" si="302"/>
        <v/>
      </c>
      <c r="BG212" s="10"/>
    </row>
    <row r="213" spans="1:59" ht="10.5" customHeight="1" x14ac:dyDescent="0.25">
      <c r="A213" s="10"/>
      <c r="C213" s="516" t="str">
        <f>IF(ISBLANK(C191),"",C191)</f>
        <v/>
      </c>
      <c r="D213" s="517"/>
      <c r="E213" s="517"/>
      <c r="F213" s="518"/>
      <c r="G213" s="537">
        <f t="shared" si="293"/>
        <v>0</v>
      </c>
      <c r="H213" s="538"/>
      <c r="I213" s="231" t="str">
        <f>IF(I191="","",I191*I192)</f>
        <v/>
      </c>
      <c r="J213" s="232" t="str">
        <f t="shared" ref="J213:BF213" si="303">IF(J191="","",J191*J192)</f>
        <v/>
      </c>
      <c r="K213" s="232" t="str">
        <f t="shared" si="303"/>
        <v/>
      </c>
      <c r="L213" s="232" t="str">
        <f t="shared" si="303"/>
        <v/>
      </c>
      <c r="M213" s="232" t="str">
        <f t="shared" si="303"/>
        <v/>
      </c>
      <c r="N213" s="232" t="str">
        <f t="shared" si="303"/>
        <v/>
      </c>
      <c r="O213" s="232" t="str">
        <f t="shared" si="303"/>
        <v/>
      </c>
      <c r="P213" s="232" t="str">
        <f t="shared" si="303"/>
        <v/>
      </c>
      <c r="Q213" s="232" t="str">
        <f t="shared" si="303"/>
        <v/>
      </c>
      <c r="R213" s="232" t="str">
        <f t="shared" si="303"/>
        <v/>
      </c>
      <c r="S213" s="232" t="str">
        <f t="shared" si="303"/>
        <v/>
      </c>
      <c r="T213" s="232" t="str">
        <f t="shared" si="303"/>
        <v/>
      </c>
      <c r="U213" s="232" t="str">
        <f t="shared" si="303"/>
        <v/>
      </c>
      <c r="V213" s="232" t="str">
        <f t="shared" si="303"/>
        <v/>
      </c>
      <c r="W213" s="232" t="str">
        <f t="shared" si="303"/>
        <v/>
      </c>
      <c r="X213" s="232" t="str">
        <f t="shared" si="303"/>
        <v/>
      </c>
      <c r="Y213" s="232" t="str">
        <f t="shared" si="303"/>
        <v/>
      </c>
      <c r="Z213" s="232" t="str">
        <f t="shared" si="303"/>
        <v/>
      </c>
      <c r="AA213" s="232" t="str">
        <f t="shared" si="303"/>
        <v/>
      </c>
      <c r="AB213" s="232" t="str">
        <f t="shared" si="303"/>
        <v/>
      </c>
      <c r="AC213" s="232" t="str">
        <f t="shared" si="303"/>
        <v/>
      </c>
      <c r="AD213" s="232" t="str">
        <f t="shared" si="303"/>
        <v/>
      </c>
      <c r="AE213" s="232" t="str">
        <f t="shared" si="303"/>
        <v/>
      </c>
      <c r="AF213" s="232" t="str">
        <f t="shared" si="303"/>
        <v/>
      </c>
      <c r="AG213" s="232" t="str">
        <f t="shared" si="303"/>
        <v/>
      </c>
      <c r="AH213" s="232" t="str">
        <f t="shared" si="303"/>
        <v/>
      </c>
      <c r="AI213" s="232" t="str">
        <f t="shared" si="303"/>
        <v/>
      </c>
      <c r="AJ213" s="232" t="str">
        <f t="shared" si="303"/>
        <v/>
      </c>
      <c r="AK213" s="232" t="str">
        <f t="shared" si="303"/>
        <v/>
      </c>
      <c r="AL213" s="232" t="str">
        <f t="shared" si="303"/>
        <v/>
      </c>
      <c r="AM213" s="232" t="str">
        <f t="shared" si="303"/>
        <v/>
      </c>
      <c r="AN213" s="232" t="str">
        <f t="shared" si="303"/>
        <v/>
      </c>
      <c r="AO213" s="232" t="str">
        <f t="shared" si="303"/>
        <v/>
      </c>
      <c r="AP213" s="232" t="str">
        <f t="shared" si="303"/>
        <v/>
      </c>
      <c r="AQ213" s="232" t="str">
        <f t="shared" si="303"/>
        <v/>
      </c>
      <c r="AR213" s="232" t="str">
        <f t="shared" si="303"/>
        <v/>
      </c>
      <c r="AS213" s="232" t="str">
        <f t="shared" si="303"/>
        <v/>
      </c>
      <c r="AT213" s="232" t="str">
        <f t="shared" si="303"/>
        <v/>
      </c>
      <c r="AU213" s="232" t="str">
        <f t="shared" si="303"/>
        <v/>
      </c>
      <c r="AV213" s="232" t="str">
        <f t="shared" si="303"/>
        <v/>
      </c>
      <c r="AW213" s="232" t="str">
        <f t="shared" si="303"/>
        <v/>
      </c>
      <c r="AX213" s="232" t="str">
        <f t="shared" si="303"/>
        <v/>
      </c>
      <c r="AY213" s="232" t="str">
        <f t="shared" si="303"/>
        <v/>
      </c>
      <c r="AZ213" s="232" t="str">
        <f t="shared" si="303"/>
        <v/>
      </c>
      <c r="BA213" s="232" t="str">
        <f t="shared" si="303"/>
        <v/>
      </c>
      <c r="BB213" s="232" t="str">
        <f t="shared" si="303"/>
        <v/>
      </c>
      <c r="BC213" s="232" t="str">
        <f t="shared" si="303"/>
        <v/>
      </c>
      <c r="BD213" s="232" t="str">
        <f t="shared" si="303"/>
        <v/>
      </c>
      <c r="BE213" s="232" t="str">
        <f t="shared" si="303"/>
        <v/>
      </c>
      <c r="BF213" s="236" t="str">
        <f t="shared" si="303"/>
        <v/>
      </c>
      <c r="BG213" s="10"/>
    </row>
    <row r="214" spans="1:59" ht="10.5" customHeight="1" x14ac:dyDescent="0.25">
      <c r="A214" s="10"/>
      <c r="C214" s="516" t="str">
        <f>IF(ISBLANK(C193),"",C193)</f>
        <v/>
      </c>
      <c r="D214" s="517"/>
      <c r="E214" s="517"/>
      <c r="F214" s="518"/>
      <c r="G214" s="537">
        <f t="shared" si="293"/>
        <v>0</v>
      </c>
      <c r="H214" s="538"/>
      <c r="I214" s="231" t="str">
        <f>IF(I193="","",I193*I194)</f>
        <v/>
      </c>
      <c r="J214" s="232" t="str">
        <f t="shared" ref="J214:BF214" si="304">IF(J193="","",J193*J194)</f>
        <v/>
      </c>
      <c r="K214" s="232" t="str">
        <f t="shared" si="304"/>
        <v/>
      </c>
      <c r="L214" s="232" t="str">
        <f t="shared" si="304"/>
        <v/>
      </c>
      <c r="M214" s="232" t="str">
        <f t="shared" si="304"/>
        <v/>
      </c>
      <c r="N214" s="232" t="str">
        <f t="shared" si="304"/>
        <v/>
      </c>
      <c r="O214" s="232" t="str">
        <f t="shared" si="304"/>
        <v/>
      </c>
      <c r="P214" s="232" t="str">
        <f t="shared" si="304"/>
        <v/>
      </c>
      <c r="Q214" s="232" t="str">
        <f t="shared" si="304"/>
        <v/>
      </c>
      <c r="R214" s="232" t="str">
        <f t="shared" si="304"/>
        <v/>
      </c>
      <c r="S214" s="232" t="str">
        <f t="shared" si="304"/>
        <v/>
      </c>
      <c r="T214" s="232" t="str">
        <f t="shared" si="304"/>
        <v/>
      </c>
      <c r="U214" s="232" t="str">
        <f t="shared" si="304"/>
        <v/>
      </c>
      <c r="V214" s="232" t="str">
        <f t="shared" si="304"/>
        <v/>
      </c>
      <c r="W214" s="232" t="str">
        <f t="shared" si="304"/>
        <v/>
      </c>
      <c r="X214" s="232" t="str">
        <f t="shared" si="304"/>
        <v/>
      </c>
      <c r="Y214" s="232" t="str">
        <f t="shared" si="304"/>
        <v/>
      </c>
      <c r="Z214" s="232" t="str">
        <f t="shared" si="304"/>
        <v/>
      </c>
      <c r="AA214" s="232" t="str">
        <f t="shared" si="304"/>
        <v/>
      </c>
      <c r="AB214" s="232" t="str">
        <f t="shared" si="304"/>
        <v/>
      </c>
      <c r="AC214" s="232" t="str">
        <f t="shared" si="304"/>
        <v/>
      </c>
      <c r="AD214" s="232" t="str">
        <f t="shared" si="304"/>
        <v/>
      </c>
      <c r="AE214" s="232" t="str">
        <f t="shared" si="304"/>
        <v/>
      </c>
      <c r="AF214" s="232" t="str">
        <f t="shared" si="304"/>
        <v/>
      </c>
      <c r="AG214" s="232" t="str">
        <f t="shared" si="304"/>
        <v/>
      </c>
      <c r="AH214" s="232" t="str">
        <f t="shared" si="304"/>
        <v/>
      </c>
      <c r="AI214" s="232" t="str">
        <f t="shared" si="304"/>
        <v/>
      </c>
      <c r="AJ214" s="232" t="str">
        <f t="shared" si="304"/>
        <v/>
      </c>
      <c r="AK214" s="232" t="str">
        <f t="shared" si="304"/>
        <v/>
      </c>
      <c r="AL214" s="232" t="str">
        <f t="shared" si="304"/>
        <v/>
      </c>
      <c r="AM214" s="232" t="str">
        <f t="shared" si="304"/>
        <v/>
      </c>
      <c r="AN214" s="232" t="str">
        <f t="shared" si="304"/>
        <v/>
      </c>
      <c r="AO214" s="232" t="str">
        <f t="shared" si="304"/>
        <v/>
      </c>
      <c r="AP214" s="232" t="str">
        <f t="shared" si="304"/>
        <v/>
      </c>
      <c r="AQ214" s="232" t="str">
        <f t="shared" si="304"/>
        <v/>
      </c>
      <c r="AR214" s="232" t="str">
        <f t="shared" si="304"/>
        <v/>
      </c>
      <c r="AS214" s="232" t="str">
        <f t="shared" si="304"/>
        <v/>
      </c>
      <c r="AT214" s="232" t="str">
        <f t="shared" si="304"/>
        <v/>
      </c>
      <c r="AU214" s="232" t="str">
        <f t="shared" si="304"/>
        <v/>
      </c>
      <c r="AV214" s="232" t="str">
        <f t="shared" si="304"/>
        <v/>
      </c>
      <c r="AW214" s="232" t="str">
        <f t="shared" si="304"/>
        <v/>
      </c>
      <c r="AX214" s="232" t="str">
        <f t="shared" si="304"/>
        <v/>
      </c>
      <c r="AY214" s="232" t="str">
        <f t="shared" si="304"/>
        <v/>
      </c>
      <c r="AZ214" s="232" t="str">
        <f t="shared" si="304"/>
        <v/>
      </c>
      <c r="BA214" s="232" t="str">
        <f t="shared" si="304"/>
        <v/>
      </c>
      <c r="BB214" s="232" t="str">
        <f t="shared" si="304"/>
        <v/>
      </c>
      <c r="BC214" s="232" t="str">
        <f t="shared" si="304"/>
        <v/>
      </c>
      <c r="BD214" s="232" t="str">
        <f t="shared" si="304"/>
        <v/>
      </c>
      <c r="BE214" s="232" t="str">
        <f t="shared" si="304"/>
        <v/>
      </c>
      <c r="BF214" s="236" t="str">
        <f t="shared" si="304"/>
        <v/>
      </c>
      <c r="BG214" s="10"/>
    </row>
    <row r="215" spans="1:59" ht="10.5" customHeight="1" x14ac:dyDescent="0.25">
      <c r="A215" s="10"/>
      <c r="C215" s="516" t="str">
        <f>IF(ISBLANK(C195),"",C195)</f>
        <v/>
      </c>
      <c r="D215" s="517"/>
      <c r="E215" s="517"/>
      <c r="F215" s="518"/>
      <c r="G215" s="537">
        <f t="shared" si="293"/>
        <v>0</v>
      </c>
      <c r="H215" s="538"/>
      <c r="I215" s="231" t="str">
        <f>IF(I195="","",I195*I196)</f>
        <v/>
      </c>
      <c r="J215" s="232" t="str">
        <f t="shared" ref="J215:BF215" si="305">IF(J195="","",J195*J196)</f>
        <v/>
      </c>
      <c r="K215" s="232" t="str">
        <f t="shared" si="305"/>
        <v/>
      </c>
      <c r="L215" s="232" t="str">
        <f t="shared" si="305"/>
        <v/>
      </c>
      <c r="M215" s="232" t="str">
        <f t="shared" si="305"/>
        <v/>
      </c>
      <c r="N215" s="232" t="str">
        <f t="shared" si="305"/>
        <v/>
      </c>
      <c r="O215" s="232" t="str">
        <f t="shared" si="305"/>
        <v/>
      </c>
      <c r="P215" s="232" t="str">
        <f t="shared" si="305"/>
        <v/>
      </c>
      <c r="Q215" s="232" t="str">
        <f t="shared" si="305"/>
        <v/>
      </c>
      <c r="R215" s="232" t="str">
        <f t="shared" si="305"/>
        <v/>
      </c>
      <c r="S215" s="232" t="str">
        <f t="shared" si="305"/>
        <v/>
      </c>
      <c r="T215" s="232" t="str">
        <f t="shared" si="305"/>
        <v/>
      </c>
      <c r="U215" s="232" t="str">
        <f t="shared" si="305"/>
        <v/>
      </c>
      <c r="V215" s="232" t="str">
        <f t="shared" si="305"/>
        <v/>
      </c>
      <c r="W215" s="232" t="str">
        <f t="shared" si="305"/>
        <v/>
      </c>
      <c r="X215" s="232" t="str">
        <f t="shared" si="305"/>
        <v/>
      </c>
      <c r="Y215" s="232" t="str">
        <f t="shared" si="305"/>
        <v/>
      </c>
      <c r="Z215" s="232" t="str">
        <f t="shared" si="305"/>
        <v/>
      </c>
      <c r="AA215" s="232" t="str">
        <f t="shared" si="305"/>
        <v/>
      </c>
      <c r="AB215" s="232" t="str">
        <f t="shared" si="305"/>
        <v/>
      </c>
      <c r="AC215" s="232" t="str">
        <f t="shared" si="305"/>
        <v/>
      </c>
      <c r="AD215" s="232" t="str">
        <f t="shared" si="305"/>
        <v/>
      </c>
      <c r="AE215" s="232" t="str">
        <f t="shared" si="305"/>
        <v/>
      </c>
      <c r="AF215" s="232" t="str">
        <f t="shared" si="305"/>
        <v/>
      </c>
      <c r="AG215" s="232" t="str">
        <f t="shared" si="305"/>
        <v/>
      </c>
      <c r="AH215" s="232" t="str">
        <f t="shared" si="305"/>
        <v/>
      </c>
      <c r="AI215" s="232" t="str">
        <f t="shared" si="305"/>
        <v/>
      </c>
      <c r="AJ215" s="232" t="str">
        <f t="shared" si="305"/>
        <v/>
      </c>
      <c r="AK215" s="232" t="str">
        <f t="shared" si="305"/>
        <v/>
      </c>
      <c r="AL215" s="232" t="str">
        <f t="shared" si="305"/>
        <v/>
      </c>
      <c r="AM215" s="232" t="str">
        <f t="shared" si="305"/>
        <v/>
      </c>
      <c r="AN215" s="232" t="str">
        <f t="shared" si="305"/>
        <v/>
      </c>
      <c r="AO215" s="232" t="str">
        <f t="shared" si="305"/>
        <v/>
      </c>
      <c r="AP215" s="232" t="str">
        <f t="shared" si="305"/>
        <v/>
      </c>
      <c r="AQ215" s="232" t="str">
        <f t="shared" si="305"/>
        <v/>
      </c>
      <c r="AR215" s="232" t="str">
        <f t="shared" si="305"/>
        <v/>
      </c>
      <c r="AS215" s="232" t="str">
        <f t="shared" si="305"/>
        <v/>
      </c>
      <c r="AT215" s="232" t="str">
        <f t="shared" si="305"/>
        <v/>
      </c>
      <c r="AU215" s="232" t="str">
        <f t="shared" si="305"/>
        <v/>
      </c>
      <c r="AV215" s="232" t="str">
        <f t="shared" si="305"/>
        <v/>
      </c>
      <c r="AW215" s="232" t="str">
        <f t="shared" si="305"/>
        <v/>
      </c>
      <c r="AX215" s="232" t="str">
        <f t="shared" si="305"/>
        <v/>
      </c>
      <c r="AY215" s="232" t="str">
        <f t="shared" si="305"/>
        <v/>
      </c>
      <c r="AZ215" s="232" t="str">
        <f t="shared" si="305"/>
        <v/>
      </c>
      <c r="BA215" s="232" t="str">
        <f t="shared" si="305"/>
        <v/>
      </c>
      <c r="BB215" s="232" t="str">
        <f t="shared" si="305"/>
        <v/>
      </c>
      <c r="BC215" s="232" t="str">
        <f t="shared" si="305"/>
        <v/>
      </c>
      <c r="BD215" s="232" t="str">
        <f t="shared" si="305"/>
        <v/>
      </c>
      <c r="BE215" s="232" t="str">
        <f t="shared" si="305"/>
        <v/>
      </c>
      <c r="BF215" s="236" t="str">
        <f t="shared" si="305"/>
        <v/>
      </c>
      <c r="BG215" s="10"/>
    </row>
    <row r="216" spans="1:59" ht="10.5" customHeight="1" x14ac:dyDescent="0.25">
      <c r="A216" s="10"/>
      <c r="C216" s="516" t="str">
        <f>IF(ISBLANK(C197),"",C197)</f>
        <v/>
      </c>
      <c r="D216" s="517"/>
      <c r="E216" s="517"/>
      <c r="F216" s="518"/>
      <c r="G216" s="537">
        <f t="shared" si="293"/>
        <v>0</v>
      </c>
      <c r="H216" s="538"/>
      <c r="I216" s="231" t="str">
        <f>IF(I197="","",I197*I198)</f>
        <v/>
      </c>
      <c r="J216" s="232" t="str">
        <f t="shared" ref="J216:BF216" si="306">IF(J197="","",J197*J198)</f>
        <v/>
      </c>
      <c r="K216" s="232" t="str">
        <f t="shared" si="306"/>
        <v/>
      </c>
      <c r="L216" s="232" t="str">
        <f t="shared" si="306"/>
        <v/>
      </c>
      <c r="M216" s="232" t="str">
        <f t="shared" si="306"/>
        <v/>
      </c>
      <c r="N216" s="232" t="str">
        <f t="shared" si="306"/>
        <v/>
      </c>
      <c r="O216" s="232" t="str">
        <f t="shared" si="306"/>
        <v/>
      </c>
      <c r="P216" s="232" t="str">
        <f t="shared" si="306"/>
        <v/>
      </c>
      <c r="Q216" s="232" t="str">
        <f t="shared" si="306"/>
        <v/>
      </c>
      <c r="R216" s="232" t="str">
        <f t="shared" si="306"/>
        <v/>
      </c>
      <c r="S216" s="232" t="str">
        <f t="shared" si="306"/>
        <v/>
      </c>
      <c r="T216" s="232" t="str">
        <f t="shared" si="306"/>
        <v/>
      </c>
      <c r="U216" s="232" t="str">
        <f t="shared" si="306"/>
        <v/>
      </c>
      <c r="V216" s="232" t="str">
        <f t="shared" si="306"/>
        <v/>
      </c>
      <c r="W216" s="232" t="str">
        <f t="shared" si="306"/>
        <v/>
      </c>
      <c r="X216" s="232" t="str">
        <f t="shared" si="306"/>
        <v/>
      </c>
      <c r="Y216" s="232" t="str">
        <f t="shared" si="306"/>
        <v/>
      </c>
      <c r="Z216" s="232" t="str">
        <f t="shared" si="306"/>
        <v/>
      </c>
      <c r="AA216" s="232" t="str">
        <f t="shared" si="306"/>
        <v/>
      </c>
      <c r="AB216" s="232" t="str">
        <f t="shared" si="306"/>
        <v/>
      </c>
      <c r="AC216" s="232" t="str">
        <f t="shared" si="306"/>
        <v/>
      </c>
      <c r="AD216" s="232" t="str">
        <f t="shared" si="306"/>
        <v/>
      </c>
      <c r="AE216" s="232" t="str">
        <f t="shared" si="306"/>
        <v/>
      </c>
      <c r="AF216" s="232" t="str">
        <f t="shared" si="306"/>
        <v/>
      </c>
      <c r="AG216" s="232" t="str">
        <f t="shared" si="306"/>
        <v/>
      </c>
      <c r="AH216" s="232" t="str">
        <f t="shared" si="306"/>
        <v/>
      </c>
      <c r="AI216" s="232" t="str">
        <f t="shared" si="306"/>
        <v/>
      </c>
      <c r="AJ216" s="232" t="str">
        <f t="shared" si="306"/>
        <v/>
      </c>
      <c r="AK216" s="232" t="str">
        <f t="shared" si="306"/>
        <v/>
      </c>
      <c r="AL216" s="232" t="str">
        <f t="shared" si="306"/>
        <v/>
      </c>
      <c r="AM216" s="232" t="str">
        <f t="shared" si="306"/>
        <v/>
      </c>
      <c r="AN216" s="232" t="str">
        <f t="shared" si="306"/>
        <v/>
      </c>
      <c r="AO216" s="232" t="str">
        <f t="shared" si="306"/>
        <v/>
      </c>
      <c r="AP216" s="232" t="str">
        <f t="shared" si="306"/>
        <v/>
      </c>
      <c r="AQ216" s="232" t="str">
        <f t="shared" si="306"/>
        <v/>
      </c>
      <c r="AR216" s="232" t="str">
        <f t="shared" si="306"/>
        <v/>
      </c>
      <c r="AS216" s="232" t="str">
        <f t="shared" si="306"/>
        <v/>
      </c>
      <c r="AT216" s="232" t="str">
        <f t="shared" si="306"/>
        <v/>
      </c>
      <c r="AU216" s="232" t="str">
        <f t="shared" si="306"/>
        <v/>
      </c>
      <c r="AV216" s="232" t="str">
        <f t="shared" si="306"/>
        <v/>
      </c>
      <c r="AW216" s="232" t="str">
        <f t="shared" si="306"/>
        <v/>
      </c>
      <c r="AX216" s="232" t="str">
        <f t="shared" si="306"/>
        <v/>
      </c>
      <c r="AY216" s="232" t="str">
        <f t="shared" si="306"/>
        <v/>
      </c>
      <c r="AZ216" s="232" t="str">
        <f t="shared" si="306"/>
        <v/>
      </c>
      <c r="BA216" s="232" t="str">
        <f t="shared" si="306"/>
        <v/>
      </c>
      <c r="BB216" s="232" t="str">
        <f t="shared" si="306"/>
        <v/>
      </c>
      <c r="BC216" s="232" t="str">
        <f t="shared" si="306"/>
        <v/>
      </c>
      <c r="BD216" s="232" t="str">
        <f t="shared" si="306"/>
        <v/>
      </c>
      <c r="BE216" s="232" t="str">
        <f t="shared" si="306"/>
        <v/>
      </c>
      <c r="BF216" s="236" t="str">
        <f t="shared" si="306"/>
        <v/>
      </c>
      <c r="BG216" s="10"/>
    </row>
    <row r="217" spans="1:59" ht="10.5" customHeight="1" x14ac:dyDescent="0.25">
      <c r="A217" s="10"/>
      <c r="C217" s="516" t="str">
        <f>IF(ISBLANK(C199),"",C199)</f>
        <v/>
      </c>
      <c r="D217" s="517"/>
      <c r="E217" s="517"/>
      <c r="F217" s="518"/>
      <c r="G217" s="537">
        <f t="shared" si="293"/>
        <v>0</v>
      </c>
      <c r="H217" s="538"/>
      <c r="I217" s="231" t="str">
        <f>IF(I199="","",I199*I200)</f>
        <v/>
      </c>
      <c r="J217" s="232" t="str">
        <f t="shared" ref="J217:BF217" si="307">IF(J199="","",J199*J200)</f>
        <v/>
      </c>
      <c r="K217" s="232" t="str">
        <f t="shared" si="307"/>
        <v/>
      </c>
      <c r="L217" s="232" t="str">
        <f t="shared" si="307"/>
        <v/>
      </c>
      <c r="M217" s="232" t="str">
        <f t="shared" si="307"/>
        <v/>
      </c>
      <c r="N217" s="232" t="str">
        <f t="shared" si="307"/>
        <v/>
      </c>
      <c r="O217" s="232" t="str">
        <f t="shared" si="307"/>
        <v/>
      </c>
      <c r="P217" s="232" t="str">
        <f t="shared" si="307"/>
        <v/>
      </c>
      <c r="Q217" s="232" t="str">
        <f t="shared" si="307"/>
        <v/>
      </c>
      <c r="R217" s="232" t="str">
        <f t="shared" si="307"/>
        <v/>
      </c>
      <c r="S217" s="232" t="str">
        <f t="shared" si="307"/>
        <v/>
      </c>
      <c r="T217" s="232" t="str">
        <f t="shared" si="307"/>
        <v/>
      </c>
      <c r="U217" s="232" t="str">
        <f t="shared" si="307"/>
        <v/>
      </c>
      <c r="V217" s="232" t="str">
        <f t="shared" si="307"/>
        <v/>
      </c>
      <c r="W217" s="232" t="str">
        <f t="shared" si="307"/>
        <v/>
      </c>
      <c r="X217" s="232" t="str">
        <f t="shared" si="307"/>
        <v/>
      </c>
      <c r="Y217" s="232" t="str">
        <f t="shared" si="307"/>
        <v/>
      </c>
      <c r="Z217" s="232" t="str">
        <f t="shared" si="307"/>
        <v/>
      </c>
      <c r="AA217" s="232" t="str">
        <f t="shared" si="307"/>
        <v/>
      </c>
      <c r="AB217" s="232" t="str">
        <f t="shared" si="307"/>
        <v/>
      </c>
      <c r="AC217" s="232" t="str">
        <f t="shared" si="307"/>
        <v/>
      </c>
      <c r="AD217" s="232" t="str">
        <f t="shared" si="307"/>
        <v/>
      </c>
      <c r="AE217" s="232" t="str">
        <f t="shared" si="307"/>
        <v/>
      </c>
      <c r="AF217" s="232" t="str">
        <f t="shared" si="307"/>
        <v/>
      </c>
      <c r="AG217" s="232" t="str">
        <f t="shared" si="307"/>
        <v/>
      </c>
      <c r="AH217" s="232" t="str">
        <f t="shared" si="307"/>
        <v/>
      </c>
      <c r="AI217" s="232" t="str">
        <f t="shared" si="307"/>
        <v/>
      </c>
      <c r="AJ217" s="232" t="str">
        <f t="shared" si="307"/>
        <v/>
      </c>
      <c r="AK217" s="232" t="str">
        <f t="shared" si="307"/>
        <v/>
      </c>
      <c r="AL217" s="232" t="str">
        <f t="shared" si="307"/>
        <v/>
      </c>
      <c r="AM217" s="232" t="str">
        <f t="shared" si="307"/>
        <v/>
      </c>
      <c r="AN217" s="232" t="str">
        <f t="shared" si="307"/>
        <v/>
      </c>
      <c r="AO217" s="232" t="str">
        <f t="shared" si="307"/>
        <v/>
      </c>
      <c r="AP217" s="232" t="str">
        <f t="shared" si="307"/>
        <v/>
      </c>
      <c r="AQ217" s="232" t="str">
        <f t="shared" si="307"/>
        <v/>
      </c>
      <c r="AR217" s="232" t="str">
        <f t="shared" si="307"/>
        <v/>
      </c>
      <c r="AS217" s="232" t="str">
        <f t="shared" si="307"/>
        <v/>
      </c>
      <c r="AT217" s="232" t="str">
        <f t="shared" si="307"/>
        <v/>
      </c>
      <c r="AU217" s="232" t="str">
        <f t="shared" si="307"/>
        <v/>
      </c>
      <c r="AV217" s="232" t="str">
        <f t="shared" si="307"/>
        <v/>
      </c>
      <c r="AW217" s="232" t="str">
        <f t="shared" si="307"/>
        <v/>
      </c>
      <c r="AX217" s="232" t="str">
        <f t="shared" si="307"/>
        <v/>
      </c>
      <c r="AY217" s="232" t="str">
        <f t="shared" si="307"/>
        <v/>
      </c>
      <c r="AZ217" s="232" t="str">
        <f t="shared" si="307"/>
        <v/>
      </c>
      <c r="BA217" s="232" t="str">
        <f t="shared" si="307"/>
        <v/>
      </c>
      <c r="BB217" s="232" t="str">
        <f t="shared" si="307"/>
        <v/>
      </c>
      <c r="BC217" s="232" t="str">
        <f t="shared" si="307"/>
        <v/>
      </c>
      <c r="BD217" s="232" t="str">
        <f t="shared" si="307"/>
        <v/>
      </c>
      <c r="BE217" s="232" t="str">
        <f t="shared" si="307"/>
        <v/>
      </c>
      <c r="BF217" s="236" t="str">
        <f t="shared" si="307"/>
        <v/>
      </c>
      <c r="BG217" s="10"/>
    </row>
    <row r="218" spans="1:59" ht="10.5" customHeight="1" thickBot="1" x14ac:dyDescent="0.3">
      <c r="A218" s="10"/>
      <c r="C218" s="539" t="str">
        <f>IF(ISBLANK(C201),"",C201)</f>
        <v/>
      </c>
      <c r="D218" s="540"/>
      <c r="E218" s="540"/>
      <c r="F218" s="541"/>
      <c r="G218" s="556">
        <f t="shared" si="293"/>
        <v>0</v>
      </c>
      <c r="H218" s="557"/>
      <c r="I218" s="233" t="str">
        <f>IF(I201="","",I201*I202)</f>
        <v/>
      </c>
      <c r="J218" s="234" t="str">
        <f t="shared" ref="J218:BF218" si="308">IF(J201="","",J201*J202)</f>
        <v/>
      </c>
      <c r="K218" s="234" t="str">
        <f t="shared" si="308"/>
        <v/>
      </c>
      <c r="L218" s="234" t="str">
        <f t="shared" si="308"/>
        <v/>
      </c>
      <c r="M218" s="234" t="str">
        <f t="shared" si="308"/>
        <v/>
      </c>
      <c r="N218" s="234" t="str">
        <f t="shared" si="308"/>
        <v/>
      </c>
      <c r="O218" s="234" t="str">
        <f t="shared" si="308"/>
        <v/>
      </c>
      <c r="P218" s="234" t="str">
        <f t="shared" si="308"/>
        <v/>
      </c>
      <c r="Q218" s="234" t="str">
        <f t="shared" si="308"/>
        <v/>
      </c>
      <c r="R218" s="234" t="str">
        <f t="shared" si="308"/>
        <v/>
      </c>
      <c r="S218" s="234" t="str">
        <f t="shared" si="308"/>
        <v/>
      </c>
      <c r="T218" s="234" t="str">
        <f t="shared" si="308"/>
        <v/>
      </c>
      <c r="U218" s="234" t="str">
        <f t="shared" si="308"/>
        <v/>
      </c>
      <c r="V218" s="234" t="str">
        <f t="shared" si="308"/>
        <v/>
      </c>
      <c r="W218" s="234" t="str">
        <f t="shared" si="308"/>
        <v/>
      </c>
      <c r="X218" s="234" t="str">
        <f t="shared" si="308"/>
        <v/>
      </c>
      <c r="Y218" s="234" t="str">
        <f t="shared" si="308"/>
        <v/>
      </c>
      <c r="Z218" s="234" t="str">
        <f t="shared" si="308"/>
        <v/>
      </c>
      <c r="AA218" s="234" t="str">
        <f t="shared" si="308"/>
        <v/>
      </c>
      <c r="AB218" s="234" t="str">
        <f t="shared" si="308"/>
        <v/>
      </c>
      <c r="AC218" s="234" t="str">
        <f t="shared" si="308"/>
        <v/>
      </c>
      <c r="AD218" s="234" t="str">
        <f t="shared" si="308"/>
        <v/>
      </c>
      <c r="AE218" s="234" t="str">
        <f t="shared" si="308"/>
        <v/>
      </c>
      <c r="AF218" s="234" t="str">
        <f t="shared" si="308"/>
        <v/>
      </c>
      <c r="AG218" s="234" t="str">
        <f t="shared" si="308"/>
        <v/>
      </c>
      <c r="AH218" s="234" t="str">
        <f t="shared" si="308"/>
        <v/>
      </c>
      <c r="AI218" s="234" t="str">
        <f t="shared" si="308"/>
        <v/>
      </c>
      <c r="AJ218" s="234" t="str">
        <f t="shared" si="308"/>
        <v/>
      </c>
      <c r="AK218" s="234" t="str">
        <f t="shared" si="308"/>
        <v/>
      </c>
      <c r="AL218" s="234" t="str">
        <f t="shared" si="308"/>
        <v/>
      </c>
      <c r="AM218" s="234" t="str">
        <f t="shared" si="308"/>
        <v/>
      </c>
      <c r="AN218" s="234" t="str">
        <f t="shared" si="308"/>
        <v/>
      </c>
      <c r="AO218" s="234" t="str">
        <f t="shared" si="308"/>
        <v/>
      </c>
      <c r="AP218" s="234" t="str">
        <f t="shared" si="308"/>
        <v/>
      </c>
      <c r="AQ218" s="234" t="str">
        <f t="shared" si="308"/>
        <v/>
      </c>
      <c r="AR218" s="234" t="str">
        <f t="shared" si="308"/>
        <v/>
      </c>
      <c r="AS218" s="234" t="str">
        <f t="shared" si="308"/>
        <v/>
      </c>
      <c r="AT218" s="234" t="str">
        <f t="shared" si="308"/>
        <v/>
      </c>
      <c r="AU218" s="234" t="str">
        <f t="shared" si="308"/>
        <v/>
      </c>
      <c r="AV218" s="234" t="str">
        <f t="shared" si="308"/>
        <v/>
      </c>
      <c r="AW218" s="234" t="str">
        <f t="shared" si="308"/>
        <v/>
      </c>
      <c r="AX218" s="234" t="str">
        <f t="shared" si="308"/>
        <v/>
      </c>
      <c r="AY218" s="234" t="str">
        <f t="shared" si="308"/>
        <v/>
      </c>
      <c r="AZ218" s="234" t="str">
        <f t="shared" si="308"/>
        <v/>
      </c>
      <c r="BA218" s="234" t="str">
        <f t="shared" si="308"/>
        <v/>
      </c>
      <c r="BB218" s="234" t="str">
        <f t="shared" si="308"/>
        <v/>
      </c>
      <c r="BC218" s="234" t="str">
        <f t="shared" si="308"/>
        <v/>
      </c>
      <c r="BD218" s="234" t="str">
        <f t="shared" si="308"/>
        <v/>
      </c>
      <c r="BE218" s="234" t="str">
        <f t="shared" si="308"/>
        <v/>
      </c>
      <c r="BF218" s="237" t="str">
        <f t="shared" si="308"/>
        <v/>
      </c>
      <c r="BG218" s="10"/>
    </row>
    <row r="219" spans="1:59" ht="15.75" thickBot="1" x14ac:dyDescent="0.3">
      <c r="A219" s="10"/>
      <c r="C219" s="542" t="s">
        <v>160</v>
      </c>
      <c r="D219" s="543"/>
      <c r="E219" s="543"/>
      <c r="F219" s="544"/>
      <c r="G219" s="580">
        <f t="shared" si="293"/>
        <v>0</v>
      </c>
      <c r="H219" s="581"/>
      <c r="I219" s="110">
        <f>IF(I172&gt;$G$13,"",SUM(I204:I218))</f>
        <v>0</v>
      </c>
      <c r="J219" s="111">
        <f t="shared" ref="J219:BF219" si="309">IF(J172&gt;$G$13,"",SUM(J204:J218))</f>
        <v>0</v>
      </c>
      <c r="K219" s="111">
        <f t="shared" si="309"/>
        <v>0</v>
      </c>
      <c r="L219" s="111">
        <f t="shared" si="309"/>
        <v>0</v>
      </c>
      <c r="M219" s="111">
        <f t="shared" si="309"/>
        <v>0</v>
      </c>
      <c r="N219" s="111">
        <f t="shared" si="309"/>
        <v>0</v>
      </c>
      <c r="O219" s="111">
        <f t="shared" si="309"/>
        <v>0</v>
      </c>
      <c r="P219" s="111">
        <f t="shared" si="309"/>
        <v>0</v>
      </c>
      <c r="Q219" s="111">
        <f t="shared" si="309"/>
        <v>0</v>
      </c>
      <c r="R219" s="111">
        <f t="shared" si="309"/>
        <v>0</v>
      </c>
      <c r="S219" s="111">
        <f t="shared" si="309"/>
        <v>0</v>
      </c>
      <c r="T219" s="111">
        <f t="shared" si="309"/>
        <v>0</v>
      </c>
      <c r="U219" s="111">
        <f t="shared" si="309"/>
        <v>0</v>
      </c>
      <c r="V219" s="111">
        <f t="shared" si="309"/>
        <v>0</v>
      </c>
      <c r="W219" s="111">
        <f t="shared" si="309"/>
        <v>0</v>
      </c>
      <c r="X219" s="111">
        <f t="shared" si="309"/>
        <v>0</v>
      </c>
      <c r="Y219" s="111">
        <f t="shared" si="309"/>
        <v>0</v>
      </c>
      <c r="Z219" s="111">
        <f t="shared" si="309"/>
        <v>0</v>
      </c>
      <c r="AA219" s="111">
        <f t="shared" si="309"/>
        <v>0</v>
      </c>
      <c r="AB219" s="111">
        <f t="shared" si="309"/>
        <v>0</v>
      </c>
      <c r="AC219" s="111">
        <f t="shared" si="309"/>
        <v>0</v>
      </c>
      <c r="AD219" s="111">
        <f t="shared" si="309"/>
        <v>0</v>
      </c>
      <c r="AE219" s="111">
        <f t="shared" si="309"/>
        <v>0</v>
      </c>
      <c r="AF219" s="111">
        <f t="shared" si="309"/>
        <v>0</v>
      </c>
      <c r="AG219" s="111">
        <f t="shared" si="309"/>
        <v>0</v>
      </c>
      <c r="AH219" s="111">
        <f t="shared" si="309"/>
        <v>0</v>
      </c>
      <c r="AI219" s="111">
        <f t="shared" si="309"/>
        <v>0</v>
      </c>
      <c r="AJ219" s="111">
        <f t="shared" si="309"/>
        <v>0</v>
      </c>
      <c r="AK219" s="111">
        <f t="shared" si="309"/>
        <v>0</v>
      </c>
      <c r="AL219" s="111">
        <f t="shared" si="309"/>
        <v>0</v>
      </c>
      <c r="AM219" s="111">
        <f t="shared" si="309"/>
        <v>0</v>
      </c>
      <c r="AN219" s="111">
        <f t="shared" si="309"/>
        <v>0</v>
      </c>
      <c r="AO219" s="111">
        <f t="shared" si="309"/>
        <v>0</v>
      </c>
      <c r="AP219" s="111">
        <f t="shared" si="309"/>
        <v>0</v>
      </c>
      <c r="AQ219" s="111">
        <f t="shared" si="309"/>
        <v>0</v>
      </c>
      <c r="AR219" s="111">
        <f t="shared" si="309"/>
        <v>0</v>
      </c>
      <c r="AS219" s="111">
        <f t="shared" si="309"/>
        <v>0</v>
      </c>
      <c r="AT219" s="111">
        <f t="shared" si="309"/>
        <v>0</v>
      </c>
      <c r="AU219" s="111">
        <f t="shared" si="309"/>
        <v>0</v>
      </c>
      <c r="AV219" s="111">
        <f t="shared" si="309"/>
        <v>0</v>
      </c>
      <c r="AW219" s="111">
        <f t="shared" si="309"/>
        <v>0</v>
      </c>
      <c r="AX219" s="111">
        <f t="shared" si="309"/>
        <v>0</v>
      </c>
      <c r="AY219" s="111">
        <f t="shared" si="309"/>
        <v>0</v>
      </c>
      <c r="AZ219" s="111">
        <f t="shared" si="309"/>
        <v>0</v>
      </c>
      <c r="BA219" s="111">
        <f t="shared" si="309"/>
        <v>0</v>
      </c>
      <c r="BB219" s="111">
        <f t="shared" si="309"/>
        <v>0</v>
      </c>
      <c r="BC219" s="111">
        <f t="shared" si="309"/>
        <v>0</v>
      </c>
      <c r="BD219" s="111">
        <f t="shared" si="309"/>
        <v>0</v>
      </c>
      <c r="BE219" s="111">
        <f t="shared" si="309"/>
        <v>0</v>
      </c>
      <c r="BF219" s="111">
        <f t="shared" si="309"/>
        <v>0</v>
      </c>
      <c r="BG219" s="10"/>
    </row>
    <row r="220" spans="1:59" x14ac:dyDescent="0.25">
      <c r="A220" s="10"/>
      <c r="BG220" s="10"/>
    </row>
    <row r="221" spans="1:59" x14ac:dyDescent="0.25">
      <c r="A221" s="10"/>
      <c r="BG221" s="10"/>
    </row>
    <row r="222" spans="1:59" ht="19.5" thickBot="1" x14ac:dyDescent="0.35">
      <c r="A222" s="10"/>
      <c r="B222" s="36" t="s">
        <v>24</v>
      </c>
      <c r="C222" s="37"/>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10"/>
    </row>
    <row r="223" spans="1:59" ht="18.75" x14ac:dyDescent="0.3">
      <c r="A223" s="10"/>
      <c r="B223" s="515" t="str">
        <f>IF(COUNTIF(B225:H241,"Warning")&gt;0,"Please Correct","Ok")</f>
        <v>Ok</v>
      </c>
      <c r="C223" s="515"/>
      <c r="BG223" s="10"/>
    </row>
    <row r="224" spans="1:59" ht="15.75" thickBot="1" x14ac:dyDescent="0.3">
      <c r="A224" s="10"/>
      <c r="G224" s="571" t="s">
        <v>15</v>
      </c>
      <c r="H224" s="571"/>
      <c r="I224" s="3">
        <f>+'Input Sheet'!$G$12</f>
        <v>2022</v>
      </c>
      <c r="J224" s="3">
        <f t="shared" ref="J224:Q224" si="310">I224+1</f>
        <v>2023</v>
      </c>
      <c r="K224" s="3">
        <f t="shared" si="310"/>
        <v>2024</v>
      </c>
      <c r="L224" s="3">
        <f t="shared" si="310"/>
        <v>2025</v>
      </c>
      <c r="M224" s="3">
        <f t="shared" si="310"/>
        <v>2026</v>
      </c>
      <c r="N224" s="3">
        <f t="shared" si="310"/>
        <v>2027</v>
      </c>
      <c r="O224" s="3">
        <f t="shared" si="310"/>
        <v>2028</v>
      </c>
      <c r="P224" s="3">
        <f t="shared" si="310"/>
        <v>2029</v>
      </c>
      <c r="Q224" s="3">
        <f t="shared" si="310"/>
        <v>2030</v>
      </c>
      <c r="R224" s="3">
        <f t="shared" ref="R224" si="311">Q224+1</f>
        <v>2031</v>
      </c>
      <c r="S224" s="3">
        <f t="shared" ref="S224" si="312">R224+1</f>
        <v>2032</v>
      </c>
      <c r="T224" s="3">
        <f t="shared" ref="T224" si="313">S224+1</f>
        <v>2033</v>
      </c>
      <c r="U224" s="3">
        <f t="shared" ref="U224" si="314">T224+1</f>
        <v>2034</v>
      </c>
      <c r="V224" s="3">
        <f t="shared" ref="V224" si="315">U224+1</f>
        <v>2035</v>
      </c>
      <c r="W224" s="3">
        <f t="shared" ref="W224" si="316">V224+1</f>
        <v>2036</v>
      </c>
      <c r="X224" s="3">
        <f t="shared" ref="X224" si="317">W224+1</f>
        <v>2037</v>
      </c>
      <c r="Y224" s="3">
        <f t="shared" ref="Y224" si="318">X224+1</f>
        <v>2038</v>
      </c>
      <c r="Z224" s="3">
        <f t="shared" ref="Z224" si="319">Y224+1</f>
        <v>2039</v>
      </c>
      <c r="AA224" s="3">
        <f t="shared" ref="AA224" si="320">Z224+1</f>
        <v>2040</v>
      </c>
      <c r="AB224" s="3">
        <f t="shared" ref="AB224" si="321">AA224+1</f>
        <v>2041</v>
      </c>
      <c r="AC224" s="3">
        <f t="shared" ref="AC224" si="322">AB224+1</f>
        <v>2042</v>
      </c>
      <c r="AD224" s="3">
        <f t="shared" ref="AD224" si="323">AC224+1</f>
        <v>2043</v>
      </c>
      <c r="AE224" s="3">
        <f t="shared" ref="AE224" si="324">AD224+1</f>
        <v>2044</v>
      </c>
      <c r="AF224" s="3">
        <f t="shared" ref="AF224" si="325">AE224+1</f>
        <v>2045</v>
      </c>
      <c r="AG224" s="3">
        <f t="shared" ref="AG224" si="326">AF224+1</f>
        <v>2046</v>
      </c>
      <c r="AH224" s="3">
        <f t="shared" ref="AH224" si="327">AG224+1</f>
        <v>2047</v>
      </c>
      <c r="AI224" s="3">
        <f t="shared" ref="AI224" si="328">AH224+1</f>
        <v>2048</v>
      </c>
      <c r="AJ224" s="3">
        <f t="shared" ref="AJ224" si="329">AI224+1</f>
        <v>2049</v>
      </c>
      <c r="AK224" s="3">
        <f t="shared" ref="AK224" si="330">AJ224+1</f>
        <v>2050</v>
      </c>
      <c r="AL224" s="3">
        <f t="shared" ref="AL224" si="331">AK224+1</f>
        <v>2051</v>
      </c>
      <c r="AM224" s="3">
        <f t="shared" ref="AM224" si="332">AL224+1</f>
        <v>2052</v>
      </c>
      <c r="AN224" s="3">
        <f t="shared" ref="AN224" si="333">AM224+1</f>
        <v>2053</v>
      </c>
      <c r="AO224" s="3">
        <f t="shared" ref="AO224" si="334">AN224+1</f>
        <v>2054</v>
      </c>
      <c r="AP224" s="3">
        <f t="shared" ref="AP224" si="335">AO224+1</f>
        <v>2055</v>
      </c>
      <c r="AQ224" s="3">
        <f t="shared" ref="AQ224" si="336">AP224+1</f>
        <v>2056</v>
      </c>
      <c r="AR224" s="3">
        <f t="shared" ref="AR224" si="337">AQ224+1</f>
        <v>2057</v>
      </c>
      <c r="AS224" s="3">
        <f t="shared" ref="AS224" si="338">AR224+1</f>
        <v>2058</v>
      </c>
      <c r="AT224" s="3">
        <f t="shared" ref="AT224" si="339">AS224+1</f>
        <v>2059</v>
      </c>
      <c r="AU224" s="3">
        <f t="shared" ref="AU224" si="340">AT224+1</f>
        <v>2060</v>
      </c>
      <c r="AV224" s="3">
        <f t="shared" ref="AV224" si="341">AU224+1</f>
        <v>2061</v>
      </c>
      <c r="AW224" s="3">
        <f t="shared" ref="AW224" si="342">AV224+1</f>
        <v>2062</v>
      </c>
      <c r="AX224" s="3">
        <f t="shared" ref="AX224" si="343">AW224+1</f>
        <v>2063</v>
      </c>
      <c r="AY224" s="3">
        <f t="shared" ref="AY224" si="344">AX224+1</f>
        <v>2064</v>
      </c>
      <c r="AZ224" s="3">
        <f t="shared" ref="AZ224" si="345">AY224+1</f>
        <v>2065</v>
      </c>
      <c r="BA224" s="3">
        <f t="shared" ref="BA224" si="346">AZ224+1</f>
        <v>2066</v>
      </c>
      <c r="BB224" s="3">
        <f t="shared" ref="BB224" si="347">BA224+1</f>
        <v>2067</v>
      </c>
      <c r="BC224" s="3">
        <f t="shared" ref="BC224" si="348">BB224+1</f>
        <v>2068</v>
      </c>
      <c r="BD224" s="3">
        <f t="shared" ref="BD224" si="349">BC224+1</f>
        <v>2069</v>
      </c>
      <c r="BE224" s="3">
        <f t="shared" ref="BE224" si="350">BD224+1</f>
        <v>2070</v>
      </c>
      <c r="BF224" s="3">
        <f t="shared" ref="BF224" si="351">BE224+1</f>
        <v>2071</v>
      </c>
      <c r="BG224" s="10"/>
    </row>
    <row r="225" spans="1:59" x14ac:dyDescent="0.25">
      <c r="A225" s="10"/>
      <c r="B225" s="64"/>
      <c r="E225" s="4"/>
      <c r="F225" s="65" t="s">
        <v>20</v>
      </c>
      <c r="G225" s="613">
        <f>G73</f>
        <v>0</v>
      </c>
      <c r="H225" s="614"/>
      <c r="I225" s="106">
        <f t="shared" ref="I225:AV225" si="352">IF(I224&gt;$G$13,"",I73)</f>
        <v>0</v>
      </c>
      <c r="J225" s="107">
        <f t="shared" si="352"/>
        <v>0</v>
      </c>
      <c r="K225" s="107">
        <f t="shared" si="352"/>
        <v>0</v>
      </c>
      <c r="L225" s="107">
        <f t="shared" si="352"/>
        <v>0</v>
      </c>
      <c r="M225" s="107">
        <f t="shared" si="352"/>
        <v>0</v>
      </c>
      <c r="N225" s="107">
        <f t="shared" si="352"/>
        <v>0</v>
      </c>
      <c r="O225" s="107">
        <f t="shared" si="352"/>
        <v>0</v>
      </c>
      <c r="P225" s="107">
        <f t="shared" si="352"/>
        <v>0</v>
      </c>
      <c r="Q225" s="107">
        <f t="shared" si="352"/>
        <v>0</v>
      </c>
      <c r="R225" s="107">
        <f t="shared" si="352"/>
        <v>0</v>
      </c>
      <c r="S225" s="107">
        <f t="shared" si="352"/>
        <v>0</v>
      </c>
      <c r="T225" s="107">
        <f t="shared" si="352"/>
        <v>0</v>
      </c>
      <c r="U225" s="107">
        <f t="shared" si="352"/>
        <v>0</v>
      </c>
      <c r="V225" s="107">
        <f t="shared" si="352"/>
        <v>0</v>
      </c>
      <c r="W225" s="107">
        <f t="shared" si="352"/>
        <v>0</v>
      </c>
      <c r="X225" s="107">
        <f t="shared" si="352"/>
        <v>0</v>
      </c>
      <c r="Y225" s="107">
        <f t="shared" si="352"/>
        <v>0</v>
      </c>
      <c r="Z225" s="107">
        <f t="shared" si="352"/>
        <v>0</v>
      </c>
      <c r="AA225" s="107">
        <f t="shared" si="352"/>
        <v>0</v>
      </c>
      <c r="AB225" s="107">
        <f t="shared" si="352"/>
        <v>0</v>
      </c>
      <c r="AC225" s="107">
        <f t="shared" si="352"/>
        <v>0</v>
      </c>
      <c r="AD225" s="107">
        <f t="shared" si="352"/>
        <v>0</v>
      </c>
      <c r="AE225" s="107">
        <f t="shared" si="352"/>
        <v>0</v>
      </c>
      <c r="AF225" s="107">
        <f t="shared" si="352"/>
        <v>0</v>
      </c>
      <c r="AG225" s="107">
        <f t="shared" si="352"/>
        <v>0</v>
      </c>
      <c r="AH225" s="107">
        <f t="shared" si="352"/>
        <v>0</v>
      </c>
      <c r="AI225" s="107">
        <f t="shared" si="352"/>
        <v>0</v>
      </c>
      <c r="AJ225" s="107">
        <f t="shared" si="352"/>
        <v>0</v>
      </c>
      <c r="AK225" s="107">
        <f t="shared" si="352"/>
        <v>0</v>
      </c>
      <c r="AL225" s="107">
        <f t="shared" si="352"/>
        <v>0</v>
      </c>
      <c r="AM225" s="107">
        <f t="shared" si="352"/>
        <v>0</v>
      </c>
      <c r="AN225" s="107">
        <f t="shared" si="352"/>
        <v>0</v>
      </c>
      <c r="AO225" s="107">
        <f t="shared" si="352"/>
        <v>0</v>
      </c>
      <c r="AP225" s="107">
        <f t="shared" si="352"/>
        <v>0</v>
      </c>
      <c r="AQ225" s="107">
        <f t="shared" si="352"/>
        <v>0</v>
      </c>
      <c r="AR225" s="107">
        <f t="shared" si="352"/>
        <v>0</v>
      </c>
      <c r="AS225" s="107">
        <f t="shared" si="352"/>
        <v>0</v>
      </c>
      <c r="AT225" s="107">
        <f t="shared" si="352"/>
        <v>0</v>
      </c>
      <c r="AU225" s="107">
        <f t="shared" si="352"/>
        <v>0</v>
      </c>
      <c r="AV225" s="107">
        <f t="shared" si="352"/>
        <v>0</v>
      </c>
      <c r="AW225" s="107">
        <f t="shared" ref="AW225:BF225" si="353">IF(AW224&gt;$G$13,"",AW73)</f>
        <v>0</v>
      </c>
      <c r="AX225" s="107">
        <f t="shared" si="353"/>
        <v>0</v>
      </c>
      <c r="AY225" s="107">
        <f t="shared" si="353"/>
        <v>0</v>
      </c>
      <c r="AZ225" s="107">
        <f t="shared" si="353"/>
        <v>0</v>
      </c>
      <c r="BA225" s="107">
        <f t="shared" si="353"/>
        <v>0</v>
      </c>
      <c r="BB225" s="107">
        <f t="shared" si="353"/>
        <v>0</v>
      </c>
      <c r="BC225" s="107">
        <f t="shared" si="353"/>
        <v>0</v>
      </c>
      <c r="BD225" s="107">
        <f t="shared" si="353"/>
        <v>0</v>
      </c>
      <c r="BE225" s="107">
        <f t="shared" si="353"/>
        <v>0</v>
      </c>
      <c r="BF225" s="107">
        <f t="shared" si="353"/>
        <v>0</v>
      </c>
      <c r="BG225" s="10"/>
    </row>
    <row r="226" spans="1:59" ht="15.75" thickBot="1" x14ac:dyDescent="0.3">
      <c r="A226" s="10"/>
      <c r="C226" s="3" t="s">
        <v>38</v>
      </c>
      <c r="E226" s="4"/>
      <c r="F226" s="64" t="str">
        <f>IF(OR(COUNTIF(G226:BF226,"&lt;0")&gt;0,COUNTIF(G226:BF226,"*")&gt;0),"Warning","Eligible costs - Works")</f>
        <v>Eligible costs - Works</v>
      </c>
      <c r="G226" s="576">
        <f>SUM(I226:BF226)</f>
        <v>0</v>
      </c>
      <c r="H226" s="577"/>
      <c r="I226" s="436"/>
      <c r="J226" s="437"/>
      <c r="K226" s="437"/>
      <c r="L226" s="437"/>
      <c r="M226" s="437"/>
      <c r="N226" s="437"/>
      <c r="O226" s="437"/>
      <c r="P226" s="437"/>
      <c r="Q226" s="437"/>
      <c r="R226" s="437"/>
      <c r="S226" s="437"/>
      <c r="T226" s="437"/>
      <c r="U226" s="437"/>
      <c r="V226" s="437"/>
      <c r="W226" s="437"/>
      <c r="X226" s="437"/>
      <c r="Y226" s="437"/>
      <c r="Z226" s="437"/>
      <c r="AA226" s="437"/>
      <c r="AB226" s="437"/>
      <c r="AC226" s="437"/>
      <c r="AD226" s="437"/>
      <c r="AE226" s="437"/>
      <c r="AF226" s="437"/>
      <c r="AG226" s="437"/>
      <c r="AH226" s="437"/>
      <c r="AI226" s="437"/>
      <c r="AJ226" s="437"/>
      <c r="AK226" s="437"/>
      <c r="AL226" s="437"/>
      <c r="AM226" s="437"/>
      <c r="AN226" s="437"/>
      <c r="AO226" s="437"/>
      <c r="AP226" s="437"/>
      <c r="AQ226" s="437"/>
      <c r="AR226" s="437"/>
      <c r="AS226" s="437"/>
      <c r="AT226" s="437"/>
      <c r="AU226" s="437"/>
      <c r="AV226" s="437"/>
      <c r="AW226" s="437"/>
      <c r="AX226" s="437"/>
      <c r="AY226" s="437"/>
      <c r="AZ226" s="437"/>
      <c r="BA226" s="437"/>
      <c r="BB226" s="437"/>
      <c r="BC226" s="437"/>
      <c r="BD226" s="437"/>
      <c r="BE226" s="437"/>
      <c r="BF226" s="437"/>
      <c r="BG226" s="10"/>
    </row>
    <row r="227" spans="1:59" x14ac:dyDescent="0.25">
      <c r="A227" s="10"/>
      <c r="B227" s="2" t="str">
        <f>IF(OR(C227&lt;0%,C227&gt;85%,ISTEXT(C227)),"Warning","")</f>
        <v/>
      </c>
      <c r="C227" s="312"/>
      <c r="D227" s="2" t="s">
        <v>158</v>
      </c>
      <c r="F227" s="65" t="s">
        <v>164</v>
      </c>
      <c r="G227" s="576">
        <f>SUM(I227:BF227)</f>
        <v>0</v>
      </c>
      <c r="H227" s="577"/>
      <c r="I227" s="280">
        <f t="shared" ref="I227:AN227" si="354">IF(I224&gt;$G$13,"",I226*$C$227)</f>
        <v>0</v>
      </c>
      <c r="J227" s="281">
        <f t="shared" si="354"/>
        <v>0</v>
      </c>
      <c r="K227" s="281">
        <f t="shared" si="354"/>
        <v>0</v>
      </c>
      <c r="L227" s="281">
        <f t="shared" si="354"/>
        <v>0</v>
      </c>
      <c r="M227" s="281">
        <f t="shared" si="354"/>
        <v>0</v>
      </c>
      <c r="N227" s="281">
        <f t="shared" si="354"/>
        <v>0</v>
      </c>
      <c r="O227" s="281">
        <f t="shared" si="354"/>
        <v>0</v>
      </c>
      <c r="P227" s="281">
        <f t="shared" si="354"/>
        <v>0</v>
      </c>
      <c r="Q227" s="281">
        <f t="shared" si="354"/>
        <v>0</v>
      </c>
      <c r="R227" s="281">
        <f t="shared" si="354"/>
        <v>0</v>
      </c>
      <c r="S227" s="281">
        <f t="shared" si="354"/>
        <v>0</v>
      </c>
      <c r="T227" s="281">
        <f t="shared" si="354"/>
        <v>0</v>
      </c>
      <c r="U227" s="281">
        <f t="shared" si="354"/>
        <v>0</v>
      </c>
      <c r="V227" s="281">
        <f t="shared" si="354"/>
        <v>0</v>
      </c>
      <c r="W227" s="281">
        <f t="shared" si="354"/>
        <v>0</v>
      </c>
      <c r="X227" s="281">
        <f t="shared" si="354"/>
        <v>0</v>
      </c>
      <c r="Y227" s="281">
        <f t="shared" si="354"/>
        <v>0</v>
      </c>
      <c r="Z227" s="281">
        <f t="shared" si="354"/>
        <v>0</v>
      </c>
      <c r="AA227" s="281">
        <f t="shared" si="354"/>
        <v>0</v>
      </c>
      <c r="AB227" s="281">
        <f t="shared" si="354"/>
        <v>0</v>
      </c>
      <c r="AC227" s="281">
        <f t="shared" si="354"/>
        <v>0</v>
      </c>
      <c r="AD227" s="281">
        <f t="shared" si="354"/>
        <v>0</v>
      </c>
      <c r="AE227" s="281">
        <f t="shared" si="354"/>
        <v>0</v>
      </c>
      <c r="AF227" s="281">
        <f t="shared" si="354"/>
        <v>0</v>
      </c>
      <c r="AG227" s="281">
        <f t="shared" si="354"/>
        <v>0</v>
      </c>
      <c r="AH227" s="281">
        <f t="shared" si="354"/>
        <v>0</v>
      </c>
      <c r="AI227" s="281">
        <f t="shared" si="354"/>
        <v>0</v>
      </c>
      <c r="AJ227" s="281">
        <f t="shared" si="354"/>
        <v>0</v>
      </c>
      <c r="AK227" s="281">
        <f t="shared" si="354"/>
        <v>0</v>
      </c>
      <c r="AL227" s="281">
        <f t="shared" si="354"/>
        <v>0</v>
      </c>
      <c r="AM227" s="281">
        <f t="shared" si="354"/>
        <v>0</v>
      </c>
      <c r="AN227" s="281">
        <f t="shared" si="354"/>
        <v>0</v>
      </c>
      <c r="AO227" s="281">
        <f t="shared" ref="AO227:BF227" si="355">IF(AO224&gt;$G$13,"",AO226*$C$227)</f>
        <v>0</v>
      </c>
      <c r="AP227" s="281">
        <f t="shared" si="355"/>
        <v>0</v>
      </c>
      <c r="AQ227" s="281">
        <f t="shared" si="355"/>
        <v>0</v>
      </c>
      <c r="AR227" s="281">
        <f t="shared" si="355"/>
        <v>0</v>
      </c>
      <c r="AS227" s="281">
        <f t="shared" si="355"/>
        <v>0</v>
      </c>
      <c r="AT227" s="281">
        <f t="shared" si="355"/>
        <v>0</v>
      </c>
      <c r="AU227" s="281">
        <f t="shared" si="355"/>
        <v>0</v>
      </c>
      <c r="AV227" s="281">
        <f t="shared" si="355"/>
        <v>0</v>
      </c>
      <c r="AW227" s="281">
        <f t="shared" si="355"/>
        <v>0</v>
      </c>
      <c r="AX227" s="281">
        <f t="shared" si="355"/>
        <v>0</v>
      </c>
      <c r="AY227" s="281">
        <f t="shared" si="355"/>
        <v>0</v>
      </c>
      <c r="AZ227" s="281">
        <f t="shared" si="355"/>
        <v>0</v>
      </c>
      <c r="BA227" s="281">
        <f t="shared" si="355"/>
        <v>0</v>
      </c>
      <c r="BB227" s="281">
        <f t="shared" si="355"/>
        <v>0</v>
      </c>
      <c r="BC227" s="281">
        <f t="shared" si="355"/>
        <v>0</v>
      </c>
      <c r="BD227" s="281">
        <f t="shared" si="355"/>
        <v>0</v>
      </c>
      <c r="BE227" s="281">
        <f t="shared" si="355"/>
        <v>0</v>
      </c>
      <c r="BF227" s="281">
        <f t="shared" si="355"/>
        <v>0</v>
      </c>
      <c r="BG227" s="10"/>
    </row>
    <row r="228" spans="1:59" ht="15.75" thickBot="1" x14ac:dyDescent="0.3">
      <c r="A228" s="10"/>
      <c r="B228" s="2" t="str">
        <f>IF(OR(C228&lt;0%,C228&gt;85%,ISTEXT(C228)),"Warning","")</f>
        <v/>
      </c>
      <c r="C228" s="313"/>
      <c r="D228" s="2" t="s">
        <v>159</v>
      </c>
      <c r="F228" s="64" t="str">
        <f>IF(OR(COUNTIF(G228:BF228,"&lt;0")&gt;0,COUNTIF(G228:BF228,"*")&gt;0),"Warning","Eligible costs - Studies")</f>
        <v>Eligible costs - Studies</v>
      </c>
      <c r="G228" s="576">
        <f>SUM(I228:BF228)</f>
        <v>0</v>
      </c>
      <c r="H228" s="577"/>
      <c r="I228" s="438"/>
      <c r="J228" s="439"/>
      <c r="K228" s="439"/>
      <c r="L228" s="439"/>
      <c r="M228" s="439"/>
      <c r="N228" s="439"/>
      <c r="O228" s="439"/>
      <c r="P228" s="439"/>
      <c r="Q228" s="439"/>
      <c r="R228" s="439"/>
      <c r="S228" s="439"/>
      <c r="T228" s="439"/>
      <c r="U228" s="439"/>
      <c r="V228" s="439"/>
      <c r="W228" s="439"/>
      <c r="X228" s="439"/>
      <c r="Y228" s="439"/>
      <c r="Z228" s="439"/>
      <c r="AA228" s="439"/>
      <c r="AB228" s="439"/>
      <c r="AC228" s="439"/>
      <c r="AD228" s="439"/>
      <c r="AE228" s="439"/>
      <c r="AF228" s="439"/>
      <c r="AG228" s="439"/>
      <c r="AH228" s="439"/>
      <c r="AI228" s="439"/>
      <c r="AJ228" s="439"/>
      <c r="AK228" s="439"/>
      <c r="AL228" s="439"/>
      <c r="AM228" s="439"/>
      <c r="AN228" s="439"/>
      <c r="AO228" s="439"/>
      <c r="AP228" s="439"/>
      <c r="AQ228" s="439"/>
      <c r="AR228" s="439"/>
      <c r="AS228" s="439"/>
      <c r="AT228" s="439"/>
      <c r="AU228" s="439"/>
      <c r="AV228" s="439"/>
      <c r="AW228" s="439"/>
      <c r="AX228" s="439"/>
      <c r="AY228" s="439"/>
      <c r="AZ228" s="439"/>
      <c r="BA228" s="439"/>
      <c r="BB228" s="439"/>
      <c r="BC228" s="439"/>
      <c r="BD228" s="439"/>
      <c r="BE228" s="439"/>
      <c r="BF228" s="440"/>
      <c r="BG228" s="10"/>
    </row>
    <row r="229" spans="1:59" ht="15.75" thickBot="1" x14ac:dyDescent="0.3">
      <c r="A229" s="10"/>
      <c r="C229" s="3"/>
      <c r="F229" s="65" t="s">
        <v>166</v>
      </c>
      <c r="G229" s="578">
        <f>SUM(I229:BF229)</f>
        <v>0</v>
      </c>
      <c r="H229" s="579"/>
      <c r="I229" s="282">
        <f t="shared" ref="I229:AN229" si="356">IF(I224&gt;$G$13,"",I228*$C$228)</f>
        <v>0</v>
      </c>
      <c r="J229" s="283">
        <f t="shared" si="356"/>
        <v>0</v>
      </c>
      <c r="K229" s="283">
        <f t="shared" si="356"/>
        <v>0</v>
      </c>
      <c r="L229" s="283">
        <f t="shared" si="356"/>
        <v>0</v>
      </c>
      <c r="M229" s="283">
        <f t="shared" si="356"/>
        <v>0</v>
      </c>
      <c r="N229" s="283">
        <f t="shared" si="356"/>
        <v>0</v>
      </c>
      <c r="O229" s="283">
        <f t="shared" si="356"/>
        <v>0</v>
      </c>
      <c r="P229" s="283">
        <f t="shared" si="356"/>
        <v>0</v>
      </c>
      <c r="Q229" s="283">
        <f t="shared" si="356"/>
        <v>0</v>
      </c>
      <c r="R229" s="283">
        <f t="shared" si="356"/>
        <v>0</v>
      </c>
      <c r="S229" s="283">
        <f t="shared" si="356"/>
        <v>0</v>
      </c>
      <c r="T229" s="283">
        <f t="shared" si="356"/>
        <v>0</v>
      </c>
      <c r="U229" s="283">
        <f t="shared" si="356"/>
        <v>0</v>
      </c>
      <c r="V229" s="283">
        <f t="shared" si="356"/>
        <v>0</v>
      </c>
      <c r="W229" s="283">
        <f t="shared" si="356"/>
        <v>0</v>
      </c>
      <c r="X229" s="283">
        <f t="shared" si="356"/>
        <v>0</v>
      </c>
      <c r="Y229" s="283">
        <f t="shared" si="356"/>
        <v>0</v>
      </c>
      <c r="Z229" s="283">
        <f t="shared" si="356"/>
        <v>0</v>
      </c>
      <c r="AA229" s="283">
        <f t="shared" si="356"/>
        <v>0</v>
      </c>
      <c r="AB229" s="283">
        <f t="shared" si="356"/>
        <v>0</v>
      </c>
      <c r="AC229" s="283">
        <f t="shared" si="356"/>
        <v>0</v>
      </c>
      <c r="AD229" s="283">
        <f t="shared" si="356"/>
        <v>0</v>
      </c>
      <c r="AE229" s="283">
        <f t="shared" si="356"/>
        <v>0</v>
      </c>
      <c r="AF229" s="283">
        <f t="shared" si="356"/>
        <v>0</v>
      </c>
      <c r="AG229" s="283">
        <f t="shared" si="356"/>
        <v>0</v>
      </c>
      <c r="AH229" s="283">
        <f t="shared" si="356"/>
        <v>0</v>
      </c>
      <c r="AI229" s="283">
        <f t="shared" si="356"/>
        <v>0</v>
      </c>
      <c r="AJ229" s="283">
        <f t="shared" si="356"/>
        <v>0</v>
      </c>
      <c r="AK229" s="283">
        <f t="shared" si="356"/>
        <v>0</v>
      </c>
      <c r="AL229" s="283">
        <f t="shared" si="356"/>
        <v>0</v>
      </c>
      <c r="AM229" s="283">
        <f t="shared" si="356"/>
        <v>0</v>
      </c>
      <c r="AN229" s="283">
        <f t="shared" si="356"/>
        <v>0</v>
      </c>
      <c r="AO229" s="283">
        <f t="shared" ref="AO229:BF229" si="357">IF(AO224&gt;$G$13,"",AO228*$C$228)</f>
        <v>0</v>
      </c>
      <c r="AP229" s="283">
        <f t="shared" si="357"/>
        <v>0</v>
      </c>
      <c r="AQ229" s="283">
        <f t="shared" si="357"/>
        <v>0</v>
      </c>
      <c r="AR229" s="283">
        <f t="shared" si="357"/>
        <v>0</v>
      </c>
      <c r="AS229" s="283">
        <f t="shared" si="357"/>
        <v>0</v>
      </c>
      <c r="AT229" s="283">
        <f t="shared" si="357"/>
        <v>0</v>
      </c>
      <c r="AU229" s="283">
        <f t="shared" si="357"/>
        <v>0</v>
      </c>
      <c r="AV229" s="283">
        <f t="shared" si="357"/>
        <v>0</v>
      </c>
      <c r="AW229" s="283">
        <f t="shared" si="357"/>
        <v>0</v>
      </c>
      <c r="AX229" s="283">
        <f t="shared" si="357"/>
        <v>0</v>
      </c>
      <c r="AY229" s="283">
        <f t="shared" si="357"/>
        <v>0</v>
      </c>
      <c r="AZ229" s="283">
        <f t="shared" si="357"/>
        <v>0</v>
      </c>
      <c r="BA229" s="283">
        <f t="shared" si="357"/>
        <v>0</v>
      </c>
      <c r="BB229" s="283">
        <f t="shared" si="357"/>
        <v>0</v>
      </c>
      <c r="BC229" s="283">
        <f t="shared" si="357"/>
        <v>0</v>
      </c>
      <c r="BD229" s="283">
        <f t="shared" si="357"/>
        <v>0</v>
      </c>
      <c r="BE229" s="283">
        <f t="shared" si="357"/>
        <v>0</v>
      </c>
      <c r="BF229" s="284">
        <f t="shared" si="357"/>
        <v>0</v>
      </c>
      <c r="BG229" s="10"/>
    </row>
    <row r="230" spans="1:59" ht="15.75" thickBot="1" x14ac:dyDescent="0.3">
      <c r="A230" s="10"/>
      <c r="C230" s="3"/>
      <c r="F230" s="4"/>
      <c r="G230" s="113"/>
      <c r="H230" s="113"/>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c r="AR230" s="112"/>
      <c r="AS230" s="112"/>
      <c r="AT230" s="112"/>
      <c r="AU230" s="112"/>
      <c r="AV230" s="112"/>
      <c r="AW230" s="112"/>
      <c r="AX230" s="112"/>
      <c r="AY230" s="112"/>
      <c r="AZ230" s="112"/>
      <c r="BA230" s="112"/>
      <c r="BB230" s="112"/>
      <c r="BC230" s="112"/>
      <c r="BD230" s="112"/>
      <c r="BE230" s="112"/>
      <c r="BF230" s="112"/>
      <c r="BG230" s="10"/>
    </row>
    <row r="231" spans="1:59" x14ac:dyDescent="0.25">
      <c r="A231" s="10"/>
      <c r="C231" s="3"/>
      <c r="F231" s="64" t="str">
        <f>IF(OR(COUNTIF(G231:BF231,"&lt;0")&gt;0,COUNTIF(G231:BF231,"*")&gt;0),"Warning","Other public contribution")</f>
        <v>Other public contribution</v>
      </c>
      <c r="G231" s="635">
        <f>SUM(I231:BF231)</f>
        <v>0</v>
      </c>
      <c r="H231" s="636"/>
      <c r="I231" s="441"/>
      <c r="J231" s="442"/>
      <c r="K231" s="442"/>
      <c r="L231" s="442"/>
      <c r="M231" s="442"/>
      <c r="N231" s="442"/>
      <c r="O231" s="442"/>
      <c r="P231" s="442"/>
      <c r="Q231" s="442"/>
      <c r="R231" s="442"/>
      <c r="S231" s="442"/>
      <c r="T231" s="442"/>
      <c r="U231" s="442"/>
      <c r="V231" s="442"/>
      <c r="W231" s="442"/>
      <c r="X231" s="442"/>
      <c r="Y231" s="442"/>
      <c r="Z231" s="442"/>
      <c r="AA231" s="442"/>
      <c r="AB231" s="442"/>
      <c r="AC231" s="442"/>
      <c r="AD231" s="442"/>
      <c r="AE231" s="442"/>
      <c r="AF231" s="442"/>
      <c r="AG231" s="442"/>
      <c r="AH231" s="442"/>
      <c r="AI231" s="442"/>
      <c r="AJ231" s="442"/>
      <c r="AK231" s="442"/>
      <c r="AL231" s="442"/>
      <c r="AM231" s="442"/>
      <c r="AN231" s="442"/>
      <c r="AO231" s="442"/>
      <c r="AP231" s="442"/>
      <c r="AQ231" s="442"/>
      <c r="AR231" s="442"/>
      <c r="AS231" s="442"/>
      <c r="AT231" s="442"/>
      <c r="AU231" s="442"/>
      <c r="AV231" s="443"/>
      <c r="AW231" s="443"/>
      <c r="AX231" s="443"/>
      <c r="AY231" s="443"/>
      <c r="AZ231" s="443"/>
      <c r="BA231" s="443"/>
      <c r="BB231" s="443"/>
      <c r="BC231" s="443"/>
      <c r="BD231" s="443"/>
      <c r="BE231" s="443"/>
      <c r="BF231" s="443"/>
      <c r="BG231" s="10"/>
    </row>
    <row r="232" spans="1:59" ht="14.45" customHeight="1" x14ac:dyDescent="0.25">
      <c r="A232" s="10"/>
      <c r="B232" s="510" t="s">
        <v>286</v>
      </c>
      <c r="C232" s="510"/>
      <c r="D232" s="510"/>
      <c r="E232" s="510"/>
      <c r="F232" s="511"/>
      <c r="G232" s="639">
        <f>SUM(I232:BF232)</f>
        <v>0</v>
      </c>
      <c r="H232" s="640"/>
      <c r="I232" s="444"/>
      <c r="J232" s="445"/>
      <c r="K232" s="445"/>
      <c r="L232" s="445"/>
      <c r="M232" s="445"/>
      <c r="N232" s="445"/>
      <c r="O232" s="445"/>
      <c r="P232" s="445"/>
      <c r="Q232" s="445"/>
      <c r="R232" s="445"/>
      <c r="S232" s="445"/>
      <c r="T232" s="445"/>
      <c r="U232" s="445"/>
      <c r="V232" s="445"/>
      <c r="W232" s="445"/>
      <c r="X232" s="445"/>
      <c r="Y232" s="445"/>
      <c r="Z232" s="445"/>
      <c r="AA232" s="445"/>
      <c r="AB232" s="445"/>
      <c r="AC232" s="445"/>
      <c r="AD232" s="445"/>
      <c r="AE232" s="445"/>
      <c r="AF232" s="445"/>
      <c r="AG232" s="445"/>
      <c r="AH232" s="445"/>
      <c r="AI232" s="445"/>
      <c r="AJ232" s="445"/>
      <c r="AK232" s="445"/>
      <c r="AL232" s="445"/>
      <c r="AM232" s="445"/>
      <c r="AN232" s="445"/>
      <c r="AO232" s="445"/>
      <c r="AP232" s="445"/>
      <c r="AQ232" s="445"/>
      <c r="AR232" s="445"/>
      <c r="AS232" s="445"/>
      <c r="AT232" s="445"/>
      <c r="AU232" s="445"/>
      <c r="AV232" s="446"/>
      <c r="AW232" s="446"/>
      <c r="AX232" s="446"/>
      <c r="AY232" s="446"/>
      <c r="AZ232" s="446"/>
      <c r="BA232" s="446"/>
      <c r="BB232" s="446"/>
      <c r="BC232" s="446"/>
      <c r="BD232" s="446"/>
      <c r="BE232" s="446"/>
      <c r="BF232" s="446"/>
      <c r="BG232" s="10"/>
    </row>
    <row r="233" spans="1:59" ht="15.75" thickBot="1" x14ac:dyDescent="0.3">
      <c r="A233" s="10"/>
      <c r="C233" s="3"/>
      <c r="F233" s="64" t="str">
        <f>IF(OR(COUNTIF(G233:ABF233,"&lt;0")&gt;0,COUNTIF(G233:BF233,"*")&gt;0),"Warning","Debt")</f>
        <v>Debt</v>
      </c>
      <c r="G233" s="624">
        <f>SUM(I233:BF233)</f>
        <v>0</v>
      </c>
      <c r="H233" s="625"/>
      <c r="I233" s="447"/>
      <c r="J233" s="448"/>
      <c r="K233" s="448"/>
      <c r="L233" s="448"/>
      <c r="M233" s="448"/>
      <c r="N233" s="448"/>
      <c r="O233" s="448"/>
      <c r="P233" s="448"/>
      <c r="Q233" s="448"/>
      <c r="R233" s="448"/>
      <c r="S233" s="448"/>
      <c r="T233" s="448"/>
      <c r="U233" s="448"/>
      <c r="V233" s="448"/>
      <c r="W233" s="448"/>
      <c r="X233" s="448"/>
      <c r="Y233" s="448"/>
      <c r="Z233" s="448"/>
      <c r="AA233" s="448"/>
      <c r="AB233" s="448"/>
      <c r="AC233" s="448"/>
      <c r="AD233" s="448"/>
      <c r="AE233" s="448"/>
      <c r="AF233" s="448"/>
      <c r="AG233" s="448"/>
      <c r="AH233" s="448"/>
      <c r="AI233" s="448"/>
      <c r="AJ233" s="448"/>
      <c r="AK233" s="448"/>
      <c r="AL233" s="448"/>
      <c r="AM233" s="448"/>
      <c r="AN233" s="448"/>
      <c r="AO233" s="448"/>
      <c r="AP233" s="448"/>
      <c r="AQ233" s="448"/>
      <c r="AR233" s="448"/>
      <c r="AS233" s="448"/>
      <c r="AT233" s="448"/>
      <c r="AU233" s="448"/>
      <c r="AV233" s="449"/>
      <c r="AW233" s="449"/>
      <c r="AX233" s="449"/>
      <c r="AY233" s="449"/>
      <c r="AZ233" s="449"/>
      <c r="BA233" s="449"/>
      <c r="BB233" s="449"/>
      <c r="BC233" s="449"/>
      <c r="BD233" s="449"/>
      <c r="BE233" s="449"/>
      <c r="BF233" s="449"/>
      <c r="BG233" s="10"/>
    </row>
    <row r="234" spans="1:59" s="78" customFormat="1" ht="15.75" thickBot="1" x14ac:dyDescent="0.3">
      <c r="A234" s="181"/>
      <c r="C234" s="83"/>
      <c r="F234" s="79"/>
      <c r="G234" s="182"/>
      <c r="H234" s="182"/>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1"/>
    </row>
    <row r="235" spans="1:59" s="78" customFormat="1" ht="15.75" thickBot="1" x14ac:dyDescent="0.3">
      <c r="A235" s="181"/>
      <c r="C235" s="83"/>
      <c r="D235" s="2" t="str">
        <f>IF(G235&lt;&gt;G225,"Warning","")</f>
        <v/>
      </c>
      <c r="F235" s="79" t="s">
        <v>127</v>
      </c>
      <c r="G235" s="637">
        <f>SUM(I235:BF235)</f>
        <v>0</v>
      </c>
      <c r="H235" s="638"/>
      <c r="I235" s="178">
        <f>IF(I224&gt;$G$13,"",I227+I229+I231+I232+I233)</f>
        <v>0</v>
      </c>
      <c r="J235" s="179">
        <f t="shared" ref="J235:BF235" si="358">IF(J224&gt;$G$13,"",J227+J229+J231+J232+J233)</f>
        <v>0</v>
      </c>
      <c r="K235" s="179">
        <f t="shared" si="358"/>
        <v>0</v>
      </c>
      <c r="L235" s="179">
        <f t="shared" si="358"/>
        <v>0</v>
      </c>
      <c r="M235" s="179">
        <f t="shared" si="358"/>
        <v>0</v>
      </c>
      <c r="N235" s="179">
        <f t="shared" si="358"/>
        <v>0</v>
      </c>
      <c r="O235" s="179">
        <f t="shared" si="358"/>
        <v>0</v>
      </c>
      <c r="P235" s="179">
        <f t="shared" si="358"/>
        <v>0</v>
      </c>
      <c r="Q235" s="179">
        <f t="shared" si="358"/>
        <v>0</v>
      </c>
      <c r="R235" s="179">
        <f t="shared" si="358"/>
        <v>0</v>
      </c>
      <c r="S235" s="179">
        <f t="shared" si="358"/>
        <v>0</v>
      </c>
      <c r="T235" s="179">
        <f t="shared" si="358"/>
        <v>0</v>
      </c>
      <c r="U235" s="179">
        <f t="shared" si="358"/>
        <v>0</v>
      </c>
      <c r="V235" s="179">
        <f t="shared" si="358"/>
        <v>0</v>
      </c>
      <c r="W235" s="179">
        <f t="shared" si="358"/>
        <v>0</v>
      </c>
      <c r="X235" s="179">
        <f t="shared" si="358"/>
        <v>0</v>
      </c>
      <c r="Y235" s="179">
        <f t="shared" si="358"/>
        <v>0</v>
      </c>
      <c r="Z235" s="179">
        <f t="shared" si="358"/>
        <v>0</v>
      </c>
      <c r="AA235" s="179">
        <f t="shared" si="358"/>
        <v>0</v>
      </c>
      <c r="AB235" s="179">
        <f t="shared" si="358"/>
        <v>0</v>
      </c>
      <c r="AC235" s="179">
        <f t="shared" si="358"/>
        <v>0</v>
      </c>
      <c r="AD235" s="179">
        <f t="shared" si="358"/>
        <v>0</v>
      </c>
      <c r="AE235" s="179">
        <f t="shared" si="358"/>
        <v>0</v>
      </c>
      <c r="AF235" s="179">
        <f t="shared" si="358"/>
        <v>0</v>
      </c>
      <c r="AG235" s="179">
        <f t="shared" si="358"/>
        <v>0</v>
      </c>
      <c r="AH235" s="179">
        <f t="shared" si="358"/>
        <v>0</v>
      </c>
      <c r="AI235" s="179">
        <f t="shared" si="358"/>
        <v>0</v>
      </c>
      <c r="AJ235" s="179">
        <f t="shared" si="358"/>
        <v>0</v>
      </c>
      <c r="AK235" s="179">
        <f t="shared" si="358"/>
        <v>0</v>
      </c>
      <c r="AL235" s="179">
        <f t="shared" si="358"/>
        <v>0</v>
      </c>
      <c r="AM235" s="179">
        <f t="shared" si="358"/>
        <v>0</v>
      </c>
      <c r="AN235" s="179">
        <f t="shared" si="358"/>
        <v>0</v>
      </c>
      <c r="AO235" s="179">
        <f t="shared" si="358"/>
        <v>0</v>
      </c>
      <c r="AP235" s="179">
        <f t="shared" si="358"/>
        <v>0</v>
      </c>
      <c r="AQ235" s="179">
        <f t="shared" si="358"/>
        <v>0</v>
      </c>
      <c r="AR235" s="179">
        <f t="shared" si="358"/>
        <v>0</v>
      </c>
      <c r="AS235" s="179">
        <f t="shared" si="358"/>
        <v>0</v>
      </c>
      <c r="AT235" s="179">
        <f t="shared" si="358"/>
        <v>0</v>
      </c>
      <c r="AU235" s="179">
        <f t="shared" si="358"/>
        <v>0</v>
      </c>
      <c r="AV235" s="180">
        <f t="shared" si="358"/>
        <v>0</v>
      </c>
      <c r="AW235" s="180">
        <f t="shared" si="358"/>
        <v>0</v>
      </c>
      <c r="AX235" s="180">
        <f t="shared" si="358"/>
        <v>0</v>
      </c>
      <c r="AY235" s="180">
        <f t="shared" si="358"/>
        <v>0</v>
      </c>
      <c r="AZ235" s="180">
        <f t="shared" si="358"/>
        <v>0</v>
      </c>
      <c r="BA235" s="180">
        <f t="shared" si="358"/>
        <v>0</v>
      </c>
      <c r="BB235" s="180">
        <f t="shared" si="358"/>
        <v>0</v>
      </c>
      <c r="BC235" s="180">
        <f t="shared" si="358"/>
        <v>0</v>
      </c>
      <c r="BD235" s="180">
        <f t="shared" si="358"/>
        <v>0</v>
      </c>
      <c r="BE235" s="180">
        <f t="shared" si="358"/>
        <v>0</v>
      </c>
      <c r="BF235" s="180">
        <f t="shared" si="358"/>
        <v>0</v>
      </c>
      <c r="BG235" s="181"/>
    </row>
    <row r="236" spans="1:59" s="78" customFormat="1" x14ac:dyDescent="0.25">
      <c r="A236" s="181"/>
      <c r="C236" s="83"/>
      <c r="D236" s="306" t="str">
        <f>IF(G235&lt;&gt;G225,"* Please make sure that total sources of financing, including CEF Contribution, equals Initial Investment cost","")</f>
        <v/>
      </c>
      <c r="E236" s="305"/>
      <c r="F236" s="79"/>
      <c r="G236" s="182"/>
      <c r="H236" s="182"/>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c r="AK236" s="183"/>
      <c r="AL236" s="183"/>
      <c r="AM236" s="183"/>
      <c r="AN236" s="183"/>
      <c r="AO236" s="183"/>
      <c r="AP236" s="183"/>
      <c r="AQ236" s="183"/>
      <c r="AR236" s="183"/>
      <c r="AS236" s="183"/>
      <c r="AT236" s="183"/>
      <c r="AU236" s="183"/>
      <c r="AV236" s="183"/>
      <c r="AW236" s="183"/>
      <c r="AX236" s="183"/>
      <c r="AY236" s="183"/>
      <c r="AZ236" s="183"/>
      <c r="BA236" s="183"/>
      <c r="BB236" s="183"/>
      <c r="BC236" s="183"/>
      <c r="BD236" s="183"/>
      <c r="BE236" s="183"/>
      <c r="BF236" s="183"/>
      <c r="BG236" s="181"/>
    </row>
    <row r="237" spans="1:59" s="78" customFormat="1" ht="15.75" thickBot="1" x14ac:dyDescent="0.3">
      <c r="A237" s="181"/>
      <c r="I237" s="83">
        <f>+'Input Sheet'!$G$12</f>
        <v>2022</v>
      </c>
      <c r="J237" s="83">
        <f t="shared" ref="J237" si="359">I237+1</f>
        <v>2023</v>
      </c>
      <c r="K237" s="83">
        <f t="shared" ref="K237" si="360">J237+1</f>
        <v>2024</v>
      </c>
      <c r="L237" s="83">
        <f t="shared" ref="L237" si="361">K237+1</f>
        <v>2025</v>
      </c>
      <c r="M237" s="83">
        <f t="shared" ref="M237" si="362">L237+1</f>
        <v>2026</v>
      </c>
      <c r="N237" s="83">
        <f t="shared" ref="N237" si="363">M237+1</f>
        <v>2027</v>
      </c>
      <c r="O237" s="83">
        <f t="shared" ref="O237" si="364">N237+1</f>
        <v>2028</v>
      </c>
      <c r="P237" s="83">
        <f t="shared" ref="P237" si="365">O237+1</f>
        <v>2029</v>
      </c>
      <c r="Q237" s="83">
        <f t="shared" ref="Q237" si="366">P237+1</f>
        <v>2030</v>
      </c>
      <c r="R237" s="83">
        <f t="shared" ref="R237" si="367">Q237+1</f>
        <v>2031</v>
      </c>
      <c r="S237" s="83">
        <f t="shared" ref="S237" si="368">R237+1</f>
        <v>2032</v>
      </c>
      <c r="T237" s="83">
        <f t="shared" ref="T237" si="369">S237+1</f>
        <v>2033</v>
      </c>
      <c r="U237" s="83">
        <f t="shared" ref="U237" si="370">T237+1</f>
        <v>2034</v>
      </c>
      <c r="V237" s="83">
        <f t="shared" ref="V237" si="371">U237+1</f>
        <v>2035</v>
      </c>
      <c r="W237" s="83">
        <f t="shared" ref="W237" si="372">V237+1</f>
        <v>2036</v>
      </c>
      <c r="X237" s="83">
        <f t="shared" ref="X237" si="373">W237+1</f>
        <v>2037</v>
      </c>
      <c r="Y237" s="83">
        <f t="shared" ref="Y237" si="374">X237+1</f>
        <v>2038</v>
      </c>
      <c r="Z237" s="83">
        <f t="shared" ref="Z237" si="375">Y237+1</f>
        <v>2039</v>
      </c>
      <c r="AA237" s="83">
        <f t="shared" ref="AA237" si="376">Z237+1</f>
        <v>2040</v>
      </c>
      <c r="AB237" s="83">
        <f t="shared" ref="AB237" si="377">AA237+1</f>
        <v>2041</v>
      </c>
      <c r="AC237" s="83">
        <f t="shared" ref="AC237" si="378">AB237+1</f>
        <v>2042</v>
      </c>
      <c r="AD237" s="83">
        <f t="shared" ref="AD237" si="379">AC237+1</f>
        <v>2043</v>
      </c>
      <c r="AE237" s="83">
        <f t="shared" ref="AE237" si="380">AD237+1</f>
        <v>2044</v>
      </c>
      <c r="AF237" s="83">
        <f t="shared" ref="AF237" si="381">AE237+1</f>
        <v>2045</v>
      </c>
      <c r="AG237" s="83">
        <f t="shared" ref="AG237" si="382">AF237+1</f>
        <v>2046</v>
      </c>
      <c r="AH237" s="83">
        <f t="shared" ref="AH237" si="383">AG237+1</f>
        <v>2047</v>
      </c>
      <c r="AI237" s="83">
        <f t="shared" ref="AI237" si="384">AH237+1</f>
        <v>2048</v>
      </c>
      <c r="AJ237" s="83">
        <f t="shared" ref="AJ237" si="385">AI237+1</f>
        <v>2049</v>
      </c>
      <c r="AK237" s="83">
        <f t="shared" ref="AK237" si="386">AJ237+1</f>
        <v>2050</v>
      </c>
      <c r="AL237" s="83">
        <f t="shared" ref="AL237" si="387">AK237+1</f>
        <v>2051</v>
      </c>
      <c r="AM237" s="83">
        <f t="shared" ref="AM237" si="388">AL237+1</f>
        <v>2052</v>
      </c>
      <c r="AN237" s="83">
        <f t="shared" ref="AN237" si="389">AM237+1</f>
        <v>2053</v>
      </c>
      <c r="AO237" s="83">
        <f t="shared" ref="AO237" si="390">AN237+1</f>
        <v>2054</v>
      </c>
      <c r="AP237" s="83">
        <f t="shared" ref="AP237" si="391">AO237+1</f>
        <v>2055</v>
      </c>
      <c r="AQ237" s="83">
        <f t="shared" ref="AQ237" si="392">AP237+1</f>
        <v>2056</v>
      </c>
      <c r="AR237" s="83">
        <f t="shared" ref="AR237" si="393">AQ237+1</f>
        <v>2057</v>
      </c>
      <c r="AS237" s="83">
        <f t="shared" ref="AS237" si="394">AR237+1</f>
        <v>2058</v>
      </c>
      <c r="AT237" s="83">
        <f t="shared" ref="AT237" si="395">AS237+1</f>
        <v>2059</v>
      </c>
      <c r="AU237" s="83">
        <f t="shared" ref="AU237" si="396">AT237+1</f>
        <v>2060</v>
      </c>
      <c r="AV237" s="83">
        <f t="shared" ref="AV237" si="397">AU237+1</f>
        <v>2061</v>
      </c>
      <c r="AW237" s="83">
        <f t="shared" ref="AW237" si="398">AV237+1</f>
        <v>2062</v>
      </c>
      <c r="AX237" s="83">
        <f t="shared" ref="AX237" si="399">AW237+1</f>
        <v>2063</v>
      </c>
      <c r="AY237" s="83">
        <f t="shared" ref="AY237" si="400">AX237+1</f>
        <v>2064</v>
      </c>
      <c r="AZ237" s="83">
        <f t="shared" ref="AZ237" si="401">AY237+1</f>
        <v>2065</v>
      </c>
      <c r="BA237" s="83">
        <f t="shared" ref="BA237" si="402">AZ237+1</f>
        <v>2066</v>
      </c>
      <c r="BB237" s="83">
        <f t="shared" ref="BB237" si="403">BA237+1</f>
        <v>2067</v>
      </c>
      <c r="BC237" s="83">
        <f t="shared" ref="BC237" si="404">BB237+1</f>
        <v>2068</v>
      </c>
      <c r="BD237" s="83">
        <f t="shared" ref="BD237" si="405">BC237+1</f>
        <v>2069</v>
      </c>
      <c r="BE237" s="83">
        <f t="shared" ref="BE237" si="406">BD237+1</f>
        <v>2070</v>
      </c>
      <c r="BF237" s="83">
        <f t="shared" ref="BF237" si="407">BE237+1</f>
        <v>2071</v>
      </c>
      <c r="BG237" s="181"/>
    </row>
    <row r="238" spans="1:59" ht="15.75" thickBot="1" x14ac:dyDescent="0.3">
      <c r="A238" s="10"/>
      <c r="C238" s="3"/>
      <c r="F238" s="159" t="s">
        <v>279</v>
      </c>
      <c r="H238" s="2" t="str">
        <f>IF(OR(COUNTIF(I238:BF238,"&lt;0")&gt;0,COUNTIF(I238:BF238,"*")&gt;0),"Warning","")</f>
        <v/>
      </c>
      <c r="I238" s="359"/>
      <c r="J238" s="450"/>
      <c r="K238" s="450"/>
      <c r="L238" s="450"/>
      <c r="M238" s="450"/>
      <c r="N238" s="450"/>
      <c r="O238" s="450"/>
      <c r="P238" s="450"/>
      <c r="Q238" s="450"/>
      <c r="R238" s="450"/>
      <c r="S238" s="450"/>
      <c r="T238" s="450"/>
      <c r="U238" s="450"/>
      <c r="V238" s="450"/>
      <c r="W238" s="450"/>
      <c r="X238" s="450"/>
      <c r="Y238" s="450"/>
      <c r="Z238" s="450"/>
      <c r="AA238" s="450"/>
      <c r="AB238" s="450"/>
      <c r="AC238" s="450"/>
      <c r="AD238" s="450"/>
      <c r="AE238" s="450"/>
      <c r="AF238" s="450"/>
      <c r="AG238" s="450"/>
      <c r="AH238" s="450"/>
      <c r="AI238" s="450"/>
      <c r="AJ238" s="450"/>
      <c r="AK238" s="450"/>
      <c r="AL238" s="450"/>
      <c r="AM238" s="450"/>
      <c r="AN238" s="450"/>
      <c r="AO238" s="450"/>
      <c r="AP238" s="450"/>
      <c r="AQ238" s="450"/>
      <c r="AR238" s="450"/>
      <c r="AS238" s="450"/>
      <c r="AT238" s="450"/>
      <c r="AU238" s="450"/>
      <c r="AV238" s="451"/>
      <c r="AW238" s="451"/>
      <c r="AX238" s="451"/>
      <c r="AY238" s="451"/>
      <c r="AZ238" s="451"/>
      <c r="BA238" s="451"/>
      <c r="BB238" s="451"/>
      <c r="BC238" s="451"/>
      <c r="BD238" s="451"/>
      <c r="BE238" s="451"/>
      <c r="BF238" s="451"/>
      <c r="BG238" s="10"/>
    </row>
    <row r="239" spans="1:59" ht="15.75" thickBot="1" x14ac:dyDescent="0.3">
      <c r="A239" s="10"/>
      <c r="C239" s="3"/>
      <c r="F239" s="159" t="str">
        <f>IF(OR(COUNTIF(I239:AU239,"&lt;0")&gt;0,COUNTIF(I239:AU239,"*")&gt;0),"Warning","Taxes")</f>
        <v>Taxes</v>
      </c>
      <c r="H239" s="2" t="str">
        <f>IF(OR(COUNTIF(I239:BF239,"&lt;0")&gt;0,COUNTIF(I239:BF239,"*")&gt;0),"Warning","")</f>
        <v/>
      </c>
      <c r="I239" s="359"/>
      <c r="J239" s="450"/>
      <c r="K239" s="450"/>
      <c r="L239" s="450"/>
      <c r="M239" s="450"/>
      <c r="N239" s="450"/>
      <c r="O239" s="450"/>
      <c r="P239" s="450"/>
      <c r="Q239" s="450"/>
      <c r="R239" s="450"/>
      <c r="S239" s="450"/>
      <c r="T239" s="450"/>
      <c r="U239" s="450"/>
      <c r="V239" s="450"/>
      <c r="W239" s="450"/>
      <c r="X239" s="450"/>
      <c r="Y239" s="450"/>
      <c r="Z239" s="450"/>
      <c r="AA239" s="450"/>
      <c r="AB239" s="450"/>
      <c r="AC239" s="450"/>
      <c r="AD239" s="450"/>
      <c r="AE239" s="450"/>
      <c r="AF239" s="450"/>
      <c r="AG239" s="450"/>
      <c r="AH239" s="450"/>
      <c r="AI239" s="450"/>
      <c r="AJ239" s="450"/>
      <c r="AK239" s="450"/>
      <c r="AL239" s="450"/>
      <c r="AM239" s="450"/>
      <c r="AN239" s="450"/>
      <c r="AO239" s="450"/>
      <c r="AP239" s="450"/>
      <c r="AQ239" s="450"/>
      <c r="AR239" s="450"/>
      <c r="AS239" s="450"/>
      <c r="AT239" s="450"/>
      <c r="AU239" s="450"/>
      <c r="AV239" s="451"/>
      <c r="AW239" s="451"/>
      <c r="AX239" s="451"/>
      <c r="AY239" s="451"/>
      <c r="AZ239" s="451"/>
      <c r="BA239" s="451"/>
      <c r="BB239" s="451"/>
      <c r="BC239" s="451"/>
      <c r="BD239" s="451"/>
      <c r="BE239" s="451"/>
      <c r="BF239" s="451"/>
      <c r="BG239" s="10"/>
    </row>
    <row r="240" spans="1:59" ht="15.75" thickBot="1" x14ac:dyDescent="0.3">
      <c r="A240" s="10"/>
      <c r="BG240" s="10"/>
    </row>
    <row r="241" spans="1:59" ht="15.75" thickBot="1" x14ac:dyDescent="0.3">
      <c r="A241" s="10"/>
      <c r="F241" s="159" t="s">
        <v>137</v>
      </c>
      <c r="H241" s="2" t="str">
        <f>IF(OR(COUNTIF(I241:BF241,"&lt;0")&gt;0,COUNTIF(I241:BF241,"*")&gt;0),"Warning","")</f>
        <v/>
      </c>
      <c r="I241" s="359"/>
      <c r="J241" s="450"/>
      <c r="K241" s="450"/>
      <c r="L241" s="450"/>
      <c r="M241" s="450"/>
      <c r="N241" s="450"/>
      <c r="O241" s="450"/>
      <c r="P241" s="450"/>
      <c r="Q241" s="450"/>
      <c r="R241" s="450"/>
      <c r="S241" s="450"/>
      <c r="T241" s="450"/>
      <c r="U241" s="450"/>
      <c r="V241" s="450"/>
      <c r="W241" s="450"/>
      <c r="X241" s="450"/>
      <c r="Y241" s="450"/>
      <c r="Z241" s="450"/>
      <c r="AA241" s="450"/>
      <c r="AB241" s="450"/>
      <c r="AC241" s="450"/>
      <c r="AD241" s="450"/>
      <c r="AE241" s="450"/>
      <c r="AF241" s="450"/>
      <c r="AG241" s="450"/>
      <c r="AH241" s="450"/>
      <c r="AI241" s="450"/>
      <c r="AJ241" s="450"/>
      <c r="AK241" s="450"/>
      <c r="AL241" s="450"/>
      <c r="AM241" s="450"/>
      <c r="AN241" s="450"/>
      <c r="AO241" s="450"/>
      <c r="AP241" s="450"/>
      <c r="AQ241" s="450"/>
      <c r="AR241" s="450"/>
      <c r="AS241" s="450"/>
      <c r="AT241" s="450"/>
      <c r="AU241" s="450"/>
      <c r="AV241" s="451"/>
      <c r="AW241" s="451"/>
      <c r="AX241" s="451"/>
      <c r="AY241" s="451"/>
      <c r="AZ241" s="451"/>
      <c r="BA241" s="451"/>
      <c r="BB241" s="451"/>
      <c r="BC241" s="451"/>
      <c r="BD241" s="451"/>
      <c r="BE241" s="451"/>
      <c r="BF241" s="451"/>
      <c r="BG241" s="10"/>
    </row>
    <row r="242" spans="1:59" x14ac:dyDescent="0.25">
      <c r="A242" s="10"/>
      <c r="BG242" s="10"/>
    </row>
    <row r="243" spans="1:59" x14ac:dyDescent="0.25">
      <c r="A243" s="10"/>
      <c r="BG243" s="10"/>
    </row>
    <row r="244" spans="1:59" ht="19.5" thickBot="1" x14ac:dyDescent="0.35">
      <c r="A244" s="10"/>
      <c r="B244" s="36" t="s">
        <v>56</v>
      </c>
      <c r="C244" s="37"/>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c r="AY244" s="38"/>
      <c r="AZ244" s="38"/>
      <c r="BA244" s="38"/>
      <c r="BB244" s="38"/>
      <c r="BC244" s="38"/>
      <c r="BD244" s="38"/>
      <c r="BE244" s="38"/>
      <c r="BF244" s="38"/>
      <c r="BG244" s="10"/>
    </row>
    <row r="245" spans="1:59" x14ac:dyDescent="0.25">
      <c r="A245" s="10"/>
      <c r="BG245" s="10"/>
    </row>
    <row r="246" spans="1:59" ht="15.75" thickBot="1" x14ac:dyDescent="0.3">
      <c r="A246" s="10"/>
      <c r="C246" s="2" t="s">
        <v>66</v>
      </c>
      <c r="BG246" s="10"/>
    </row>
    <row r="247" spans="1:59" x14ac:dyDescent="0.25">
      <c r="A247" s="10"/>
      <c r="C247" s="626"/>
      <c r="D247" s="627"/>
      <c r="E247" s="627"/>
      <c r="F247" s="627"/>
      <c r="G247" s="627"/>
      <c r="H247" s="627"/>
      <c r="I247" s="627"/>
      <c r="J247" s="627"/>
      <c r="K247" s="627"/>
      <c r="L247" s="627"/>
      <c r="M247" s="627"/>
      <c r="N247" s="627"/>
      <c r="O247" s="627"/>
      <c r="P247" s="627"/>
      <c r="Q247" s="627"/>
      <c r="R247" s="628"/>
      <c r="BG247" s="10"/>
    </row>
    <row r="248" spans="1:59" x14ac:dyDescent="0.25">
      <c r="A248" s="10"/>
      <c r="C248" s="629"/>
      <c r="D248" s="630"/>
      <c r="E248" s="630"/>
      <c r="F248" s="630"/>
      <c r="G248" s="630"/>
      <c r="H248" s="630"/>
      <c r="I248" s="630"/>
      <c r="J248" s="630"/>
      <c r="K248" s="630"/>
      <c r="L248" s="630"/>
      <c r="M248" s="630"/>
      <c r="N248" s="630"/>
      <c r="O248" s="630"/>
      <c r="P248" s="630"/>
      <c r="Q248" s="630"/>
      <c r="R248" s="631"/>
      <c r="BG248" s="10"/>
    </row>
    <row r="249" spans="1:59" x14ac:dyDescent="0.25">
      <c r="A249" s="10"/>
      <c r="C249" s="629"/>
      <c r="D249" s="630"/>
      <c r="E249" s="630"/>
      <c r="F249" s="630"/>
      <c r="G249" s="630"/>
      <c r="H249" s="630"/>
      <c r="I249" s="630"/>
      <c r="J249" s="630"/>
      <c r="K249" s="630"/>
      <c r="L249" s="630"/>
      <c r="M249" s="630"/>
      <c r="N249" s="630"/>
      <c r="O249" s="630"/>
      <c r="P249" s="630"/>
      <c r="Q249" s="630"/>
      <c r="R249" s="631"/>
      <c r="BG249" s="10"/>
    </row>
    <row r="250" spans="1:59" x14ac:dyDescent="0.25">
      <c r="A250" s="10"/>
      <c r="C250" s="629"/>
      <c r="D250" s="630"/>
      <c r="E250" s="630"/>
      <c r="F250" s="630"/>
      <c r="G250" s="630"/>
      <c r="H250" s="630"/>
      <c r="I250" s="630"/>
      <c r="J250" s="630"/>
      <c r="K250" s="630"/>
      <c r="L250" s="630"/>
      <c r="M250" s="630"/>
      <c r="N250" s="630"/>
      <c r="O250" s="630"/>
      <c r="P250" s="630"/>
      <c r="Q250" s="630"/>
      <c r="R250" s="631"/>
      <c r="BG250" s="10"/>
    </row>
    <row r="251" spans="1:59" x14ac:dyDescent="0.25">
      <c r="A251" s="10"/>
      <c r="C251" s="629"/>
      <c r="D251" s="630"/>
      <c r="E251" s="630"/>
      <c r="F251" s="630"/>
      <c r="G251" s="630"/>
      <c r="H251" s="630"/>
      <c r="I251" s="630"/>
      <c r="J251" s="630"/>
      <c r="K251" s="630"/>
      <c r="L251" s="630"/>
      <c r="M251" s="630"/>
      <c r="N251" s="630"/>
      <c r="O251" s="630"/>
      <c r="P251" s="630"/>
      <c r="Q251" s="630"/>
      <c r="R251" s="631"/>
      <c r="BG251" s="10"/>
    </row>
    <row r="252" spans="1:59" x14ac:dyDescent="0.25">
      <c r="A252" s="10"/>
      <c r="C252" s="629"/>
      <c r="D252" s="630"/>
      <c r="E252" s="630"/>
      <c r="F252" s="630"/>
      <c r="G252" s="630"/>
      <c r="H252" s="630"/>
      <c r="I252" s="630"/>
      <c r="J252" s="630"/>
      <c r="K252" s="630"/>
      <c r="L252" s="630"/>
      <c r="M252" s="630"/>
      <c r="N252" s="630"/>
      <c r="O252" s="630"/>
      <c r="P252" s="630"/>
      <c r="Q252" s="630"/>
      <c r="R252" s="631"/>
      <c r="BG252" s="10"/>
    </row>
    <row r="253" spans="1:59" x14ac:dyDescent="0.25">
      <c r="A253" s="10"/>
      <c r="C253" s="629"/>
      <c r="D253" s="630"/>
      <c r="E253" s="630"/>
      <c r="F253" s="630"/>
      <c r="G253" s="630"/>
      <c r="H253" s="630"/>
      <c r="I253" s="630"/>
      <c r="J253" s="630"/>
      <c r="K253" s="630"/>
      <c r="L253" s="630"/>
      <c r="M253" s="630"/>
      <c r="N253" s="630"/>
      <c r="O253" s="630"/>
      <c r="P253" s="630"/>
      <c r="Q253" s="630"/>
      <c r="R253" s="631"/>
      <c r="BG253" s="10"/>
    </row>
    <row r="254" spans="1:59" x14ac:dyDescent="0.25">
      <c r="A254" s="10"/>
      <c r="C254" s="629"/>
      <c r="D254" s="630"/>
      <c r="E254" s="630"/>
      <c r="F254" s="630"/>
      <c r="G254" s="630"/>
      <c r="H254" s="630"/>
      <c r="I254" s="630"/>
      <c r="J254" s="630"/>
      <c r="K254" s="630"/>
      <c r="L254" s="630"/>
      <c r="M254" s="630"/>
      <c r="N254" s="630"/>
      <c r="O254" s="630"/>
      <c r="P254" s="630"/>
      <c r="Q254" s="630"/>
      <c r="R254" s="631"/>
      <c r="BG254" s="10"/>
    </row>
    <row r="255" spans="1:59" ht="15.75" thickBot="1" x14ac:dyDescent="0.3">
      <c r="A255" s="10"/>
      <c r="C255" s="632"/>
      <c r="D255" s="633"/>
      <c r="E255" s="633"/>
      <c r="F255" s="633"/>
      <c r="G255" s="633"/>
      <c r="H255" s="633"/>
      <c r="I255" s="633"/>
      <c r="J255" s="633"/>
      <c r="K255" s="633"/>
      <c r="L255" s="633"/>
      <c r="M255" s="633"/>
      <c r="N255" s="633"/>
      <c r="O255" s="633"/>
      <c r="P255" s="633"/>
      <c r="Q255" s="633"/>
      <c r="R255" s="634"/>
      <c r="BG255" s="10"/>
    </row>
    <row r="256" spans="1:59" x14ac:dyDescent="0.25">
      <c r="A256" s="10"/>
      <c r="BG256" s="10"/>
    </row>
    <row r="257" spans="1:59"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row>
  </sheetData>
  <sheetProtection algorithmName="SHA-512" hashValue="fswg4IX/DVDUnfnk56amKWwSgHNJkk0tJSlBoo1ujNSkYBVYFwkm3Nbdio+VXbYnFqzHMhppylOCg9oTLA2hSQ==" saltValue="ihJman+z7AF6sSeb9S570g==" spinCount="100000" sheet="1" selectLockedCells="1"/>
  <mergeCells count="239">
    <mergeCell ref="G227:H227"/>
    <mergeCell ref="G224:H224"/>
    <mergeCell ref="C158:F158"/>
    <mergeCell ref="C100:D100"/>
    <mergeCell ref="C247:R255"/>
    <mergeCell ref="B132:C132"/>
    <mergeCell ref="G225:H225"/>
    <mergeCell ref="G231:H231"/>
    <mergeCell ref="G235:H235"/>
    <mergeCell ref="G166:H166"/>
    <mergeCell ref="G203:H203"/>
    <mergeCell ref="G219:H219"/>
    <mergeCell ref="G117:H117"/>
    <mergeCell ref="G118:H118"/>
    <mergeCell ref="G119:H119"/>
    <mergeCell ref="G120:H120"/>
    <mergeCell ref="G121:H121"/>
    <mergeCell ref="C218:F218"/>
    <mergeCell ref="C219:F219"/>
    <mergeCell ref="G204:H204"/>
    <mergeCell ref="G205:H205"/>
    <mergeCell ref="G218:H218"/>
    <mergeCell ref="C204:F204"/>
    <mergeCell ref="G232:H232"/>
    <mergeCell ref="G233:H233"/>
    <mergeCell ref="G226:H226"/>
    <mergeCell ref="B223:C223"/>
    <mergeCell ref="C106:D106"/>
    <mergeCell ref="C107:D107"/>
    <mergeCell ref="C101:D101"/>
    <mergeCell ref="C102:D102"/>
    <mergeCell ref="C103:D103"/>
    <mergeCell ref="C104:D104"/>
    <mergeCell ref="C105:D105"/>
    <mergeCell ref="C177:E177"/>
    <mergeCell ref="C215:F215"/>
    <mergeCell ref="C155:F155"/>
    <mergeCell ref="C156:F156"/>
    <mergeCell ref="C118:F118"/>
    <mergeCell ref="C119:F119"/>
    <mergeCell ref="C120:F120"/>
    <mergeCell ref="C121:F121"/>
    <mergeCell ref="C122:F122"/>
    <mergeCell ref="C139:E139"/>
    <mergeCell ref="C140:E140"/>
    <mergeCell ref="C141:E141"/>
    <mergeCell ref="C137:E137"/>
    <mergeCell ref="C138:E138"/>
    <mergeCell ref="C123:F123"/>
    <mergeCell ref="C124:F124"/>
    <mergeCell ref="C54:E54"/>
    <mergeCell ref="C71:E71"/>
    <mergeCell ref="C55:E55"/>
    <mergeCell ref="C61:E61"/>
    <mergeCell ref="C62:E62"/>
    <mergeCell ref="C70:E70"/>
    <mergeCell ref="C56:E56"/>
    <mergeCell ref="C57:E57"/>
    <mergeCell ref="C58:E58"/>
    <mergeCell ref="C59:E59"/>
    <mergeCell ref="C60:E60"/>
    <mergeCell ref="C64:E64"/>
    <mergeCell ref="C63:E63"/>
    <mergeCell ref="G55:H55"/>
    <mergeCell ref="G56:H56"/>
    <mergeCell ref="G57:H57"/>
    <mergeCell ref="G79:H79"/>
    <mergeCell ref="G58:H58"/>
    <mergeCell ref="C94:D94"/>
    <mergeCell ref="C95:D95"/>
    <mergeCell ref="G73:H73"/>
    <mergeCell ref="G74:H74"/>
    <mergeCell ref="G72:H72"/>
    <mergeCell ref="G71:H71"/>
    <mergeCell ref="G63:H63"/>
    <mergeCell ref="G64:H64"/>
    <mergeCell ref="G65:H65"/>
    <mergeCell ref="G66:H66"/>
    <mergeCell ref="G67:H67"/>
    <mergeCell ref="G68:H68"/>
    <mergeCell ref="G69:H69"/>
    <mergeCell ref="C69:E69"/>
    <mergeCell ref="C68:E68"/>
    <mergeCell ref="C67:E67"/>
    <mergeCell ref="C66:E66"/>
    <mergeCell ref="C65:E65"/>
    <mergeCell ref="C79:E79"/>
    <mergeCell ref="D3:I4"/>
    <mergeCell ref="D5:I6"/>
    <mergeCell ref="C93:D93"/>
    <mergeCell ref="G50:H50"/>
    <mergeCell ref="G51:H51"/>
    <mergeCell ref="G52:H52"/>
    <mergeCell ref="G53:H53"/>
    <mergeCell ref="G54:H54"/>
    <mergeCell ref="G62:H62"/>
    <mergeCell ref="G60:H60"/>
    <mergeCell ref="G61:H61"/>
    <mergeCell ref="G70:H70"/>
    <mergeCell ref="G11:H11"/>
    <mergeCell ref="G12:H12"/>
    <mergeCell ref="G13:H13"/>
    <mergeCell ref="G15:H15"/>
    <mergeCell ref="G49:H49"/>
    <mergeCell ref="G59:H59"/>
    <mergeCell ref="B10:C10"/>
    <mergeCell ref="B46:C46"/>
    <mergeCell ref="C50:E50"/>
    <mergeCell ref="C51:E51"/>
    <mergeCell ref="C52:E52"/>
    <mergeCell ref="G16:H16"/>
    <mergeCell ref="G228:H228"/>
    <mergeCell ref="G229:H229"/>
    <mergeCell ref="G152:H152"/>
    <mergeCell ref="G153:H153"/>
    <mergeCell ref="G154:H154"/>
    <mergeCell ref="G167:H167"/>
    <mergeCell ref="G160:H160"/>
    <mergeCell ref="G161:H161"/>
    <mergeCell ref="G162:H162"/>
    <mergeCell ref="G158:H158"/>
    <mergeCell ref="G159:H159"/>
    <mergeCell ref="G163:H163"/>
    <mergeCell ref="G164:H164"/>
    <mergeCell ref="G165:H165"/>
    <mergeCell ref="G213:H213"/>
    <mergeCell ref="G214:H214"/>
    <mergeCell ref="G216:H216"/>
    <mergeCell ref="G217:H217"/>
    <mergeCell ref="G215:H215"/>
    <mergeCell ref="G206:H206"/>
    <mergeCell ref="G207:H207"/>
    <mergeCell ref="G208:H208"/>
    <mergeCell ref="G209:H209"/>
    <mergeCell ref="G210:H210"/>
    <mergeCell ref="G78:H78"/>
    <mergeCell ref="G110:H110"/>
    <mergeCell ref="G111:H111"/>
    <mergeCell ref="G112:H112"/>
    <mergeCell ref="G113:H113"/>
    <mergeCell ref="G114:H114"/>
    <mergeCell ref="G115:H115"/>
    <mergeCell ref="G116:H116"/>
    <mergeCell ref="G109:H109"/>
    <mergeCell ref="G108:H108"/>
    <mergeCell ref="G124:H124"/>
    <mergeCell ref="C96:D96"/>
    <mergeCell ref="C97:D97"/>
    <mergeCell ref="C98:D98"/>
    <mergeCell ref="C183:E183"/>
    <mergeCell ref="C173:E173"/>
    <mergeCell ref="C195:E195"/>
    <mergeCell ref="G122:H122"/>
    <mergeCell ref="G123:H123"/>
    <mergeCell ref="C99:D99"/>
    <mergeCell ref="C135:E135"/>
    <mergeCell ref="C125:F125"/>
    <mergeCell ref="C126:F126"/>
    <mergeCell ref="C136:E136"/>
    <mergeCell ref="C175:E175"/>
    <mergeCell ref="C147:E147"/>
    <mergeCell ref="C148:E148"/>
    <mergeCell ref="C146:E146"/>
    <mergeCell ref="C149:E149"/>
    <mergeCell ref="C110:F110"/>
    <mergeCell ref="C114:F114"/>
    <mergeCell ref="C115:F115"/>
    <mergeCell ref="C116:F116"/>
    <mergeCell ref="C117:F117"/>
    <mergeCell ref="G151:H151"/>
    <mergeCell ref="G155:H155"/>
    <mergeCell ref="G156:H156"/>
    <mergeCell ref="G157:H157"/>
    <mergeCell ref="C152:F152"/>
    <mergeCell ref="C153:F153"/>
    <mergeCell ref="C154:F154"/>
    <mergeCell ref="G125:H125"/>
    <mergeCell ref="G126:H126"/>
    <mergeCell ref="C142:E142"/>
    <mergeCell ref="C143:E143"/>
    <mergeCell ref="C144:E144"/>
    <mergeCell ref="C145:E145"/>
    <mergeCell ref="C157:F157"/>
    <mergeCell ref="C213:F213"/>
    <mergeCell ref="C214:F214"/>
    <mergeCell ref="C162:F162"/>
    <mergeCell ref="C163:F163"/>
    <mergeCell ref="C164:F164"/>
    <mergeCell ref="C165:F165"/>
    <mergeCell ref="G211:H211"/>
    <mergeCell ref="G212:H212"/>
    <mergeCell ref="C205:F205"/>
    <mergeCell ref="C206:F206"/>
    <mergeCell ref="C207:F207"/>
    <mergeCell ref="C208:F208"/>
    <mergeCell ref="C209:F209"/>
    <mergeCell ref="C210:F210"/>
    <mergeCell ref="C166:F166"/>
    <mergeCell ref="C167:F167"/>
    <mergeCell ref="C199:E199"/>
    <mergeCell ref="C191:E191"/>
    <mergeCell ref="C193:E193"/>
    <mergeCell ref="C201:E201"/>
    <mergeCell ref="C185:E185"/>
    <mergeCell ref="C187:E187"/>
    <mergeCell ref="C189:E189"/>
    <mergeCell ref="B20:C20"/>
    <mergeCell ref="C22:F22"/>
    <mergeCell ref="C23:F23"/>
    <mergeCell ref="C25:F25"/>
    <mergeCell ref="C26:F26"/>
    <mergeCell ref="C30:F30"/>
    <mergeCell ref="C31:F31"/>
    <mergeCell ref="C32:F32"/>
    <mergeCell ref="C33:F33"/>
    <mergeCell ref="B232:F232"/>
    <mergeCell ref="C24:F24"/>
    <mergeCell ref="C53:E53"/>
    <mergeCell ref="B90:C90"/>
    <mergeCell ref="B171:C171"/>
    <mergeCell ref="C111:F111"/>
    <mergeCell ref="C112:F112"/>
    <mergeCell ref="C113:F113"/>
    <mergeCell ref="C42:F42"/>
    <mergeCell ref="C34:F34"/>
    <mergeCell ref="C38:F38"/>
    <mergeCell ref="C39:F39"/>
    <mergeCell ref="C40:F40"/>
    <mergeCell ref="C41:F41"/>
    <mergeCell ref="C159:F159"/>
    <mergeCell ref="C160:F160"/>
    <mergeCell ref="C161:F161"/>
    <mergeCell ref="C179:E179"/>
    <mergeCell ref="C181:E181"/>
    <mergeCell ref="C197:E197"/>
    <mergeCell ref="C216:F216"/>
    <mergeCell ref="C217:F217"/>
    <mergeCell ref="C211:F211"/>
    <mergeCell ref="C212:F212"/>
  </mergeCells>
  <conditionalFormatting sqref="F85:F86 B79 B173:B202 B93:B107 B135:B149 I15:I16 I12 B50:B71 H22:H42">
    <cfRule type="cellIs" dxfId="198" priority="11" operator="equal">
      <formula>"Warning"</formula>
    </cfRule>
  </conditionalFormatting>
  <conditionalFormatting sqref="G93:G107 G135:G149 H128 H173:H202">
    <cfRule type="cellIs" dxfId="197" priority="13" operator="equal">
      <formula>"Warning"</formula>
    </cfRule>
  </conditionalFormatting>
  <conditionalFormatting sqref="B227:B228 H238:H241 F226:F231 F233">
    <cfRule type="cellIs" dxfId="196" priority="12" operator="equal">
      <formula>"Warning"</formula>
    </cfRule>
  </conditionalFormatting>
  <conditionalFormatting sqref="N29:BF29 N37:BF37 N78:BF78 N49:BF49 N92:BF92 N134:BF134 N172:BF172 N224:BF224 N237:BF237">
    <cfRule type="cellIs" dxfId="195" priority="20" operator="greaterThan">
      <formula>$G$13</formula>
    </cfRule>
  </conditionalFormatting>
  <conditionalFormatting sqref="AL135:AL167 AL49:AL79 AL93:AL128 AL173:AL219 AL225:AL236 AL238:AL241 AL30:AL42">
    <cfRule type="expression" dxfId="194" priority="412">
      <formula>$AL$133&gt;$G$11</formula>
    </cfRule>
  </conditionalFormatting>
  <conditionalFormatting sqref="AK135:AK167 AK49:AK79 AK173:AK219 AK93:AK128 AK225:AK236 AK238:AK241 AK30:AK42">
    <cfRule type="expression" dxfId="193" priority="413">
      <formula>$AK$133&gt;$G$11</formula>
    </cfRule>
  </conditionalFormatting>
  <conditionalFormatting sqref="AJ135:AJ167 AJ49:AJ79 AJ173:AJ219 AJ93:AJ128 AJ225:AJ236 AJ238:AJ241 AJ30:AJ42">
    <cfRule type="expression" dxfId="192" priority="424">
      <formula>$AJ$133&gt;$G$11</formula>
    </cfRule>
  </conditionalFormatting>
  <conditionalFormatting sqref="AI135:AI167 AI49:AI79 AI173:AI219 AI93:AI128 AI225:AI236 AI238:AI241 AI30:AI42">
    <cfRule type="expression" dxfId="191" priority="428">
      <formula>$AI$133&gt;$G$11</formula>
    </cfRule>
  </conditionalFormatting>
  <conditionalFormatting sqref="AB135:AB167 AB49:AB79 AB93:AB128 AB173:AB219 AB225:AB236 AB238:AB241 AB30:AB42">
    <cfRule type="expression" dxfId="190" priority="997">
      <formula>$AB$133&gt;$G$11</formula>
    </cfRule>
  </conditionalFormatting>
  <conditionalFormatting sqref="AC135:AC167 AC49:AC79 AC173:AC219 AC93:AC128 AC225:AC236 AC238:AC241 AC30:AC42">
    <cfRule type="expression" dxfId="189" priority="993">
      <formula>$AC$133&gt;$G$11</formula>
    </cfRule>
  </conditionalFormatting>
  <conditionalFormatting sqref="AD135:AD167 AD49:AD79 AD173:AD219 AD93:AD128 AD225:AD236 AD238:AD241 AD30:AD42">
    <cfRule type="expression" dxfId="188" priority="989">
      <formula>$AD$133&gt;$G$11</formula>
    </cfRule>
  </conditionalFormatting>
  <conditionalFormatting sqref="AE135:AE167 AE49:AE79 AE173:AE219 AE93:AE128 AE225:AE236 AE238:AE241 AE30:AE42">
    <cfRule type="expression" dxfId="187" priority="985">
      <formula>$AE$133&gt;$G$11</formula>
    </cfRule>
  </conditionalFormatting>
  <conditionalFormatting sqref="AF135:AF167 AF49:AF79 AF173:AF219 AF93:AF128 AF225:AF236 AF238:AF241 AF30:AF42">
    <cfRule type="expression" dxfId="186" priority="981">
      <formula>$AF$133&gt;$G$11</formula>
    </cfRule>
  </conditionalFormatting>
  <conditionalFormatting sqref="AG135:AG167 AG49:AG79 AG173:AG219 AG93:AG128 AG225:AG236 AG238:AG241 AG30:AG42">
    <cfRule type="expression" dxfId="185" priority="978">
      <formula>$AG$133&gt;$G$11</formula>
    </cfRule>
  </conditionalFormatting>
  <conditionalFormatting sqref="AH135:AH167 AH49:AH79 AH173:AH219 AH93:AH128 AH225:AH236 AH238:AH241 AH30:AH42">
    <cfRule type="expression" dxfId="184" priority="433">
      <formula>$AH$133&gt;$G$11</formula>
    </cfRule>
  </conditionalFormatting>
  <conditionalFormatting sqref="AA135:AA167 AA49:AA79 AA93:AA128 AA173:AA219 AA225:AA236 AA238:AA241 AA30:AA42">
    <cfRule type="expression" dxfId="183" priority="1000">
      <formula>$AA$133&gt;$G$11</formula>
    </cfRule>
  </conditionalFormatting>
  <conditionalFormatting sqref="Z135:Z167 Z49:Z79 Z93:Z128 Z173:Z219 Z225:Z236 Z238:Z241 Z30:Z42">
    <cfRule type="expression" dxfId="182" priority="1004">
      <formula>$Z$133&gt;$G$11</formula>
    </cfRule>
  </conditionalFormatting>
  <conditionalFormatting sqref="Y135:Y167 Y49:Y79 Y93:Y128 Y173:Y219 Y225:Y236 Y238:Y241 Y30:Y42">
    <cfRule type="expression" dxfId="181" priority="1008">
      <formula>$Y$133&gt;$G$11</formula>
    </cfRule>
  </conditionalFormatting>
  <conditionalFormatting sqref="X135:X167 X49:X79 X93:X128 X173:X219 X225:X236 X238:X241 X30:X42">
    <cfRule type="expression" dxfId="180" priority="1012">
      <formula>$X$133&gt;$G$11</formula>
    </cfRule>
  </conditionalFormatting>
  <conditionalFormatting sqref="W135:W167 W49:W79 W93:W128 W173:W219 W225:W236 W238:W241 W30:W42">
    <cfRule type="expression" dxfId="179" priority="1016">
      <formula>$W$133&gt;$G$11</formula>
    </cfRule>
  </conditionalFormatting>
  <conditionalFormatting sqref="V135:V167 V49:V79 V93:V128 V173:V219 V225:V236 V238:V241 V30:V42">
    <cfRule type="expression" dxfId="178" priority="1020">
      <formula>$V$133&gt;$G$11</formula>
    </cfRule>
  </conditionalFormatting>
  <conditionalFormatting sqref="U135:U167 U49:U79 U93:U128 U173:U219 U225:U236 U238:U241 U30:U42">
    <cfRule type="expression" dxfId="177" priority="1024">
      <formula>$U$133&gt;$G$11</formula>
    </cfRule>
  </conditionalFormatting>
  <conditionalFormatting sqref="T135:T167 T49:T79 T93:T128 T173:T219 T225:T236 T238:T241 T30:T42">
    <cfRule type="expression" dxfId="176" priority="1027">
      <formula>$T$133&gt;$G$11</formula>
    </cfRule>
  </conditionalFormatting>
  <conditionalFormatting sqref="S135:S167 S49:S79 S93:S128 S173:S219 S225:S236 S238:S241 S30:S42">
    <cfRule type="expression" dxfId="175" priority="1030">
      <formula>$S$133&gt;$G$11</formula>
    </cfRule>
  </conditionalFormatting>
  <conditionalFormatting sqref="AM135:AM167 AM49:AM79 AM93:AM128 AM173:AM219 AM225:AM236 AM238:AM241 AM30:AM42">
    <cfRule type="expression" dxfId="174" priority="409">
      <formula>$AM$133&gt;$G$11</formula>
    </cfRule>
  </conditionalFormatting>
  <conditionalFormatting sqref="AN135:AN167 AN49:AN79 AN93:AN128 AN173:AN219 AN225:AN236 AN238:AN241 AN30:AN42">
    <cfRule type="expression" dxfId="173" priority="408">
      <formula>$AN$133&gt;$G$11</formula>
    </cfRule>
  </conditionalFormatting>
  <conditionalFormatting sqref="AO135:AO167 AO49:AO79 AO93:AO128 AO173:AO219 AO225:AO236 AO238:AO241 AO30:AO42">
    <cfRule type="expression" dxfId="172" priority="405">
      <formula>$AO$133&gt;$G$11</formula>
    </cfRule>
  </conditionalFormatting>
  <conditionalFormatting sqref="AP135:AP167 AP49:AP79 AP93:AP128 AP173:AP219 AP225:AP236 AP238:AP241 AP30:AP42">
    <cfRule type="expression" dxfId="171" priority="403">
      <formula>$AP$133&gt;$G$11</formula>
    </cfRule>
  </conditionalFormatting>
  <conditionalFormatting sqref="AQ135:AQ167 AQ49:AQ79 AQ93:AQ128 AQ173:AQ219 AQ225:AQ236 AQ238:AQ241 AQ30:AQ42">
    <cfRule type="expression" dxfId="170" priority="292">
      <formula>$AQ$133&gt;$G$11</formula>
    </cfRule>
  </conditionalFormatting>
  <conditionalFormatting sqref="AR135:AR167 AR49:AR79 AR93:AR128 AR173:AR219 AR225:AR236 AR238:AR241 AR30:AR42">
    <cfRule type="expression" dxfId="169" priority="291">
      <formula>$AR$133&gt;$G$11</formula>
    </cfRule>
  </conditionalFormatting>
  <conditionalFormatting sqref="AS135:AS167 AS49:AS79 AS93:AS128 AS173:AS219 AS225:AS236 AS238:AS241 AS30:AS42">
    <cfRule type="expression" dxfId="168" priority="290">
      <formula>$AS$133&gt;$G$11</formula>
    </cfRule>
  </conditionalFormatting>
  <conditionalFormatting sqref="AT135:AT167 AT49:AT79 AT93:AT128 AT173:AT219 AT225:AT236 AT238:AT241 AT30:AT42">
    <cfRule type="expression" dxfId="167" priority="289">
      <formula>$AT$133&gt;$G$11</formula>
    </cfRule>
  </conditionalFormatting>
  <conditionalFormatting sqref="AU135:AU167 AU49:AU79 AU93:AU128 AU173:AU219 AU225:AU236 AU238:AU241 AU30:AU42">
    <cfRule type="expression" dxfId="166" priority="288">
      <formula>$AU$133&gt;$G$11</formula>
    </cfRule>
  </conditionalFormatting>
  <conditionalFormatting sqref="AV135:AV167 AV49:AV79 AV93:AV128 AV173:AV219 AV225:AV236 AV238:AV241 AV30:AV42">
    <cfRule type="expression" dxfId="165" priority="287">
      <formula>$AV$133&gt;$G$11</formula>
    </cfRule>
  </conditionalFormatting>
  <conditionalFormatting sqref="N135:N167 N49:N79 N93:N128 N173:N219 N225:N236 N238:N241 N30:N42">
    <cfRule type="expression" dxfId="164" priority="3661">
      <formula>$N$133&gt;$G$11</formula>
    </cfRule>
  </conditionalFormatting>
  <conditionalFormatting sqref="Q135:Q167 Q49:Q79 Q93:Q128 Q173:Q219 Q225:Q236 Q238:Q241 Q30:Q42">
    <cfRule type="expression" dxfId="163" priority="1039">
      <formula>$Q$133&gt;$G$11</formula>
    </cfRule>
  </conditionalFormatting>
  <conditionalFormatting sqref="P135:P167 P49:P79 P93:P128 P173:P219 P225:P236 P238:P241 P30:P42">
    <cfRule type="expression" dxfId="162" priority="1042">
      <formula>$P$133&gt;$G$11</formula>
    </cfRule>
  </conditionalFormatting>
  <conditionalFormatting sqref="R135:R167 R49:R79 R93:R128 R173:R219 R225:R236 R238:R241 R30:R42">
    <cfRule type="expression" dxfId="161" priority="1033">
      <formula>$R$133&gt;$G$11</formula>
    </cfRule>
  </conditionalFormatting>
  <conditionalFormatting sqref="BF135:BF167 BF49:BF79 BF93:BF128 BF173:BF219 BF225:BF236 BF238:BF241 BF30:BF42">
    <cfRule type="expression" dxfId="160" priority="169">
      <formula>$BF$133&gt;$G$11</formula>
    </cfRule>
  </conditionalFormatting>
  <conditionalFormatting sqref="AW135:AW167 AW49:AW79 AW93:AW128 AW173:AW219 AW225:AW236 AW238:AW241 AW30:AW42">
    <cfRule type="expression" dxfId="159" priority="286">
      <formula>$AW$133&gt;$G$11</formula>
    </cfRule>
  </conditionalFormatting>
  <conditionalFormatting sqref="AX135:AX167 AX49:AX79 AX93:AX128 AX173:AX219 AX225:AX236 AX238:AX241 AX30:AX42">
    <cfRule type="expression" dxfId="158" priority="285">
      <formula>$AX$133&gt;$G$11</formula>
    </cfRule>
  </conditionalFormatting>
  <conditionalFormatting sqref="AY135:AY167 AY49:AY79 AY93:AY128 AY173:AY219 AY225:AY236 AY238:AY241 AY30:AY42">
    <cfRule type="expression" dxfId="157" priority="284">
      <formula>$AY$133&gt;$G$11</formula>
    </cfRule>
  </conditionalFormatting>
  <conditionalFormatting sqref="AZ135:AZ167 AZ49:AZ79 AZ93:AZ128 AZ173:AZ219 AZ225:AZ236 AZ238:AZ241 AZ30:AZ42">
    <cfRule type="expression" dxfId="156" priority="283">
      <formula>$AZ$133&gt;$G$11</formula>
    </cfRule>
  </conditionalFormatting>
  <conditionalFormatting sqref="BA135:BA167 BA49:BA79 BA93:BA128 BA173:BA219 BA225:BA236 BA238:BA241 BA30:BA42">
    <cfRule type="expression" dxfId="155" priority="282">
      <formula>$BA$133&gt;$G$11</formula>
    </cfRule>
  </conditionalFormatting>
  <conditionalFormatting sqref="BB135:BB167 BB49:BB79 BB93:BB128 BB173:BB219 BB225:BB236 BB238:BB241 BB30:BB42">
    <cfRule type="expression" dxfId="154" priority="281">
      <formula>$BB$133&gt;$G$11</formula>
    </cfRule>
  </conditionalFormatting>
  <conditionalFormatting sqref="BC135:BC167 BC49:BC79 BC93:BC128 BC173:BC219 BC225:BC236 BC238:BC241 BC30:BC42">
    <cfRule type="expression" dxfId="153" priority="247">
      <formula>$BC$133&gt;$G$11</formula>
    </cfRule>
  </conditionalFormatting>
  <conditionalFormatting sqref="BD135:BD167 BD49:BD79 BD93:BD128 BD173:BD219 BD225:BD236 BD238:BD241 BD30:BD42">
    <cfRule type="expression" dxfId="152" priority="246">
      <formula>$BD$133&gt;$G$11</formula>
    </cfRule>
  </conditionalFormatting>
  <conditionalFormatting sqref="BE135:BE167 BE49:BE79 BE93:BE128 BE173:BE219 BE225:BE236 BE238:BE241 BE30:BE42">
    <cfRule type="expression" dxfId="151" priority="238">
      <formula>$BE$133&gt;$G$11</formula>
    </cfRule>
  </conditionalFormatting>
  <conditionalFormatting sqref="O135:O167 O49:O79 O93:O128 O173:O219 O225:O236 O238:O241 O30:O42">
    <cfRule type="expression" dxfId="150" priority="1048">
      <formula>O$133&gt;$G$11</formula>
    </cfRule>
  </conditionalFormatting>
  <conditionalFormatting sqref="D235">
    <cfRule type="cellIs" dxfId="149" priority="1" operator="equal">
      <formula>"Warning"</formula>
    </cfRule>
  </conditionalFormatting>
  <dataValidations count="1">
    <dataValidation type="list" allowBlank="1" showInputMessage="1" showErrorMessage="1" sqref="G11:H11">
      <formula1>$BG$1:$BG$46</formula1>
    </dataValidation>
  </dataValidations>
  <pageMargins left="0.7" right="0.7" top="0.75" bottom="0.75" header="0.3" footer="0.3"/>
  <pageSetup scale="16" orientation="portrait" verticalDpi="599" r:id="rId1"/>
  <rowBreaks count="2" manualBreakCount="2">
    <brk id="87" max="47" man="1"/>
    <brk id="169" max="47" man="1"/>
  </rowBreaks>
  <colBreaks count="1" manualBreakCount="1">
    <brk id="23" max="152" man="1"/>
  </colBreaks>
  <ignoredErrors>
    <ignoredError sqref="B70:B71 H70 H62 H61 H60 H59 H58 H57 H56 H55 H54 H53 H52 H51 H50 H71 G70 G71 G50 G51 G52 G53 G54 G55 G56 G57 G58 G59 G60 G61 G62 G79 H22:H42 B50:B62" formulaRange="1"/>
    <ignoredError sqref="H174:H20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B81"/>
  <sheetViews>
    <sheetView zoomScale="50" zoomScaleNormal="50" zoomScaleSheetLayoutView="40" workbookViewId="0">
      <selection activeCell="C6" sqref="C6:G6"/>
    </sheetView>
  </sheetViews>
  <sheetFormatPr defaultColWidth="9.140625" defaultRowHeight="15" x14ac:dyDescent="0.25"/>
  <cols>
    <col min="1" max="1" width="4.140625" style="2" customWidth="1"/>
    <col min="2" max="2" width="27.140625" style="2" customWidth="1"/>
    <col min="3" max="3" width="15.85546875" style="2" customWidth="1"/>
    <col min="4" max="4" width="0.85546875" style="8" customWidth="1"/>
    <col min="5" max="54" width="14.140625" style="2" customWidth="1"/>
    <col min="55" max="55" width="4.140625" style="2" customWidth="1"/>
    <col min="56" max="16384" width="9.140625" style="2"/>
  </cols>
  <sheetData>
    <row r="2" spans="2:54" ht="15" customHeight="1" thickBot="1" x14ac:dyDescent="0.3"/>
    <row r="3" spans="2:54" ht="15" customHeight="1" x14ac:dyDescent="0.25">
      <c r="C3" s="641" t="s">
        <v>224</v>
      </c>
      <c r="D3" s="642"/>
      <c r="E3" s="642"/>
      <c r="F3" s="642"/>
      <c r="G3" s="643"/>
    </row>
    <row r="4" spans="2:54" ht="7.5" customHeight="1" x14ac:dyDescent="0.25">
      <c r="C4" s="644"/>
      <c r="D4" s="645"/>
      <c r="E4" s="645"/>
      <c r="F4" s="645"/>
      <c r="G4" s="646"/>
    </row>
    <row r="5" spans="2:54" ht="15" customHeight="1" x14ac:dyDescent="0.25">
      <c r="C5" s="644"/>
      <c r="D5" s="645"/>
      <c r="E5" s="645"/>
      <c r="F5" s="645"/>
      <c r="G5" s="646"/>
    </row>
    <row r="6" spans="2:54" ht="21.75" customHeight="1" thickBot="1" x14ac:dyDescent="0.3">
      <c r="C6" s="647" t="s">
        <v>313</v>
      </c>
      <c r="D6" s="592"/>
      <c r="E6" s="592"/>
      <c r="F6" s="592"/>
      <c r="G6" s="593"/>
    </row>
    <row r="7" spans="2:54" ht="15" customHeight="1" x14ac:dyDescent="0.25"/>
    <row r="8" spans="2:54" x14ac:dyDescent="0.25">
      <c r="C8" s="454"/>
      <c r="E8" s="68">
        <v>1</v>
      </c>
      <c r="F8" s="68">
        <v>2</v>
      </c>
      <c r="G8" s="68">
        <v>3</v>
      </c>
      <c r="H8" s="68">
        <v>4</v>
      </c>
      <c r="I8" s="68">
        <v>5</v>
      </c>
      <c r="J8" s="68">
        <v>6</v>
      </c>
      <c r="K8" s="68">
        <v>7</v>
      </c>
      <c r="L8" s="68">
        <v>8</v>
      </c>
      <c r="M8" s="68">
        <v>9</v>
      </c>
      <c r="N8" s="68">
        <v>10</v>
      </c>
      <c r="O8" s="68">
        <v>11</v>
      </c>
      <c r="P8" s="68">
        <v>12</v>
      </c>
      <c r="Q8" s="68">
        <v>13</v>
      </c>
      <c r="R8" s="68">
        <v>14</v>
      </c>
      <c r="S8" s="68">
        <v>15</v>
      </c>
      <c r="T8" s="68">
        <v>16</v>
      </c>
      <c r="U8" s="68">
        <v>17</v>
      </c>
      <c r="V8" s="68">
        <v>18</v>
      </c>
      <c r="W8" s="68">
        <v>19</v>
      </c>
      <c r="X8" s="68">
        <v>20</v>
      </c>
      <c r="Y8" s="68">
        <v>21</v>
      </c>
      <c r="Z8" s="68">
        <v>22</v>
      </c>
      <c r="AA8" s="68">
        <v>23</v>
      </c>
      <c r="AB8" s="68">
        <v>24</v>
      </c>
      <c r="AC8" s="68">
        <v>25</v>
      </c>
      <c r="AD8" s="68">
        <v>26</v>
      </c>
      <c r="AE8" s="68">
        <v>27</v>
      </c>
      <c r="AF8" s="68">
        <v>28</v>
      </c>
      <c r="AG8" s="68">
        <v>29</v>
      </c>
      <c r="AH8" s="68">
        <v>30</v>
      </c>
      <c r="AI8" s="68">
        <v>31</v>
      </c>
      <c r="AJ8" s="68">
        <v>32</v>
      </c>
      <c r="AK8" s="68">
        <v>33</v>
      </c>
      <c r="AL8" s="68">
        <v>34</v>
      </c>
      <c r="AM8" s="68">
        <v>35</v>
      </c>
      <c r="AN8" s="68">
        <v>36</v>
      </c>
      <c r="AO8" s="68">
        <v>37</v>
      </c>
      <c r="AP8" s="68">
        <v>38</v>
      </c>
      <c r="AQ8" s="68">
        <v>39</v>
      </c>
      <c r="AR8" s="68">
        <v>40</v>
      </c>
      <c r="AS8" s="68">
        <v>41</v>
      </c>
      <c r="AT8" s="68">
        <v>42</v>
      </c>
      <c r="AU8" s="68">
        <v>43</v>
      </c>
      <c r="AV8" s="68">
        <v>44</v>
      </c>
      <c r="AW8" s="68">
        <v>45</v>
      </c>
      <c r="AX8" s="68">
        <v>46</v>
      </c>
      <c r="AY8" s="68">
        <v>47</v>
      </c>
      <c r="AZ8" s="68">
        <v>48</v>
      </c>
      <c r="BA8" s="68">
        <v>49</v>
      </c>
      <c r="BB8" s="68">
        <v>50</v>
      </c>
    </row>
    <row r="9" spans="2:54" ht="30.75" customHeight="1" x14ac:dyDescent="0.3">
      <c r="B9" s="455" t="s">
        <v>114</v>
      </c>
      <c r="C9" s="456" t="str">
        <f>CONCATENATE("NPV @ ",'Input Sheet'!G16*100,"%")</f>
        <v>NPV @ 10%</v>
      </c>
      <c r="E9" s="457">
        <f>+'Input Sheet'!$G$12</f>
        <v>2022</v>
      </c>
      <c r="F9" s="457">
        <f>E9+1</f>
        <v>2023</v>
      </c>
      <c r="G9" s="457">
        <f t="shared" ref="G9:AH9" si="0">F9+1</f>
        <v>2024</v>
      </c>
      <c r="H9" s="457">
        <f t="shared" si="0"/>
        <v>2025</v>
      </c>
      <c r="I9" s="457">
        <f t="shared" si="0"/>
        <v>2026</v>
      </c>
      <c r="J9" s="457">
        <f t="shared" si="0"/>
        <v>2027</v>
      </c>
      <c r="K9" s="457">
        <f t="shared" si="0"/>
        <v>2028</v>
      </c>
      <c r="L9" s="457">
        <f t="shared" si="0"/>
        <v>2029</v>
      </c>
      <c r="M9" s="457">
        <f t="shared" si="0"/>
        <v>2030</v>
      </c>
      <c r="N9" s="457">
        <f t="shared" si="0"/>
        <v>2031</v>
      </c>
      <c r="O9" s="457">
        <f t="shared" si="0"/>
        <v>2032</v>
      </c>
      <c r="P9" s="457">
        <f t="shared" si="0"/>
        <v>2033</v>
      </c>
      <c r="Q9" s="457">
        <f t="shared" si="0"/>
        <v>2034</v>
      </c>
      <c r="R9" s="457">
        <f t="shared" si="0"/>
        <v>2035</v>
      </c>
      <c r="S9" s="457">
        <f t="shared" si="0"/>
        <v>2036</v>
      </c>
      <c r="T9" s="457">
        <f t="shared" si="0"/>
        <v>2037</v>
      </c>
      <c r="U9" s="457">
        <f t="shared" si="0"/>
        <v>2038</v>
      </c>
      <c r="V9" s="457">
        <f t="shared" si="0"/>
        <v>2039</v>
      </c>
      <c r="W9" s="457">
        <f t="shared" si="0"/>
        <v>2040</v>
      </c>
      <c r="X9" s="457">
        <f t="shared" si="0"/>
        <v>2041</v>
      </c>
      <c r="Y9" s="457">
        <f t="shared" si="0"/>
        <v>2042</v>
      </c>
      <c r="Z9" s="457">
        <f t="shared" si="0"/>
        <v>2043</v>
      </c>
      <c r="AA9" s="457">
        <f t="shared" si="0"/>
        <v>2044</v>
      </c>
      <c r="AB9" s="457">
        <f t="shared" si="0"/>
        <v>2045</v>
      </c>
      <c r="AC9" s="457">
        <f t="shared" si="0"/>
        <v>2046</v>
      </c>
      <c r="AD9" s="457">
        <f t="shared" si="0"/>
        <v>2047</v>
      </c>
      <c r="AE9" s="457">
        <f t="shared" si="0"/>
        <v>2048</v>
      </c>
      <c r="AF9" s="457">
        <f t="shared" si="0"/>
        <v>2049</v>
      </c>
      <c r="AG9" s="457">
        <f t="shared" si="0"/>
        <v>2050</v>
      </c>
      <c r="AH9" s="457">
        <f t="shared" si="0"/>
        <v>2051</v>
      </c>
      <c r="AI9" s="457">
        <f t="shared" ref="AI9" si="1">AH9+1</f>
        <v>2052</v>
      </c>
      <c r="AJ9" s="457">
        <f t="shared" ref="AJ9" si="2">AI9+1</f>
        <v>2053</v>
      </c>
      <c r="AK9" s="457">
        <f t="shared" ref="AK9" si="3">AJ9+1</f>
        <v>2054</v>
      </c>
      <c r="AL9" s="457">
        <f t="shared" ref="AL9" si="4">AK9+1</f>
        <v>2055</v>
      </c>
      <c r="AM9" s="457">
        <f t="shared" ref="AM9" si="5">AL9+1</f>
        <v>2056</v>
      </c>
      <c r="AN9" s="457">
        <f t="shared" ref="AN9" si="6">AM9+1</f>
        <v>2057</v>
      </c>
      <c r="AO9" s="457">
        <f t="shared" ref="AO9" si="7">AN9+1</f>
        <v>2058</v>
      </c>
      <c r="AP9" s="457">
        <f t="shared" ref="AP9" si="8">AO9+1</f>
        <v>2059</v>
      </c>
      <c r="AQ9" s="457">
        <f t="shared" ref="AQ9" si="9">AP9+1</f>
        <v>2060</v>
      </c>
      <c r="AR9" s="457">
        <f t="shared" ref="AR9" si="10">AQ9+1</f>
        <v>2061</v>
      </c>
      <c r="AS9" s="457">
        <f t="shared" ref="AS9" si="11">AR9+1</f>
        <v>2062</v>
      </c>
      <c r="AT9" s="457">
        <f t="shared" ref="AT9" si="12">AS9+1</f>
        <v>2063</v>
      </c>
      <c r="AU9" s="457">
        <f t="shared" ref="AU9" si="13">AT9+1</f>
        <v>2064</v>
      </c>
      <c r="AV9" s="457">
        <f t="shared" ref="AV9" si="14">AU9+1</f>
        <v>2065</v>
      </c>
      <c r="AW9" s="457">
        <f t="shared" ref="AW9" si="15">AV9+1</f>
        <v>2066</v>
      </c>
      <c r="AX9" s="457">
        <f t="shared" ref="AX9" si="16">AW9+1</f>
        <v>2067</v>
      </c>
      <c r="AY9" s="457">
        <f t="shared" ref="AY9" si="17">AX9+1</f>
        <v>2068</v>
      </c>
      <c r="AZ9" s="457">
        <f t="shared" ref="AZ9" si="18">AY9+1</f>
        <v>2069</v>
      </c>
      <c r="BA9" s="457">
        <f t="shared" ref="BA9" si="19">AZ9+1</f>
        <v>2070</v>
      </c>
      <c r="BB9" s="457">
        <f t="shared" ref="BB9" si="20">BA9+1</f>
        <v>2071</v>
      </c>
    </row>
    <row r="10" spans="2:54" s="308" customFormat="1" ht="4.5" customHeight="1" thickBot="1" x14ac:dyDescent="0.3">
      <c r="D10" s="458"/>
    </row>
    <row r="11" spans="2:54" x14ac:dyDescent="0.25">
      <c r="B11" s="2" t="s">
        <v>5</v>
      </c>
      <c r="C11" s="114">
        <f ca="1">E11+NPV('Input Sheet'!$G$16,INDIRECT("F11:"&amp;ADDRESS(11,4+'Input Sheet'!$G$11)))</f>
        <v>0</v>
      </c>
      <c r="D11" s="459"/>
      <c r="E11" s="106">
        <f>-'Input Sheet'!I73</f>
        <v>0</v>
      </c>
      <c r="F11" s="107">
        <f>-'Input Sheet'!J73</f>
        <v>0</v>
      </c>
      <c r="G11" s="107">
        <f>-'Input Sheet'!K73</f>
        <v>0</v>
      </c>
      <c r="H11" s="107">
        <f>-'Input Sheet'!L73</f>
        <v>0</v>
      </c>
      <c r="I11" s="107">
        <f>-'Input Sheet'!M73</f>
        <v>0</v>
      </c>
      <c r="J11" s="107">
        <f>-'Input Sheet'!N73</f>
        <v>0</v>
      </c>
      <c r="K11" s="107">
        <f>-'Input Sheet'!O73</f>
        <v>0</v>
      </c>
      <c r="L11" s="107">
        <f>-'Input Sheet'!P73</f>
        <v>0</v>
      </c>
      <c r="M11" s="107">
        <f>-'Input Sheet'!Q73</f>
        <v>0</v>
      </c>
      <c r="N11" s="107">
        <f>-'Input Sheet'!R73</f>
        <v>0</v>
      </c>
      <c r="O11" s="107">
        <f>-'Input Sheet'!S73</f>
        <v>0</v>
      </c>
      <c r="P11" s="107">
        <f>-'Input Sheet'!T73</f>
        <v>0</v>
      </c>
      <c r="Q11" s="107">
        <f>-'Input Sheet'!U73</f>
        <v>0</v>
      </c>
      <c r="R11" s="107">
        <f>-'Input Sheet'!V73</f>
        <v>0</v>
      </c>
      <c r="S11" s="107">
        <f>-'Input Sheet'!W73</f>
        <v>0</v>
      </c>
      <c r="T11" s="107">
        <f>-'Input Sheet'!X73</f>
        <v>0</v>
      </c>
      <c r="U11" s="107">
        <f>-'Input Sheet'!Y73</f>
        <v>0</v>
      </c>
      <c r="V11" s="107">
        <f>-'Input Sheet'!Z73</f>
        <v>0</v>
      </c>
      <c r="W11" s="107">
        <f>-'Input Sheet'!AA73</f>
        <v>0</v>
      </c>
      <c r="X11" s="107">
        <f>-'Input Sheet'!AB73</f>
        <v>0</v>
      </c>
      <c r="Y11" s="107">
        <f>-'Input Sheet'!AC73</f>
        <v>0</v>
      </c>
      <c r="Z11" s="107">
        <f>-'Input Sheet'!AD73</f>
        <v>0</v>
      </c>
      <c r="AA11" s="107">
        <f>-'Input Sheet'!AE73</f>
        <v>0</v>
      </c>
      <c r="AB11" s="107">
        <f>-'Input Sheet'!AF73</f>
        <v>0</v>
      </c>
      <c r="AC11" s="107">
        <f>-'Input Sheet'!AG73</f>
        <v>0</v>
      </c>
      <c r="AD11" s="107">
        <f>-'Input Sheet'!AH73</f>
        <v>0</v>
      </c>
      <c r="AE11" s="107">
        <f>-'Input Sheet'!AI73</f>
        <v>0</v>
      </c>
      <c r="AF11" s="107">
        <f>-'Input Sheet'!AJ73</f>
        <v>0</v>
      </c>
      <c r="AG11" s="107">
        <f>-'Input Sheet'!AK73</f>
        <v>0</v>
      </c>
      <c r="AH11" s="107">
        <f>-'Input Sheet'!AL73</f>
        <v>0</v>
      </c>
      <c r="AI11" s="107">
        <f>-'Input Sheet'!AM73</f>
        <v>0</v>
      </c>
      <c r="AJ11" s="107">
        <f>-'Input Sheet'!AN73</f>
        <v>0</v>
      </c>
      <c r="AK11" s="107">
        <f>-'Input Sheet'!AO73</f>
        <v>0</v>
      </c>
      <c r="AL11" s="107">
        <f>-'Input Sheet'!AP73</f>
        <v>0</v>
      </c>
      <c r="AM11" s="107">
        <f>-'Input Sheet'!AQ73</f>
        <v>0</v>
      </c>
      <c r="AN11" s="107">
        <f>-'Input Sheet'!AR73</f>
        <v>0</v>
      </c>
      <c r="AO11" s="107">
        <f>-'Input Sheet'!AS73</f>
        <v>0</v>
      </c>
      <c r="AP11" s="107">
        <f>-'Input Sheet'!AT73</f>
        <v>0</v>
      </c>
      <c r="AQ11" s="107">
        <f>-'Input Sheet'!AU73</f>
        <v>0</v>
      </c>
      <c r="AR11" s="107">
        <f>-'Input Sheet'!AV73</f>
        <v>0</v>
      </c>
      <c r="AS11" s="107">
        <f>-'Input Sheet'!AW73</f>
        <v>0</v>
      </c>
      <c r="AT11" s="107">
        <f>-'Input Sheet'!AX73</f>
        <v>0</v>
      </c>
      <c r="AU11" s="107">
        <f>-'Input Sheet'!AY73</f>
        <v>0</v>
      </c>
      <c r="AV11" s="107">
        <f>-'Input Sheet'!AZ73</f>
        <v>0</v>
      </c>
      <c r="AW11" s="107">
        <f>-'Input Sheet'!BA73</f>
        <v>0</v>
      </c>
      <c r="AX11" s="107">
        <f>-'Input Sheet'!BB73</f>
        <v>0</v>
      </c>
      <c r="AY11" s="107">
        <f>-'Input Sheet'!BC73</f>
        <v>0</v>
      </c>
      <c r="AZ11" s="107">
        <f>-'Input Sheet'!BD73</f>
        <v>0</v>
      </c>
      <c r="BA11" s="107">
        <f>-'Input Sheet'!BE73</f>
        <v>0</v>
      </c>
      <c r="BB11" s="107">
        <f>-'Input Sheet'!BF73</f>
        <v>0</v>
      </c>
    </row>
    <row r="12" spans="2:54" x14ac:dyDescent="0.25">
      <c r="B12" s="2" t="s">
        <v>35</v>
      </c>
      <c r="C12" s="116">
        <f ca="1">E12+NPV('Input Sheet'!$G$16,INDIRECT("F12:"&amp;ADDRESS(12,4+'Input Sheet'!$G$11)))</f>
        <v>0</v>
      </c>
      <c r="D12" s="459"/>
      <c r="E12" s="117">
        <f>-'Input Sheet'!I79</f>
        <v>0</v>
      </c>
      <c r="F12" s="118">
        <f>-'Input Sheet'!J79</f>
        <v>0</v>
      </c>
      <c r="G12" s="118">
        <f>-'Input Sheet'!K79</f>
        <v>0</v>
      </c>
      <c r="H12" s="118">
        <f>-'Input Sheet'!L79</f>
        <v>0</v>
      </c>
      <c r="I12" s="118">
        <f>-'Input Sheet'!M79</f>
        <v>0</v>
      </c>
      <c r="J12" s="118">
        <f>-'Input Sheet'!N79</f>
        <v>0</v>
      </c>
      <c r="K12" s="118">
        <f>-'Input Sheet'!O79</f>
        <v>0</v>
      </c>
      <c r="L12" s="118">
        <f>-'Input Sheet'!P79</f>
        <v>0</v>
      </c>
      <c r="M12" s="118">
        <f>-'Input Sheet'!Q79</f>
        <v>0</v>
      </c>
      <c r="N12" s="118">
        <f>-'Input Sheet'!R79</f>
        <v>0</v>
      </c>
      <c r="O12" s="118">
        <f>-'Input Sheet'!S79</f>
        <v>0</v>
      </c>
      <c r="P12" s="118">
        <f>-'Input Sheet'!T79</f>
        <v>0</v>
      </c>
      <c r="Q12" s="118">
        <f>-'Input Sheet'!U79</f>
        <v>0</v>
      </c>
      <c r="R12" s="118">
        <f>-'Input Sheet'!V79</f>
        <v>0</v>
      </c>
      <c r="S12" s="118">
        <f>-'Input Sheet'!W79</f>
        <v>0</v>
      </c>
      <c r="T12" s="118">
        <f>-'Input Sheet'!X79</f>
        <v>0</v>
      </c>
      <c r="U12" s="118">
        <f>-'Input Sheet'!Y79</f>
        <v>0</v>
      </c>
      <c r="V12" s="118">
        <f>-'Input Sheet'!Z79</f>
        <v>0</v>
      </c>
      <c r="W12" s="118">
        <f>-'Input Sheet'!AA79</f>
        <v>0</v>
      </c>
      <c r="X12" s="118">
        <f>-'Input Sheet'!AB79</f>
        <v>0</v>
      </c>
      <c r="Y12" s="118">
        <f>-'Input Sheet'!AC79</f>
        <v>0</v>
      </c>
      <c r="Z12" s="118">
        <f>-'Input Sheet'!AD79</f>
        <v>0</v>
      </c>
      <c r="AA12" s="118">
        <f>-'Input Sheet'!AE79</f>
        <v>0</v>
      </c>
      <c r="AB12" s="118">
        <f>-'Input Sheet'!AF79</f>
        <v>0</v>
      </c>
      <c r="AC12" s="118">
        <f>-'Input Sheet'!AG79</f>
        <v>0</v>
      </c>
      <c r="AD12" s="118">
        <f>-'Input Sheet'!AH79</f>
        <v>0</v>
      </c>
      <c r="AE12" s="118">
        <f>-'Input Sheet'!AI79</f>
        <v>0</v>
      </c>
      <c r="AF12" s="118">
        <f>-'Input Sheet'!AJ79</f>
        <v>0</v>
      </c>
      <c r="AG12" s="118">
        <f>-'Input Sheet'!AK79</f>
        <v>0</v>
      </c>
      <c r="AH12" s="118">
        <f>-'Input Sheet'!AL79</f>
        <v>0</v>
      </c>
      <c r="AI12" s="118">
        <f>-'Input Sheet'!AM79</f>
        <v>0</v>
      </c>
      <c r="AJ12" s="118">
        <f>-'Input Sheet'!AN79</f>
        <v>0</v>
      </c>
      <c r="AK12" s="118">
        <f>-'Input Sheet'!AO79</f>
        <v>0</v>
      </c>
      <c r="AL12" s="118">
        <f>-'Input Sheet'!AP79</f>
        <v>0</v>
      </c>
      <c r="AM12" s="118">
        <f>-'Input Sheet'!AQ79</f>
        <v>0</v>
      </c>
      <c r="AN12" s="118">
        <f>-'Input Sheet'!AR79</f>
        <v>0</v>
      </c>
      <c r="AO12" s="118">
        <f>-'Input Sheet'!AS79</f>
        <v>0</v>
      </c>
      <c r="AP12" s="118">
        <f>-'Input Sheet'!AT79</f>
        <v>0</v>
      </c>
      <c r="AQ12" s="118">
        <f>-'Input Sheet'!AU79</f>
        <v>0</v>
      </c>
      <c r="AR12" s="118">
        <f>-'Input Sheet'!AV79</f>
        <v>0</v>
      </c>
      <c r="AS12" s="118">
        <f>-'Input Sheet'!AW79</f>
        <v>0</v>
      </c>
      <c r="AT12" s="118">
        <f>-'Input Sheet'!AX79</f>
        <v>0</v>
      </c>
      <c r="AU12" s="118">
        <f>-'Input Sheet'!AY79</f>
        <v>0</v>
      </c>
      <c r="AV12" s="118">
        <f>-'Input Sheet'!AZ79</f>
        <v>0</v>
      </c>
      <c r="AW12" s="118">
        <f>-'Input Sheet'!BA79</f>
        <v>0</v>
      </c>
      <c r="AX12" s="118">
        <f>-'Input Sheet'!BB79</f>
        <v>0</v>
      </c>
      <c r="AY12" s="118">
        <f>-'Input Sheet'!BC79</f>
        <v>0</v>
      </c>
      <c r="AZ12" s="118">
        <f>-'Input Sheet'!BD79</f>
        <v>0</v>
      </c>
      <c r="BA12" s="118">
        <f>-'Input Sheet'!BE79</f>
        <v>0</v>
      </c>
      <c r="BB12" s="118">
        <f>-'Input Sheet'!BF79</f>
        <v>0</v>
      </c>
    </row>
    <row r="13" spans="2:54" x14ac:dyDescent="0.25">
      <c r="B13" s="2" t="s">
        <v>6</v>
      </c>
      <c r="C13" s="119">
        <f ca="1">E13+NPV('Input Sheet'!$G$16,INDIRECT("F13:"&amp;ADDRESS(13,4+'Input Sheet'!$G$11)))</f>
        <v>0</v>
      </c>
      <c r="D13" s="459"/>
      <c r="E13" s="120">
        <f>-'Input Sheet'!I125</f>
        <v>0</v>
      </c>
      <c r="F13" s="121">
        <f>-'Input Sheet'!J125</f>
        <v>0</v>
      </c>
      <c r="G13" s="121">
        <f>-'Input Sheet'!K125</f>
        <v>0</v>
      </c>
      <c r="H13" s="121">
        <f>-'Input Sheet'!L125</f>
        <v>0</v>
      </c>
      <c r="I13" s="121">
        <f>-'Input Sheet'!M125</f>
        <v>0</v>
      </c>
      <c r="J13" s="121">
        <f>-'Input Sheet'!N125</f>
        <v>0</v>
      </c>
      <c r="K13" s="121">
        <f>-'Input Sheet'!O125</f>
        <v>0</v>
      </c>
      <c r="L13" s="121">
        <f>-'Input Sheet'!P125</f>
        <v>0</v>
      </c>
      <c r="M13" s="121">
        <f>-'Input Sheet'!Q125</f>
        <v>0</v>
      </c>
      <c r="N13" s="121">
        <f>-'Input Sheet'!R125</f>
        <v>0</v>
      </c>
      <c r="O13" s="121">
        <f>-'Input Sheet'!S125</f>
        <v>0</v>
      </c>
      <c r="P13" s="121">
        <f>-'Input Sheet'!T125</f>
        <v>0</v>
      </c>
      <c r="Q13" s="121">
        <f>-'Input Sheet'!U125</f>
        <v>0</v>
      </c>
      <c r="R13" s="121">
        <f>-'Input Sheet'!V125</f>
        <v>0</v>
      </c>
      <c r="S13" s="121">
        <f>-'Input Sheet'!W125</f>
        <v>0</v>
      </c>
      <c r="T13" s="121">
        <f>-'Input Sheet'!X125</f>
        <v>0</v>
      </c>
      <c r="U13" s="121">
        <f>-'Input Sheet'!Y125</f>
        <v>0</v>
      </c>
      <c r="V13" s="121">
        <f>-'Input Sheet'!Z125</f>
        <v>0</v>
      </c>
      <c r="W13" s="121">
        <f>-'Input Sheet'!AA125</f>
        <v>0</v>
      </c>
      <c r="X13" s="121">
        <f>-'Input Sheet'!AB125</f>
        <v>0</v>
      </c>
      <c r="Y13" s="121">
        <f>-'Input Sheet'!AC125</f>
        <v>0</v>
      </c>
      <c r="Z13" s="121">
        <f>-'Input Sheet'!AD125</f>
        <v>0</v>
      </c>
      <c r="AA13" s="121">
        <f>-'Input Sheet'!AE125</f>
        <v>0</v>
      </c>
      <c r="AB13" s="121">
        <f>-'Input Sheet'!AF125</f>
        <v>0</v>
      </c>
      <c r="AC13" s="121">
        <f>-'Input Sheet'!AG125</f>
        <v>0</v>
      </c>
      <c r="AD13" s="121">
        <f>-'Input Sheet'!AH125</f>
        <v>0</v>
      </c>
      <c r="AE13" s="121">
        <f>-'Input Sheet'!AI125</f>
        <v>0</v>
      </c>
      <c r="AF13" s="121">
        <f>-'Input Sheet'!AJ125</f>
        <v>0</v>
      </c>
      <c r="AG13" s="121">
        <f>-'Input Sheet'!AK125</f>
        <v>0</v>
      </c>
      <c r="AH13" s="121">
        <f>-'Input Sheet'!AL125</f>
        <v>0</v>
      </c>
      <c r="AI13" s="121">
        <f>-'Input Sheet'!AM125</f>
        <v>0</v>
      </c>
      <c r="AJ13" s="121">
        <f>-'Input Sheet'!AN125</f>
        <v>0</v>
      </c>
      <c r="AK13" s="121">
        <f>-'Input Sheet'!AO125</f>
        <v>0</v>
      </c>
      <c r="AL13" s="121">
        <f>-'Input Sheet'!AP125</f>
        <v>0</v>
      </c>
      <c r="AM13" s="121">
        <f>-'Input Sheet'!AQ125</f>
        <v>0</v>
      </c>
      <c r="AN13" s="121">
        <f>-'Input Sheet'!AR125</f>
        <v>0</v>
      </c>
      <c r="AO13" s="121">
        <f>-'Input Sheet'!AS125</f>
        <v>0</v>
      </c>
      <c r="AP13" s="121">
        <f>-'Input Sheet'!AT125</f>
        <v>0</v>
      </c>
      <c r="AQ13" s="121">
        <f>-'Input Sheet'!AU125</f>
        <v>0</v>
      </c>
      <c r="AR13" s="121">
        <f>-'Input Sheet'!AV125</f>
        <v>0</v>
      </c>
      <c r="AS13" s="121">
        <f>-'Input Sheet'!AW125</f>
        <v>0</v>
      </c>
      <c r="AT13" s="121">
        <f>-'Input Sheet'!AX125</f>
        <v>0</v>
      </c>
      <c r="AU13" s="121">
        <f>-'Input Sheet'!AY125</f>
        <v>0</v>
      </c>
      <c r="AV13" s="121">
        <f>-'Input Sheet'!AZ125</f>
        <v>0</v>
      </c>
      <c r="AW13" s="121">
        <f>-'Input Sheet'!BA125</f>
        <v>0</v>
      </c>
      <c r="AX13" s="121">
        <f>-'Input Sheet'!BB125</f>
        <v>0</v>
      </c>
      <c r="AY13" s="121">
        <f>-'Input Sheet'!BC125</f>
        <v>0</v>
      </c>
      <c r="AZ13" s="121">
        <f>-'Input Sheet'!BD125</f>
        <v>0</v>
      </c>
      <c r="BA13" s="121">
        <f>-'Input Sheet'!BE125</f>
        <v>0</v>
      </c>
      <c r="BB13" s="121">
        <f>-'Input Sheet'!BF125</f>
        <v>0</v>
      </c>
    </row>
    <row r="14" spans="2:54" x14ac:dyDescent="0.25">
      <c r="B14" s="2" t="s">
        <v>23</v>
      </c>
      <c r="C14" s="119">
        <f ca="1">E14+NPV('Input Sheet'!$G$16,INDIRECT("F14:"&amp;ADDRESS(14,4+'Input Sheet'!$G$11)))</f>
        <v>0</v>
      </c>
      <c r="D14" s="459"/>
      <c r="E14" s="120">
        <f>'Input Sheet'!I167</f>
        <v>0</v>
      </c>
      <c r="F14" s="121">
        <f>'Input Sheet'!J167</f>
        <v>0</v>
      </c>
      <c r="G14" s="121">
        <f>'Input Sheet'!K167</f>
        <v>0</v>
      </c>
      <c r="H14" s="121">
        <f>'Input Sheet'!L167</f>
        <v>0</v>
      </c>
      <c r="I14" s="121">
        <f>'Input Sheet'!M167</f>
        <v>0</v>
      </c>
      <c r="J14" s="121">
        <f>'Input Sheet'!N167</f>
        <v>0</v>
      </c>
      <c r="K14" s="121">
        <f>'Input Sheet'!O167</f>
        <v>0</v>
      </c>
      <c r="L14" s="121">
        <f>'Input Sheet'!P167</f>
        <v>0</v>
      </c>
      <c r="M14" s="121">
        <f>'Input Sheet'!Q167</f>
        <v>0</v>
      </c>
      <c r="N14" s="121">
        <f>'Input Sheet'!R167</f>
        <v>0</v>
      </c>
      <c r="O14" s="121">
        <f>'Input Sheet'!S167</f>
        <v>0</v>
      </c>
      <c r="P14" s="121">
        <f>'Input Sheet'!T167</f>
        <v>0</v>
      </c>
      <c r="Q14" s="121">
        <f>'Input Sheet'!U167</f>
        <v>0</v>
      </c>
      <c r="R14" s="121">
        <f>'Input Sheet'!V167</f>
        <v>0</v>
      </c>
      <c r="S14" s="121">
        <f>'Input Sheet'!W167</f>
        <v>0</v>
      </c>
      <c r="T14" s="121">
        <f>'Input Sheet'!X167</f>
        <v>0</v>
      </c>
      <c r="U14" s="121">
        <f>'Input Sheet'!Y167</f>
        <v>0</v>
      </c>
      <c r="V14" s="121">
        <f>'Input Sheet'!Z167</f>
        <v>0</v>
      </c>
      <c r="W14" s="121">
        <f>'Input Sheet'!AA167</f>
        <v>0</v>
      </c>
      <c r="X14" s="121">
        <f>'Input Sheet'!AB167</f>
        <v>0</v>
      </c>
      <c r="Y14" s="121">
        <f>'Input Sheet'!AC167</f>
        <v>0</v>
      </c>
      <c r="Z14" s="121">
        <f>'Input Sheet'!AD167</f>
        <v>0</v>
      </c>
      <c r="AA14" s="121">
        <f>'Input Sheet'!AE167</f>
        <v>0</v>
      </c>
      <c r="AB14" s="121">
        <f>'Input Sheet'!AF167</f>
        <v>0</v>
      </c>
      <c r="AC14" s="121">
        <f>'Input Sheet'!AG167</f>
        <v>0</v>
      </c>
      <c r="AD14" s="121">
        <f>'Input Sheet'!AH167</f>
        <v>0</v>
      </c>
      <c r="AE14" s="121">
        <f>'Input Sheet'!AI167</f>
        <v>0</v>
      </c>
      <c r="AF14" s="121">
        <f>'Input Sheet'!AJ167</f>
        <v>0</v>
      </c>
      <c r="AG14" s="121">
        <f>'Input Sheet'!AK167</f>
        <v>0</v>
      </c>
      <c r="AH14" s="121">
        <f>'Input Sheet'!AL167</f>
        <v>0</v>
      </c>
      <c r="AI14" s="121">
        <f>'Input Sheet'!AM167</f>
        <v>0</v>
      </c>
      <c r="AJ14" s="121">
        <f>'Input Sheet'!AN167</f>
        <v>0</v>
      </c>
      <c r="AK14" s="121">
        <f>'Input Sheet'!AO167</f>
        <v>0</v>
      </c>
      <c r="AL14" s="121">
        <f>'Input Sheet'!AP167</f>
        <v>0</v>
      </c>
      <c r="AM14" s="121">
        <f>'Input Sheet'!AQ167</f>
        <v>0</v>
      </c>
      <c r="AN14" s="121">
        <f>'Input Sheet'!AR167</f>
        <v>0</v>
      </c>
      <c r="AO14" s="121">
        <f>'Input Sheet'!AS167</f>
        <v>0</v>
      </c>
      <c r="AP14" s="121">
        <f>'Input Sheet'!AT167</f>
        <v>0</v>
      </c>
      <c r="AQ14" s="121">
        <f>'Input Sheet'!AU167</f>
        <v>0</v>
      </c>
      <c r="AR14" s="121">
        <f>'Input Sheet'!AV167</f>
        <v>0</v>
      </c>
      <c r="AS14" s="121">
        <f>'Input Sheet'!AW167</f>
        <v>0</v>
      </c>
      <c r="AT14" s="121">
        <f>'Input Sheet'!AX167</f>
        <v>0</v>
      </c>
      <c r="AU14" s="121">
        <f>'Input Sheet'!AY167</f>
        <v>0</v>
      </c>
      <c r="AV14" s="121">
        <f>'Input Sheet'!AZ167</f>
        <v>0</v>
      </c>
      <c r="AW14" s="121">
        <f>'Input Sheet'!BA167</f>
        <v>0</v>
      </c>
      <c r="AX14" s="121">
        <f>'Input Sheet'!BB167</f>
        <v>0</v>
      </c>
      <c r="AY14" s="121">
        <f>'Input Sheet'!BC167</f>
        <v>0</v>
      </c>
      <c r="AZ14" s="121">
        <f>'Input Sheet'!BD167</f>
        <v>0</v>
      </c>
      <c r="BA14" s="121">
        <f>'Input Sheet'!BE167</f>
        <v>0</v>
      </c>
      <c r="BB14" s="121">
        <f>'Input Sheet'!BF167</f>
        <v>0</v>
      </c>
    </row>
    <row r="15" spans="2:54" ht="15.75" thickBot="1" x14ac:dyDescent="0.3">
      <c r="B15" s="2" t="s">
        <v>7</v>
      </c>
      <c r="C15" s="122">
        <f ca="1">E15+NPV('Input Sheet'!$G$16,INDIRECT("F15:"&amp;ADDRESS(15,4+'Input Sheet'!$G$11)))</f>
        <v>0</v>
      </c>
      <c r="D15" s="459"/>
      <c r="E15" s="108">
        <f>IF(E9='Input Sheet'!$E$84,'Input Sheet'!$E$85,0)</f>
        <v>0</v>
      </c>
      <c r="F15" s="109">
        <f>IF(F9='Input Sheet'!$E$84,'Input Sheet'!$E$85,0)</f>
        <v>0</v>
      </c>
      <c r="G15" s="109">
        <f>IF(G9='Input Sheet'!$E$84,'Input Sheet'!$E$85,0)</f>
        <v>0</v>
      </c>
      <c r="H15" s="109">
        <f>IF(H9='Input Sheet'!$E$84,'Input Sheet'!$E$85,0)</f>
        <v>0</v>
      </c>
      <c r="I15" s="109">
        <f>IF(I9='Input Sheet'!$E$84,'Input Sheet'!$E$85,0)</f>
        <v>0</v>
      </c>
      <c r="J15" s="109">
        <f>IF(J9='Input Sheet'!$E$84,'Input Sheet'!$E$85,0)</f>
        <v>0</v>
      </c>
      <c r="K15" s="109">
        <f>IF(K9='Input Sheet'!$E$84,'Input Sheet'!$E$85,0)</f>
        <v>0</v>
      </c>
      <c r="L15" s="109">
        <f>IF(L9='Input Sheet'!$E$84,'Input Sheet'!$E$85,0)</f>
        <v>0</v>
      </c>
      <c r="M15" s="109">
        <f>IF(M9='Input Sheet'!$E$84,'Input Sheet'!$E$85,0)</f>
        <v>0</v>
      </c>
      <c r="N15" s="109">
        <f>IF(N9='Input Sheet'!$E$84,'Input Sheet'!$E$85,0)</f>
        <v>0</v>
      </c>
      <c r="O15" s="109">
        <f>IF(O9='Input Sheet'!$E$84,'Input Sheet'!$E$85,0)</f>
        <v>0</v>
      </c>
      <c r="P15" s="109">
        <f>IF(P9='Input Sheet'!$E$84,'Input Sheet'!$E$85,0)</f>
        <v>0</v>
      </c>
      <c r="Q15" s="109">
        <f>IF(Q9='Input Sheet'!$E$84,'Input Sheet'!$E$85,0)</f>
        <v>0</v>
      </c>
      <c r="R15" s="109">
        <f>IF(R9='Input Sheet'!$E$84,'Input Sheet'!$E$85,0)</f>
        <v>0</v>
      </c>
      <c r="S15" s="109">
        <f>IF(S9='Input Sheet'!$E$84,'Input Sheet'!$E$85,0)</f>
        <v>0</v>
      </c>
      <c r="T15" s="109">
        <f>IF(T9='Input Sheet'!$E$84,'Input Sheet'!$E$85,0)</f>
        <v>0</v>
      </c>
      <c r="U15" s="109">
        <f>IF(U9='Input Sheet'!$E$84,'Input Sheet'!$E$85,0)</f>
        <v>0</v>
      </c>
      <c r="V15" s="109">
        <f>IF(V9='Input Sheet'!$E$84,'Input Sheet'!$E$85,0)</f>
        <v>0</v>
      </c>
      <c r="W15" s="109">
        <f>IF(W9='Input Sheet'!$E$84,'Input Sheet'!$E$85,0)</f>
        <v>0</v>
      </c>
      <c r="X15" s="109">
        <f>IF(X9='Input Sheet'!$E$84,'Input Sheet'!$E$85,0)</f>
        <v>0</v>
      </c>
      <c r="Y15" s="109">
        <f>IF(Y9='Input Sheet'!$E$84,'Input Sheet'!$E$85,0)</f>
        <v>0</v>
      </c>
      <c r="Z15" s="109">
        <f>IF(Z9='Input Sheet'!$E$84,'Input Sheet'!$E$85,0)</f>
        <v>0</v>
      </c>
      <c r="AA15" s="109">
        <f>IF(AA9='Input Sheet'!$E$84,'Input Sheet'!$E$85,0)</f>
        <v>0</v>
      </c>
      <c r="AB15" s="109">
        <f>IF(AB9='Input Sheet'!$E$84,'Input Sheet'!$E$85,0)</f>
        <v>0</v>
      </c>
      <c r="AC15" s="109">
        <f>IF(AC9='Input Sheet'!$E$84,'Input Sheet'!$E$85,0)</f>
        <v>0</v>
      </c>
      <c r="AD15" s="109">
        <f>IF(AD9='Input Sheet'!$E$84,'Input Sheet'!$E$85,0)</f>
        <v>0</v>
      </c>
      <c r="AE15" s="109">
        <f>IF(AE9='Input Sheet'!$E$84,'Input Sheet'!$E$85,0)</f>
        <v>0</v>
      </c>
      <c r="AF15" s="109">
        <f>IF(AF9='Input Sheet'!$E$84,'Input Sheet'!$E$85,0)</f>
        <v>0</v>
      </c>
      <c r="AG15" s="109">
        <f>IF(AG9='Input Sheet'!$E$84,'Input Sheet'!$E$85,0)</f>
        <v>0</v>
      </c>
      <c r="AH15" s="109">
        <f>IF(AH9='Input Sheet'!$E$84,'Input Sheet'!$E$85,0)</f>
        <v>0</v>
      </c>
      <c r="AI15" s="109">
        <f>IF(AI9='Input Sheet'!$E$84,'Input Sheet'!$E$85,0)</f>
        <v>0</v>
      </c>
      <c r="AJ15" s="109">
        <f>IF(AJ9='Input Sheet'!$E$84,'Input Sheet'!$E$85,0)</f>
        <v>0</v>
      </c>
      <c r="AK15" s="109">
        <f>IF(AK9='Input Sheet'!$E$84,'Input Sheet'!$E$85,0)</f>
        <v>0</v>
      </c>
      <c r="AL15" s="109">
        <f>IF(AL9='Input Sheet'!$E$84,'Input Sheet'!$E$85,0)</f>
        <v>0</v>
      </c>
      <c r="AM15" s="109">
        <f>IF(AM9='Input Sheet'!$E$84,'Input Sheet'!$E$85,0)</f>
        <v>0</v>
      </c>
      <c r="AN15" s="109">
        <f>IF(AN9='Input Sheet'!$E$84,'Input Sheet'!$E$85,0)</f>
        <v>0</v>
      </c>
      <c r="AO15" s="109">
        <f>IF(AO9='Input Sheet'!$E$84,'Input Sheet'!$E$85,0)</f>
        <v>0</v>
      </c>
      <c r="AP15" s="109">
        <f>IF(AP9='Input Sheet'!$E$84,'Input Sheet'!$E$85,0)</f>
        <v>0</v>
      </c>
      <c r="AQ15" s="109">
        <f>IF(AQ9='Input Sheet'!$E$84,'Input Sheet'!$E$85,0)</f>
        <v>0</v>
      </c>
      <c r="AR15" s="109">
        <f>IF(AR9='Input Sheet'!$E$84,'Input Sheet'!$E$85,0)</f>
        <v>0</v>
      </c>
      <c r="AS15" s="109">
        <f>IF(AS9='Input Sheet'!$E$84,'Input Sheet'!$E$85,0)</f>
        <v>0</v>
      </c>
      <c r="AT15" s="109">
        <f>IF(AT9='Input Sheet'!$E$84,'Input Sheet'!$E$85,0)</f>
        <v>0</v>
      </c>
      <c r="AU15" s="109">
        <f>IF(AU9='Input Sheet'!$E$84,'Input Sheet'!$E$85,0)</f>
        <v>0</v>
      </c>
      <c r="AV15" s="109">
        <f>IF(AV9='Input Sheet'!$E$84,'Input Sheet'!$E$85,0)</f>
        <v>0</v>
      </c>
      <c r="AW15" s="109">
        <f>IF(AW9='Input Sheet'!$E$84,'Input Sheet'!$E$85,0)</f>
        <v>0</v>
      </c>
      <c r="AX15" s="109">
        <f>IF(AX9='Input Sheet'!$E$84,'Input Sheet'!$E$85,0)</f>
        <v>0</v>
      </c>
      <c r="AY15" s="109">
        <f>IF(AY9='Input Sheet'!$E$84,'Input Sheet'!$E$85,0)</f>
        <v>0</v>
      </c>
      <c r="AZ15" s="109">
        <f>IF(AZ9='Input Sheet'!$E$84,'Input Sheet'!$E$85,0)</f>
        <v>0</v>
      </c>
      <c r="BA15" s="109">
        <f>IF(BA9='Input Sheet'!$E$84,'Input Sheet'!$E$85,0)</f>
        <v>0</v>
      </c>
      <c r="BB15" s="109">
        <f>IF(BB9='Input Sheet'!$E$84,'Input Sheet'!$E$85,0)</f>
        <v>0</v>
      </c>
    </row>
    <row r="16" spans="2:54" ht="3.75" customHeight="1" thickBot="1" x14ac:dyDescent="0.3">
      <c r="C16" s="112"/>
      <c r="D16" s="460"/>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row>
    <row r="17" spans="2:54" ht="16.5" thickBot="1" x14ac:dyDescent="0.3">
      <c r="B17" s="461" t="s">
        <v>27</v>
      </c>
      <c r="C17" s="464">
        <f ca="1">E17+NPV('Input Sheet'!$G$16,INDIRECT("F17:"&amp;ADDRESS(17,4+'Input Sheet'!$G$11)))</f>
        <v>0</v>
      </c>
      <c r="D17" s="460"/>
      <c r="E17" s="110">
        <f>+SUM(E11:E15)</f>
        <v>0</v>
      </c>
      <c r="F17" s="111">
        <f t="shared" ref="F17:AH17" si="21">+SUM(F11:F15)</f>
        <v>0</v>
      </c>
      <c r="G17" s="111">
        <f t="shared" si="21"/>
        <v>0</v>
      </c>
      <c r="H17" s="111">
        <f t="shared" si="21"/>
        <v>0</v>
      </c>
      <c r="I17" s="111">
        <f t="shared" si="21"/>
        <v>0</v>
      </c>
      <c r="J17" s="111">
        <f t="shared" si="21"/>
        <v>0</v>
      </c>
      <c r="K17" s="111">
        <f t="shared" si="21"/>
        <v>0</v>
      </c>
      <c r="L17" s="111">
        <f t="shared" si="21"/>
        <v>0</v>
      </c>
      <c r="M17" s="111">
        <f t="shared" si="21"/>
        <v>0</v>
      </c>
      <c r="N17" s="111">
        <f t="shared" si="21"/>
        <v>0</v>
      </c>
      <c r="O17" s="111">
        <f t="shared" si="21"/>
        <v>0</v>
      </c>
      <c r="P17" s="111">
        <f t="shared" si="21"/>
        <v>0</v>
      </c>
      <c r="Q17" s="111">
        <f t="shared" si="21"/>
        <v>0</v>
      </c>
      <c r="R17" s="111">
        <f t="shared" si="21"/>
        <v>0</v>
      </c>
      <c r="S17" s="111">
        <f t="shared" si="21"/>
        <v>0</v>
      </c>
      <c r="T17" s="111">
        <f t="shared" si="21"/>
        <v>0</v>
      </c>
      <c r="U17" s="111">
        <f t="shared" si="21"/>
        <v>0</v>
      </c>
      <c r="V17" s="111">
        <f t="shared" si="21"/>
        <v>0</v>
      </c>
      <c r="W17" s="111">
        <f t="shared" si="21"/>
        <v>0</v>
      </c>
      <c r="X17" s="111">
        <f t="shared" si="21"/>
        <v>0</v>
      </c>
      <c r="Y17" s="111">
        <f t="shared" si="21"/>
        <v>0</v>
      </c>
      <c r="Z17" s="111">
        <f t="shared" si="21"/>
        <v>0</v>
      </c>
      <c r="AA17" s="111">
        <f t="shared" si="21"/>
        <v>0</v>
      </c>
      <c r="AB17" s="111">
        <f t="shared" si="21"/>
        <v>0</v>
      </c>
      <c r="AC17" s="111">
        <f t="shared" si="21"/>
        <v>0</v>
      </c>
      <c r="AD17" s="111">
        <f t="shared" si="21"/>
        <v>0</v>
      </c>
      <c r="AE17" s="111">
        <f t="shared" si="21"/>
        <v>0</v>
      </c>
      <c r="AF17" s="111">
        <f t="shared" si="21"/>
        <v>0</v>
      </c>
      <c r="AG17" s="111">
        <f t="shared" si="21"/>
        <v>0</v>
      </c>
      <c r="AH17" s="111">
        <f t="shared" si="21"/>
        <v>0</v>
      </c>
      <c r="AI17" s="111">
        <f t="shared" ref="AI17:AR17" si="22">+SUM(AI11:AI15)</f>
        <v>0</v>
      </c>
      <c r="AJ17" s="111">
        <f t="shared" si="22"/>
        <v>0</v>
      </c>
      <c r="AK17" s="111">
        <f t="shared" si="22"/>
        <v>0</v>
      </c>
      <c r="AL17" s="111">
        <f t="shared" si="22"/>
        <v>0</v>
      </c>
      <c r="AM17" s="111">
        <f t="shared" si="22"/>
        <v>0</v>
      </c>
      <c r="AN17" s="111">
        <f t="shared" si="22"/>
        <v>0</v>
      </c>
      <c r="AO17" s="111">
        <f t="shared" si="22"/>
        <v>0</v>
      </c>
      <c r="AP17" s="111">
        <f t="shared" si="22"/>
        <v>0</v>
      </c>
      <c r="AQ17" s="111">
        <f t="shared" si="22"/>
        <v>0</v>
      </c>
      <c r="AR17" s="111">
        <f t="shared" si="22"/>
        <v>0</v>
      </c>
      <c r="AS17" s="111">
        <f t="shared" ref="AS17:BB17" si="23">+SUM(AS11:AS15)</f>
        <v>0</v>
      </c>
      <c r="AT17" s="111">
        <f t="shared" si="23"/>
        <v>0</v>
      </c>
      <c r="AU17" s="111">
        <f t="shared" si="23"/>
        <v>0</v>
      </c>
      <c r="AV17" s="111">
        <f t="shared" si="23"/>
        <v>0</v>
      </c>
      <c r="AW17" s="111">
        <f t="shared" si="23"/>
        <v>0</v>
      </c>
      <c r="AX17" s="111">
        <f t="shared" si="23"/>
        <v>0</v>
      </c>
      <c r="AY17" s="111">
        <f t="shared" si="23"/>
        <v>0</v>
      </c>
      <c r="AZ17" s="111">
        <f t="shared" si="23"/>
        <v>0</v>
      </c>
      <c r="BA17" s="111">
        <f t="shared" si="23"/>
        <v>0</v>
      </c>
      <c r="BB17" s="111">
        <f t="shared" si="23"/>
        <v>0</v>
      </c>
    </row>
    <row r="18" spans="2:54" ht="16.5" thickBot="1" x14ac:dyDescent="0.3">
      <c r="B18" s="461" t="s">
        <v>26</v>
      </c>
      <c r="C18" s="465" t="e">
        <f ca="1">IRR(INDIRECT("E17:"&amp;ADDRESS(17,4+'Input Sheet'!$G$11)))</f>
        <v>#NUM!</v>
      </c>
    </row>
    <row r="19" spans="2:54" ht="3.6" customHeight="1" thickBot="1" x14ac:dyDescent="0.3">
      <c r="D19" s="2"/>
    </row>
    <row r="20" spans="2:54" ht="16.5" thickBot="1" x14ac:dyDescent="0.3">
      <c r="B20" s="461" t="s">
        <v>31</v>
      </c>
      <c r="C20" s="464">
        <f ca="1">C17-C13+C56</f>
        <v>0</v>
      </c>
    </row>
    <row r="21" spans="2:54" ht="16.5" thickBot="1" x14ac:dyDescent="0.3">
      <c r="B21" s="461" t="s">
        <v>32</v>
      </c>
      <c r="C21" s="465" t="e">
        <f ca="1">C20/C11</f>
        <v>#DIV/0!</v>
      </c>
    </row>
    <row r="22" spans="2:54" x14ac:dyDescent="0.25">
      <c r="D22" s="2"/>
    </row>
    <row r="24" spans="2:54" ht="30" customHeight="1" x14ac:dyDescent="0.3">
      <c r="B24" s="455" t="s">
        <v>115</v>
      </c>
      <c r="C24" s="456" t="str">
        <f>CONCATENATE("NPV @ ",'Input Sheet'!G16*100,"%")</f>
        <v>NPV @ 10%</v>
      </c>
      <c r="E24" s="457">
        <f>+'Input Sheet'!$G$12</f>
        <v>2022</v>
      </c>
      <c r="F24" s="457">
        <f t="shared" ref="F24:AH24" si="24">E24+1</f>
        <v>2023</v>
      </c>
      <c r="G24" s="457">
        <f t="shared" si="24"/>
        <v>2024</v>
      </c>
      <c r="H24" s="457">
        <f t="shared" si="24"/>
        <v>2025</v>
      </c>
      <c r="I24" s="457">
        <f t="shared" si="24"/>
        <v>2026</v>
      </c>
      <c r="J24" s="457">
        <f t="shared" si="24"/>
        <v>2027</v>
      </c>
      <c r="K24" s="457">
        <f t="shared" si="24"/>
        <v>2028</v>
      </c>
      <c r="L24" s="457">
        <f t="shared" si="24"/>
        <v>2029</v>
      </c>
      <c r="M24" s="457">
        <f t="shared" si="24"/>
        <v>2030</v>
      </c>
      <c r="N24" s="457">
        <f t="shared" si="24"/>
        <v>2031</v>
      </c>
      <c r="O24" s="457">
        <f t="shared" si="24"/>
        <v>2032</v>
      </c>
      <c r="P24" s="457">
        <f t="shared" si="24"/>
        <v>2033</v>
      </c>
      <c r="Q24" s="457">
        <f t="shared" si="24"/>
        <v>2034</v>
      </c>
      <c r="R24" s="457">
        <f t="shared" si="24"/>
        <v>2035</v>
      </c>
      <c r="S24" s="457">
        <f t="shared" si="24"/>
        <v>2036</v>
      </c>
      <c r="T24" s="457">
        <f t="shared" si="24"/>
        <v>2037</v>
      </c>
      <c r="U24" s="457">
        <f t="shared" si="24"/>
        <v>2038</v>
      </c>
      <c r="V24" s="457">
        <f t="shared" si="24"/>
        <v>2039</v>
      </c>
      <c r="W24" s="457">
        <f t="shared" si="24"/>
        <v>2040</v>
      </c>
      <c r="X24" s="457">
        <f t="shared" si="24"/>
        <v>2041</v>
      </c>
      <c r="Y24" s="457">
        <f t="shared" si="24"/>
        <v>2042</v>
      </c>
      <c r="Z24" s="457">
        <f t="shared" si="24"/>
        <v>2043</v>
      </c>
      <c r="AA24" s="457">
        <f t="shared" si="24"/>
        <v>2044</v>
      </c>
      <c r="AB24" s="457">
        <f t="shared" si="24"/>
        <v>2045</v>
      </c>
      <c r="AC24" s="457">
        <f t="shared" si="24"/>
        <v>2046</v>
      </c>
      <c r="AD24" s="457">
        <f t="shared" si="24"/>
        <v>2047</v>
      </c>
      <c r="AE24" s="457">
        <f t="shared" si="24"/>
        <v>2048</v>
      </c>
      <c r="AF24" s="457">
        <f t="shared" si="24"/>
        <v>2049</v>
      </c>
      <c r="AG24" s="457">
        <f t="shared" si="24"/>
        <v>2050</v>
      </c>
      <c r="AH24" s="457">
        <f t="shared" si="24"/>
        <v>2051</v>
      </c>
      <c r="AI24" s="457">
        <f t="shared" ref="AI24" si="25">AH24+1</f>
        <v>2052</v>
      </c>
      <c r="AJ24" s="457">
        <f t="shared" ref="AJ24" si="26">AI24+1</f>
        <v>2053</v>
      </c>
      <c r="AK24" s="457">
        <f t="shared" ref="AK24" si="27">AJ24+1</f>
        <v>2054</v>
      </c>
      <c r="AL24" s="457">
        <f t="shared" ref="AL24" si="28">AK24+1</f>
        <v>2055</v>
      </c>
      <c r="AM24" s="457">
        <f t="shared" ref="AM24" si="29">AL24+1</f>
        <v>2056</v>
      </c>
      <c r="AN24" s="457">
        <f t="shared" ref="AN24" si="30">AM24+1</f>
        <v>2057</v>
      </c>
      <c r="AO24" s="457">
        <f t="shared" ref="AO24" si="31">AN24+1</f>
        <v>2058</v>
      </c>
      <c r="AP24" s="457">
        <f t="shared" ref="AP24" si="32">AO24+1</f>
        <v>2059</v>
      </c>
      <c r="AQ24" s="457">
        <f t="shared" ref="AQ24" si="33">AP24+1</f>
        <v>2060</v>
      </c>
      <c r="AR24" s="457">
        <f t="shared" ref="AR24" si="34">AQ24+1</f>
        <v>2061</v>
      </c>
      <c r="AS24" s="457">
        <f t="shared" ref="AS24" si="35">AR24+1</f>
        <v>2062</v>
      </c>
      <c r="AT24" s="457">
        <f t="shared" ref="AT24" si="36">AS24+1</f>
        <v>2063</v>
      </c>
      <c r="AU24" s="457">
        <f t="shared" ref="AU24" si="37">AT24+1</f>
        <v>2064</v>
      </c>
      <c r="AV24" s="457">
        <f t="shared" ref="AV24" si="38">AU24+1</f>
        <v>2065</v>
      </c>
      <c r="AW24" s="457">
        <f t="shared" ref="AW24" si="39">AV24+1</f>
        <v>2066</v>
      </c>
      <c r="AX24" s="457">
        <f t="shared" ref="AX24" si="40">AW24+1</f>
        <v>2067</v>
      </c>
      <c r="AY24" s="457">
        <f t="shared" ref="AY24" si="41">AX24+1</f>
        <v>2068</v>
      </c>
      <c r="AZ24" s="457">
        <f t="shared" ref="AZ24" si="42">AY24+1</f>
        <v>2069</v>
      </c>
      <c r="BA24" s="457">
        <f t="shared" ref="BA24" si="43">AZ24+1</f>
        <v>2070</v>
      </c>
      <c r="BB24" s="457">
        <f t="shared" ref="BB24" si="44">BA24+1</f>
        <v>2071</v>
      </c>
    </row>
    <row r="25" spans="2:54" ht="3.75" customHeight="1" thickBot="1" x14ac:dyDescent="0.3"/>
    <row r="26" spans="2:54" x14ac:dyDescent="0.25">
      <c r="B26" s="2" t="s">
        <v>5</v>
      </c>
      <c r="C26" s="114">
        <f ca="1">E26+NPV('Input Sheet'!$G$16,INDIRECT("F26:"&amp;ADDRESS(26,4+'Input Sheet'!$G$11)))</f>
        <v>0</v>
      </c>
      <c r="D26" s="459"/>
      <c r="E26" s="106">
        <f t="shared" ref="E26:AJ26" si="45">+E11</f>
        <v>0</v>
      </c>
      <c r="F26" s="107">
        <f t="shared" si="45"/>
        <v>0</v>
      </c>
      <c r="G26" s="107">
        <f t="shared" si="45"/>
        <v>0</v>
      </c>
      <c r="H26" s="107">
        <f t="shared" si="45"/>
        <v>0</v>
      </c>
      <c r="I26" s="107">
        <f t="shared" si="45"/>
        <v>0</v>
      </c>
      <c r="J26" s="107">
        <f t="shared" si="45"/>
        <v>0</v>
      </c>
      <c r="K26" s="107">
        <f t="shared" si="45"/>
        <v>0</v>
      </c>
      <c r="L26" s="107">
        <f t="shared" si="45"/>
        <v>0</v>
      </c>
      <c r="M26" s="107">
        <f t="shared" si="45"/>
        <v>0</v>
      </c>
      <c r="N26" s="107">
        <f t="shared" si="45"/>
        <v>0</v>
      </c>
      <c r="O26" s="107">
        <f t="shared" si="45"/>
        <v>0</v>
      </c>
      <c r="P26" s="107">
        <f t="shared" si="45"/>
        <v>0</v>
      </c>
      <c r="Q26" s="107">
        <f t="shared" si="45"/>
        <v>0</v>
      </c>
      <c r="R26" s="107">
        <f t="shared" si="45"/>
        <v>0</v>
      </c>
      <c r="S26" s="107">
        <f t="shared" si="45"/>
        <v>0</v>
      </c>
      <c r="T26" s="107">
        <f t="shared" si="45"/>
        <v>0</v>
      </c>
      <c r="U26" s="107">
        <f t="shared" si="45"/>
        <v>0</v>
      </c>
      <c r="V26" s="107">
        <f t="shared" si="45"/>
        <v>0</v>
      </c>
      <c r="W26" s="107">
        <f t="shared" si="45"/>
        <v>0</v>
      </c>
      <c r="X26" s="107">
        <f t="shared" si="45"/>
        <v>0</v>
      </c>
      <c r="Y26" s="107">
        <f t="shared" si="45"/>
        <v>0</v>
      </c>
      <c r="Z26" s="107">
        <f t="shared" si="45"/>
        <v>0</v>
      </c>
      <c r="AA26" s="107">
        <f t="shared" si="45"/>
        <v>0</v>
      </c>
      <c r="AB26" s="107">
        <f t="shared" si="45"/>
        <v>0</v>
      </c>
      <c r="AC26" s="107">
        <f t="shared" si="45"/>
        <v>0</v>
      </c>
      <c r="AD26" s="107">
        <f t="shared" si="45"/>
        <v>0</v>
      </c>
      <c r="AE26" s="107">
        <f t="shared" si="45"/>
        <v>0</v>
      </c>
      <c r="AF26" s="107">
        <f t="shared" si="45"/>
        <v>0</v>
      </c>
      <c r="AG26" s="107">
        <f t="shared" si="45"/>
        <v>0</v>
      </c>
      <c r="AH26" s="107">
        <f t="shared" si="45"/>
        <v>0</v>
      </c>
      <c r="AI26" s="107">
        <f t="shared" si="45"/>
        <v>0</v>
      </c>
      <c r="AJ26" s="107">
        <f t="shared" si="45"/>
        <v>0</v>
      </c>
      <c r="AK26" s="107">
        <f t="shared" ref="AK26:BB26" si="46">+AK11</f>
        <v>0</v>
      </c>
      <c r="AL26" s="107">
        <f t="shared" si="46"/>
        <v>0</v>
      </c>
      <c r="AM26" s="107">
        <f t="shared" si="46"/>
        <v>0</v>
      </c>
      <c r="AN26" s="107">
        <f t="shared" si="46"/>
        <v>0</v>
      </c>
      <c r="AO26" s="107">
        <f t="shared" si="46"/>
        <v>0</v>
      </c>
      <c r="AP26" s="107">
        <f t="shared" si="46"/>
        <v>0</v>
      </c>
      <c r="AQ26" s="107">
        <f t="shared" si="46"/>
        <v>0</v>
      </c>
      <c r="AR26" s="107">
        <f t="shared" si="46"/>
        <v>0</v>
      </c>
      <c r="AS26" s="107">
        <f t="shared" si="46"/>
        <v>0</v>
      </c>
      <c r="AT26" s="107">
        <f t="shared" si="46"/>
        <v>0</v>
      </c>
      <c r="AU26" s="107">
        <f t="shared" si="46"/>
        <v>0</v>
      </c>
      <c r="AV26" s="107">
        <f t="shared" si="46"/>
        <v>0</v>
      </c>
      <c r="AW26" s="107">
        <f t="shared" si="46"/>
        <v>0</v>
      </c>
      <c r="AX26" s="107">
        <f t="shared" si="46"/>
        <v>0</v>
      </c>
      <c r="AY26" s="107">
        <f t="shared" si="46"/>
        <v>0</v>
      </c>
      <c r="AZ26" s="107">
        <f t="shared" si="46"/>
        <v>0</v>
      </c>
      <c r="BA26" s="107">
        <f t="shared" si="46"/>
        <v>0</v>
      </c>
      <c r="BB26" s="107">
        <f t="shared" si="46"/>
        <v>0</v>
      </c>
    </row>
    <row r="27" spans="2:54" x14ac:dyDescent="0.25">
      <c r="B27" s="2" t="s">
        <v>25</v>
      </c>
      <c r="C27" s="116">
        <f ca="1">E27+NPV('Input Sheet'!$G$16,INDIRECT("F27:"&amp;ADDRESS(27,4+'Input Sheet'!$G$11)))</f>
        <v>0</v>
      </c>
      <c r="D27" s="459"/>
      <c r="E27" s="117">
        <f>+'Input Sheet'!I227+'Input Sheet'!I229</f>
        <v>0</v>
      </c>
      <c r="F27" s="118">
        <f>+'Input Sheet'!J227+'Input Sheet'!J229</f>
        <v>0</v>
      </c>
      <c r="G27" s="118">
        <f>+'Input Sheet'!K227+'Input Sheet'!K229</f>
        <v>0</v>
      </c>
      <c r="H27" s="118">
        <f>+'Input Sheet'!L227+'Input Sheet'!L229</f>
        <v>0</v>
      </c>
      <c r="I27" s="118">
        <f>+'Input Sheet'!M227+'Input Sheet'!M229</f>
        <v>0</v>
      </c>
      <c r="J27" s="118">
        <f>+'Input Sheet'!N227+'Input Sheet'!N229</f>
        <v>0</v>
      </c>
      <c r="K27" s="118">
        <f>+'Input Sheet'!O227+'Input Sheet'!O229</f>
        <v>0</v>
      </c>
      <c r="L27" s="118">
        <f>+'Input Sheet'!P227+'Input Sheet'!P229</f>
        <v>0</v>
      </c>
      <c r="M27" s="118">
        <f>+'Input Sheet'!Q227+'Input Sheet'!Q229</f>
        <v>0</v>
      </c>
      <c r="N27" s="118">
        <f>+'Input Sheet'!R227+'Input Sheet'!R229</f>
        <v>0</v>
      </c>
      <c r="O27" s="118">
        <f>+'Input Sheet'!S227+'Input Sheet'!S229</f>
        <v>0</v>
      </c>
      <c r="P27" s="118">
        <f>+'Input Sheet'!T227+'Input Sheet'!T229</f>
        <v>0</v>
      </c>
      <c r="Q27" s="118">
        <f>+'Input Sheet'!U227+'Input Sheet'!U229</f>
        <v>0</v>
      </c>
      <c r="R27" s="118">
        <f>+'Input Sheet'!V227+'Input Sheet'!V229</f>
        <v>0</v>
      </c>
      <c r="S27" s="118">
        <f>+'Input Sheet'!W227+'Input Sheet'!W229</f>
        <v>0</v>
      </c>
      <c r="T27" s="118">
        <f>+'Input Sheet'!X227+'Input Sheet'!X229</f>
        <v>0</v>
      </c>
      <c r="U27" s="118">
        <f>+'Input Sheet'!Y227+'Input Sheet'!Y229</f>
        <v>0</v>
      </c>
      <c r="V27" s="118">
        <f>+'Input Sheet'!Z227+'Input Sheet'!Z229</f>
        <v>0</v>
      </c>
      <c r="W27" s="118">
        <f>+'Input Sheet'!AA227+'Input Sheet'!AA229</f>
        <v>0</v>
      </c>
      <c r="X27" s="118">
        <f>+'Input Sheet'!AB227+'Input Sheet'!AB229</f>
        <v>0</v>
      </c>
      <c r="Y27" s="118">
        <f>+'Input Sheet'!AC227+'Input Sheet'!AC229</f>
        <v>0</v>
      </c>
      <c r="Z27" s="118">
        <f>+'Input Sheet'!AD227+'Input Sheet'!AD229</f>
        <v>0</v>
      </c>
      <c r="AA27" s="118">
        <f>+'Input Sheet'!AE227+'Input Sheet'!AE229</f>
        <v>0</v>
      </c>
      <c r="AB27" s="118">
        <f>+'Input Sheet'!AF227+'Input Sheet'!AF229</f>
        <v>0</v>
      </c>
      <c r="AC27" s="118">
        <f>+'Input Sheet'!AG227+'Input Sheet'!AG229</f>
        <v>0</v>
      </c>
      <c r="AD27" s="118">
        <f>+'Input Sheet'!AH227+'Input Sheet'!AH229</f>
        <v>0</v>
      </c>
      <c r="AE27" s="118">
        <f>+'Input Sheet'!AI227+'Input Sheet'!AI229</f>
        <v>0</v>
      </c>
      <c r="AF27" s="118">
        <f>+'Input Sheet'!AJ227+'Input Sheet'!AJ229</f>
        <v>0</v>
      </c>
      <c r="AG27" s="118">
        <f>+'Input Sheet'!AK227+'Input Sheet'!AK229</f>
        <v>0</v>
      </c>
      <c r="AH27" s="118">
        <f>+'Input Sheet'!AL227+'Input Sheet'!AL229</f>
        <v>0</v>
      </c>
      <c r="AI27" s="118">
        <f>+'Input Sheet'!AM227+'Input Sheet'!AM229</f>
        <v>0</v>
      </c>
      <c r="AJ27" s="118">
        <f>+'Input Sheet'!AN227+'Input Sheet'!AN229</f>
        <v>0</v>
      </c>
      <c r="AK27" s="118">
        <f>+'Input Sheet'!AO227+'Input Sheet'!AO229</f>
        <v>0</v>
      </c>
      <c r="AL27" s="118">
        <f>+'Input Sheet'!AP227+'Input Sheet'!AP229</f>
        <v>0</v>
      </c>
      <c r="AM27" s="118">
        <f>+'Input Sheet'!AQ227+'Input Sheet'!AQ229</f>
        <v>0</v>
      </c>
      <c r="AN27" s="118">
        <f>+'Input Sheet'!AR227+'Input Sheet'!AR229</f>
        <v>0</v>
      </c>
      <c r="AO27" s="118">
        <f>+'Input Sheet'!AS227+'Input Sheet'!AS229</f>
        <v>0</v>
      </c>
      <c r="AP27" s="118">
        <f>+'Input Sheet'!AT227+'Input Sheet'!AT229</f>
        <v>0</v>
      </c>
      <c r="AQ27" s="118">
        <f>+'Input Sheet'!AU227+'Input Sheet'!AU229</f>
        <v>0</v>
      </c>
      <c r="AR27" s="118">
        <f>+'Input Sheet'!AV227+'Input Sheet'!AV229</f>
        <v>0</v>
      </c>
      <c r="AS27" s="118">
        <f>+'Input Sheet'!AW227+'Input Sheet'!AW229</f>
        <v>0</v>
      </c>
      <c r="AT27" s="118">
        <f>+'Input Sheet'!AX227+'Input Sheet'!AX229</f>
        <v>0</v>
      </c>
      <c r="AU27" s="118">
        <f>+'Input Sheet'!AY227+'Input Sheet'!AY229</f>
        <v>0</v>
      </c>
      <c r="AV27" s="118">
        <f>+'Input Sheet'!AZ227+'Input Sheet'!AZ229</f>
        <v>0</v>
      </c>
      <c r="AW27" s="118">
        <f>+'Input Sheet'!BA227+'Input Sheet'!BA229</f>
        <v>0</v>
      </c>
      <c r="AX27" s="118">
        <f>+'Input Sheet'!BB227+'Input Sheet'!BB229</f>
        <v>0</v>
      </c>
      <c r="AY27" s="118">
        <f>+'Input Sheet'!BC227+'Input Sheet'!BC229</f>
        <v>0</v>
      </c>
      <c r="AZ27" s="118">
        <f>+'Input Sheet'!BD227+'Input Sheet'!BD229</f>
        <v>0</v>
      </c>
      <c r="BA27" s="118">
        <f>+'Input Sheet'!BE227+'Input Sheet'!BE229</f>
        <v>0</v>
      </c>
      <c r="BB27" s="118">
        <f>+'Input Sheet'!BF227+'Input Sheet'!BF229</f>
        <v>0</v>
      </c>
    </row>
    <row r="28" spans="2:54" x14ac:dyDescent="0.25">
      <c r="B28" s="2" t="s">
        <v>35</v>
      </c>
      <c r="C28" s="116">
        <f ca="1">E28+NPV('Input Sheet'!$G$16,INDIRECT("F28:"&amp;ADDRESS(28,4+'Input Sheet'!$G$11)))</f>
        <v>0</v>
      </c>
      <c r="D28" s="459"/>
      <c r="E28" s="117">
        <f t="shared" ref="E28:AJ28" si="47">+E12</f>
        <v>0</v>
      </c>
      <c r="F28" s="118">
        <f t="shared" si="47"/>
        <v>0</v>
      </c>
      <c r="G28" s="118">
        <f t="shared" si="47"/>
        <v>0</v>
      </c>
      <c r="H28" s="118">
        <f t="shared" si="47"/>
        <v>0</v>
      </c>
      <c r="I28" s="118">
        <f t="shared" si="47"/>
        <v>0</v>
      </c>
      <c r="J28" s="118">
        <f t="shared" si="47"/>
        <v>0</v>
      </c>
      <c r="K28" s="118">
        <f t="shared" si="47"/>
        <v>0</v>
      </c>
      <c r="L28" s="118">
        <f t="shared" si="47"/>
        <v>0</v>
      </c>
      <c r="M28" s="118">
        <f t="shared" si="47"/>
        <v>0</v>
      </c>
      <c r="N28" s="118">
        <f t="shared" si="47"/>
        <v>0</v>
      </c>
      <c r="O28" s="118">
        <f t="shared" si="47"/>
        <v>0</v>
      </c>
      <c r="P28" s="118">
        <f t="shared" si="47"/>
        <v>0</v>
      </c>
      <c r="Q28" s="118">
        <f t="shared" si="47"/>
        <v>0</v>
      </c>
      <c r="R28" s="118">
        <f t="shared" si="47"/>
        <v>0</v>
      </c>
      <c r="S28" s="118">
        <f t="shared" si="47"/>
        <v>0</v>
      </c>
      <c r="T28" s="118">
        <f t="shared" si="47"/>
        <v>0</v>
      </c>
      <c r="U28" s="118">
        <f t="shared" si="47"/>
        <v>0</v>
      </c>
      <c r="V28" s="118">
        <f t="shared" si="47"/>
        <v>0</v>
      </c>
      <c r="W28" s="118">
        <f t="shared" si="47"/>
        <v>0</v>
      </c>
      <c r="X28" s="118">
        <f t="shared" si="47"/>
        <v>0</v>
      </c>
      <c r="Y28" s="118">
        <f t="shared" si="47"/>
        <v>0</v>
      </c>
      <c r="Z28" s="118">
        <f t="shared" si="47"/>
        <v>0</v>
      </c>
      <c r="AA28" s="118">
        <f t="shared" si="47"/>
        <v>0</v>
      </c>
      <c r="AB28" s="118">
        <f t="shared" si="47"/>
        <v>0</v>
      </c>
      <c r="AC28" s="118">
        <f t="shared" si="47"/>
        <v>0</v>
      </c>
      <c r="AD28" s="118">
        <f t="shared" si="47"/>
        <v>0</v>
      </c>
      <c r="AE28" s="118">
        <f t="shared" si="47"/>
        <v>0</v>
      </c>
      <c r="AF28" s="118">
        <f t="shared" si="47"/>
        <v>0</v>
      </c>
      <c r="AG28" s="118">
        <f t="shared" si="47"/>
        <v>0</v>
      </c>
      <c r="AH28" s="118">
        <f t="shared" si="47"/>
        <v>0</v>
      </c>
      <c r="AI28" s="118">
        <f t="shared" si="47"/>
        <v>0</v>
      </c>
      <c r="AJ28" s="118">
        <f t="shared" si="47"/>
        <v>0</v>
      </c>
      <c r="AK28" s="118">
        <f t="shared" ref="AK28:BB28" si="48">+AK12</f>
        <v>0</v>
      </c>
      <c r="AL28" s="118">
        <f t="shared" si="48"/>
        <v>0</v>
      </c>
      <c r="AM28" s="118">
        <f t="shared" si="48"/>
        <v>0</v>
      </c>
      <c r="AN28" s="118">
        <f t="shared" si="48"/>
        <v>0</v>
      </c>
      <c r="AO28" s="118">
        <f t="shared" si="48"/>
        <v>0</v>
      </c>
      <c r="AP28" s="118">
        <f t="shared" si="48"/>
        <v>0</v>
      </c>
      <c r="AQ28" s="118">
        <f t="shared" si="48"/>
        <v>0</v>
      </c>
      <c r="AR28" s="118">
        <f t="shared" si="48"/>
        <v>0</v>
      </c>
      <c r="AS28" s="118">
        <f t="shared" si="48"/>
        <v>0</v>
      </c>
      <c r="AT28" s="118">
        <f t="shared" si="48"/>
        <v>0</v>
      </c>
      <c r="AU28" s="118">
        <f t="shared" si="48"/>
        <v>0</v>
      </c>
      <c r="AV28" s="118">
        <f t="shared" si="48"/>
        <v>0</v>
      </c>
      <c r="AW28" s="118">
        <f t="shared" si="48"/>
        <v>0</v>
      </c>
      <c r="AX28" s="118">
        <f t="shared" si="48"/>
        <v>0</v>
      </c>
      <c r="AY28" s="118">
        <f t="shared" si="48"/>
        <v>0</v>
      </c>
      <c r="AZ28" s="118">
        <f t="shared" si="48"/>
        <v>0</v>
      </c>
      <c r="BA28" s="118">
        <f t="shared" si="48"/>
        <v>0</v>
      </c>
      <c r="BB28" s="118">
        <f t="shared" si="48"/>
        <v>0</v>
      </c>
    </row>
    <row r="29" spans="2:54" x14ac:dyDescent="0.25">
      <c r="B29" s="2" t="s">
        <v>6</v>
      </c>
      <c r="C29" s="119">
        <f ca="1">E29+NPV('Input Sheet'!$G$16,INDIRECT("F29:"&amp;ADDRESS(29,4+'Input Sheet'!$G$11)))</f>
        <v>0</v>
      </c>
      <c r="D29" s="459"/>
      <c r="E29" s="120">
        <f t="shared" ref="E29:AJ29" si="49">+E13</f>
        <v>0</v>
      </c>
      <c r="F29" s="121">
        <f t="shared" si="49"/>
        <v>0</v>
      </c>
      <c r="G29" s="121">
        <f t="shared" si="49"/>
        <v>0</v>
      </c>
      <c r="H29" s="121">
        <f t="shared" si="49"/>
        <v>0</v>
      </c>
      <c r="I29" s="121">
        <f t="shared" si="49"/>
        <v>0</v>
      </c>
      <c r="J29" s="121">
        <f t="shared" si="49"/>
        <v>0</v>
      </c>
      <c r="K29" s="121">
        <f t="shared" si="49"/>
        <v>0</v>
      </c>
      <c r="L29" s="121">
        <f t="shared" si="49"/>
        <v>0</v>
      </c>
      <c r="M29" s="121">
        <f t="shared" si="49"/>
        <v>0</v>
      </c>
      <c r="N29" s="121">
        <f t="shared" si="49"/>
        <v>0</v>
      </c>
      <c r="O29" s="121">
        <f t="shared" si="49"/>
        <v>0</v>
      </c>
      <c r="P29" s="121">
        <f t="shared" si="49"/>
        <v>0</v>
      </c>
      <c r="Q29" s="121">
        <f t="shared" si="49"/>
        <v>0</v>
      </c>
      <c r="R29" s="121">
        <f t="shared" si="49"/>
        <v>0</v>
      </c>
      <c r="S29" s="121">
        <f t="shared" si="49"/>
        <v>0</v>
      </c>
      <c r="T29" s="121">
        <f t="shared" si="49"/>
        <v>0</v>
      </c>
      <c r="U29" s="121">
        <f t="shared" si="49"/>
        <v>0</v>
      </c>
      <c r="V29" s="121">
        <f t="shared" si="49"/>
        <v>0</v>
      </c>
      <c r="W29" s="121">
        <f t="shared" si="49"/>
        <v>0</v>
      </c>
      <c r="X29" s="121">
        <f t="shared" si="49"/>
        <v>0</v>
      </c>
      <c r="Y29" s="121">
        <f t="shared" si="49"/>
        <v>0</v>
      </c>
      <c r="Z29" s="121">
        <f t="shared" si="49"/>
        <v>0</v>
      </c>
      <c r="AA29" s="121">
        <f t="shared" si="49"/>
        <v>0</v>
      </c>
      <c r="AB29" s="121">
        <f t="shared" si="49"/>
        <v>0</v>
      </c>
      <c r="AC29" s="121">
        <f t="shared" si="49"/>
        <v>0</v>
      </c>
      <c r="AD29" s="121">
        <f t="shared" si="49"/>
        <v>0</v>
      </c>
      <c r="AE29" s="121">
        <f t="shared" si="49"/>
        <v>0</v>
      </c>
      <c r="AF29" s="121">
        <f t="shared" si="49"/>
        <v>0</v>
      </c>
      <c r="AG29" s="121">
        <f t="shared" si="49"/>
        <v>0</v>
      </c>
      <c r="AH29" s="121">
        <f t="shared" si="49"/>
        <v>0</v>
      </c>
      <c r="AI29" s="121">
        <f t="shared" si="49"/>
        <v>0</v>
      </c>
      <c r="AJ29" s="121">
        <f t="shared" si="49"/>
        <v>0</v>
      </c>
      <c r="AK29" s="121">
        <f t="shared" ref="AK29:BB29" si="50">+AK13</f>
        <v>0</v>
      </c>
      <c r="AL29" s="121">
        <f t="shared" si="50"/>
        <v>0</v>
      </c>
      <c r="AM29" s="121">
        <f t="shared" si="50"/>
        <v>0</v>
      </c>
      <c r="AN29" s="121">
        <f t="shared" si="50"/>
        <v>0</v>
      </c>
      <c r="AO29" s="121">
        <f t="shared" si="50"/>
        <v>0</v>
      </c>
      <c r="AP29" s="121">
        <f t="shared" si="50"/>
        <v>0</v>
      </c>
      <c r="AQ29" s="121">
        <f t="shared" si="50"/>
        <v>0</v>
      </c>
      <c r="AR29" s="121">
        <f t="shared" si="50"/>
        <v>0</v>
      </c>
      <c r="AS29" s="121">
        <f t="shared" si="50"/>
        <v>0</v>
      </c>
      <c r="AT29" s="121">
        <f t="shared" si="50"/>
        <v>0</v>
      </c>
      <c r="AU29" s="121">
        <f t="shared" si="50"/>
        <v>0</v>
      </c>
      <c r="AV29" s="121">
        <f t="shared" si="50"/>
        <v>0</v>
      </c>
      <c r="AW29" s="121">
        <f t="shared" si="50"/>
        <v>0</v>
      </c>
      <c r="AX29" s="121">
        <f t="shared" si="50"/>
        <v>0</v>
      </c>
      <c r="AY29" s="121">
        <f t="shared" si="50"/>
        <v>0</v>
      </c>
      <c r="AZ29" s="121">
        <f t="shared" si="50"/>
        <v>0</v>
      </c>
      <c r="BA29" s="121">
        <f t="shared" si="50"/>
        <v>0</v>
      </c>
      <c r="BB29" s="121">
        <f t="shared" si="50"/>
        <v>0</v>
      </c>
    </row>
    <row r="30" spans="2:54" x14ac:dyDescent="0.25">
      <c r="B30" s="2" t="s">
        <v>23</v>
      </c>
      <c r="C30" s="119">
        <f ca="1">E30+NPV('Input Sheet'!$G$16,INDIRECT("F30:"&amp;ADDRESS(30,4+'Input Sheet'!$G$11)))</f>
        <v>0</v>
      </c>
      <c r="D30" s="459"/>
      <c r="E30" s="120">
        <f t="shared" ref="E30:AJ30" si="51">+E14</f>
        <v>0</v>
      </c>
      <c r="F30" s="121">
        <f t="shared" si="51"/>
        <v>0</v>
      </c>
      <c r="G30" s="121">
        <f t="shared" si="51"/>
        <v>0</v>
      </c>
      <c r="H30" s="121">
        <f t="shared" si="51"/>
        <v>0</v>
      </c>
      <c r="I30" s="121">
        <f t="shared" si="51"/>
        <v>0</v>
      </c>
      <c r="J30" s="121">
        <f t="shared" si="51"/>
        <v>0</v>
      </c>
      <c r="K30" s="121">
        <f t="shared" si="51"/>
        <v>0</v>
      </c>
      <c r="L30" s="121">
        <f t="shared" si="51"/>
        <v>0</v>
      </c>
      <c r="M30" s="121">
        <f t="shared" si="51"/>
        <v>0</v>
      </c>
      <c r="N30" s="121">
        <f t="shared" si="51"/>
        <v>0</v>
      </c>
      <c r="O30" s="121">
        <f t="shared" si="51"/>
        <v>0</v>
      </c>
      <c r="P30" s="121">
        <f t="shared" si="51"/>
        <v>0</v>
      </c>
      <c r="Q30" s="121">
        <f t="shared" si="51"/>
        <v>0</v>
      </c>
      <c r="R30" s="121">
        <f t="shared" si="51"/>
        <v>0</v>
      </c>
      <c r="S30" s="121">
        <f t="shared" si="51"/>
        <v>0</v>
      </c>
      <c r="T30" s="121">
        <f t="shared" si="51"/>
        <v>0</v>
      </c>
      <c r="U30" s="121">
        <f t="shared" si="51"/>
        <v>0</v>
      </c>
      <c r="V30" s="121">
        <f t="shared" si="51"/>
        <v>0</v>
      </c>
      <c r="W30" s="121">
        <f t="shared" si="51"/>
        <v>0</v>
      </c>
      <c r="X30" s="121">
        <f t="shared" si="51"/>
        <v>0</v>
      </c>
      <c r="Y30" s="121">
        <f t="shared" si="51"/>
        <v>0</v>
      </c>
      <c r="Z30" s="121">
        <f t="shared" si="51"/>
        <v>0</v>
      </c>
      <c r="AA30" s="121">
        <f t="shared" si="51"/>
        <v>0</v>
      </c>
      <c r="AB30" s="121">
        <f t="shared" si="51"/>
        <v>0</v>
      </c>
      <c r="AC30" s="121">
        <f t="shared" si="51"/>
        <v>0</v>
      </c>
      <c r="AD30" s="121">
        <f t="shared" si="51"/>
        <v>0</v>
      </c>
      <c r="AE30" s="121">
        <f t="shared" si="51"/>
        <v>0</v>
      </c>
      <c r="AF30" s="121">
        <f t="shared" si="51"/>
        <v>0</v>
      </c>
      <c r="AG30" s="121">
        <f t="shared" si="51"/>
        <v>0</v>
      </c>
      <c r="AH30" s="121">
        <f t="shared" si="51"/>
        <v>0</v>
      </c>
      <c r="AI30" s="121">
        <f t="shared" si="51"/>
        <v>0</v>
      </c>
      <c r="AJ30" s="121">
        <f t="shared" si="51"/>
        <v>0</v>
      </c>
      <c r="AK30" s="121">
        <f t="shared" ref="AK30:BB30" si="52">+AK14</f>
        <v>0</v>
      </c>
      <c r="AL30" s="121">
        <f t="shared" si="52"/>
        <v>0</v>
      </c>
      <c r="AM30" s="121">
        <f t="shared" si="52"/>
        <v>0</v>
      </c>
      <c r="AN30" s="121">
        <f t="shared" si="52"/>
        <v>0</v>
      </c>
      <c r="AO30" s="121">
        <f t="shared" si="52"/>
        <v>0</v>
      </c>
      <c r="AP30" s="121">
        <f t="shared" si="52"/>
        <v>0</v>
      </c>
      <c r="AQ30" s="121">
        <f t="shared" si="52"/>
        <v>0</v>
      </c>
      <c r="AR30" s="121">
        <f t="shared" si="52"/>
        <v>0</v>
      </c>
      <c r="AS30" s="121">
        <f t="shared" si="52"/>
        <v>0</v>
      </c>
      <c r="AT30" s="121">
        <f t="shared" si="52"/>
        <v>0</v>
      </c>
      <c r="AU30" s="121">
        <f t="shared" si="52"/>
        <v>0</v>
      </c>
      <c r="AV30" s="121">
        <f t="shared" si="52"/>
        <v>0</v>
      </c>
      <c r="AW30" s="121">
        <f t="shared" si="52"/>
        <v>0</v>
      </c>
      <c r="AX30" s="121">
        <f t="shared" si="52"/>
        <v>0</v>
      </c>
      <c r="AY30" s="121">
        <f t="shared" si="52"/>
        <v>0</v>
      </c>
      <c r="AZ30" s="121">
        <f t="shared" si="52"/>
        <v>0</v>
      </c>
      <c r="BA30" s="121">
        <f t="shared" si="52"/>
        <v>0</v>
      </c>
      <c r="BB30" s="121">
        <f t="shared" si="52"/>
        <v>0</v>
      </c>
    </row>
    <row r="31" spans="2:54" ht="15.75" thickBot="1" x14ac:dyDescent="0.3">
      <c r="B31" s="2" t="s">
        <v>7</v>
      </c>
      <c r="C31" s="122">
        <f ca="1">E31+NPV('Input Sheet'!$G$16,INDIRECT("F31:"&amp;ADDRESS(31,4+'Input Sheet'!$G$11)))</f>
        <v>0</v>
      </c>
      <c r="D31" s="459"/>
      <c r="E31" s="108">
        <f t="shared" ref="E31:AJ31" si="53">+E15</f>
        <v>0</v>
      </c>
      <c r="F31" s="109">
        <f t="shared" si="53"/>
        <v>0</v>
      </c>
      <c r="G31" s="109">
        <f t="shared" si="53"/>
        <v>0</v>
      </c>
      <c r="H31" s="109">
        <f t="shared" si="53"/>
        <v>0</v>
      </c>
      <c r="I31" s="109">
        <f t="shared" si="53"/>
        <v>0</v>
      </c>
      <c r="J31" s="109">
        <f t="shared" si="53"/>
        <v>0</v>
      </c>
      <c r="K31" s="109">
        <f t="shared" si="53"/>
        <v>0</v>
      </c>
      <c r="L31" s="109">
        <f t="shared" si="53"/>
        <v>0</v>
      </c>
      <c r="M31" s="109">
        <f t="shared" si="53"/>
        <v>0</v>
      </c>
      <c r="N31" s="109">
        <f t="shared" si="53"/>
        <v>0</v>
      </c>
      <c r="O31" s="109">
        <f t="shared" si="53"/>
        <v>0</v>
      </c>
      <c r="P31" s="109">
        <f t="shared" si="53"/>
        <v>0</v>
      </c>
      <c r="Q31" s="109">
        <f t="shared" si="53"/>
        <v>0</v>
      </c>
      <c r="R31" s="109">
        <f t="shared" si="53"/>
        <v>0</v>
      </c>
      <c r="S31" s="109">
        <f t="shared" si="53"/>
        <v>0</v>
      </c>
      <c r="T31" s="109">
        <f t="shared" si="53"/>
        <v>0</v>
      </c>
      <c r="U31" s="109">
        <f t="shared" si="53"/>
        <v>0</v>
      </c>
      <c r="V31" s="109">
        <f t="shared" si="53"/>
        <v>0</v>
      </c>
      <c r="W31" s="109">
        <f t="shared" si="53"/>
        <v>0</v>
      </c>
      <c r="X31" s="109">
        <f t="shared" si="53"/>
        <v>0</v>
      </c>
      <c r="Y31" s="109">
        <f t="shared" si="53"/>
        <v>0</v>
      </c>
      <c r="Z31" s="109">
        <f t="shared" si="53"/>
        <v>0</v>
      </c>
      <c r="AA31" s="109">
        <f t="shared" si="53"/>
        <v>0</v>
      </c>
      <c r="AB31" s="109">
        <f t="shared" si="53"/>
        <v>0</v>
      </c>
      <c r="AC31" s="109">
        <f t="shared" si="53"/>
        <v>0</v>
      </c>
      <c r="AD31" s="109">
        <f t="shared" si="53"/>
        <v>0</v>
      </c>
      <c r="AE31" s="109">
        <f t="shared" si="53"/>
        <v>0</v>
      </c>
      <c r="AF31" s="109">
        <f t="shared" si="53"/>
        <v>0</v>
      </c>
      <c r="AG31" s="109">
        <f t="shared" si="53"/>
        <v>0</v>
      </c>
      <c r="AH31" s="109">
        <f t="shared" si="53"/>
        <v>0</v>
      </c>
      <c r="AI31" s="109">
        <f t="shared" si="53"/>
        <v>0</v>
      </c>
      <c r="AJ31" s="109">
        <f t="shared" si="53"/>
        <v>0</v>
      </c>
      <c r="AK31" s="109">
        <f t="shared" ref="AK31:BB31" si="54">+AK15</f>
        <v>0</v>
      </c>
      <c r="AL31" s="109">
        <f t="shared" si="54"/>
        <v>0</v>
      </c>
      <c r="AM31" s="109">
        <f t="shared" si="54"/>
        <v>0</v>
      </c>
      <c r="AN31" s="109">
        <f t="shared" si="54"/>
        <v>0</v>
      </c>
      <c r="AO31" s="109">
        <f t="shared" si="54"/>
        <v>0</v>
      </c>
      <c r="AP31" s="109">
        <f t="shared" si="54"/>
        <v>0</v>
      </c>
      <c r="AQ31" s="109">
        <f t="shared" si="54"/>
        <v>0</v>
      </c>
      <c r="AR31" s="109">
        <f t="shared" si="54"/>
        <v>0</v>
      </c>
      <c r="AS31" s="109">
        <f t="shared" si="54"/>
        <v>0</v>
      </c>
      <c r="AT31" s="109">
        <f t="shared" si="54"/>
        <v>0</v>
      </c>
      <c r="AU31" s="109">
        <f t="shared" si="54"/>
        <v>0</v>
      </c>
      <c r="AV31" s="109">
        <f t="shared" si="54"/>
        <v>0</v>
      </c>
      <c r="AW31" s="109">
        <f t="shared" si="54"/>
        <v>0</v>
      </c>
      <c r="AX31" s="109">
        <f t="shared" si="54"/>
        <v>0</v>
      </c>
      <c r="AY31" s="109">
        <f t="shared" si="54"/>
        <v>0</v>
      </c>
      <c r="AZ31" s="109">
        <f t="shared" si="54"/>
        <v>0</v>
      </c>
      <c r="BA31" s="109">
        <f t="shared" si="54"/>
        <v>0</v>
      </c>
      <c r="BB31" s="109">
        <f t="shared" si="54"/>
        <v>0</v>
      </c>
    </row>
    <row r="32" spans="2:54" ht="3.75" customHeight="1" thickBot="1" x14ac:dyDescent="0.3">
      <c r="C32" s="112"/>
      <c r="D32" s="460"/>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row>
    <row r="33" spans="2:54" ht="16.5" thickBot="1" x14ac:dyDescent="0.3">
      <c r="B33" s="461" t="s">
        <v>45</v>
      </c>
      <c r="C33" s="464">
        <f ca="1">E33+NPV('Input Sheet'!$G$16,INDIRECT("F33:"&amp;ADDRESS(33,4+'Input Sheet'!$G$11)))</f>
        <v>0</v>
      </c>
      <c r="D33" s="460"/>
      <c r="E33" s="110">
        <f>+SUM(E26:E31)</f>
        <v>0</v>
      </c>
      <c r="F33" s="111">
        <f t="shared" ref="F33:AH33" si="55">+SUM(F26:F31)</f>
        <v>0</v>
      </c>
      <c r="G33" s="111">
        <f t="shared" si="55"/>
        <v>0</v>
      </c>
      <c r="H33" s="111">
        <f t="shared" si="55"/>
        <v>0</v>
      </c>
      <c r="I33" s="111">
        <f t="shared" si="55"/>
        <v>0</v>
      </c>
      <c r="J33" s="111">
        <f t="shared" si="55"/>
        <v>0</v>
      </c>
      <c r="K33" s="111">
        <f t="shared" si="55"/>
        <v>0</v>
      </c>
      <c r="L33" s="111">
        <f t="shared" si="55"/>
        <v>0</v>
      </c>
      <c r="M33" s="111">
        <f t="shared" si="55"/>
        <v>0</v>
      </c>
      <c r="N33" s="111">
        <f t="shared" si="55"/>
        <v>0</v>
      </c>
      <c r="O33" s="111">
        <f t="shared" si="55"/>
        <v>0</v>
      </c>
      <c r="P33" s="111">
        <f t="shared" si="55"/>
        <v>0</v>
      </c>
      <c r="Q33" s="111">
        <f t="shared" si="55"/>
        <v>0</v>
      </c>
      <c r="R33" s="111">
        <f t="shared" si="55"/>
        <v>0</v>
      </c>
      <c r="S33" s="111">
        <f t="shared" si="55"/>
        <v>0</v>
      </c>
      <c r="T33" s="111">
        <f t="shared" si="55"/>
        <v>0</v>
      </c>
      <c r="U33" s="111">
        <f t="shared" si="55"/>
        <v>0</v>
      </c>
      <c r="V33" s="111">
        <f t="shared" si="55"/>
        <v>0</v>
      </c>
      <c r="W33" s="111">
        <f t="shared" si="55"/>
        <v>0</v>
      </c>
      <c r="X33" s="111">
        <f t="shared" si="55"/>
        <v>0</v>
      </c>
      <c r="Y33" s="111">
        <f t="shared" si="55"/>
        <v>0</v>
      </c>
      <c r="Z33" s="111">
        <f t="shared" si="55"/>
        <v>0</v>
      </c>
      <c r="AA33" s="111">
        <f t="shared" si="55"/>
        <v>0</v>
      </c>
      <c r="AB33" s="111">
        <f t="shared" si="55"/>
        <v>0</v>
      </c>
      <c r="AC33" s="111">
        <f t="shared" si="55"/>
        <v>0</v>
      </c>
      <c r="AD33" s="111">
        <f t="shared" si="55"/>
        <v>0</v>
      </c>
      <c r="AE33" s="111">
        <f t="shared" si="55"/>
        <v>0</v>
      </c>
      <c r="AF33" s="111">
        <f t="shared" si="55"/>
        <v>0</v>
      </c>
      <c r="AG33" s="111">
        <f t="shared" si="55"/>
        <v>0</v>
      </c>
      <c r="AH33" s="111">
        <f t="shared" si="55"/>
        <v>0</v>
      </c>
      <c r="AI33" s="111">
        <f t="shared" ref="AI33:AR33" si="56">+SUM(AI26:AI31)</f>
        <v>0</v>
      </c>
      <c r="AJ33" s="111">
        <f t="shared" si="56"/>
        <v>0</v>
      </c>
      <c r="AK33" s="111">
        <f t="shared" si="56"/>
        <v>0</v>
      </c>
      <c r="AL33" s="111">
        <f t="shared" si="56"/>
        <v>0</v>
      </c>
      <c r="AM33" s="111">
        <f t="shared" si="56"/>
        <v>0</v>
      </c>
      <c r="AN33" s="111">
        <f t="shared" si="56"/>
        <v>0</v>
      </c>
      <c r="AO33" s="111">
        <f t="shared" si="56"/>
        <v>0</v>
      </c>
      <c r="AP33" s="111">
        <f t="shared" si="56"/>
        <v>0</v>
      </c>
      <c r="AQ33" s="111">
        <f t="shared" si="56"/>
        <v>0</v>
      </c>
      <c r="AR33" s="111">
        <f t="shared" si="56"/>
        <v>0</v>
      </c>
      <c r="AS33" s="111">
        <f t="shared" ref="AS33:BB33" si="57">+SUM(AS26:AS31)</f>
        <v>0</v>
      </c>
      <c r="AT33" s="111">
        <f t="shared" si="57"/>
        <v>0</v>
      </c>
      <c r="AU33" s="111">
        <f t="shared" si="57"/>
        <v>0</v>
      </c>
      <c r="AV33" s="111">
        <f t="shared" si="57"/>
        <v>0</v>
      </c>
      <c r="AW33" s="111">
        <f t="shared" si="57"/>
        <v>0</v>
      </c>
      <c r="AX33" s="111">
        <f t="shared" si="57"/>
        <v>0</v>
      </c>
      <c r="AY33" s="111">
        <f t="shared" si="57"/>
        <v>0</v>
      </c>
      <c r="AZ33" s="111">
        <f t="shared" si="57"/>
        <v>0</v>
      </c>
      <c r="BA33" s="111">
        <f t="shared" si="57"/>
        <v>0</v>
      </c>
      <c r="BB33" s="111">
        <f t="shared" si="57"/>
        <v>0</v>
      </c>
    </row>
    <row r="34" spans="2:54" ht="16.5" thickBot="1" x14ac:dyDescent="0.3">
      <c r="B34" s="461" t="s">
        <v>46</v>
      </c>
      <c r="C34" s="465" t="e">
        <f ca="1">IRR(INDIRECT("E33:"&amp;ADDRESS(33,4+'Input Sheet'!$G$11)))</f>
        <v>#NUM!</v>
      </c>
    </row>
    <row r="35" spans="2:54" x14ac:dyDescent="0.25">
      <c r="D35" s="2"/>
    </row>
    <row r="36" spans="2:54" x14ac:dyDescent="0.25">
      <c r="D36" s="2"/>
    </row>
    <row r="37" spans="2:54" ht="30" customHeight="1" x14ac:dyDescent="0.3">
      <c r="B37" s="455" t="s">
        <v>116</v>
      </c>
      <c r="C37" s="456" t="str">
        <f>CONCATENATE("NPV @ ",'Input Sheet'!G16*100,"%")</f>
        <v>NPV @ 10%</v>
      </c>
      <c r="E37" s="457">
        <f>+'Input Sheet'!$G$12</f>
        <v>2022</v>
      </c>
      <c r="F37" s="457">
        <f t="shared" ref="F37" si="58">E37+1</f>
        <v>2023</v>
      </c>
      <c r="G37" s="457">
        <f t="shared" ref="G37" si="59">F37+1</f>
        <v>2024</v>
      </c>
      <c r="H37" s="457">
        <f t="shared" ref="H37" si="60">G37+1</f>
        <v>2025</v>
      </c>
      <c r="I37" s="457">
        <f t="shared" ref="I37" si="61">H37+1</f>
        <v>2026</v>
      </c>
      <c r="J37" s="457">
        <f t="shared" ref="J37" si="62">I37+1</f>
        <v>2027</v>
      </c>
      <c r="K37" s="457">
        <f t="shared" ref="K37" si="63">J37+1</f>
        <v>2028</v>
      </c>
      <c r="L37" s="457">
        <f t="shared" ref="L37" si="64">K37+1</f>
        <v>2029</v>
      </c>
      <c r="M37" s="457">
        <f t="shared" ref="M37" si="65">L37+1</f>
        <v>2030</v>
      </c>
      <c r="N37" s="457">
        <f t="shared" ref="N37" si="66">M37+1</f>
        <v>2031</v>
      </c>
      <c r="O37" s="457">
        <f t="shared" ref="O37" si="67">N37+1</f>
        <v>2032</v>
      </c>
      <c r="P37" s="457">
        <f t="shared" ref="P37" si="68">O37+1</f>
        <v>2033</v>
      </c>
      <c r="Q37" s="457">
        <f t="shared" ref="Q37" si="69">P37+1</f>
        <v>2034</v>
      </c>
      <c r="R37" s="457">
        <f t="shared" ref="R37" si="70">Q37+1</f>
        <v>2035</v>
      </c>
      <c r="S37" s="457">
        <f t="shared" ref="S37" si="71">R37+1</f>
        <v>2036</v>
      </c>
      <c r="T37" s="457">
        <f t="shared" ref="T37" si="72">S37+1</f>
        <v>2037</v>
      </c>
      <c r="U37" s="457">
        <f t="shared" ref="U37" si="73">T37+1</f>
        <v>2038</v>
      </c>
      <c r="V37" s="457">
        <f t="shared" ref="V37" si="74">U37+1</f>
        <v>2039</v>
      </c>
      <c r="W37" s="457">
        <f t="shared" ref="W37" si="75">V37+1</f>
        <v>2040</v>
      </c>
      <c r="X37" s="457">
        <f t="shared" ref="X37" si="76">W37+1</f>
        <v>2041</v>
      </c>
      <c r="Y37" s="457">
        <f t="shared" ref="Y37" si="77">X37+1</f>
        <v>2042</v>
      </c>
      <c r="Z37" s="457">
        <f t="shared" ref="Z37" si="78">Y37+1</f>
        <v>2043</v>
      </c>
      <c r="AA37" s="457">
        <f t="shared" ref="AA37" si="79">Z37+1</f>
        <v>2044</v>
      </c>
      <c r="AB37" s="457">
        <f t="shared" ref="AB37" si="80">AA37+1</f>
        <v>2045</v>
      </c>
      <c r="AC37" s="457">
        <f t="shared" ref="AC37" si="81">AB37+1</f>
        <v>2046</v>
      </c>
      <c r="AD37" s="457">
        <f t="shared" ref="AD37" si="82">AC37+1</f>
        <v>2047</v>
      </c>
      <c r="AE37" s="457">
        <f t="shared" ref="AE37" si="83">AD37+1</f>
        <v>2048</v>
      </c>
      <c r="AF37" s="457">
        <f t="shared" ref="AF37" si="84">AE37+1</f>
        <v>2049</v>
      </c>
      <c r="AG37" s="457">
        <f t="shared" ref="AG37" si="85">AF37+1</f>
        <v>2050</v>
      </c>
      <c r="AH37" s="457">
        <f t="shared" ref="AH37" si="86">AG37+1</f>
        <v>2051</v>
      </c>
      <c r="AI37" s="457">
        <f t="shared" ref="AI37" si="87">AH37+1</f>
        <v>2052</v>
      </c>
      <c r="AJ37" s="457">
        <f t="shared" ref="AJ37" si="88">AI37+1</f>
        <v>2053</v>
      </c>
      <c r="AK37" s="457">
        <f t="shared" ref="AK37" si="89">AJ37+1</f>
        <v>2054</v>
      </c>
      <c r="AL37" s="457">
        <f t="shared" ref="AL37" si="90">AK37+1</f>
        <v>2055</v>
      </c>
      <c r="AM37" s="457">
        <f t="shared" ref="AM37" si="91">AL37+1</f>
        <v>2056</v>
      </c>
      <c r="AN37" s="457">
        <f t="shared" ref="AN37" si="92">AM37+1</f>
        <v>2057</v>
      </c>
      <c r="AO37" s="457">
        <f t="shared" ref="AO37" si="93">AN37+1</f>
        <v>2058</v>
      </c>
      <c r="AP37" s="457">
        <f t="shared" ref="AP37" si="94">AO37+1</f>
        <v>2059</v>
      </c>
      <c r="AQ37" s="457">
        <f t="shared" ref="AQ37" si="95">AP37+1</f>
        <v>2060</v>
      </c>
      <c r="AR37" s="457">
        <f t="shared" ref="AR37" si="96">AQ37+1</f>
        <v>2061</v>
      </c>
      <c r="AS37" s="457">
        <f t="shared" ref="AS37" si="97">AR37+1</f>
        <v>2062</v>
      </c>
      <c r="AT37" s="457">
        <f t="shared" ref="AT37" si="98">AS37+1</f>
        <v>2063</v>
      </c>
      <c r="AU37" s="457">
        <f t="shared" ref="AU37" si="99">AT37+1</f>
        <v>2064</v>
      </c>
      <c r="AV37" s="457">
        <f t="shared" ref="AV37" si="100">AU37+1</f>
        <v>2065</v>
      </c>
      <c r="AW37" s="457">
        <f t="shared" ref="AW37" si="101">AV37+1</f>
        <v>2066</v>
      </c>
      <c r="AX37" s="457">
        <f t="shared" ref="AX37" si="102">AW37+1</f>
        <v>2067</v>
      </c>
      <c r="AY37" s="457">
        <f t="shared" ref="AY37" si="103">AX37+1</f>
        <v>2068</v>
      </c>
      <c r="AZ37" s="457">
        <f t="shared" ref="AZ37" si="104">AY37+1</f>
        <v>2069</v>
      </c>
      <c r="BA37" s="457">
        <f t="shared" ref="BA37" si="105">AZ37+1</f>
        <v>2070</v>
      </c>
      <c r="BB37" s="457">
        <f t="shared" ref="BB37" si="106">BA37+1</f>
        <v>2071</v>
      </c>
    </row>
    <row r="38" spans="2:54" ht="3.75" customHeight="1" thickBot="1" x14ac:dyDescent="0.3"/>
    <row r="39" spans="2:54" x14ac:dyDescent="0.25">
      <c r="B39" s="2" t="s">
        <v>5</v>
      </c>
      <c r="C39" s="114">
        <f ca="1">E39+NPV('Input Sheet'!$G$16,INDIRECT("F39:"&amp;ADDRESS(39,4+'Input Sheet'!$G$11)))</f>
        <v>0</v>
      </c>
      <c r="D39" s="459"/>
      <c r="E39" s="106">
        <f>+E26</f>
        <v>0</v>
      </c>
      <c r="F39" s="107">
        <f t="shared" ref="F39:AR39" si="107">+F26</f>
        <v>0</v>
      </c>
      <c r="G39" s="107">
        <f t="shared" si="107"/>
        <v>0</v>
      </c>
      <c r="H39" s="107">
        <f t="shared" si="107"/>
        <v>0</v>
      </c>
      <c r="I39" s="107">
        <f t="shared" si="107"/>
        <v>0</v>
      </c>
      <c r="J39" s="107">
        <f t="shared" si="107"/>
        <v>0</v>
      </c>
      <c r="K39" s="107">
        <f t="shared" si="107"/>
        <v>0</v>
      </c>
      <c r="L39" s="107">
        <f t="shared" si="107"/>
        <v>0</v>
      </c>
      <c r="M39" s="107">
        <f t="shared" si="107"/>
        <v>0</v>
      </c>
      <c r="N39" s="107">
        <f t="shared" si="107"/>
        <v>0</v>
      </c>
      <c r="O39" s="107">
        <f t="shared" si="107"/>
        <v>0</v>
      </c>
      <c r="P39" s="107">
        <f t="shared" si="107"/>
        <v>0</v>
      </c>
      <c r="Q39" s="107">
        <f t="shared" si="107"/>
        <v>0</v>
      </c>
      <c r="R39" s="107">
        <f t="shared" si="107"/>
        <v>0</v>
      </c>
      <c r="S39" s="107">
        <f t="shared" si="107"/>
        <v>0</v>
      </c>
      <c r="T39" s="107">
        <f t="shared" si="107"/>
        <v>0</v>
      </c>
      <c r="U39" s="107">
        <f t="shared" si="107"/>
        <v>0</v>
      </c>
      <c r="V39" s="107">
        <f t="shared" si="107"/>
        <v>0</v>
      </c>
      <c r="W39" s="107">
        <f t="shared" si="107"/>
        <v>0</v>
      </c>
      <c r="X39" s="107">
        <f t="shared" si="107"/>
        <v>0</v>
      </c>
      <c r="Y39" s="107">
        <f t="shared" si="107"/>
        <v>0</v>
      </c>
      <c r="Z39" s="107">
        <f t="shared" si="107"/>
        <v>0</v>
      </c>
      <c r="AA39" s="107">
        <f t="shared" si="107"/>
        <v>0</v>
      </c>
      <c r="AB39" s="107">
        <f t="shared" si="107"/>
        <v>0</v>
      </c>
      <c r="AC39" s="107">
        <f t="shared" si="107"/>
        <v>0</v>
      </c>
      <c r="AD39" s="107">
        <f t="shared" si="107"/>
        <v>0</v>
      </c>
      <c r="AE39" s="107">
        <f t="shared" si="107"/>
        <v>0</v>
      </c>
      <c r="AF39" s="107">
        <f t="shared" si="107"/>
        <v>0</v>
      </c>
      <c r="AG39" s="107">
        <f t="shared" si="107"/>
        <v>0</v>
      </c>
      <c r="AH39" s="107">
        <f t="shared" si="107"/>
        <v>0</v>
      </c>
      <c r="AI39" s="107">
        <f t="shared" si="107"/>
        <v>0</v>
      </c>
      <c r="AJ39" s="107">
        <f t="shared" si="107"/>
        <v>0</v>
      </c>
      <c r="AK39" s="107">
        <f t="shared" si="107"/>
        <v>0</v>
      </c>
      <c r="AL39" s="107">
        <f t="shared" si="107"/>
        <v>0</v>
      </c>
      <c r="AM39" s="107">
        <f t="shared" si="107"/>
        <v>0</v>
      </c>
      <c r="AN39" s="107">
        <f t="shared" si="107"/>
        <v>0</v>
      </c>
      <c r="AO39" s="107">
        <f t="shared" si="107"/>
        <v>0</v>
      </c>
      <c r="AP39" s="107">
        <f t="shared" si="107"/>
        <v>0</v>
      </c>
      <c r="AQ39" s="107">
        <f t="shared" si="107"/>
        <v>0</v>
      </c>
      <c r="AR39" s="107">
        <f t="shared" si="107"/>
        <v>0</v>
      </c>
      <c r="AS39" s="107">
        <f t="shared" ref="AS39:BB39" si="108">+AS26</f>
        <v>0</v>
      </c>
      <c r="AT39" s="107">
        <f t="shared" si="108"/>
        <v>0</v>
      </c>
      <c r="AU39" s="107">
        <f t="shared" si="108"/>
        <v>0</v>
      </c>
      <c r="AV39" s="107">
        <f t="shared" si="108"/>
        <v>0</v>
      </c>
      <c r="AW39" s="107">
        <f t="shared" si="108"/>
        <v>0</v>
      </c>
      <c r="AX39" s="107">
        <f t="shared" si="108"/>
        <v>0</v>
      </c>
      <c r="AY39" s="107">
        <f t="shared" si="108"/>
        <v>0</v>
      </c>
      <c r="AZ39" s="107">
        <f t="shared" si="108"/>
        <v>0</v>
      </c>
      <c r="BA39" s="107">
        <f t="shared" si="108"/>
        <v>0</v>
      </c>
      <c r="BB39" s="107">
        <f t="shared" si="108"/>
        <v>0</v>
      </c>
    </row>
    <row r="40" spans="2:54" x14ac:dyDescent="0.25">
      <c r="B40" s="2" t="s">
        <v>25</v>
      </c>
      <c r="C40" s="116">
        <f ca="1">E40+NPV('Input Sheet'!$G$16,INDIRECT("F40:"&amp;ADDRESS(40,4+'Input Sheet'!$G$11)))</f>
        <v>0</v>
      </c>
      <c r="D40" s="459"/>
      <c r="E40" s="117">
        <f>+E27</f>
        <v>0</v>
      </c>
      <c r="F40" s="118">
        <f t="shared" ref="F40:AH40" si="109">+F27</f>
        <v>0</v>
      </c>
      <c r="G40" s="118">
        <f t="shared" si="109"/>
        <v>0</v>
      </c>
      <c r="H40" s="118">
        <f t="shared" si="109"/>
        <v>0</v>
      </c>
      <c r="I40" s="118">
        <f t="shared" si="109"/>
        <v>0</v>
      </c>
      <c r="J40" s="118">
        <f t="shared" si="109"/>
        <v>0</v>
      </c>
      <c r="K40" s="118">
        <f t="shared" si="109"/>
        <v>0</v>
      </c>
      <c r="L40" s="118">
        <f t="shared" si="109"/>
        <v>0</v>
      </c>
      <c r="M40" s="118">
        <f t="shared" si="109"/>
        <v>0</v>
      </c>
      <c r="N40" s="118">
        <f t="shared" si="109"/>
        <v>0</v>
      </c>
      <c r="O40" s="118">
        <f t="shared" si="109"/>
        <v>0</v>
      </c>
      <c r="P40" s="118">
        <f t="shared" si="109"/>
        <v>0</v>
      </c>
      <c r="Q40" s="118">
        <f t="shared" si="109"/>
        <v>0</v>
      </c>
      <c r="R40" s="118">
        <f t="shared" si="109"/>
        <v>0</v>
      </c>
      <c r="S40" s="118">
        <f t="shared" si="109"/>
        <v>0</v>
      </c>
      <c r="T40" s="118">
        <f t="shared" si="109"/>
        <v>0</v>
      </c>
      <c r="U40" s="118">
        <f t="shared" si="109"/>
        <v>0</v>
      </c>
      <c r="V40" s="118">
        <f t="shared" si="109"/>
        <v>0</v>
      </c>
      <c r="W40" s="118">
        <f t="shared" si="109"/>
        <v>0</v>
      </c>
      <c r="X40" s="118">
        <f t="shared" si="109"/>
        <v>0</v>
      </c>
      <c r="Y40" s="118">
        <f t="shared" si="109"/>
        <v>0</v>
      </c>
      <c r="Z40" s="118">
        <f t="shared" si="109"/>
        <v>0</v>
      </c>
      <c r="AA40" s="118">
        <f t="shared" si="109"/>
        <v>0</v>
      </c>
      <c r="AB40" s="118">
        <f t="shared" si="109"/>
        <v>0</v>
      </c>
      <c r="AC40" s="118">
        <f t="shared" si="109"/>
        <v>0</v>
      </c>
      <c r="AD40" s="118">
        <f t="shared" si="109"/>
        <v>0</v>
      </c>
      <c r="AE40" s="118">
        <f t="shared" si="109"/>
        <v>0</v>
      </c>
      <c r="AF40" s="118">
        <f t="shared" si="109"/>
        <v>0</v>
      </c>
      <c r="AG40" s="118">
        <f t="shared" si="109"/>
        <v>0</v>
      </c>
      <c r="AH40" s="118">
        <f t="shared" si="109"/>
        <v>0</v>
      </c>
      <c r="AI40" s="118">
        <f t="shared" ref="AI40:AR40" si="110">+AI27</f>
        <v>0</v>
      </c>
      <c r="AJ40" s="118">
        <f t="shared" si="110"/>
        <v>0</v>
      </c>
      <c r="AK40" s="118">
        <f t="shared" si="110"/>
        <v>0</v>
      </c>
      <c r="AL40" s="118">
        <f t="shared" si="110"/>
        <v>0</v>
      </c>
      <c r="AM40" s="118">
        <f t="shared" si="110"/>
        <v>0</v>
      </c>
      <c r="AN40" s="118">
        <f t="shared" si="110"/>
        <v>0</v>
      </c>
      <c r="AO40" s="118">
        <f t="shared" si="110"/>
        <v>0</v>
      </c>
      <c r="AP40" s="118">
        <f t="shared" si="110"/>
        <v>0</v>
      </c>
      <c r="AQ40" s="118">
        <f t="shared" si="110"/>
        <v>0</v>
      </c>
      <c r="AR40" s="118">
        <f t="shared" si="110"/>
        <v>0</v>
      </c>
      <c r="AS40" s="118">
        <f t="shared" ref="AS40:BB40" si="111">+AS27</f>
        <v>0</v>
      </c>
      <c r="AT40" s="118">
        <f t="shared" si="111"/>
        <v>0</v>
      </c>
      <c r="AU40" s="118">
        <f t="shared" si="111"/>
        <v>0</v>
      </c>
      <c r="AV40" s="118">
        <f t="shared" si="111"/>
        <v>0</v>
      </c>
      <c r="AW40" s="118">
        <f t="shared" si="111"/>
        <v>0</v>
      </c>
      <c r="AX40" s="118">
        <f t="shared" si="111"/>
        <v>0</v>
      </c>
      <c r="AY40" s="118">
        <f t="shared" si="111"/>
        <v>0</v>
      </c>
      <c r="AZ40" s="118">
        <f t="shared" si="111"/>
        <v>0</v>
      </c>
      <c r="BA40" s="118">
        <f t="shared" si="111"/>
        <v>0</v>
      </c>
      <c r="BB40" s="118">
        <f t="shared" si="111"/>
        <v>0</v>
      </c>
    </row>
    <row r="41" spans="2:54" x14ac:dyDescent="0.25">
      <c r="B41" s="2" t="s">
        <v>37</v>
      </c>
      <c r="C41" s="116">
        <f ca="1">E41+NPV('Input Sheet'!$G$16,INDIRECT("F41:"&amp;ADDRESS(41,4+'Input Sheet'!$G$11)))</f>
        <v>0</v>
      </c>
      <c r="D41" s="459"/>
      <c r="E41" s="117">
        <f>+'Input Sheet'!I231</f>
        <v>0</v>
      </c>
      <c r="F41" s="118">
        <f>+'Input Sheet'!J231</f>
        <v>0</v>
      </c>
      <c r="G41" s="118">
        <f>+'Input Sheet'!K231</f>
        <v>0</v>
      </c>
      <c r="H41" s="118">
        <f>+'Input Sheet'!L231</f>
        <v>0</v>
      </c>
      <c r="I41" s="118">
        <f>+'Input Sheet'!M231</f>
        <v>0</v>
      </c>
      <c r="J41" s="118">
        <f>+'Input Sheet'!N231</f>
        <v>0</v>
      </c>
      <c r="K41" s="118">
        <f>+'Input Sheet'!O231</f>
        <v>0</v>
      </c>
      <c r="L41" s="118">
        <f>+'Input Sheet'!P231</f>
        <v>0</v>
      </c>
      <c r="M41" s="118">
        <f>+'Input Sheet'!Q231</f>
        <v>0</v>
      </c>
      <c r="N41" s="118">
        <f>+'Input Sheet'!R231</f>
        <v>0</v>
      </c>
      <c r="O41" s="118">
        <f>+'Input Sheet'!S231</f>
        <v>0</v>
      </c>
      <c r="P41" s="118">
        <f>+'Input Sheet'!T231</f>
        <v>0</v>
      </c>
      <c r="Q41" s="118">
        <f>+'Input Sheet'!U231</f>
        <v>0</v>
      </c>
      <c r="R41" s="118">
        <f>+'Input Sheet'!V231</f>
        <v>0</v>
      </c>
      <c r="S41" s="118">
        <f>+'Input Sheet'!W231</f>
        <v>0</v>
      </c>
      <c r="T41" s="118">
        <f>+'Input Sheet'!X231</f>
        <v>0</v>
      </c>
      <c r="U41" s="118">
        <f>+'Input Sheet'!Y231</f>
        <v>0</v>
      </c>
      <c r="V41" s="118">
        <f>+'Input Sheet'!Z231</f>
        <v>0</v>
      </c>
      <c r="W41" s="118">
        <f>+'Input Sheet'!AA231</f>
        <v>0</v>
      </c>
      <c r="X41" s="118">
        <f>+'Input Sheet'!AB231</f>
        <v>0</v>
      </c>
      <c r="Y41" s="118">
        <f>+'Input Sheet'!AC231</f>
        <v>0</v>
      </c>
      <c r="Z41" s="118">
        <f>+'Input Sheet'!AD231</f>
        <v>0</v>
      </c>
      <c r="AA41" s="118">
        <f>+'Input Sheet'!AE231</f>
        <v>0</v>
      </c>
      <c r="AB41" s="118">
        <f>+'Input Sheet'!AF231</f>
        <v>0</v>
      </c>
      <c r="AC41" s="118">
        <f>+'Input Sheet'!AG231</f>
        <v>0</v>
      </c>
      <c r="AD41" s="118">
        <f>+'Input Sheet'!AH231</f>
        <v>0</v>
      </c>
      <c r="AE41" s="118">
        <f>+'Input Sheet'!AI231</f>
        <v>0</v>
      </c>
      <c r="AF41" s="118">
        <f>+'Input Sheet'!AJ231</f>
        <v>0</v>
      </c>
      <c r="AG41" s="118">
        <f>+'Input Sheet'!AK231</f>
        <v>0</v>
      </c>
      <c r="AH41" s="118">
        <f>+'Input Sheet'!AL231</f>
        <v>0</v>
      </c>
      <c r="AI41" s="118">
        <f>+'Input Sheet'!AM231</f>
        <v>0</v>
      </c>
      <c r="AJ41" s="118">
        <f>+'Input Sheet'!AN231</f>
        <v>0</v>
      </c>
      <c r="AK41" s="118">
        <f>+'Input Sheet'!AO231</f>
        <v>0</v>
      </c>
      <c r="AL41" s="118">
        <f>+'Input Sheet'!AP231</f>
        <v>0</v>
      </c>
      <c r="AM41" s="118">
        <f>+'Input Sheet'!AQ231</f>
        <v>0</v>
      </c>
      <c r="AN41" s="118">
        <f>+'Input Sheet'!AR231</f>
        <v>0</v>
      </c>
      <c r="AO41" s="118">
        <f>+'Input Sheet'!AS231</f>
        <v>0</v>
      </c>
      <c r="AP41" s="118">
        <f>+'Input Sheet'!AT231</f>
        <v>0</v>
      </c>
      <c r="AQ41" s="118">
        <f>+'Input Sheet'!AU231</f>
        <v>0</v>
      </c>
      <c r="AR41" s="118">
        <f>+'Input Sheet'!AV231</f>
        <v>0</v>
      </c>
      <c r="AS41" s="118">
        <f>+'Input Sheet'!AW231</f>
        <v>0</v>
      </c>
      <c r="AT41" s="118">
        <f>+'Input Sheet'!AX231</f>
        <v>0</v>
      </c>
      <c r="AU41" s="118">
        <f>+'Input Sheet'!AY231</f>
        <v>0</v>
      </c>
      <c r="AV41" s="118">
        <f>+'Input Sheet'!AZ231</f>
        <v>0</v>
      </c>
      <c r="AW41" s="118">
        <f>+'Input Sheet'!BA231</f>
        <v>0</v>
      </c>
      <c r="AX41" s="118">
        <f>+'Input Sheet'!BB231</f>
        <v>0</v>
      </c>
      <c r="AY41" s="118">
        <f>+'Input Sheet'!BC231</f>
        <v>0</v>
      </c>
      <c r="AZ41" s="118">
        <f>+'Input Sheet'!BD231</f>
        <v>0</v>
      </c>
      <c r="BA41" s="118">
        <f>+'Input Sheet'!BE231</f>
        <v>0</v>
      </c>
      <c r="BB41" s="118">
        <f>+'Input Sheet'!BF231</f>
        <v>0</v>
      </c>
    </row>
    <row r="42" spans="2:54" x14ac:dyDescent="0.25">
      <c r="B42" s="2" t="s">
        <v>35</v>
      </c>
      <c r="C42" s="116">
        <f ca="1">E42+NPV('Input Sheet'!$G$16,INDIRECT("F42:"&amp;ADDRESS(42,4+'Input Sheet'!$G$11)))</f>
        <v>0</v>
      </c>
      <c r="D42" s="459"/>
      <c r="E42" s="117">
        <f>+E28</f>
        <v>0</v>
      </c>
      <c r="F42" s="118">
        <f t="shared" ref="F42:AH42" si="112">+F28</f>
        <v>0</v>
      </c>
      <c r="G42" s="118">
        <f t="shared" si="112"/>
        <v>0</v>
      </c>
      <c r="H42" s="118">
        <f t="shared" si="112"/>
        <v>0</v>
      </c>
      <c r="I42" s="118">
        <f t="shared" si="112"/>
        <v>0</v>
      </c>
      <c r="J42" s="118">
        <f t="shared" si="112"/>
        <v>0</v>
      </c>
      <c r="K42" s="118">
        <f t="shared" si="112"/>
        <v>0</v>
      </c>
      <c r="L42" s="118">
        <f t="shared" si="112"/>
        <v>0</v>
      </c>
      <c r="M42" s="118">
        <f t="shared" si="112"/>
        <v>0</v>
      </c>
      <c r="N42" s="118">
        <f t="shared" si="112"/>
        <v>0</v>
      </c>
      <c r="O42" s="118">
        <f t="shared" si="112"/>
        <v>0</v>
      </c>
      <c r="P42" s="118">
        <f t="shared" si="112"/>
        <v>0</v>
      </c>
      <c r="Q42" s="118">
        <f t="shared" si="112"/>
        <v>0</v>
      </c>
      <c r="R42" s="118">
        <f t="shared" si="112"/>
        <v>0</v>
      </c>
      <c r="S42" s="118">
        <f t="shared" si="112"/>
        <v>0</v>
      </c>
      <c r="T42" s="118">
        <f t="shared" si="112"/>
        <v>0</v>
      </c>
      <c r="U42" s="118">
        <f t="shared" si="112"/>
        <v>0</v>
      </c>
      <c r="V42" s="118">
        <f t="shared" si="112"/>
        <v>0</v>
      </c>
      <c r="W42" s="118">
        <f t="shared" si="112"/>
        <v>0</v>
      </c>
      <c r="X42" s="118">
        <f t="shared" si="112"/>
        <v>0</v>
      </c>
      <c r="Y42" s="118">
        <f t="shared" si="112"/>
        <v>0</v>
      </c>
      <c r="Z42" s="118">
        <f t="shared" si="112"/>
        <v>0</v>
      </c>
      <c r="AA42" s="118">
        <f t="shared" si="112"/>
        <v>0</v>
      </c>
      <c r="AB42" s="118">
        <f t="shared" si="112"/>
        <v>0</v>
      </c>
      <c r="AC42" s="118">
        <f t="shared" si="112"/>
        <v>0</v>
      </c>
      <c r="AD42" s="118">
        <f t="shared" si="112"/>
        <v>0</v>
      </c>
      <c r="AE42" s="118">
        <f t="shared" si="112"/>
        <v>0</v>
      </c>
      <c r="AF42" s="118">
        <f t="shared" si="112"/>
        <v>0</v>
      </c>
      <c r="AG42" s="118">
        <f t="shared" si="112"/>
        <v>0</v>
      </c>
      <c r="AH42" s="118">
        <f t="shared" si="112"/>
        <v>0</v>
      </c>
      <c r="AI42" s="118">
        <f t="shared" ref="AI42:AR42" si="113">+AI28</f>
        <v>0</v>
      </c>
      <c r="AJ42" s="118">
        <f t="shared" si="113"/>
        <v>0</v>
      </c>
      <c r="AK42" s="118">
        <f t="shared" si="113"/>
        <v>0</v>
      </c>
      <c r="AL42" s="118">
        <f t="shared" si="113"/>
        <v>0</v>
      </c>
      <c r="AM42" s="118">
        <f t="shared" si="113"/>
        <v>0</v>
      </c>
      <c r="AN42" s="118">
        <f t="shared" si="113"/>
        <v>0</v>
      </c>
      <c r="AO42" s="118">
        <f t="shared" si="113"/>
        <v>0</v>
      </c>
      <c r="AP42" s="118">
        <f t="shared" si="113"/>
        <v>0</v>
      </c>
      <c r="AQ42" s="118">
        <f t="shared" si="113"/>
        <v>0</v>
      </c>
      <c r="AR42" s="118">
        <f t="shared" si="113"/>
        <v>0</v>
      </c>
      <c r="AS42" s="118">
        <f t="shared" ref="AS42:BB42" si="114">+AS28</f>
        <v>0</v>
      </c>
      <c r="AT42" s="118">
        <f t="shared" si="114"/>
        <v>0</v>
      </c>
      <c r="AU42" s="118">
        <f t="shared" si="114"/>
        <v>0</v>
      </c>
      <c r="AV42" s="118">
        <f t="shared" si="114"/>
        <v>0</v>
      </c>
      <c r="AW42" s="118">
        <f t="shared" si="114"/>
        <v>0</v>
      </c>
      <c r="AX42" s="118">
        <f t="shared" si="114"/>
        <v>0</v>
      </c>
      <c r="AY42" s="118">
        <f t="shared" si="114"/>
        <v>0</v>
      </c>
      <c r="AZ42" s="118">
        <f t="shared" si="114"/>
        <v>0</v>
      </c>
      <c r="BA42" s="118">
        <f t="shared" si="114"/>
        <v>0</v>
      </c>
      <c r="BB42" s="118">
        <f t="shared" si="114"/>
        <v>0</v>
      </c>
    </row>
    <row r="43" spans="2:54" x14ac:dyDescent="0.25">
      <c r="B43" s="2" t="s">
        <v>6</v>
      </c>
      <c r="C43" s="119">
        <f ca="1">E43+NPV('Input Sheet'!$G$16,INDIRECT("F43:"&amp;ADDRESS(43,4+'Input Sheet'!$G$11)))</f>
        <v>0</v>
      </c>
      <c r="D43" s="459"/>
      <c r="E43" s="120">
        <f t="shared" ref="E43:AH43" si="115">+E29</f>
        <v>0</v>
      </c>
      <c r="F43" s="121">
        <f t="shared" si="115"/>
        <v>0</v>
      </c>
      <c r="G43" s="121">
        <f t="shared" si="115"/>
        <v>0</v>
      </c>
      <c r="H43" s="121">
        <f t="shared" si="115"/>
        <v>0</v>
      </c>
      <c r="I43" s="121">
        <f t="shared" si="115"/>
        <v>0</v>
      </c>
      <c r="J43" s="121">
        <f t="shared" si="115"/>
        <v>0</v>
      </c>
      <c r="K43" s="121">
        <f t="shared" si="115"/>
        <v>0</v>
      </c>
      <c r="L43" s="121">
        <f t="shared" si="115"/>
        <v>0</v>
      </c>
      <c r="M43" s="121">
        <f t="shared" si="115"/>
        <v>0</v>
      </c>
      <c r="N43" s="121">
        <f t="shared" si="115"/>
        <v>0</v>
      </c>
      <c r="O43" s="121">
        <f t="shared" si="115"/>
        <v>0</v>
      </c>
      <c r="P43" s="121">
        <f t="shared" si="115"/>
        <v>0</v>
      </c>
      <c r="Q43" s="121">
        <f t="shared" si="115"/>
        <v>0</v>
      </c>
      <c r="R43" s="121">
        <f t="shared" si="115"/>
        <v>0</v>
      </c>
      <c r="S43" s="121">
        <f t="shared" si="115"/>
        <v>0</v>
      </c>
      <c r="T43" s="121">
        <f t="shared" si="115"/>
        <v>0</v>
      </c>
      <c r="U43" s="121">
        <f t="shared" si="115"/>
        <v>0</v>
      </c>
      <c r="V43" s="121">
        <f t="shared" si="115"/>
        <v>0</v>
      </c>
      <c r="W43" s="121">
        <f t="shared" si="115"/>
        <v>0</v>
      </c>
      <c r="X43" s="121">
        <f t="shared" si="115"/>
        <v>0</v>
      </c>
      <c r="Y43" s="121">
        <f t="shared" si="115"/>
        <v>0</v>
      </c>
      <c r="Z43" s="121">
        <f t="shared" si="115"/>
        <v>0</v>
      </c>
      <c r="AA43" s="121">
        <f t="shared" si="115"/>
        <v>0</v>
      </c>
      <c r="AB43" s="121">
        <f t="shared" si="115"/>
        <v>0</v>
      </c>
      <c r="AC43" s="121">
        <f t="shared" si="115"/>
        <v>0</v>
      </c>
      <c r="AD43" s="121">
        <f t="shared" si="115"/>
        <v>0</v>
      </c>
      <c r="AE43" s="121">
        <f t="shared" si="115"/>
        <v>0</v>
      </c>
      <c r="AF43" s="121">
        <f t="shared" si="115"/>
        <v>0</v>
      </c>
      <c r="AG43" s="121">
        <f t="shared" si="115"/>
        <v>0</v>
      </c>
      <c r="AH43" s="121">
        <f t="shared" si="115"/>
        <v>0</v>
      </c>
      <c r="AI43" s="121">
        <f t="shared" ref="AI43:AR43" si="116">+AI29</f>
        <v>0</v>
      </c>
      <c r="AJ43" s="121">
        <f t="shared" si="116"/>
        <v>0</v>
      </c>
      <c r="AK43" s="121">
        <f t="shared" si="116"/>
        <v>0</v>
      </c>
      <c r="AL43" s="121">
        <f t="shared" si="116"/>
        <v>0</v>
      </c>
      <c r="AM43" s="121">
        <f t="shared" si="116"/>
        <v>0</v>
      </c>
      <c r="AN43" s="121">
        <f t="shared" si="116"/>
        <v>0</v>
      </c>
      <c r="AO43" s="121">
        <f t="shared" si="116"/>
        <v>0</v>
      </c>
      <c r="AP43" s="121">
        <f t="shared" si="116"/>
        <v>0</v>
      </c>
      <c r="AQ43" s="121">
        <f t="shared" si="116"/>
        <v>0</v>
      </c>
      <c r="AR43" s="121">
        <f t="shared" si="116"/>
        <v>0</v>
      </c>
      <c r="AS43" s="121">
        <f t="shared" ref="AS43:BB43" si="117">+AS29</f>
        <v>0</v>
      </c>
      <c r="AT43" s="121">
        <f t="shared" si="117"/>
        <v>0</v>
      </c>
      <c r="AU43" s="121">
        <f t="shared" si="117"/>
        <v>0</v>
      </c>
      <c r="AV43" s="121">
        <f t="shared" si="117"/>
        <v>0</v>
      </c>
      <c r="AW43" s="121">
        <f t="shared" si="117"/>
        <v>0</v>
      </c>
      <c r="AX43" s="121">
        <f t="shared" si="117"/>
        <v>0</v>
      </c>
      <c r="AY43" s="121">
        <f t="shared" si="117"/>
        <v>0</v>
      </c>
      <c r="AZ43" s="121">
        <f t="shared" si="117"/>
        <v>0</v>
      </c>
      <c r="BA43" s="121">
        <f t="shared" si="117"/>
        <v>0</v>
      </c>
      <c r="BB43" s="121">
        <f t="shared" si="117"/>
        <v>0</v>
      </c>
    </row>
    <row r="44" spans="2:54" x14ac:dyDescent="0.25">
      <c r="B44" s="2" t="s">
        <v>23</v>
      </c>
      <c r="C44" s="119">
        <f ca="1">E44+NPV('Input Sheet'!$G$16,INDIRECT("F44:"&amp;ADDRESS(44,4+'Input Sheet'!$G$11)))</f>
        <v>0</v>
      </c>
      <c r="D44" s="459"/>
      <c r="E44" s="120">
        <f t="shared" ref="E44:AH44" si="118">+E30</f>
        <v>0</v>
      </c>
      <c r="F44" s="121">
        <f t="shared" si="118"/>
        <v>0</v>
      </c>
      <c r="G44" s="121">
        <f t="shared" si="118"/>
        <v>0</v>
      </c>
      <c r="H44" s="121">
        <f t="shared" si="118"/>
        <v>0</v>
      </c>
      <c r="I44" s="121">
        <f t="shared" si="118"/>
        <v>0</v>
      </c>
      <c r="J44" s="121">
        <f t="shared" si="118"/>
        <v>0</v>
      </c>
      <c r="K44" s="121">
        <f t="shared" si="118"/>
        <v>0</v>
      </c>
      <c r="L44" s="121">
        <f t="shared" si="118"/>
        <v>0</v>
      </c>
      <c r="M44" s="121">
        <f t="shared" si="118"/>
        <v>0</v>
      </c>
      <c r="N44" s="121">
        <f t="shared" si="118"/>
        <v>0</v>
      </c>
      <c r="O44" s="121">
        <f t="shared" si="118"/>
        <v>0</v>
      </c>
      <c r="P44" s="121">
        <f t="shared" si="118"/>
        <v>0</v>
      </c>
      <c r="Q44" s="121">
        <f t="shared" si="118"/>
        <v>0</v>
      </c>
      <c r="R44" s="121">
        <f t="shared" si="118"/>
        <v>0</v>
      </c>
      <c r="S44" s="121">
        <f t="shared" si="118"/>
        <v>0</v>
      </c>
      <c r="T44" s="121">
        <f t="shared" si="118"/>
        <v>0</v>
      </c>
      <c r="U44" s="121">
        <f t="shared" si="118"/>
        <v>0</v>
      </c>
      <c r="V44" s="121">
        <f t="shared" si="118"/>
        <v>0</v>
      </c>
      <c r="W44" s="121">
        <f t="shared" si="118"/>
        <v>0</v>
      </c>
      <c r="X44" s="121">
        <f t="shared" si="118"/>
        <v>0</v>
      </c>
      <c r="Y44" s="121">
        <f t="shared" si="118"/>
        <v>0</v>
      </c>
      <c r="Z44" s="121">
        <f t="shared" si="118"/>
        <v>0</v>
      </c>
      <c r="AA44" s="121">
        <f t="shared" si="118"/>
        <v>0</v>
      </c>
      <c r="AB44" s="121">
        <f t="shared" si="118"/>
        <v>0</v>
      </c>
      <c r="AC44" s="121">
        <f t="shared" si="118"/>
        <v>0</v>
      </c>
      <c r="AD44" s="121">
        <f t="shared" si="118"/>
        <v>0</v>
      </c>
      <c r="AE44" s="121">
        <f t="shared" si="118"/>
        <v>0</v>
      </c>
      <c r="AF44" s="121">
        <f t="shared" si="118"/>
        <v>0</v>
      </c>
      <c r="AG44" s="121">
        <f t="shared" si="118"/>
        <v>0</v>
      </c>
      <c r="AH44" s="121">
        <f t="shared" si="118"/>
        <v>0</v>
      </c>
      <c r="AI44" s="121">
        <f t="shared" ref="AI44:AR44" si="119">+AI30</f>
        <v>0</v>
      </c>
      <c r="AJ44" s="121">
        <f t="shared" si="119"/>
        <v>0</v>
      </c>
      <c r="AK44" s="121">
        <f t="shared" si="119"/>
        <v>0</v>
      </c>
      <c r="AL44" s="121">
        <f t="shared" si="119"/>
        <v>0</v>
      </c>
      <c r="AM44" s="121">
        <f t="shared" si="119"/>
        <v>0</v>
      </c>
      <c r="AN44" s="121">
        <f t="shared" si="119"/>
        <v>0</v>
      </c>
      <c r="AO44" s="121">
        <f t="shared" si="119"/>
        <v>0</v>
      </c>
      <c r="AP44" s="121">
        <f t="shared" si="119"/>
        <v>0</v>
      </c>
      <c r="AQ44" s="121">
        <f t="shared" si="119"/>
        <v>0</v>
      </c>
      <c r="AR44" s="121">
        <f t="shared" si="119"/>
        <v>0</v>
      </c>
      <c r="AS44" s="121">
        <f t="shared" ref="AS44:BB44" si="120">+AS30</f>
        <v>0</v>
      </c>
      <c r="AT44" s="121">
        <f t="shared" si="120"/>
        <v>0</v>
      </c>
      <c r="AU44" s="121">
        <f t="shared" si="120"/>
        <v>0</v>
      </c>
      <c r="AV44" s="121">
        <f t="shared" si="120"/>
        <v>0</v>
      </c>
      <c r="AW44" s="121">
        <f t="shared" si="120"/>
        <v>0</v>
      </c>
      <c r="AX44" s="121">
        <f t="shared" si="120"/>
        <v>0</v>
      </c>
      <c r="AY44" s="121">
        <f t="shared" si="120"/>
        <v>0</v>
      </c>
      <c r="AZ44" s="121">
        <f t="shared" si="120"/>
        <v>0</v>
      </c>
      <c r="BA44" s="121">
        <f t="shared" si="120"/>
        <v>0</v>
      </c>
      <c r="BB44" s="121">
        <f t="shared" si="120"/>
        <v>0</v>
      </c>
    </row>
    <row r="45" spans="2:54" ht="15.75" thickBot="1" x14ac:dyDescent="0.3">
      <c r="B45" s="2" t="s">
        <v>7</v>
      </c>
      <c r="C45" s="122">
        <f ca="1">E45+NPV('Input Sheet'!$G$16,INDIRECT("F45:"&amp;ADDRESS(45,4+'Input Sheet'!$G$11)))</f>
        <v>0</v>
      </c>
      <c r="D45" s="459"/>
      <c r="E45" s="108">
        <f t="shared" ref="E45:AH45" si="121">+E31</f>
        <v>0</v>
      </c>
      <c r="F45" s="109">
        <f t="shared" si="121"/>
        <v>0</v>
      </c>
      <c r="G45" s="109">
        <f t="shared" si="121"/>
        <v>0</v>
      </c>
      <c r="H45" s="109">
        <f t="shared" si="121"/>
        <v>0</v>
      </c>
      <c r="I45" s="109">
        <f t="shared" si="121"/>
        <v>0</v>
      </c>
      <c r="J45" s="109">
        <f t="shared" si="121"/>
        <v>0</v>
      </c>
      <c r="K45" s="109">
        <f t="shared" si="121"/>
        <v>0</v>
      </c>
      <c r="L45" s="109">
        <f t="shared" si="121"/>
        <v>0</v>
      </c>
      <c r="M45" s="109">
        <f t="shared" si="121"/>
        <v>0</v>
      </c>
      <c r="N45" s="109">
        <f t="shared" si="121"/>
        <v>0</v>
      </c>
      <c r="O45" s="109">
        <f t="shared" si="121"/>
        <v>0</v>
      </c>
      <c r="P45" s="109">
        <f t="shared" si="121"/>
        <v>0</v>
      </c>
      <c r="Q45" s="109">
        <f t="shared" si="121"/>
        <v>0</v>
      </c>
      <c r="R45" s="109">
        <f t="shared" si="121"/>
        <v>0</v>
      </c>
      <c r="S45" s="109">
        <f t="shared" si="121"/>
        <v>0</v>
      </c>
      <c r="T45" s="109">
        <f t="shared" si="121"/>
        <v>0</v>
      </c>
      <c r="U45" s="109">
        <f t="shared" si="121"/>
        <v>0</v>
      </c>
      <c r="V45" s="109">
        <f t="shared" si="121"/>
        <v>0</v>
      </c>
      <c r="W45" s="109">
        <f t="shared" si="121"/>
        <v>0</v>
      </c>
      <c r="X45" s="109">
        <f t="shared" si="121"/>
        <v>0</v>
      </c>
      <c r="Y45" s="109">
        <f t="shared" si="121"/>
        <v>0</v>
      </c>
      <c r="Z45" s="109">
        <f t="shared" si="121"/>
        <v>0</v>
      </c>
      <c r="AA45" s="109">
        <f t="shared" si="121"/>
        <v>0</v>
      </c>
      <c r="AB45" s="109">
        <f t="shared" si="121"/>
        <v>0</v>
      </c>
      <c r="AC45" s="109">
        <f t="shared" si="121"/>
        <v>0</v>
      </c>
      <c r="AD45" s="109">
        <f t="shared" si="121"/>
        <v>0</v>
      </c>
      <c r="AE45" s="109">
        <f t="shared" si="121"/>
        <v>0</v>
      </c>
      <c r="AF45" s="109">
        <f t="shared" si="121"/>
        <v>0</v>
      </c>
      <c r="AG45" s="109">
        <f t="shared" si="121"/>
        <v>0</v>
      </c>
      <c r="AH45" s="109">
        <f t="shared" si="121"/>
        <v>0</v>
      </c>
      <c r="AI45" s="109">
        <f t="shared" ref="AI45:AR45" si="122">+AI31</f>
        <v>0</v>
      </c>
      <c r="AJ45" s="109">
        <f t="shared" si="122"/>
        <v>0</v>
      </c>
      <c r="AK45" s="109">
        <f t="shared" si="122"/>
        <v>0</v>
      </c>
      <c r="AL45" s="109">
        <f t="shared" si="122"/>
        <v>0</v>
      </c>
      <c r="AM45" s="109">
        <f t="shared" si="122"/>
        <v>0</v>
      </c>
      <c r="AN45" s="109">
        <f t="shared" si="122"/>
        <v>0</v>
      </c>
      <c r="AO45" s="109">
        <f t="shared" si="122"/>
        <v>0</v>
      </c>
      <c r="AP45" s="109">
        <f t="shared" si="122"/>
        <v>0</v>
      </c>
      <c r="AQ45" s="109">
        <f t="shared" si="122"/>
        <v>0</v>
      </c>
      <c r="AR45" s="109">
        <f t="shared" si="122"/>
        <v>0</v>
      </c>
      <c r="AS45" s="109">
        <f t="shared" ref="AS45:BB45" si="123">+AS31</f>
        <v>0</v>
      </c>
      <c r="AT45" s="109">
        <f t="shared" si="123"/>
        <v>0</v>
      </c>
      <c r="AU45" s="109">
        <f t="shared" si="123"/>
        <v>0</v>
      </c>
      <c r="AV45" s="109">
        <f t="shared" si="123"/>
        <v>0</v>
      </c>
      <c r="AW45" s="109">
        <f t="shared" si="123"/>
        <v>0</v>
      </c>
      <c r="AX45" s="109">
        <f t="shared" si="123"/>
        <v>0</v>
      </c>
      <c r="AY45" s="109">
        <f t="shared" si="123"/>
        <v>0</v>
      </c>
      <c r="AZ45" s="109">
        <f t="shared" si="123"/>
        <v>0</v>
      </c>
      <c r="BA45" s="109">
        <f t="shared" si="123"/>
        <v>0</v>
      </c>
      <c r="BB45" s="109">
        <f t="shared" si="123"/>
        <v>0</v>
      </c>
    </row>
    <row r="46" spans="2:54" ht="3.75" customHeight="1" thickBot="1" x14ac:dyDescent="0.3">
      <c r="C46" s="112"/>
      <c r="D46" s="460"/>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row>
    <row r="47" spans="2:54" ht="16.5" thickBot="1" x14ac:dyDescent="0.3">
      <c r="B47" s="461" t="s">
        <v>47</v>
      </c>
      <c r="C47" s="464">
        <f ca="1">E47+NPV('Input Sheet'!$G$16,INDIRECT("F47:"&amp;ADDRESS(47,4+'Input Sheet'!$G$11)))</f>
        <v>0</v>
      </c>
      <c r="D47" s="460"/>
      <c r="E47" s="110">
        <f>+SUM(E39:E45)</f>
        <v>0</v>
      </c>
      <c r="F47" s="111">
        <f t="shared" ref="F47:AH47" si="124">+SUM(F39:F45)</f>
        <v>0</v>
      </c>
      <c r="G47" s="111">
        <f t="shared" si="124"/>
        <v>0</v>
      </c>
      <c r="H47" s="111">
        <f t="shared" si="124"/>
        <v>0</v>
      </c>
      <c r="I47" s="111">
        <f t="shared" si="124"/>
        <v>0</v>
      </c>
      <c r="J47" s="111">
        <f t="shared" si="124"/>
        <v>0</v>
      </c>
      <c r="K47" s="111">
        <f t="shared" si="124"/>
        <v>0</v>
      </c>
      <c r="L47" s="111">
        <f t="shared" si="124"/>
        <v>0</v>
      </c>
      <c r="M47" s="111">
        <f t="shared" si="124"/>
        <v>0</v>
      </c>
      <c r="N47" s="111">
        <f t="shared" si="124"/>
        <v>0</v>
      </c>
      <c r="O47" s="111">
        <f t="shared" si="124"/>
        <v>0</v>
      </c>
      <c r="P47" s="111">
        <f t="shared" si="124"/>
        <v>0</v>
      </c>
      <c r="Q47" s="111">
        <f t="shared" si="124"/>
        <v>0</v>
      </c>
      <c r="R47" s="111">
        <f t="shared" si="124"/>
        <v>0</v>
      </c>
      <c r="S47" s="111">
        <f t="shared" si="124"/>
        <v>0</v>
      </c>
      <c r="T47" s="111">
        <f t="shared" si="124"/>
        <v>0</v>
      </c>
      <c r="U47" s="111">
        <f t="shared" si="124"/>
        <v>0</v>
      </c>
      <c r="V47" s="111">
        <f t="shared" si="124"/>
        <v>0</v>
      </c>
      <c r="W47" s="111">
        <f t="shared" si="124"/>
        <v>0</v>
      </c>
      <c r="X47" s="111">
        <f t="shared" si="124"/>
        <v>0</v>
      </c>
      <c r="Y47" s="111">
        <f t="shared" si="124"/>
        <v>0</v>
      </c>
      <c r="Z47" s="111">
        <f t="shared" si="124"/>
        <v>0</v>
      </c>
      <c r="AA47" s="111">
        <f t="shared" si="124"/>
        <v>0</v>
      </c>
      <c r="AB47" s="111">
        <f t="shared" si="124"/>
        <v>0</v>
      </c>
      <c r="AC47" s="111">
        <f t="shared" si="124"/>
        <v>0</v>
      </c>
      <c r="AD47" s="111">
        <f t="shared" si="124"/>
        <v>0</v>
      </c>
      <c r="AE47" s="111">
        <f t="shared" si="124"/>
        <v>0</v>
      </c>
      <c r="AF47" s="111">
        <f t="shared" si="124"/>
        <v>0</v>
      </c>
      <c r="AG47" s="111">
        <f t="shared" si="124"/>
        <v>0</v>
      </c>
      <c r="AH47" s="111">
        <f t="shared" si="124"/>
        <v>0</v>
      </c>
      <c r="AI47" s="111">
        <f t="shared" ref="AI47:AR47" si="125">+SUM(AI39:AI45)</f>
        <v>0</v>
      </c>
      <c r="AJ47" s="111">
        <f t="shared" si="125"/>
        <v>0</v>
      </c>
      <c r="AK47" s="111">
        <f t="shared" si="125"/>
        <v>0</v>
      </c>
      <c r="AL47" s="111">
        <f t="shared" si="125"/>
        <v>0</v>
      </c>
      <c r="AM47" s="111">
        <f t="shared" si="125"/>
        <v>0</v>
      </c>
      <c r="AN47" s="111">
        <f t="shared" si="125"/>
        <v>0</v>
      </c>
      <c r="AO47" s="111">
        <f t="shared" si="125"/>
        <v>0</v>
      </c>
      <c r="AP47" s="111">
        <f t="shared" si="125"/>
        <v>0</v>
      </c>
      <c r="AQ47" s="111">
        <f t="shared" si="125"/>
        <v>0</v>
      </c>
      <c r="AR47" s="111">
        <f t="shared" si="125"/>
        <v>0</v>
      </c>
      <c r="AS47" s="111">
        <f t="shared" ref="AS47:BB47" si="126">+SUM(AS39:AS45)</f>
        <v>0</v>
      </c>
      <c r="AT47" s="111">
        <f t="shared" si="126"/>
        <v>0</v>
      </c>
      <c r="AU47" s="111">
        <f t="shared" si="126"/>
        <v>0</v>
      </c>
      <c r="AV47" s="111">
        <f t="shared" si="126"/>
        <v>0</v>
      </c>
      <c r="AW47" s="111">
        <f t="shared" si="126"/>
        <v>0</v>
      </c>
      <c r="AX47" s="111">
        <f t="shared" si="126"/>
        <v>0</v>
      </c>
      <c r="AY47" s="111">
        <f t="shared" si="126"/>
        <v>0</v>
      </c>
      <c r="AZ47" s="111">
        <f t="shared" si="126"/>
        <v>0</v>
      </c>
      <c r="BA47" s="111">
        <f t="shared" si="126"/>
        <v>0</v>
      </c>
      <c r="BB47" s="111">
        <f t="shared" si="126"/>
        <v>0</v>
      </c>
    </row>
    <row r="48" spans="2:54" ht="16.5" thickBot="1" x14ac:dyDescent="0.3">
      <c r="B48" s="461" t="s">
        <v>48</v>
      </c>
      <c r="C48" s="465" t="e">
        <f ca="1">IRR(INDIRECT("E47:"&amp;ADDRESS(47,4+'Input Sheet'!$G$11)))</f>
        <v>#NUM!</v>
      </c>
    </row>
    <row r="49" spans="2:54" x14ac:dyDescent="0.25">
      <c r="D49" s="2"/>
    </row>
    <row r="50" spans="2:54" x14ac:dyDescent="0.25">
      <c r="D50" s="2"/>
    </row>
    <row r="51" spans="2:54" ht="30" customHeight="1" x14ac:dyDescent="0.3">
      <c r="B51" s="455" t="s">
        <v>122</v>
      </c>
      <c r="C51" s="456" t="str">
        <f>CONCATENATE("NPV @ ",'Input Sheet'!G16*100,"%")</f>
        <v>NPV @ 10%</v>
      </c>
      <c r="E51" s="457">
        <f>+'Input Sheet'!$G$12</f>
        <v>2022</v>
      </c>
      <c r="F51" s="457">
        <f t="shared" ref="F51" si="127">E51+1</f>
        <v>2023</v>
      </c>
      <c r="G51" s="457">
        <f t="shared" ref="G51" si="128">F51+1</f>
        <v>2024</v>
      </c>
      <c r="H51" s="457">
        <f t="shared" ref="H51" si="129">G51+1</f>
        <v>2025</v>
      </c>
      <c r="I51" s="457">
        <f t="shared" ref="I51" si="130">H51+1</f>
        <v>2026</v>
      </c>
      <c r="J51" s="457">
        <f t="shared" ref="J51" si="131">I51+1</f>
        <v>2027</v>
      </c>
      <c r="K51" s="457">
        <f t="shared" ref="K51" si="132">J51+1</f>
        <v>2028</v>
      </c>
      <c r="L51" s="457">
        <f t="shared" ref="L51" si="133">K51+1</f>
        <v>2029</v>
      </c>
      <c r="M51" s="457">
        <f t="shared" ref="M51" si="134">L51+1</f>
        <v>2030</v>
      </c>
      <c r="N51" s="457">
        <f t="shared" ref="N51" si="135">M51+1</f>
        <v>2031</v>
      </c>
      <c r="O51" s="457">
        <f t="shared" ref="O51" si="136">N51+1</f>
        <v>2032</v>
      </c>
      <c r="P51" s="457">
        <f t="shared" ref="P51" si="137">O51+1</f>
        <v>2033</v>
      </c>
      <c r="Q51" s="457">
        <f t="shared" ref="Q51" si="138">P51+1</f>
        <v>2034</v>
      </c>
      <c r="R51" s="457">
        <f t="shared" ref="R51" si="139">Q51+1</f>
        <v>2035</v>
      </c>
      <c r="S51" s="457">
        <f t="shared" ref="S51" si="140">R51+1</f>
        <v>2036</v>
      </c>
      <c r="T51" s="457">
        <f t="shared" ref="T51" si="141">S51+1</f>
        <v>2037</v>
      </c>
      <c r="U51" s="457">
        <f t="shared" ref="U51" si="142">T51+1</f>
        <v>2038</v>
      </c>
      <c r="V51" s="457">
        <f t="shared" ref="V51" si="143">U51+1</f>
        <v>2039</v>
      </c>
      <c r="W51" s="457">
        <f t="shared" ref="W51" si="144">V51+1</f>
        <v>2040</v>
      </c>
      <c r="X51" s="457">
        <f t="shared" ref="X51" si="145">W51+1</f>
        <v>2041</v>
      </c>
      <c r="Y51" s="457">
        <f t="shared" ref="Y51" si="146">X51+1</f>
        <v>2042</v>
      </c>
      <c r="Z51" s="457">
        <f t="shared" ref="Z51" si="147">Y51+1</f>
        <v>2043</v>
      </c>
      <c r="AA51" s="457">
        <f t="shared" ref="AA51" si="148">Z51+1</f>
        <v>2044</v>
      </c>
      <c r="AB51" s="457">
        <f t="shared" ref="AB51" si="149">AA51+1</f>
        <v>2045</v>
      </c>
      <c r="AC51" s="457">
        <f t="shared" ref="AC51" si="150">AB51+1</f>
        <v>2046</v>
      </c>
      <c r="AD51" s="457">
        <f t="shared" ref="AD51" si="151">AC51+1</f>
        <v>2047</v>
      </c>
      <c r="AE51" s="457">
        <f t="shared" ref="AE51" si="152">AD51+1</f>
        <v>2048</v>
      </c>
      <c r="AF51" s="457">
        <f t="shared" ref="AF51" si="153">AE51+1</f>
        <v>2049</v>
      </c>
      <c r="AG51" s="457">
        <f t="shared" ref="AG51" si="154">AF51+1</f>
        <v>2050</v>
      </c>
      <c r="AH51" s="457">
        <f t="shared" ref="AH51" si="155">AG51+1</f>
        <v>2051</v>
      </c>
      <c r="AI51" s="457">
        <f t="shared" ref="AI51" si="156">AH51+1</f>
        <v>2052</v>
      </c>
      <c r="AJ51" s="457">
        <f t="shared" ref="AJ51" si="157">AI51+1</f>
        <v>2053</v>
      </c>
      <c r="AK51" s="457">
        <f t="shared" ref="AK51" si="158">AJ51+1</f>
        <v>2054</v>
      </c>
      <c r="AL51" s="457">
        <f t="shared" ref="AL51" si="159">AK51+1</f>
        <v>2055</v>
      </c>
      <c r="AM51" s="457">
        <f t="shared" ref="AM51" si="160">AL51+1</f>
        <v>2056</v>
      </c>
      <c r="AN51" s="457">
        <f t="shared" ref="AN51" si="161">AM51+1</f>
        <v>2057</v>
      </c>
      <c r="AO51" s="457">
        <f t="shared" ref="AO51" si="162">AN51+1</f>
        <v>2058</v>
      </c>
      <c r="AP51" s="457">
        <f t="shared" ref="AP51" si="163">AO51+1</f>
        <v>2059</v>
      </c>
      <c r="AQ51" s="457">
        <f t="shared" ref="AQ51" si="164">AP51+1</f>
        <v>2060</v>
      </c>
      <c r="AR51" s="457">
        <f t="shared" ref="AR51" si="165">AQ51+1</f>
        <v>2061</v>
      </c>
      <c r="AS51" s="457">
        <f t="shared" ref="AS51" si="166">AR51+1</f>
        <v>2062</v>
      </c>
      <c r="AT51" s="457">
        <f t="shared" ref="AT51" si="167">AS51+1</f>
        <v>2063</v>
      </c>
      <c r="AU51" s="457">
        <f t="shared" ref="AU51" si="168">AT51+1</f>
        <v>2064</v>
      </c>
      <c r="AV51" s="457">
        <f t="shared" ref="AV51" si="169">AU51+1</f>
        <v>2065</v>
      </c>
      <c r="AW51" s="457">
        <f t="shared" ref="AW51" si="170">AV51+1</f>
        <v>2066</v>
      </c>
      <c r="AX51" s="457">
        <f t="shared" ref="AX51" si="171">AW51+1</f>
        <v>2067</v>
      </c>
      <c r="AY51" s="457">
        <f t="shared" ref="AY51" si="172">AX51+1</f>
        <v>2068</v>
      </c>
      <c r="AZ51" s="457">
        <f t="shared" ref="AZ51" si="173">AY51+1</f>
        <v>2069</v>
      </c>
      <c r="BA51" s="457">
        <f t="shared" ref="BA51" si="174">AZ51+1</f>
        <v>2070</v>
      </c>
      <c r="BB51" s="457">
        <f t="shared" ref="BB51" si="175">BA51+1</f>
        <v>2071</v>
      </c>
    </row>
    <row r="52" spans="2:54" ht="3.75" customHeight="1" thickBot="1" x14ac:dyDescent="0.3"/>
    <row r="53" spans="2:54" x14ac:dyDescent="0.25">
      <c r="B53" s="2" t="s">
        <v>119</v>
      </c>
      <c r="C53" s="114">
        <f ca="1">E53+NPV('Input Sheet'!$G$16,INDIRECT("F53:"&amp;ADDRESS(53,4+'Input Sheet'!$G$11)))</f>
        <v>0</v>
      </c>
      <c r="D53" s="459"/>
      <c r="E53" s="106">
        <f>-'Input Sheet'!I232</f>
        <v>0</v>
      </c>
      <c r="F53" s="107">
        <f>-'Input Sheet'!J232</f>
        <v>0</v>
      </c>
      <c r="G53" s="107">
        <f>-'Input Sheet'!K232</f>
        <v>0</v>
      </c>
      <c r="H53" s="107">
        <f>-'Input Sheet'!L232</f>
        <v>0</v>
      </c>
      <c r="I53" s="107">
        <f>-'Input Sheet'!M232</f>
        <v>0</v>
      </c>
      <c r="J53" s="107">
        <f>-'Input Sheet'!N232</f>
        <v>0</v>
      </c>
      <c r="K53" s="107">
        <f>-'Input Sheet'!O232</f>
        <v>0</v>
      </c>
      <c r="L53" s="107">
        <f>-'Input Sheet'!P232</f>
        <v>0</v>
      </c>
      <c r="M53" s="107">
        <f>-'Input Sheet'!Q232</f>
        <v>0</v>
      </c>
      <c r="N53" s="107">
        <f>-'Input Sheet'!R232</f>
        <v>0</v>
      </c>
      <c r="O53" s="107">
        <f>-'Input Sheet'!S232</f>
        <v>0</v>
      </c>
      <c r="P53" s="107">
        <f>-'Input Sheet'!T232</f>
        <v>0</v>
      </c>
      <c r="Q53" s="107">
        <f>-'Input Sheet'!U232</f>
        <v>0</v>
      </c>
      <c r="R53" s="107">
        <f>-'Input Sheet'!V232</f>
        <v>0</v>
      </c>
      <c r="S53" s="107">
        <f>-'Input Sheet'!W232</f>
        <v>0</v>
      </c>
      <c r="T53" s="107">
        <f>-'Input Sheet'!X232</f>
        <v>0</v>
      </c>
      <c r="U53" s="107">
        <f>-'Input Sheet'!Y232</f>
        <v>0</v>
      </c>
      <c r="V53" s="107">
        <f>-'Input Sheet'!Z232</f>
        <v>0</v>
      </c>
      <c r="W53" s="107">
        <f>-'Input Sheet'!AA232</f>
        <v>0</v>
      </c>
      <c r="X53" s="107">
        <f>-'Input Sheet'!AB232</f>
        <v>0</v>
      </c>
      <c r="Y53" s="107">
        <f>-'Input Sheet'!AC232</f>
        <v>0</v>
      </c>
      <c r="Z53" s="107">
        <f>-'Input Sheet'!AD232</f>
        <v>0</v>
      </c>
      <c r="AA53" s="107">
        <f>-'Input Sheet'!AE232</f>
        <v>0</v>
      </c>
      <c r="AB53" s="107">
        <f>-'Input Sheet'!AF232</f>
        <v>0</v>
      </c>
      <c r="AC53" s="107">
        <f>-'Input Sheet'!AG232</f>
        <v>0</v>
      </c>
      <c r="AD53" s="107">
        <f>-'Input Sheet'!AH232</f>
        <v>0</v>
      </c>
      <c r="AE53" s="107">
        <f>-'Input Sheet'!AI232</f>
        <v>0</v>
      </c>
      <c r="AF53" s="107">
        <f>-'Input Sheet'!AJ232</f>
        <v>0</v>
      </c>
      <c r="AG53" s="107">
        <f>-'Input Sheet'!AK232</f>
        <v>0</v>
      </c>
      <c r="AH53" s="107">
        <f>-'Input Sheet'!AL232</f>
        <v>0</v>
      </c>
      <c r="AI53" s="107">
        <f>-'Input Sheet'!AM232</f>
        <v>0</v>
      </c>
      <c r="AJ53" s="107">
        <f>-'Input Sheet'!AN232</f>
        <v>0</v>
      </c>
      <c r="AK53" s="107">
        <f>-'Input Sheet'!AO232</f>
        <v>0</v>
      </c>
      <c r="AL53" s="107">
        <f>-'Input Sheet'!AP232</f>
        <v>0</v>
      </c>
      <c r="AM53" s="107">
        <f>-'Input Sheet'!AQ232</f>
        <v>0</v>
      </c>
      <c r="AN53" s="107">
        <f>-'Input Sheet'!AR232</f>
        <v>0</v>
      </c>
      <c r="AO53" s="107">
        <f>-'Input Sheet'!AS232</f>
        <v>0</v>
      </c>
      <c r="AP53" s="107">
        <f>-'Input Sheet'!AT232</f>
        <v>0</v>
      </c>
      <c r="AQ53" s="107">
        <f>-'Input Sheet'!AU232</f>
        <v>0</v>
      </c>
      <c r="AR53" s="107">
        <f>-'Input Sheet'!AV232</f>
        <v>0</v>
      </c>
      <c r="AS53" s="107">
        <f>-'Input Sheet'!AW232</f>
        <v>0</v>
      </c>
      <c r="AT53" s="107">
        <f>-'Input Sheet'!AX232</f>
        <v>0</v>
      </c>
      <c r="AU53" s="107">
        <f>-'Input Sheet'!AY232</f>
        <v>0</v>
      </c>
      <c r="AV53" s="107">
        <f>-'Input Sheet'!AZ232</f>
        <v>0</v>
      </c>
      <c r="AW53" s="107">
        <f>-'Input Sheet'!BA232</f>
        <v>0</v>
      </c>
      <c r="AX53" s="107">
        <f>-'Input Sheet'!BB232</f>
        <v>0</v>
      </c>
      <c r="AY53" s="107">
        <f>-'Input Sheet'!BC232</f>
        <v>0</v>
      </c>
      <c r="AZ53" s="107">
        <f>-'Input Sheet'!BD232</f>
        <v>0</v>
      </c>
      <c r="BA53" s="107">
        <f>-'Input Sheet'!BE232</f>
        <v>0</v>
      </c>
      <c r="BB53" s="107">
        <f>-'Input Sheet'!BF232</f>
        <v>0</v>
      </c>
    </row>
    <row r="54" spans="2:54" x14ac:dyDescent="0.25">
      <c r="B54" s="2" t="s">
        <v>134</v>
      </c>
      <c r="C54" s="116">
        <f ca="1">E54+NPV('Input Sheet'!$G$16,INDIRECT("F54:"&amp;ADDRESS(54,4+'Input Sheet'!$G$11)))</f>
        <v>0</v>
      </c>
      <c r="D54" s="459"/>
      <c r="E54" s="117">
        <f>-'Input Sheet'!I238</f>
        <v>0</v>
      </c>
      <c r="F54" s="118">
        <f>-'Input Sheet'!J238</f>
        <v>0</v>
      </c>
      <c r="G54" s="118">
        <f>-'Input Sheet'!K238</f>
        <v>0</v>
      </c>
      <c r="H54" s="118">
        <f>-'Input Sheet'!L238</f>
        <v>0</v>
      </c>
      <c r="I54" s="118">
        <f>-'Input Sheet'!M238</f>
        <v>0</v>
      </c>
      <c r="J54" s="118">
        <f>-'Input Sheet'!N238</f>
        <v>0</v>
      </c>
      <c r="K54" s="118">
        <f>-'Input Sheet'!O238</f>
        <v>0</v>
      </c>
      <c r="L54" s="118">
        <f>-'Input Sheet'!P238</f>
        <v>0</v>
      </c>
      <c r="M54" s="118">
        <f>-'Input Sheet'!Q238</f>
        <v>0</v>
      </c>
      <c r="N54" s="118">
        <f>-'Input Sheet'!R238</f>
        <v>0</v>
      </c>
      <c r="O54" s="118">
        <f>-'Input Sheet'!S238</f>
        <v>0</v>
      </c>
      <c r="P54" s="118">
        <f>-'Input Sheet'!T238</f>
        <v>0</v>
      </c>
      <c r="Q54" s="118">
        <f>-'Input Sheet'!U238</f>
        <v>0</v>
      </c>
      <c r="R54" s="118">
        <f>-'Input Sheet'!V238</f>
        <v>0</v>
      </c>
      <c r="S54" s="118">
        <f>-'Input Sheet'!W238</f>
        <v>0</v>
      </c>
      <c r="T54" s="118">
        <f>-'Input Sheet'!X238</f>
        <v>0</v>
      </c>
      <c r="U54" s="118">
        <f>-'Input Sheet'!Y238</f>
        <v>0</v>
      </c>
      <c r="V54" s="118">
        <f>-'Input Sheet'!Z238</f>
        <v>0</v>
      </c>
      <c r="W54" s="118">
        <f>-'Input Sheet'!AA238</f>
        <v>0</v>
      </c>
      <c r="X54" s="118">
        <f>-'Input Sheet'!AB238</f>
        <v>0</v>
      </c>
      <c r="Y54" s="118">
        <f>-'Input Sheet'!AC238</f>
        <v>0</v>
      </c>
      <c r="Z54" s="118">
        <f>-'Input Sheet'!AD238</f>
        <v>0</v>
      </c>
      <c r="AA54" s="118">
        <f>-'Input Sheet'!AE238</f>
        <v>0</v>
      </c>
      <c r="AB54" s="118">
        <f>-'Input Sheet'!AF238</f>
        <v>0</v>
      </c>
      <c r="AC54" s="118">
        <f>-'Input Sheet'!AG238</f>
        <v>0</v>
      </c>
      <c r="AD54" s="118">
        <f>-'Input Sheet'!AH238</f>
        <v>0</v>
      </c>
      <c r="AE54" s="118">
        <f>-'Input Sheet'!AI238</f>
        <v>0</v>
      </c>
      <c r="AF54" s="118">
        <f>-'Input Sheet'!AJ238</f>
        <v>0</v>
      </c>
      <c r="AG54" s="118">
        <f>-'Input Sheet'!AK238</f>
        <v>0</v>
      </c>
      <c r="AH54" s="118">
        <f>-'Input Sheet'!AL238</f>
        <v>0</v>
      </c>
      <c r="AI54" s="118">
        <f>-'Input Sheet'!AM238</f>
        <v>0</v>
      </c>
      <c r="AJ54" s="118">
        <f>-'Input Sheet'!AN238</f>
        <v>0</v>
      </c>
      <c r="AK54" s="118">
        <f>-'Input Sheet'!AO238</f>
        <v>0</v>
      </c>
      <c r="AL54" s="118">
        <f>-'Input Sheet'!AP238</f>
        <v>0</v>
      </c>
      <c r="AM54" s="118">
        <f>-'Input Sheet'!AQ238</f>
        <v>0</v>
      </c>
      <c r="AN54" s="118">
        <f>-'Input Sheet'!AR238</f>
        <v>0</v>
      </c>
      <c r="AO54" s="118">
        <f>-'Input Sheet'!AS238</f>
        <v>0</v>
      </c>
      <c r="AP54" s="118">
        <f>-'Input Sheet'!AT238</f>
        <v>0</v>
      </c>
      <c r="AQ54" s="118">
        <f>-'Input Sheet'!AU238</f>
        <v>0</v>
      </c>
      <c r="AR54" s="118">
        <f>-'Input Sheet'!AV238</f>
        <v>0</v>
      </c>
      <c r="AS54" s="118">
        <f>-'Input Sheet'!AW238</f>
        <v>0</v>
      </c>
      <c r="AT54" s="118">
        <f>-'Input Sheet'!AX238</f>
        <v>0</v>
      </c>
      <c r="AU54" s="118">
        <f>-'Input Sheet'!AY238</f>
        <v>0</v>
      </c>
      <c r="AV54" s="118">
        <f>-'Input Sheet'!AZ238</f>
        <v>0</v>
      </c>
      <c r="AW54" s="118">
        <f>-'Input Sheet'!BA238</f>
        <v>0</v>
      </c>
      <c r="AX54" s="118">
        <f>-'Input Sheet'!BB238</f>
        <v>0</v>
      </c>
      <c r="AY54" s="118">
        <f>-'Input Sheet'!BC238</f>
        <v>0</v>
      </c>
      <c r="AZ54" s="118">
        <f>-'Input Sheet'!BD238</f>
        <v>0</v>
      </c>
      <c r="BA54" s="118">
        <f>-'Input Sheet'!BE238</f>
        <v>0</v>
      </c>
      <c r="BB54" s="118">
        <f>-'Input Sheet'!BF238</f>
        <v>0</v>
      </c>
    </row>
    <row r="55" spans="2:54" x14ac:dyDescent="0.25">
      <c r="B55" s="2" t="s">
        <v>35</v>
      </c>
      <c r="C55" s="116">
        <f ca="1">E55+NPV('Input Sheet'!$G$16,INDIRECT("F55:"&amp;ADDRESS(55,4+'Input Sheet'!$G$11)))</f>
        <v>0</v>
      </c>
      <c r="D55" s="459"/>
      <c r="E55" s="117">
        <f t="shared" ref="E55:AR55" si="176">+E42</f>
        <v>0</v>
      </c>
      <c r="F55" s="118">
        <f t="shared" si="176"/>
        <v>0</v>
      </c>
      <c r="G55" s="118">
        <f t="shared" si="176"/>
        <v>0</v>
      </c>
      <c r="H55" s="118">
        <f t="shared" si="176"/>
        <v>0</v>
      </c>
      <c r="I55" s="118">
        <f t="shared" si="176"/>
        <v>0</v>
      </c>
      <c r="J55" s="118">
        <f t="shared" si="176"/>
        <v>0</v>
      </c>
      <c r="K55" s="118">
        <f t="shared" si="176"/>
        <v>0</v>
      </c>
      <c r="L55" s="118">
        <f t="shared" si="176"/>
        <v>0</v>
      </c>
      <c r="M55" s="118">
        <f t="shared" si="176"/>
        <v>0</v>
      </c>
      <c r="N55" s="118">
        <f t="shared" si="176"/>
        <v>0</v>
      </c>
      <c r="O55" s="118">
        <f t="shared" si="176"/>
        <v>0</v>
      </c>
      <c r="P55" s="118">
        <f t="shared" si="176"/>
        <v>0</v>
      </c>
      <c r="Q55" s="118">
        <f t="shared" si="176"/>
        <v>0</v>
      </c>
      <c r="R55" s="118">
        <f t="shared" si="176"/>
        <v>0</v>
      </c>
      <c r="S55" s="118">
        <f t="shared" si="176"/>
        <v>0</v>
      </c>
      <c r="T55" s="118">
        <f t="shared" si="176"/>
        <v>0</v>
      </c>
      <c r="U55" s="118">
        <f t="shared" si="176"/>
        <v>0</v>
      </c>
      <c r="V55" s="118">
        <f t="shared" si="176"/>
        <v>0</v>
      </c>
      <c r="W55" s="118">
        <f t="shared" si="176"/>
        <v>0</v>
      </c>
      <c r="X55" s="118">
        <f t="shared" si="176"/>
        <v>0</v>
      </c>
      <c r="Y55" s="118">
        <f t="shared" si="176"/>
        <v>0</v>
      </c>
      <c r="Z55" s="118">
        <f t="shared" si="176"/>
        <v>0</v>
      </c>
      <c r="AA55" s="118">
        <f t="shared" si="176"/>
        <v>0</v>
      </c>
      <c r="AB55" s="118">
        <f t="shared" si="176"/>
        <v>0</v>
      </c>
      <c r="AC55" s="118">
        <f t="shared" si="176"/>
        <v>0</v>
      </c>
      <c r="AD55" s="118">
        <f t="shared" si="176"/>
        <v>0</v>
      </c>
      <c r="AE55" s="118">
        <f t="shared" si="176"/>
        <v>0</v>
      </c>
      <c r="AF55" s="118">
        <f t="shared" si="176"/>
        <v>0</v>
      </c>
      <c r="AG55" s="118">
        <f t="shared" si="176"/>
        <v>0</v>
      </c>
      <c r="AH55" s="118">
        <f t="shared" si="176"/>
        <v>0</v>
      </c>
      <c r="AI55" s="118">
        <f t="shared" si="176"/>
        <v>0</v>
      </c>
      <c r="AJ55" s="118">
        <f t="shared" si="176"/>
        <v>0</v>
      </c>
      <c r="AK55" s="118">
        <f t="shared" si="176"/>
        <v>0</v>
      </c>
      <c r="AL55" s="118">
        <f t="shared" si="176"/>
        <v>0</v>
      </c>
      <c r="AM55" s="118">
        <f t="shared" si="176"/>
        <v>0</v>
      </c>
      <c r="AN55" s="118">
        <f t="shared" si="176"/>
        <v>0</v>
      </c>
      <c r="AO55" s="118">
        <f t="shared" si="176"/>
        <v>0</v>
      </c>
      <c r="AP55" s="118">
        <f t="shared" si="176"/>
        <v>0</v>
      </c>
      <c r="AQ55" s="118">
        <f t="shared" si="176"/>
        <v>0</v>
      </c>
      <c r="AR55" s="118">
        <f t="shared" si="176"/>
        <v>0</v>
      </c>
      <c r="AS55" s="118">
        <f t="shared" ref="AS55:BB55" si="177">+AS42</f>
        <v>0</v>
      </c>
      <c r="AT55" s="118">
        <f t="shared" si="177"/>
        <v>0</v>
      </c>
      <c r="AU55" s="118">
        <f t="shared" si="177"/>
        <v>0</v>
      </c>
      <c r="AV55" s="118">
        <f t="shared" si="177"/>
        <v>0</v>
      </c>
      <c r="AW55" s="118">
        <f t="shared" si="177"/>
        <v>0</v>
      </c>
      <c r="AX55" s="118">
        <f t="shared" si="177"/>
        <v>0</v>
      </c>
      <c r="AY55" s="118">
        <f t="shared" si="177"/>
        <v>0</v>
      </c>
      <c r="AZ55" s="118">
        <f t="shared" si="177"/>
        <v>0</v>
      </c>
      <c r="BA55" s="118">
        <f t="shared" si="177"/>
        <v>0</v>
      </c>
      <c r="BB55" s="118">
        <f t="shared" si="177"/>
        <v>0</v>
      </c>
    </row>
    <row r="56" spans="2:54" x14ac:dyDescent="0.25">
      <c r="B56" s="2" t="s">
        <v>133</v>
      </c>
      <c r="C56" s="119">
        <f ca="1">E56+NPV('Input Sheet'!$G$16,INDIRECT("F56:"&amp;ADDRESS(56,4+'Input Sheet'!$G$11)))</f>
        <v>0</v>
      </c>
      <c r="D56" s="459"/>
      <c r="E56" s="120">
        <f>+E43-'Input Sheet'!I128</f>
        <v>0</v>
      </c>
      <c r="F56" s="121">
        <f>+F43-'Input Sheet'!J128</f>
        <v>0</v>
      </c>
      <c r="G56" s="121">
        <f>+G43-'Input Sheet'!K128</f>
        <v>0</v>
      </c>
      <c r="H56" s="121">
        <f>+H43-'Input Sheet'!L128</f>
        <v>0</v>
      </c>
      <c r="I56" s="121">
        <f>+I43-'Input Sheet'!M128</f>
        <v>0</v>
      </c>
      <c r="J56" s="121">
        <f>+J43-'Input Sheet'!N128</f>
        <v>0</v>
      </c>
      <c r="K56" s="121">
        <f>+K43-'Input Sheet'!O128</f>
        <v>0</v>
      </c>
      <c r="L56" s="121">
        <f>+L43-'Input Sheet'!P128</f>
        <v>0</v>
      </c>
      <c r="M56" s="121">
        <f>+M43-'Input Sheet'!Q128</f>
        <v>0</v>
      </c>
      <c r="N56" s="121">
        <f>+N43-'Input Sheet'!R128</f>
        <v>0</v>
      </c>
      <c r="O56" s="121">
        <f>+O43-'Input Sheet'!S128</f>
        <v>0</v>
      </c>
      <c r="P56" s="121">
        <f>+P43-'Input Sheet'!T128</f>
        <v>0</v>
      </c>
      <c r="Q56" s="121">
        <f>+Q43-'Input Sheet'!U128</f>
        <v>0</v>
      </c>
      <c r="R56" s="121">
        <f>+R43-'Input Sheet'!V128</f>
        <v>0</v>
      </c>
      <c r="S56" s="121">
        <f>+S43-'Input Sheet'!W128</f>
        <v>0</v>
      </c>
      <c r="T56" s="121">
        <f>+T43-'Input Sheet'!X128</f>
        <v>0</v>
      </c>
      <c r="U56" s="121">
        <f>+U43-'Input Sheet'!Y128</f>
        <v>0</v>
      </c>
      <c r="V56" s="121">
        <f>+V43-'Input Sheet'!Z128</f>
        <v>0</v>
      </c>
      <c r="W56" s="121">
        <f>+W43-'Input Sheet'!AA128</f>
        <v>0</v>
      </c>
      <c r="X56" s="121">
        <f>+X43-'Input Sheet'!AB128</f>
        <v>0</v>
      </c>
      <c r="Y56" s="121">
        <f>+Y43-'Input Sheet'!AC128</f>
        <v>0</v>
      </c>
      <c r="Z56" s="121">
        <f>+Z43-'Input Sheet'!AD128</f>
        <v>0</v>
      </c>
      <c r="AA56" s="121">
        <f>+AA43-'Input Sheet'!AE128</f>
        <v>0</v>
      </c>
      <c r="AB56" s="121">
        <f>+AB43-'Input Sheet'!AF128</f>
        <v>0</v>
      </c>
      <c r="AC56" s="121">
        <f>+AC43-'Input Sheet'!AG128</f>
        <v>0</v>
      </c>
      <c r="AD56" s="121">
        <f>+AD43-'Input Sheet'!AH128</f>
        <v>0</v>
      </c>
      <c r="AE56" s="121">
        <f>+AE43-'Input Sheet'!AI128</f>
        <v>0</v>
      </c>
      <c r="AF56" s="121">
        <f>+AF43-'Input Sheet'!AJ128</f>
        <v>0</v>
      </c>
      <c r="AG56" s="121">
        <f>+AG43-'Input Sheet'!AK128</f>
        <v>0</v>
      </c>
      <c r="AH56" s="121">
        <f>+AH43-'Input Sheet'!AL128</f>
        <v>0</v>
      </c>
      <c r="AI56" s="121">
        <f>+AI43-'Input Sheet'!AM128</f>
        <v>0</v>
      </c>
      <c r="AJ56" s="121">
        <f>+AJ43-'Input Sheet'!AN128</f>
        <v>0</v>
      </c>
      <c r="AK56" s="121">
        <f>+AK43-'Input Sheet'!AO128</f>
        <v>0</v>
      </c>
      <c r="AL56" s="121">
        <f>+AL43-'Input Sheet'!AP128</f>
        <v>0</v>
      </c>
      <c r="AM56" s="121">
        <f>+AM43-'Input Sheet'!AQ128</f>
        <v>0</v>
      </c>
      <c r="AN56" s="121">
        <f>+AN43-'Input Sheet'!AR128</f>
        <v>0</v>
      </c>
      <c r="AO56" s="121">
        <f>+AO43-'Input Sheet'!AS128</f>
        <v>0</v>
      </c>
      <c r="AP56" s="121">
        <f>+AP43-'Input Sheet'!AT128</f>
        <v>0</v>
      </c>
      <c r="AQ56" s="121">
        <f>+AQ43-'Input Sheet'!AU128</f>
        <v>0</v>
      </c>
      <c r="AR56" s="121">
        <f>+AR43-'Input Sheet'!AV128</f>
        <v>0</v>
      </c>
      <c r="AS56" s="121">
        <f>+AS43-'Input Sheet'!AW128</f>
        <v>0</v>
      </c>
      <c r="AT56" s="121">
        <f>+AT43-'Input Sheet'!AX128</f>
        <v>0</v>
      </c>
      <c r="AU56" s="121">
        <f>+AU43-'Input Sheet'!AY128</f>
        <v>0</v>
      </c>
      <c r="AV56" s="121">
        <f>+AV43-'Input Sheet'!AZ128</f>
        <v>0</v>
      </c>
      <c r="AW56" s="121">
        <f>+AW43-'Input Sheet'!BA128</f>
        <v>0</v>
      </c>
      <c r="AX56" s="121">
        <f>+AX43-'Input Sheet'!BB128</f>
        <v>0</v>
      </c>
      <c r="AY56" s="121">
        <f>+AY43-'Input Sheet'!BC128</f>
        <v>0</v>
      </c>
      <c r="AZ56" s="121">
        <f>+AZ43-'Input Sheet'!BD128</f>
        <v>0</v>
      </c>
      <c r="BA56" s="121">
        <f>+BA43-'Input Sheet'!BE128</f>
        <v>0</v>
      </c>
      <c r="BB56" s="121">
        <f>+BB43-'Input Sheet'!BF128</f>
        <v>0</v>
      </c>
    </row>
    <row r="57" spans="2:54" x14ac:dyDescent="0.25">
      <c r="B57" s="2" t="s">
        <v>23</v>
      </c>
      <c r="C57" s="119">
        <f ca="1">E57+NPV('Input Sheet'!$G$16,INDIRECT("F57:"&amp;ADDRESS(57,4+'Input Sheet'!$G$11)))</f>
        <v>0</v>
      </c>
      <c r="D57" s="459"/>
      <c r="E57" s="120">
        <f t="shared" ref="E57:AR57" si="178">+E44</f>
        <v>0</v>
      </c>
      <c r="F57" s="121">
        <f t="shared" si="178"/>
        <v>0</v>
      </c>
      <c r="G57" s="121">
        <f t="shared" si="178"/>
        <v>0</v>
      </c>
      <c r="H57" s="121">
        <f t="shared" si="178"/>
        <v>0</v>
      </c>
      <c r="I57" s="121">
        <f t="shared" si="178"/>
        <v>0</v>
      </c>
      <c r="J57" s="121">
        <f t="shared" si="178"/>
        <v>0</v>
      </c>
      <c r="K57" s="121">
        <f t="shared" si="178"/>
        <v>0</v>
      </c>
      <c r="L57" s="121">
        <f t="shared" si="178"/>
        <v>0</v>
      </c>
      <c r="M57" s="121">
        <f t="shared" si="178"/>
        <v>0</v>
      </c>
      <c r="N57" s="121">
        <f t="shared" si="178"/>
        <v>0</v>
      </c>
      <c r="O57" s="121">
        <f t="shared" si="178"/>
        <v>0</v>
      </c>
      <c r="P57" s="121">
        <f t="shared" si="178"/>
        <v>0</v>
      </c>
      <c r="Q57" s="121">
        <f t="shared" si="178"/>
        <v>0</v>
      </c>
      <c r="R57" s="121">
        <f t="shared" si="178"/>
        <v>0</v>
      </c>
      <c r="S57" s="121">
        <f t="shared" si="178"/>
        <v>0</v>
      </c>
      <c r="T57" s="121">
        <f t="shared" si="178"/>
        <v>0</v>
      </c>
      <c r="U57" s="121">
        <f t="shared" si="178"/>
        <v>0</v>
      </c>
      <c r="V57" s="121">
        <f t="shared" si="178"/>
        <v>0</v>
      </c>
      <c r="W57" s="121">
        <f t="shared" si="178"/>
        <v>0</v>
      </c>
      <c r="X57" s="121">
        <f t="shared" si="178"/>
        <v>0</v>
      </c>
      <c r="Y57" s="121">
        <f t="shared" si="178"/>
        <v>0</v>
      </c>
      <c r="Z57" s="121">
        <f t="shared" si="178"/>
        <v>0</v>
      </c>
      <c r="AA57" s="121">
        <f t="shared" si="178"/>
        <v>0</v>
      </c>
      <c r="AB57" s="121">
        <f t="shared" si="178"/>
        <v>0</v>
      </c>
      <c r="AC57" s="121">
        <f t="shared" si="178"/>
        <v>0</v>
      </c>
      <c r="AD57" s="121">
        <f t="shared" si="178"/>
        <v>0</v>
      </c>
      <c r="AE57" s="121">
        <f t="shared" si="178"/>
        <v>0</v>
      </c>
      <c r="AF57" s="121">
        <f t="shared" si="178"/>
        <v>0</v>
      </c>
      <c r="AG57" s="121">
        <f t="shared" si="178"/>
        <v>0</v>
      </c>
      <c r="AH57" s="121">
        <f t="shared" si="178"/>
        <v>0</v>
      </c>
      <c r="AI57" s="121">
        <f t="shared" si="178"/>
        <v>0</v>
      </c>
      <c r="AJ57" s="121">
        <f t="shared" si="178"/>
        <v>0</v>
      </c>
      <c r="AK57" s="121">
        <f t="shared" si="178"/>
        <v>0</v>
      </c>
      <c r="AL57" s="121">
        <f t="shared" si="178"/>
        <v>0</v>
      </c>
      <c r="AM57" s="121">
        <f t="shared" si="178"/>
        <v>0</v>
      </c>
      <c r="AN57" s="121">
        <f t="shared" si="178"/>
        <v>0</v>
      </c>
      <c r="AO57" s="121">
        <f t="shared" si="178"/>
        <v>0</v>
      </c>
      <c r="AP57" s="121">
        <f t="shared" si="178"/>
        <v>0</v>
      </c>
      <c r="AQ57" s="121">
        <f t="shared" si="178"/>
        <v>0</v>
      </c>
      <c r="AR57" s="121">
        <f t="shared" si="178"/>
        <v>0</v>
      </c>
      <c r="AS57" s="121">
        <f t="shared" ref="AS57:BB57" si="179">+AS44</f>
        <v>0</v>
      </c>
      <c r="AT57" s="121">
        <f t="shared" si="179"/>
        <v>0</v>
      </c>
      <c r="AU57" s="121">
        <f t="shared" si="179"/>
        <v>0</v>
      </c>
      <c r="AV57" s="121">
        <f t="shared" si="179"/>
        <v>0</v>
      </c>
      <c r="AW57" s="121">
        <f t="shared" si="179"/>
        <v>0</v>
      </c>
      <c r="AX57" s="121">
        <f t="shared" si="179"/>
        <v>0</v>
      </c>
      <c r="AY57" s="121">
        <f t="shared" si="179"/>
        <v>0</v>
      </c>
      <c r="AZ57" s="121">
        <f t="shared" si="179"/>
        <v>0</v>
      </c>
      <c r="BA57" s="121">
        <f t="shared" si="179"/>
        <v>0</v>
      </c>
      <c r="BB57" s="121">
        <f t="shared" si="179"/>
        <v>0</v>
      </c>
    </row>
    <row r="58" spans="2:54" ht="15.75" thickBot="1" x14ac:dyDescent="0.3">
      <c r="B58" s="2" t="s">
        <v>7</v>
      </c>
      <c r="C58" s="122">
        <f ca="1">E58+NPV('Input Sheet'!$G$16,INDIRECT("F58:"&amp;ADDRESS(58,4+'Input Sheet'!$G$11)))</f>
        <v>0</v>
      </c>
      <c r="D58" s="459"/>
      <c r="E58" s="108">
        <f t="shared" ref="E58:AR58" si="180">+E45</f>
        <v>0</v>
      </c>
      <c r="F58" s="109">
        <f t="shared" si="180"/>
        <v>0</v>
      </c>
      <c r="G58" s="109">
        <f t="shared" si="180"/>
        <v>0</v>
      </c>
      <c r="H58" s="109">
        <f t="shared" si="180"/>
        <v>0</v>
      </c>
      <c r="I58" s="109">
        <f t="shared" si="180"/>
        <v>0</v>
      </c>
      <c r="J58" s="109">
        <f t="shared" si="180"/>
        <v>0</v>
      </c>
      <c r="K58" s="109">
        <f t="shared" si="180"/>
        <v>0</v>
      </c>
      <c r="L58" s="109">
        <f t="shared" si="180"/>
        <v>0</v>
      </c>
      <c r="M58" s="109">
        <f t="shared" si="180"/>
        <v>0</v>
      </c>
      <c r="N58" s="109">
        <f t="shared" si="180"/>
        <v>0</v>
      </c>
      <c r="O58" s="109">
        <f t="shared" si="180"/>
        <v>0</v>
      </c>
      <c r="P58" s="109">
        <f t="shared" si="180"/>
        <v>0</v>
      </c>
      <c r="Q58" s="109">
        <f t="shared" si="180"/>
        <v>0</v>
      </c>
      <c r="R58" s="109">
        <f t="shared" si="180"/>
        <v>0</v>
      </c>
      <c r="S58" s="109">
        <f t="shared" si="180"/>
        <v>0</v>
      </c>
      <c r="T58" s="109">
        <f t="shared" si="180"/>
        <v>0</v>
      </c>
      <c r="U58" s="109">
        <f t="shared" si="180"/>
        <v>0</v>
      </c>
      <c r="V58" s="109">
        <f t="shared" si="180"/>
        <v>0</v>
      </c>
      <c r="W58" s="109">
        <f t="shared" si="180"/>
        <v>0</v>
      </c>
      <c r="X58" s="109">
        <f t="shared" si="180"/>
        <v>0</v>
      </c>
      <c r="Y58" s="109">
        <f t="shared" si="180"/>
        <v>0</v>
      </c>
      <c r="Z58" s="109">
        <f t="shared" si="180"/>
        <v>0</v>
      </c>
      <c r="AA58" s="109">
        <f t="shared" si="180"/>
        <v>0</v>
      </c>
      <c r="AB58" s="109">
        <f t="shared" si="180"/>
        <v>0</v>
      </c>
      <c r="AC58" s="109">
        <f t="shared" si="180"/>
        <v>0</v>
      </c>
      <c r="AD58" s="109">
        <f t="shared" si="180"/>
        <v>0</v>
      </c>
      <c r="AE58" s="109">
        <f t="shared" si="180"/>
        <v>0</v>
      </c>
      <c r="AF58" s="109">
        <f t="shared" si="180"/>
        <v>0</v>
      </c>
      <c r="AG58" s="109">
        <f t="shared" si="180"/>
        <v>0</v>
      </c>
      <c r="AH58" s="109">
        <f t="shared" si="180"/>
        <v>0</v>
      </c>
      <c r="AI58" s="109">
        <f t="shared" si="180"/>
        <v>0</v>
      </c>
      <c r="AJ58" s="109">
        <f t="shared" si="180"/>
        <v>0</v>
      </c>
      <c r="AK58" s="109">
        <f t="shared" si="180"/>
        <v>0</v>
      </c>
      <c r="AL58" s="109">
        <f t="shared" si="180"/>
        <v>0</v>
      </c>
      <c r="AM58" s="109">
        <f t="shared" si="180"/>
        <v>0</v>
      </c>
      <c r="AN58" s="109">
        <f t="shared" si="180"/>
        <v>0</v>
      </c>
      <c r="AO58" s="109">
        <f t="shared" si="180"/>
        <v>0</v>
      </c>
      <c r="AP58" s="109">
        <f t="shared" si="180"/>
        <v>0</v>
      </c>
      <c r="AQ58" s="109">
        <f t="shared" si="180"/>
        <v>0</v>
      </c>
      <c r="AR58" s="109">
        <f t="shared" si="180"/>
        <v>0</v>
      </c>
      <c r="AS58" s="109">
        <f t="shared" ref="AS58:BB58" si="181">+AS45</f>
        <v>0</v>
      </c>
      <c r="AT58" s="109">
        <f t="shared" si="181"/>
        <v>0</v>
      </c>
      <c r="AU58" s="109">
        <f t="shared" si="181"/>
        <v>0</v>
      </c>
      <c r="AV58" s="109">
        <f t="shared" si="181"/>
        <v>0</v>
      </c>
      <c r="AW58" s="109">
        <f t="shared" si="181"/>
        <v>0</v>
      </c>
      <c r="AX58" s="109">
        <f t="shared" si="181"/>
        <v>0</v>
      </c>
      <c r="AY58" s="109">
        <f t="shared" si="181"/>
        <v>0</v>
      </c>
      <c r="AZ58" s="109">
        <f t="shared" si="181"/>
        <v>0</v>
      </c>
      <c r="BA58" s="109">
        <f t="shared" si="181"/>
        <v>0</v>
      </c>
      <c r="BB58" s="109">
        <f t="shared" si="181"/>
        <v>0</v>
      </c>
    </row>
    <row r="59" spans="2:54" ht="3.75" customHeight="1" thickBot="1" x14ac:dyDescent="0.3">
      <c r="C59" s="112"/>
      <c r="D59" s="460"/>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row>
    <row r="60" spans="2:54" ht="16.5" thickBot="1" x14ac:dyDescent="0.3">
      <c r="B60" s="461" t="s">
        <v>117</v>
      </c>
      <c r="C60" s="464">
        <f ca="1">E60+NPV('Input Sheet'!$G$16,INDIRECT("F60:"&amp;ADDRESS(60,4+'Input Sheet'!$G$11)))</f>
        <v>0</v>
      </c>
      <c r="D60" s="460"/>
      <c r="E60" s="110">
        <f t="shared" ref="E60:AR60" si="182">+SUM(E53:E58)</f>
        <v>0</v>
      </c>
      <c r="F60" s="111">
        <f t="shared" si="182"/>
        <v>0</v>
      </c>
      <c r="G60" s="111">
        <f t="shared" si="182"/>
        <v>0</v>
      </c>
      <c r="H60" s="111">
        <f t="shared" si="182"/>
        <v>0</v>
      </c>
      <c r="I60" s="111">
        <f t="shared" si="182"/>
        <v>0</v>
      </c>
      <c r="J60" s="111">
        <f t="shared" si="182"/>
        <v>0</v>
      </c>
      <c r="K60" s="111">
        <f t="shared" si="182"/>
        <v>0</v>
      </c>
      <c r="L60" s="111">
        <f t="shared" si="182"/>
        <v>0</v>
      </c>
      <c r="M60" s="111">
        <f t="shared" si="182"/>
        <v>0</v>
      </c>
      <c r="N60" s="111">
        <f t="shared" si="182"/>
        <v>0</v>
      </c>
      <c r="O60" s="111">
        <f t="shared" si="182"/>
        <v>0</v>
      </c>
      <c r="P60" s="111">
        <f t="shared" si="182"/>
        <v>0</v>
      </c>
      <c r="Q60" s="111">
        <f t="shared" si="182"/>
        <v>0</v>
      </c>
      <c r="R60" s="111">
        <f t="shared" si="182"/>
        <v>0</v>
      </c>
      <c r="S60" s="111">
        <f t="shared" si="182"/>
        <v>0</v>
      </c>
      <c r="T60" s="111">
        <f t="shared" si="182"/>
        <v>0</v>
      </c>
      <c r="U60" s="111">
        <f t="shared" si="182"/>
        <v>0</v>
      </c>
      <c r="V60" s="111">
        <f t="shared" si="182"/>
        <v>0</v>
      </c>
      <c r="W60" s="111">
        <f t="shared" si="182"/>
        <v>0</v>
      </c>
      <c r="X60" s="111">
        <f t="shared" si="182"/>
        <v>0</v>
      </c>
      <c r="Y60" s="111">
        <f t="shared" si="182"/>
        <v>0</v>
      </c>
      <c r="Z60" s="111">
        <f t="shared" si="182"/>
        <v>0</v>
      </c>
      <c r="AA60" s="111">
        <f t="shared" si="182"/>
        <v>0</v>
      </c>
      <c r="AB60" s="111">
        <f t="shared" si="182"/>
        <v>0</v>
      </c>
      <c r="AC60" s="111">
        <f t="shared" si="182"/>
        <v>0</v>
      </c>
      <c r="AD60" s="111">
        <f t="shared" si="182"/>
        <v>0</v>
      </c>
      <c r="AE60" s="111">
        <f t="shared" si="182"/>
        <v>0</v>
      </c>
      <c r="AF60" s="111">
        <f t="shared" si="182"/>
        <v>0</v>
      </c>
      <c r="AG60" s="111">
        <f t="shared" si="182"/>
        <v>0</v>
      </c>
      <c r="AH60" s="111">
        <f t="shared" si="182"/>
        <v>0</v>
      </c>
      <c r="AI60" s="111">
        <f t="shared" si="182"/>
        <v>0</v>
      </c>
      <c r="AJ60" s="111">
        <f t="shared" si="182"/>
        <v>0</v>
      </c>
      <c r="AK60" s="111">
        <f t="shared" si="182"/>
        <v>0</v>
      </c>
      <c r="AL60" s="111">
        <f t="shared" si="182"/>
        <v>0</v>
      </c>
      <c r="AM60" s="111">
        <f t="shared" si="182"/>
        <v>0</v>
      </c>
      <c r="AN60" s="111">
        <f t="shared" si="182"/>
        <v>0</v>
      </c>
      <c r="AO60" s="111">
        <f t="shared" si="182"/>
        <v>0</v>
      </c>
      <c r="AP60" s="111">
        <f t="shared" si="182"/>
        <v>0</v>
      </c>
      <c r="AQ60" s="111">
        <f t="shared" si="182"/>
        <v>0</v>
      </c>
      <c r="AR60" s="111">
        <f t="shared" si="182"/>
        <v>0</v>
      </c>
      <c r="AS60" s="111">
        <f t="shared" ref="AS60:BB60" si="183">+SUM(AS53:AS58)</f>
        <v>0</v>
      </c>
      <c r="AT60" s="111">
        <f t="shared" si="183"/>
        <v>0</v>
      </c>
      <c r="AU60" s="111">
        <f t="shared" si="183"/>
        <v>0</v>
      </c>
      <c r="AV60" s="111">
        <f t="shared" si="183"/>
        <v>0</v>
      </c>
      <c r="AW60" s="111">
        <f t="shared" si="183"/>
        <v>0</v>
      </c>
      <c r="AX60" s="111">
        <f t="shared" si="183"/>
        <v>0</v>
      </c>
      <c r="AY60" s="111">
        <f t="shared" si="183"/>
        <v>0</v>
      </c>
      <c r="AZ60" s="111">
        <f t="shared" si="183"/>
        <v>0</v>
      </c>
      <c r="BA60" s="111">
        <f t="shared" si="183"/>
        <v>0</v>
      </c>
      <c r="BB60" s="111">
        <f t="shared" si="183"/>
        <v>0</v>
      </c>
    </row>
    <row r="61" spans="2:54" ht="16.5" thickBot="1" x14ac:dyDescent="0.3">
      <c r="B61" s="461" t="s">
        <v>118</v>
      </c>
      <c r="C61" s="465" t="e">
        <f ca="1">IRR(INDIRECT("E60:"&amp;ADDRESS(60,4+'Input Sheet'!$G$11)))</f>
        <v>#NUM!</v>
      </c>
    </row>
    <row r="62" spans="2:54" x14ac:dyDescent="0.25">
      <c r="D62" s="2"/>
    </row>
    <row r="63" spans="2:54" x14ac:dyDescent="0.25">
      <c r="D63" s="2"/>
    </row>
    <row r="64" spans="2:54" ht="30" customHeight="1" x14ac:dyDescent="0.3">
      <c r="B64" s="455" t="s">
        <v>121</v>
      </c>
      <c r="C64" s="456"/>
      <c r="E64" s="457">
        <f>+'Input Sheet'!$G$12</f>
        <v>2022</v>
      </c>
      <c r="F64" s="457">
        <f t="shared" ref="F64" si="184">E64+1</f>
        <v>2023</v>
      </c>
      <c r="G64" s="457">
        <f t="shared" ref="G64" si="185">F64+1</f>
        <v>2024</v>
      </c>
      <c r="H64" s="457">
        <f t="shared" ref="H64" si="186">G64+1</f>
        <v>2025</v>
      </c>
      <c r="I64" s="457">
        <f t="shared" ref="I64" si="187">H64+1</f>
        <v>2026</v>
      </c>
      <c r="J64" s="457">
        <f t="shared" ref="J64" si="188">I64+1</f>
        <v>2027</v>
      </c>
      <c r="K64" s="457">
        <f t="shared" ref="K64" si="189">J64+1</f>
        <v>2028</v>
      </c>
      <c r="L64" s="457">
        <f t="shared" ref="L64" si="190">K64+1</f>
        <v>2029</v>
      </c>
      <c r="M64" s="457">
        <f t="shared" ref="M64" si="191">L64+1</f>
        <v>2030</v>
      </c>
      <c r="N64" s="457">
        <f t="shared" ref="N64" si="192">M64+1</f>
        <v>2031</v>
      </c>
      <c r="O64" s="457">
        <f t="shared" ref="O64" si="193">N64+1</f>
        <v>2032</v>
      </c>
      <c r="P64" s="457">
        <f t="shared" ref="P64" si="194">O64+1</f>
        <v>2033</v>
      </c>
      <c r="Q64" s="457">
        <f t="shared" ref="Q64" si="195">P64+1</f>
        <v>2034</v>
      </c>
      <c r="R64" s="457">
        <f t="shared" ref="R64" si="196">Q64+1</f>
        <v>2035</v>
      </c>
      <c r="S64" s="457">
        <f t="shared" ref="S64" si="197">R64+1</f>
        <v>2036</v>
      </c>
      <c r="T64" s="457">
        <f t="shared" ref="T64" si="198">S64+1</f>
        <v>2037</v>
      </c>
      <c r="U64" s="457">
        <f t="shared" ref="U64" si="199">T64+1</f>
        <v>2038</v>
      </c>
      <c r="V64" s="457">
        <f t="shared" ref="V64" si="200">U64+1</f>
        <v>2039</v>
      </c>
      <c r="W64" s="457">
        <f t="shared" ref="W64" si="201">V64+1</f>
        <v>2040</v>
      </c>
      <c r="X64" s="457">
        <f t="shared" ref="X64" si="202">W64+1</f>
        <v>2041</v>
      </c>
      <c r="Y64" s="457">
        <f t="shared" ref="Y64" si="203">X64+1</f>
        <v>2042</v>
      </c>
      <c r="Z64" s="457">
        <f t="shared" ref="Z64" si="204">Y64+1</f>
        <v>2043</v>
      </c>
      <c r="AA64" s="457">
        <f t="shared" ref="AA64" si="205">Z64+1</f>
        <v>2044</v>
      </c>
      <c r="AB64" s="457">
        <f t="shared" ref="AB64" si="206">AA64+1</f>
        <v>2045</v>
      </c>
      <c r="AC64" s="457">
        <f t="shared" ref="AC64" si="207">AB64+1</f>
        <v>2046</v>
      </c>
      <c r="AD64" s="457">
        <f t="shared" ref="AD64" si="208">AC64+1</f>
        <v>2047</v>
      </c>
      <c r="AE64" s="457">
        <f t="shared" ref="AE64" si="209">AD64+1</f>
        <v>2048</v>
      </c>
      <c r="AF64" s="457">
        <f t="shared" ref="AF64" si="210">AE64+1</f>
        <v>2049</v>
      </c>
      <c r="AG64" s="457">
        <f t="shared" ref="AG64" si="211">AF64+1</f>
        <v>2050</v>
      </c>
      <c r="AH64" s="457">
        <f t="shared" ref="AH64" si="212">AG64+1</f>
        <v>2051</v>
      </c>
      <c r="AI64" s="457">
        <f t="shared" ref="AI64" si="213">AH64+1</f>
        <v>2052</v>
      </c>
      <c r="AJ64" s="457">
        <f t="shared" ref="AJ64" si="214">AI64+1</f>
        <v>2053</v>
      </c>
      <c r="AK64" s="457">
        <f t="shared" ref="AK64" si="215">AJ64+1</f>
        <v>2054</v>
      </c>
      <c r="AL64" s="457">
        <f t="shared" ref="AL64" si="216">AK64+1</f>
        <v>2055</v>
      </c>
      <c r="AM64" s="457">
        <f t="shared" ref="AM64" si="217">AL64+1</f>
        <v>2056</v>
      </c>
      <c r="AN64" s="457">
        <f t="shared" ref="AN64" si="218">AM64+1</f>
        <v>2057</v>
      </c>
      <c r="AO64" s="457">
        <f t="shared" ref="AO64" si="219">AN64+1</f>
        <v>2058</v>
      </c>
      <c r="AP64" s="457">
        <f t="shared" ref="AP64" si="220">AO64+1</f>
        <v>2059</v>
      </c>
      <c r="AQ64" s="457">
        <f t="shared" ref="AQ64" si="221">AP64+1</f>
        <v>2060</v>
      </c>
      <c r="AR64" s="457">
        <f t="shared" ref="AR64" si="222">AQ64+1</f>
        <v>2061</v>
      </c>
      <c r="AS64" s="457">
        <f t="shared" ref="AS64" si="223">AR64+1</f>
        <v>2062</v>
      </c>
      <c r="AT64" s="457">
        <f t="shared" ref="AT64" si="224">AS64+1</f>
        <v>2063</v>
      </c>
      <c r="AU64" s="457">
        <f t="shared" ref="AU64" si="225">AT64+1</f>
        <v>2064</v>
      </c>
      <c r="AV64" s="457">
        <f t="shared" ref="AV64" si="226">AU64+1</f>
        <v>2065</v>
      </c>
      <c r="AW64" s="457">
        <f t="shared" ref="AW64" si="227">AV64+1</f>
        <v>2066</v>
      </c>
      <c r="AX64" s="457">
        <f t="shared" ref="AX64" si="228">AW64+1</f>
        <v>2067</v>
      </c>
      <c r="AY64" s="457">
        <f t="shared" ref="AY64" si="229">AX64+1</f>
        <v>2068</v>
      </c>
      <c r="AZ64" s="457">
        <f t="shared" ref="AZ64" si="230">AY64+1</f>
        <v>2069</v>
      </c>
      <c r="BA64" s="457">
        <f t="shared" ref="BA64" si="231">AZ64+1</f>
        <v>2070</v>
      </c>
      <c r="BB64" s="457">
        <f t="shared" ref="BB64" si="232">BA64+1</f>
        <v>2071</v>
      </c>
    </row>
    <row r="65" spans="2:54" ht="3.75" customHeight="1" thickBot="1" x14ac:dyDescent="0.3"/>
    <row r="66" spans="2:54" x14ac:dyDescent="0.25">
      <c r="B66" s="2" t="s">
        <v>5</v>
      </c>
      <c r="C66" s="162"/>
      <c r="D66" s="162"/>
      <c r="E66" s="106">
        <f>-'Input Sheet'!I73</f>
        <v>0</v>
      </c>
      <c r="F66" s="107">
        <f>-'Input Sheet'!J73</f>
        <v>0</v>
      </c>
      <c r="G66" s="107">
        <f>-'Input Sheet'!K73</f>
        <v>0</v>
      </c>
      <c r="H66" s="107">
        <f>-'Input Sheet'!L73</f>
        <v>0</v>
      </c>
      <c r="I66" s="107">
        <f>-'Input Sheet'!M73</f>
        <v>0</v>
      </c>
      <c r="J66" s="107">
        <f>-'Input Sheet'!N73</f>
        <v>0</v>
      </c>
      <c r="K66" s="107">
        <f>-'Input Sheet'!O73</f>
        <v>0</v>
      </c>
      <c r="L66" s="107">
        <f>-'Input Sheet'!P73</f>
        <v>0</v>
      </c>
      <c r="M66" s="107">
        <f>-'Input Sheet'!Q73</f>
        <v>0</v>
      </c>
      <c r="N66" s="107">
        <f>-'Input Sheet'!R73</f>
        <v>0</v>
      </c>
      <c r="O66" s="107">
        <f>-'Input Sheet'!S73</f>
        <v>0</v>
      </c>
      <c r="P66" s="107">
        <f>-'Input Sheet'!T73</f>
        <v>0</v>
      </c>
      <c r="Q66" s="107">
        <f>-'Input Sheet'!U73</f>
        <v>0</v>
      </c>
      <c r="R66" s="107">
        <f>-'Input Sheet'!V73</f>
        <v>0</v>
      </c>
      <c r="S66" s="107">
        <f>-'Input Sheet'!W73</f>
        <v>0</v>
      </c>
      <c r="T66" s="107">
        <f>-'Input Sheet'!X73</f>
        <v>0</v>
      </c>
      <c r="U66" s="107">
        <f>-'Input Sheet'!Y73</f>
        <v>0</v>
      </c>
      <c r="V66" s="107">
        <f>-'Input Sheet'!Z73</f>
        <v>0</v>
      </c>
      <c r="W66" s="107">
        <f>-'Input Sheet'!AA73</f>
        <v>0</v>
      </c>
      <c r="X66" s="107">
        <f>-'Input Sheet'!AB73</f>
        <v>0</v>
      </c>
      <c r="Y66" s="107">
        <f>-'Input Sheet'!AC73</f>
        <v>0</v>
      </c>
      <c r="Z66" s="107">
        <f>-'Input Sheet'!AD73</f>
        <v>0</v>
      </c>
      <c r="AA66" s="107">
        <f>-'Input Sheet'!AE73</f>
        <v>0</v>
      </c>
      <c r="AB66" s="107">
        <f>-'Input Sheet'!AF73</f>
        <v>0</v>
      </c>
      <c r="AC66" s="107">
        <f>-'Input Sheet'!AG73</f>
        <v>0</v>
      </c>
      <c r="AD66" s="107">
        <f>-'Input Sheet'!AH73</f>
        <v>0</v>
      </c>
      <c r="AE66" s="107">
        <f>-'Input Sheet'!AI73</f>
        <v>0</v>
      </c>
      <c r="AF66" s="107">
        <f>-'Input Sheet'!AJ73</f>
        <v>0</v>
      </c>
      <c r="AG66" s="107">
        <f>-'Input Sheet'!AK73</f>
        <v>0</v>
      </c>
      <c r="AH66" s="107">
        <f>-'Input Sheet'!AL73</f>
        <v>0</v>
      </c>
      <c r="AI66" s="107">
        <f>-'Input Sheet'!AM73</f>
        <v>0</v>
      </c>
      <c r="AJ66" s="107">
        <f>-'Input Sheet'!AN73</f>
        <v>0</v>
      </c>
      <c r="AK66" s="107">
        <f>-'Input Sheet'!AO73</f>
        <v>0</v>
      </c>
      <c r="AL66" s="107">
        <f>-'Input Sheet'!AP73</f>
        <v>0</v>
      </c>
      <c r="AM66" s="107">
        <f>-'Input Sheet'!AQ73</f>
        <v>0</v>
      </c>
      <c r="AN66" s="107">
        <f>-'Input Sheet'!AR73</f>
        <v>0</v>
      </c>
      <c r="AO66" s="107">
        <f>-'Input Sheet'!AS73</f>
        <v>0</v>
      </c>
      <c r="AP66" s="107">
        <f>-'Input Sheet'!AT73</f>
        <v>0</v>
      </c>
      <c r="AQ66" s="107">
        <f>-'Input Sheet'!AU73</f>
        <v>0</v>
      </c>
      <c r="AR66" s="107">
        <f>-'Input Sheet'!AV73</f>
        <v>0</v>
      </c>
      <c r="AS66" s="107">
        <f>-'Input Sheet'!AW73</f>
        <v>0</v>
      </c>
      <c r="AT66" s="107">
        <f>-'Input Sheet'!AX73</f>
        <v>0</v>
      </c>
      <c r="AU66" s="107">
        <f>-'Input Sheet'!AY73</f>
        <v>0</v>
      </c>
      <c r="AV66" s="107">
        <f>-'Input Sheet'!AZ73</f>
        <v>0</v>
      </c>
      <c r="AW66" s="107">
        <f>-'Input Sheet'!BA73</f>
        <v>0</v>
      </c>
      <c r="AX66" s="107">
        <f>-'Input Sheet'!BB73</f>
        <v>0</v>
      </c>
      <c r="AY66" s="107">
        <f>-'Input Sheet'!BC73</f>
        <v>0</v>
      </c>
      <c r="AZ66" s="107">
        <f>-'Input Sheet'!BD73</f>
        <v>0</v>
      </c>
      <c r="BA66" s="107">
        <f>-'Input Sheet'!BE73</f>
        <v>0</v>
      </c>
      <c r="BB66" s="107">
        <f>-'Input Sheet'!BF73</f>
        <v>0</v>
      </c>
    </row>
    <row r="67" spans="2:54" x14ac:dyDescent="0.25">
      <c r="B67" s="2" t="s">
        <v>125</v>
      </c>
      <c r="C67" s="162"/>
      <c r="D67" s="162"/>
      <c r="E67" s="117">
        <f>+'Input Sheet'!I235</f>
        <v>0</v>
      </c>
      <c r="F67" s="118">
        <f>+'Input Sheet'!J235</f>
        <v>0</v>
      </c>
      <c r="G67" s="118">
        <f>+'Input Sheet'!K235</f>
        <v>0</v>
      </c>
      <c r="H67" s="118">
        <f>+'Input Sheet'!L235</f>
        <v>0</v>
      </c>
      <c r="I67" s="118">
        <f>+'Input Sheet'!M235</f>
        <v>0</v>
      </c>
      <c r="J67" s="118">
        <f>+'Input Sheet'!N235</f>
        <v>0</v>
      </c>
      <c r="K67" s="118">
        <f>+'Input Sheet'!O235</f>
        <v>0</v>
      </c>
      <c r="L67" s="118">
        <f>+'Input Sheet'!P235</f>
        <v>0</v>
      </c>
      <c r="M67" s="118">
        <f>+'Input Sheet'!Q235</f>
        <v>0</v>
      </c>
      <c r="N67" s="118">
        <f>+'Input Sheet'!R235</f>
        <v>0</v>
      </c>
      <c r="O67" s="118">
        <f>+'Input Sheet'!S235</f>
        <v>0</v>
      </c>
      <c r="P67" s="118">
        <f>+'Input Sheet'!T235</f>
        <v>0</v>
      </c>
      <c r="Q67" s="118">
        <f>+'Input Sheet'!U235</f>
        <v>0</v>
      </c>
      <c r="R67" s="118">
        <f>+'Input Sheet'!V235</f>
        <v>0</v>
      </c>
      <c r="S67" s="118">
        <f>+'Input Sheet'!W235</f>
        <v>0</v>
      </c>
      <c r="T67" s="118">
        <f>+'Input Sheet'!X235</f>
        <v>0</v>
      </c>
      <c r="U67" s="118">
        <f>+'Input Sheet'!Y235</f>
        <v>0</v>
      </c>
      <c r="V67" s="118">
        <f>+'Input Sheet'!Z235</f>
        <v>0</v>
      </c>
      <c r="W67" s="118">
        <f>+'Input Sheet'!AA235</f>
        <v>0</v>
      </c>
      <c r="X67" s="118">
        <f>+'Input Sheet'!AB235</f>
        <v>0</v>
      </c>
      <c r="Y67" s="118">
        <f>+'Input Sheet'!AC235</f>
        <v>0</v>
      </c>
      <c r="Z67" s="118">
        <f>+'Input Sheet'!AD235</f>
        <v>0</v>
      </c>
      <c r="AA67" s="118">
        <f>+'Input Sheet'!AE235</f>
        <v>0</v>
      </c>
      <c r="AB67" s="118">
        <f>+'Input Sheet'!AF235</f>
        <v>0</v>
      </c>
      <c r="AC67" s="118">
        <f>+'Input Sheet'!AG235</f>
        <v>0</v>
      </c>
      <c r="AD67" s="118">
        <f>+'Input Sheet'!AH235</f>
        <v>0</v>
      </c>
      <c r="AE67" s="118">
        <f>+'Input Sheet'!AI235</f>
        <v>0</v>
      </c>
      <c r="AF67" s="118">
        <f>+'Input Sheet'!AJ235</f>
        <v>0</v>
      </c>
      <c r="AG67" s="118">
        <f>+'Input Sheet'!AK235</f>
        <v>0</v>
      </c>
      <c r="AH67" s="118">
        <f>+'Input Sheet'!AL235</f>
        <v>0</v>
      </c>
      <c r="AI67" s="118">
        <f>+'Input Sheet'!AM235</f>
        <v>0</v>
      </c>
      <c r="AJ67" s="118">
        <f>+'Input Sheet'!AN235</f>
        <v>0</v>
      </c>
      <c r="AK67" s="118">
        <f>+'Input Sheet'!AO235</f>
        <v>0</v>
      </c>
      <c r="AL67" s="118">
        <f>+'Input Sheet'!AP235</f>
        <v>0</v>
      </c>
      <c r="AM67" s="118">
        <f>+'Input Sheet'!AQ235</f>
        <v>0</v>
      </c>
      <c r="AN67" s="118">
        <f>+'Input Sheet'!AR235</f>
        <v>0</v>
      </c>
      <c r="AO67" s="118">
        <f>+'Input Sheet'!AS235</f>
        <v>0</v>
      </c>
      <c r="AP67" s="118">
        <f>+'Input Sheet'!AT235</f>
        <v>0</v>
      </c>
      <c r="AQ67" s="118">
        <f>+'Input Sheet'!AU235</f>
        <v>0</v>
      </c>
      <c r="AR67" s="118">
        <f>+'Input Sheet'!AV235</f>
        <v>0</v>
      </c>
      <c r="AS67" s="118">
        <f>+'Input Sheet'!AW235</f>
        <v>0</v>
      </c>
      <c r="AT67" s="118">
        <f>+'Input Sheet'!AX235</f>
        <v>0</v>
      </c>
      <c r="AU67" s="118">
        <f>+'Input Sheet'!AY235</f>
        <v>0</v>
      </c>
      <c r="AV67" s="118">
        <f>+'Input Sheet'!AZ235</f>
        <v>0</v>
      </c>
      <c r="AW67" s="118">
        <f>+'Input Sheet'!BA235</f>
        <v>0</v>
      </c>
      <c r="AX67" s="118">
        <f>+'Input Sheet'!BB235</f>
        <v>0</v>
      </c>
      <c r="AY67" s="118">
        <f>+'Input Sheet'!BC235</f>
        <v>0</v>
      </c>
      <c r="AZ67" s="118">
        <f>+'Input Sheet'!BD235</f>
        <v>0</v>
      </c>
      <c r="BA67" s="118">
        <f>+'Input Sheet'!BE235</f>
        <v>0</v>
      </c>
      <c r="BB67" s="118">
        <f>+'Input Sheet'!BF235</f>
        <v>0</v>
      </c>
    </row>
    <row r="68" spans="2:54" x14ac:dyDescent="0.25">
      <c r="B68" s="2" t="s">
        <v>120</v>
      </c>
      <c r="C68" s="162"/>
      <c r="D68" s="162"/>
      <c r="E68" s="117">
        <f>-'Input Sheet'!I238</f>
        <v>0</v>
      </c>
      <c r="F68" s="118">
        <f>-'Input Sheet'!J238</f>
        <v>0</v>
      </c>
      <c r="G68" s="118">
        <f>-'Input Sheet'!K238</f>
        <v>0</v>
      </c>
      <c r="H68" s="118">
        <f>-'Input Sheet'!L238</f>
        <v>0</v>
      </c>
      <c r="I68" s="118">
        <f>-'Input Sheet'!M238</f>
        <v>0</v>
      </c>
      <c r="J68" s="118">
        <f>-'Input Sheet'!N238</f>
        <v>0</v>
      </c>
      <c r="K68" s="118">
        <f>-'Input Sheet'!O238</f>
        <v>0</v>
      </c>
      <c r="L68" s="118">
        <f>-'Input Sheet'!P238</f>
        <v>0</v>
      </c>
      <c r="M68" s="118">
        <f>-'Input Sheet'!Q238</f>
        <v>0</v>
      </c>
      <c r="N68" s="118">
        <f>-'Input Sheet'!R238</f>
        <v>0</v>
      </c>
      <c r="O68" s="118">
        <f>-'Input Sheet'!S238</f>
        <v>0</v>
      </c>
      <c r="P68" s="118">
        <f>-'Input Sheet'!T238</f>
        <v>0</v>
      </c>
      <c r="Q68" s="118">
        <f>-'Input Sheet'!U238</f>
        <v>0</v>
      </c>
      <c r="R68" s="118">
        <f>-'Input Sheet'!V238</f>
        <v>0</v>
      </c>
      <c r="S68" s="118">
        <f>-'Input Sheet'!W238</f>
        <v>0</v>
      </c>
      <c r="T68" s="118">
        <f>-'Input Sheet'!X238</f>
        <v>0</v>
      </c>
      <c r="U68" s="118">
        <f>-'Input Sheet'!Y238</f>
        <v>0</v>
      </c>
      <c r="V68" s="118">
        <f>-'Input Sheet'!Z238</f>
        <v>0</v>
      </c>
      <c r="W68" s="118">
        <f>-'Input Sheet'!AA238</f>
        <v>0</v>
      </c>
      <c r="X68" s="118">
        <f>-'Input Sheet'!AB238</f>
        <v>0</v>
      </c>
      <c r="Y68" s="118">
        <f>-'Input Sheet'!AC238</f>
        <v>0</v>
      </c>
      <c r="Z68" s="118">
        <f>-'Input Sheet'!AD238</f>
        <v>0</v>
      </c>
      <c r="AA68" s="118">
        <f>-'Input Sheet'!AE238</f>
        <v>0</v>
      </c>
      <c r="AB68" s="118">
        <f>-'Input Sheet'!AF238</f>
        <v>0</v>
      </c>
      <c r="AC68" s="118">
        <f>-'Input Sheet'!AG238</f>
        <v>0</v>
      </c>
      <c r="AD68" s="118">
        <f>-'Input Sheet'!AH238</f>
        <v>0</v>
      </c>
      <c r="AE68" s="118">
        <f>-'Input Sheet'!AI238</f>
        <v>0</v>
      </c>
      <c r="AF68" s="118">
        <f>-'Input Sheet'!AJ238</f>
        <v>0</v>
      </c>
      <c r="AG68" s="118">
        <f>-'Input Sheet'!AK238</f>
        <v>0</v>
      </c>
      <c r="AH68" s="118">
        <f>-'Input Sheet'!AL238</f>
        <v>0</v>
      </c>
      <c r="AI68" s="118">
        <f>-'Input Sheet'!AM238</f>
        <v>0</v>
      </c>
      <c r="AJ68" s="118">
        <f>-'Input Sheet'!AN238</f>
        <v>0</v>
      </c>
      <c r="AK68" s="118">
        <f>-'Input Sheet'!AO238</f>
        <v>0</v>
      </c>
      <c r="AL68" s="118">
        <f>-'Input Sheet'!AP238</f>
        <v>0</v>
      </c>
      <c r="AM68" s="118">
        <f>-'Input Sheet'!AQ238</f>
        <v>0</v>
      </c>
      <c r="AN68" s="118">
        <f>-'Input Sheet'!AR238</f>
        <v>0</v>
      </c>
      <c r="AO68" s="118">
        <f>-'Input Sheet'!AS238</f>
        <v>0</v>
      </c>
      <c r="AP68" s="118">
        <f>-'Input Sheet'!AT238</f>
        <v>0</v>
      </c>
      <c r="AQ68" s="118">
        <f>-'Input Sheet'!AU238</f>
        <v>0</v>
      </c>
      <c r="AR68" s="118">
        <f>-'Input Sheet'!AV238</f>
        <v>0</v>
      </c>
      <c r="AS68" s="118">
        <f>-'Input Sheet'!AW238</f>
        <v>0</v>
      </c>
      <c r="AT68" s="118">
        <f>-'Input Sheet'!AX238</f>
        <v>0</v>
      </c>
      <c r="AU68" s="118">
        <f>-'Input Sheet'!AY238</f>
        <v>0</v>
      </c>
      <c r="AV68" s="118">
        <f>-'Input Sheet'!AZ238</f>
        <v>0</v>
      </c>
      <c r="AW68" s="118">
        <f>-'Input Sheet'!BA238</f>
        <v>0</v>
      </c>
      <c r="AX68" s="118">
        <f>-'Input Sheet'!BB238</f>
        <v>0</v>
      </c>
      <c r="AY68" s="118">
        <f>-'Input Sheet'!BC238</f>
        <v>0</v>
      </c>
      <c r="AZ68" s="118">
        <f>-'Input Sheet'!BD238</f>
        <v>0</v>
      </c>
      <c r="BA68" s="118">
        <f>-'Input Sheet'!BE238</f>
        <v>0</v>
      </c>
      <c r="BB68" s="118">
        <f>-'Input Sheet'!BF238</f>
        <v>0</v>
      </c>
    </row>
    <row r="69" spans="2:54" x14ac:dyDescent="0.25">
      <c r="B69" s="2" t="s">
        <v>35</v>
      </c>
      <c r="C69" s="162"/>
      <c r="D69" s="162"/>
      <c r="E69" s="117">
        <f>-'Input Sheet'!I79</f>
        <v>0</v>
      </c>
      <c r="F69" s="118">
        <f>-'Input Sheet'!J79</f>
        <v>0</v>
      </c>
      <c r="G69" s="118">
        <f>-'Input Sheet'!K79</f>
        <v>0</v>
      </c>
      <c r="H69" s="118">
        <f>-'Input Sheet'!L79</f>
        <v>0</v>
      </c>
      <c r="I69" s="118">
        <f>-'Input Sheet'!M79</f>
        <v>0</v>
      </c>
      <c r="J69" s="118">
        <f>-'Input Sheet'!N79</f>
        <v>0</v>
      </c>
      <c r="K69" s="118">
        <f>-'Input Sheet'!O79</f>
        <v>0</v>
      </c>
      <c r="L69" s="118">
        <f>-'Input Sheet'!P79</f>
        <v>0</v>
      </c>
      <c r="M69" s="118">
        <f>-'Input Sheet'!Q79</f>
        <v>0</v>
      </c>
      <c r="N69" s="118">
        <f>-'Input Sheet'!R79</f>
        <v>0</v>
      </c>
      <c r="O69" s="118">
        <f>-'Input Sheet'!S79</f>
        <v>0</v>
      </c>
      <c r="P69" s="118">
        <f>-'Input Sheet'!T79</f>
        <v>0</v>
      </c>
      <c r="Q69" s="118">
        <f>-'Input Sheet'!U79</f>
        <v>0</v>
      </c>
      <c r="R69" s="118">
        <f>-'Input Sheet'!V79</f>
        <v>0</v>
      </c>
      <c r="S69" s="118">
        <f>-'Input Sheet'!W79</f>
        <v>0</v>
      </c>
      <c r="T69" s="118">
        <f>-'Input Sheet'!X79</f>
        <v>0</v>
      </c>
      <c r="U69" s="118">
        <f>-'Input Sheet'!Y79</f>
        <v>0</v>
      </c>
      <c r="V69" s="118">
        <f>-'Input Sheet'!Z79</f>
        <v>0</v>
      </c>
      <c r="W69" s="118">
        <f>-'Input Sheet'!AA79</f>
        <v>0</v>
      </c>
      <c r="X69" s="118">
        <f>-'Input Sheet'!AB79</f>
        <v>0</v>
      </c>
      <c r="Y69" s="118">
        <f>-'Input Sheet'!AC79</f>
        <v>0</v>
      </c>
      <c r="Z69" s="118">
        <f>-'Input Sheet'!AD79</f>
        <v>0</v>
      </c>
      <c r="AA69" s="118">
        <f>-'Input Sheet'!AE79</f>
        <v>0</v>
      </c>
      <c r="AB69" s="118">
        <f>-'Input Sheet'!AF79</f>
        <v>0</v>
      </c>
      <c r="AC69" s="118">
        <f>-'Input Sheet'!AG79</f>
        <v>0</v>
      </c>
      <c r="AD69" s="118">
        <f>-'Input Sheet'!AH79</f>
        <v>0</v>
      </c>
      <c r="AE69" s="118">
        <f>-'Input Sheet'!AI79</f>
        <v>0</v>
      </c>
      <c r="AF69" s="118">
        <f>-'Input Sheet'!AJ79</f>
        <v>0</v>
      </c>
      <c r="AG69" s="118">
        <f>-'Input Sheet'!AK79</f>
        <v>0</v>
      </c>
      <c r="AH69" s="118">
        <f>-'Input Sheet'!AL79</f>
        <v>0</v>
      </c>
      <c r="AI69" s="118">
        <f>-'Input Sheet'!AM79</f>
        <v>0</v>
      </c>
      <c r="AJ69" s="118">
        <f>-'Input Sheet'!AN79</f>
        <v>0</v>
      </c>
      <c r="AK69" s="118">
        <f>-'Input Sheet'!AO79</f>
        <v>0</v>
      </c>
      <c r="AL69" s="118">
        <f>-'Input Sheet'!AP79</f>
        <v>0</v>
      </c>
      <c r="AM69" s="118">
        <f>-'Input Sheet'!AQ79</f>
        <v>0</v>
      </c>
      <c r="AN69" s="118">
        <f>-'Input Sheet'!AR79</f>
        <v>0</v>
      </c>
      <c r="AO69" s="118">
        <f>-'Input Sheet'!AS79</f>
        <v>0</v>
      </c>
      <c r="AP69" s="118">
        <f>-'Input Sheet'!AT79</f>
        <v>0</v>
      </c>
      <c r="AQ69" s="118">
        <f>-'Input Sheet'!AU79</f>
        <v>0</v>
      </c>
      <c r="AR69" s="118">
        <f>-'Input Sheet'!AV79</f>
        <v>0</v>
      </c>
      <c r="AS69" s="118">
        <f>-'Input Sheet'!AW79</f>
        <v>0</v>
      </c>
      <c r="AT69" s="118">
        <f>-'Input Sheet'!AX79</f>
        <v>0</v>
      </c>
      <c r="AU69" s="118">
        <f>-'Input Sheet'!AY79</f>
        <v>0</v>
      </c>
      <c r="AV69" s="118">
        <f>-'Input Sheet'!AZ79</f>
        <v>0</v>
      </c>
      <c r="AW69" s="118">
        <f>-'Input Sheet'!BA79</f>
        <v>0</v>
      </c>
      <c r="AX69" s="118">
        <f>-'Input Sheet'!BB79</f>
        <v>0</v>
      </c>
      <c r="AY69" s="118">
        <f>-'Input Sheet'!BC79</f>
        <v>0</v>
      </c>
      <c r="AZ69" s="118">
        <f>-'Input Sheet'!BD79</f>
        <v>0</v>
      </c>
      <c r="BA69" s="118">
        <f>-'Input Sheet'!BE79</f>
        <v>0</v>
      </c>
      <c r="BB69" s="118">
        <f>-'Input Sheet'!BF79</f>
        <v>0</v>
      </c>
    </row>
    <row r="70" spans="2:54" x14ac:dyDescent="0.25">
      <c r="B70" s="2" t="s">
        <v>136</v>
      </c>
      <c r="C70" s="162"/>
      <c r="D70" s="162"/>
      <c r="E70" s="120">
        <f>-'Input Sheet'!I125-'Input Sheet'!I128</f>
        <v>0</v>
      </c>
      <c r="F70" s="121">
        <f>-'Input Sheet'!J125-'Input Sheet'!J128</f>
        <v>0</v>
      </c>
      <c r="G70" s="121">
        <f>-'Input Sheet'!K125-'Input Sheet'!K128</f>
        <v>0</v>
      </c>
      <c r="H70" s="121">
        <f>-'Input Sheet'!L125-'Input Sheet'!L128</f>
        <v>0</v>
      </c>
      <c r="I70" s="121">
        <f>-'Input Sheet'!M125-'Input Sheet'!M128</f>
        <v>0</v>
      </c>
      <c r="J70" s="121">
        <f>-'Input Sheet'!N125-'Input Sheet'!N128</f>
        <v>0</v>
      </c>
      <c r="K70" s="121">
        <f>-'Input Sheet'!O125-'Input Sheet'!O128</f>
        <v>0</v>
      </c>
      <c r="L70" s="121">
        <f>-'Input Sheet'!P125-'Input Sheet'!P128</f>
        <v>0</v>
      </c>
      <c r="M70" s="121">
        <f>-'Input Sheet'!Q125-'Input Sheet'!Q128</f>
        <v>0</v>
      </c>
      <c r="N70" s="121">
        <f>-'Input Sheet'!R125-'Input Sheet'!R128</f>
        <v>0</v>
      </c>
      <c r="O70" s="121">
        <f>-'Input Sheet'!S125-'Input Sheet'!S128</f>
        <v>0</v>
      </c>
      <c r="P70" s="121">
        <f>-'Input Sheet'!T125-'Input Sheet'!T128</f>
        <v>0</v>
      </c>
      <c r="Q70" s="121">
        <f>-'Input Sheet'!U125-'Input Sheet'!U128</f>
        <v>0</v>
      </c>
      <c r="R70" s="121">
        <f>-'Input Sheet'!V125-'Input Sheet'!V128</f>
        <v>0</v>
      </c>
      <c r="S70" s="121">
        <f>-'Input Sheet'!W125-'Input Sheet'!W128</f>
        <v>0</v>
      </c>
      <c r="T70" s="121">
        <f>-'Input Sheet'!X125-'Input Sheet'!X128</f>
        <v>0</v>
      </c>
      <c r="U70" s="121">
        <f>-'Input Sheet'!Y125-'Input Sheet'!Y128</f>
        <v>0</v>
      </c>
      <c r="V70" s="121">
        <f>-'Input Sheet'!Z125-'Input Sheet'!Z128</f>
        <v>0</v>
      </c>
      <c r="W70" s="121">
        <f>-'Input Sheet'!AA125-'Input Sheet'!AA128</f>
        <v>0</v>
      </c>
      <c r="X70" s="121">
        <f>-'Input Sheet'!AB125-'Input Sheet'!AB128</f>
        <v>0</v>
      </c>
      <c r="Y70" s="121">
        <f>-'Input Sheet'!AC125-'Input Sheet'!AC128</f>
        <v>0</v>
      </c>
      <c r="Z70" s="121">
        <f>-'Input Sheet'!AD125-'Input Sheet'!AD128</f>
        <v>0</v>
      </c>
      <c r="AA70" s="121">
        <f>-'Input Sheet'!AE125-'Input Sheet'!AE128</f>
        <v>0</v>
      </c>
      <c r="AB70" s="121">
        <f>-'Input Sheet'!AF125-'Input Sheet'!AF128</f>
        <v>0</v>
      </c>
      <c r="AC70" s="121">
        <f>-'Input Sheet'!AG125-'Input Sheet'!AG128</f>
        <v>0</v>
      </c>
      <c r="AD70" s="121">
        <f>-'Input Sheet'!AH125-'Input Sheet'!AH128</f>
        <v>0</v>
      </c>
      <c r="AE70" s="121">
        <f>-'Input Sheet'!AI125-'Input Sheet'!AI128</f>
        <v>0</v>
      </c>
      <c r="AF70" s="121">
        <f>-'Input Sheet'!AJ125-'Input Sheet'!AJ128</f>
        <v>0</v>
      </c>
      <c r="AG70" s="121">
        <f>-'Input Sheet'!AK125-'Input Sheet'!AK128</f>
        <v>0</v>
      </c>
      <c r="AH70" s="121">
        <f>-'Input Sheet'!AL125-'Input Sheet'!AL128</f>
        <v>0</v>
      </c>
      <c r="AI70" s="121">
        <f>-'Input Sheet'!AM125-'Input Sheet'!AM128</f>
        <v>0</v>
      </c>
      <c r="AJ70" s="121">
        <f>-'Input Sheet'!AN125-'Input Sheet'!AN128</f>
        <v>0</v>
      </c>
      <c r="AK70" s="121">
        <f>-'Input Sheet'!AO125-'Input Sheet'!AO128</f>
        <v>0</v>
      </c>
      <c r="AL70" s="121">
        <f>-'Input Sheet'!AP125-'Input Sheet'!AP128</f>
        <v>0</v>
      </c>
      <c r="AM70" s="121">
        <f>-'Input Sheet'!AQ125-'Input Sheet'!AQ128</f>
        <v>0</v>
      </c>
      <c r="AN70" s="121">
        <f>-'Input Sheet'!AR125-'Input Sheet'!AR128</f>
        <v>0</v>
      </c>
      <c r="AO70" s="121">
        <f>-'Input Sheet'!AS125-'Input Sheet'!AS128</f>
        <v>0</v>
      </c>
      <c r="AP70" s="121">
        <f>-'Input Sheet'!AT125-'Input Sheet'!AT128</f>
        <v>0</v>
      </c>
      <c r="AQ70" s="121">
        <f>-'Input Sheet'!AU125-'Input Sheet'!AU128</f>
        <v>0</v>
      </c>
      <c r="AR70" s="121">
        <f>-'Input Sheet'!AV125-'Input Sheet'!AV128</f>
        <v>0</v>
      </c>
      <c r="AS70" s="121">
        <f>-'Input Sheet'!AW125-'Input Sheet'!AW128</f>
        <v>0</v>
      </c>
      <c r="AT70" s="121">
        <f>-'Input Sheet'!AX125-'Input Sheet'!AX128</f>
        <v>0</v>
      </c>
      <c r="AU70" s="121">
        <f>-'Input Sheet'!AY125-'Input Sheet'!AY128</f>
        <v>0</v>
      </c>
      <c r="AV70" s="121">
        <f>-'Input Sheet'!AZ125-'Input Sheet'!AZ128</f>
        <v>0</v>
      </c>
      <c r="AW70" s="121">
        <f>-'Input Sheet'!BA125-'Input Sheet'!BA128</f>
        <v>0</v>
      </c>
      <c r="AX70" s="121">
        <f>-'Input Sheet'!BB125-'Input Sheet'!BB128</f>
        <v>0</v>
      </c>
      <c r="AY70" s="121">
        <f>-'Input Sheet'!BC125-'Input Sheet'!BC128</f>
        <v>0</v>
      </c>
      <c r="AZ70" s="121">
        <f>-'Input Sheet'!BD125-'Input Sheet'!BD128</f>
        <v>0</v>
      </c>
      <c r="BA70" s="121">
        <f>-'Input Sheet'!BE125-'Input Sheet'!BE128</f>
        <v>0</v>
      </c>
      <c r="BB70" s="121">
        <f>-'Input Sheet'!BF125-'Input Sheet'!BF128</f>
        <v>0</v>
      </c>
    </row>
    <row r="71" spans="2:54" x14ac:dyDescent="0.25">
      <c r="B71" s="2" t="s">
        <v>126</v>
      </c>
      <c r="C71" s="162"/>
      <c r="D71" s="162"/>
      <c r="E71" s="120">
        <f>-'Input Sheet'!I239</f>
        <v>0</v>
      </c>
      <c r="F71" s="121">
        <f>-'Input Sheet'!J239</f>
        <v>0</v>
      </c>
      <c r="G71" s="121">
        <f>-'Input Sheet'!K239</f>
        <v>0</v>
      </c>
      <c r="H71" s="121">
        <f>-'Input Sheet'!L239</f>
        <v>0</v>
      </c>
      <c r="I71" s="121">
        <f>-'Input Sheet'!M239</f>
        <v>0</v>
      </c>
      <c r="J71" s="121">
        <f>-'Input Sheet'!N239</f>
        <v>0</v>
      </c>
      <c r="K71" s="121">
        <f>-'Input Sheet'!O239</f>
        <v>0</v>
      </c>
      <c r="L71" s="121">
        <f>-'Input Sheet'!P239</f>
        <v>0</v>
      </c>
      <c r="M71" s="121">
        <f>-'Input Sheet'!Q239</f>
        <v>0</v>
      </c>
      <c r="N71" s="121">
        <f>-'Input Sheet'!R239</f>
        <v>0</v>
      </c>
      <c r="O71" s="121">
        <f>-'Input Sheet'!S239</f>
        <v>0</v>
      </c>
      <c r="P71" s="121">
        <f>-'Input Sheet'!T239</f>
        <v>0</v>
      </c>
      <c r="Q71" s="121">
        <f>-'Input Sheet'!U239</f>
        <v>0</v>
      </c>
      <c r="R71" s="121">
        <f>-'Input Sheet'!V239</f>
        <v>0</v>
      </c>
      <c r="S71" s="121">
        <f>-'Input Sheet'!W239</f>
        <v>0</v>
      </c>
      <c r="T71" s="121">
        <f>-'Input Sheet'!X239</f>
        <v>0</v>
      </c>
      <c r="U71" s="121">
        <f>-'Input Sheet'!Y239</f>
        <v>0</v>
      </c>
      <c r="V71" s="121">
        <f>-'Input Sheet'!Z239</f>
        <v>0</v>
      </c>
      <c r="W71" s="121">
        <f>-'Input Sheet'!AA239</f>
        <v>0</v>
      </c>
      <c r="X71" s="121">
        <f>-'Input Sheet'!AB239</f>
        <v>0</v>
      </c>
      <c r="Y71" s="121">
        <f>-'Input Sheet'!AC239</f>
        <v>0</v>
      </c>
      <c r="Z71" s="121">
        <f>-'Input Sheet'!AD239</f>
        <v>0</v>
      </c>
      <c r="AA71" s="121">
        <f>-'Input Sheet'!AE239</f>
        <v>0</v>
      </c>
      <c r="AB71" s="121">
        <f>-'Input Sheet'!AF239</f>
        <v>0</v>
      </c>
      <c r="AC71" s="121">
        <f>-'Input Sheet'!AG239</f>
        <v>0</v>
      </c>
      <c r="AD71" s="121">
        <f>-'Input Sheet'!AH239</f>
        <v>0</v>
      </c>
      <c r="AE71" s="121">
        <f>-'Input Sheet'!AI239</f>
        <v>0</v>
      </c>
      <c r="AF71" s="121">
        <f>-'Input Sheet'!AJ239</f>
        <v>0</v>
      </c>
      <c r="AG71" s="121">
        <f>-'Input Sheet'!AK239</f>
        <v>0</v>
      </c>
      <c r="AH71" s="121">
        <f>-'Input Sheet'!AL239</f>
        <v>0</v>
      </c>
      <c r="AI71" s="121">
        <f>-'Input Sheet'!AM239</f>
        <v>0</v>
      </c>
      <c r="AJ71" s="121">
        <f>-'Input Sheet'!AN239</f>
        <v>0</v>
      </c>
      <c r="AK71" s="121">
        <f>-'Input Sheet'!AO239</f>
        <v>0</v>
      </c>
      <c r="AL71" s="121">
        <f>-'Input Sheet'!AP239</f>
        <v>0</v>
      </c>
      <c r="AM71" s="121">
        <f>-'Input Sheet'!AQ239</f>
        <v>0</v>
      </c>
      <c r="AN71" s="121">
        <f>-'Input Sheet'!AR239</f>
        <v>0</v>
      </c>
      <c r="AO71" s="121">
        <f>-'Input Sheet'!AS239</f>
        <v>0</v>
      </c>
      <c r="AP71" s="121">
        <f>-'Input Sheet'!AT239</f>
        <v>0</v>
      </c>
      <c r="AQ71" s="121">
        <f>-'Input Sheet'!AU239</f>
        <v>0</v>
      </c>
      <c r="AR71" s="121">
        <f>-'Input Sheet'!AV239</f>
        <v>0</v>
      </c>
      <c r="AS71" s="121">
        <f>-'Input Sheet'!AW239</f>
        <v>0</v>
      </c>
      <c r="AT71" s="121">
        <f>-'Input Sheet'!AX239</f>
        <v>0</v>
      </c>
      <c r="AU71" s="121">
        <f>-'Input Sheet'!AY239</f>
        <v>0</v>
      </c>
      <c r="AV71" s="121">
        <f>-'Input Sheet'!AZ239</f>
        <v>0</v>
      </c>
      <c r="AW71" s="121">
        <f>-'Input Sheet'!BA239</f>
        <v>0</v>
      </c>
      <c r="AX71" s="121">
        <f>-'Input Sheet'!BB239</f>
        <v>0</v>
      </c>
      <c r="AY71" s="121">
        <f>-'Input Sheet'!BC239</f>
        <v>0</v>
      </c>
      <c r="AZ71" s="121">
        <f>-'Input Sheet'!BD239</f>
        <v>0</v>
      </c>
      <c r="BA71" s="121">
        <f>-'Input Sheet'!BE239</f>
        <v>0</v>
      </c>
      <c r="BB71" s="121">
        <f>-'Input Sheet'!BF239</f>
        <v>0</v>
      </c>
    </row>
    <row r="72" spans="2:54" x14ac:dyDescent="0.25">
      <c r="B72" s="2" t="s">
        <v>23</v>
      </c>
      <c r="C72" s="162"/>
      <c r="D72" s="162"/>
      <c r="E72" s="176">
        <f>+'Input Sheet'!I167</f>
        <v>0</v>
      </c>
      <c r="F72" s="177">
        <f>+'Input Sheet'!J167</f>
        <v>0</v>
      </c>
      <c r="G72" s="177">
        <f>+'Input Sheet'!K167</f>
        <v>0</v>
      </c>
      <c r="H72" s="177">
        <f>+'Input Sheet'!L167</f>
        <v>0</v>
      </c>
      <c r="I72" s="177">
        <f>+'Input Sheet'!M167</f>
        <v>0</v>
      </c>
      <c r="J72" s="177">
        <f>+'Input Sheet'!N167</f>
        <v>0</v>
      </c>
      <c r="K72" s="177">
        <f>+'Input Sheet'!O167</f>
        <v>0</v>
      </c>
      <c r="L72" s="177">
        <f>+'Input Sheet'!P167</f>
        <v>0</v>
      </c>
      <c r="M72" s="177">
        <f>+'Input Sheet'!Q167</f>
        <v>0</v>
      </c>
      <c r="N72" s="177">
        <f>+'Input Sheet'!R167</f>
        <v>0</v>
      </c>
      <c r="O72" s="177">
        <f>+'Input Sheet'!S167</f>
        <v>0</v>
      </c>
      <c r="P72" s="177">
        <f>+'Input Sheet'!T167</f>
        <v>0</v>
      </c>
      <c r="Q72" s="177">
        <f>+'Input Sheet'!U167</f>
        <v>0</v>
      </c>
      <c r="R72" s="177">
        <f>+'Input Sheet'!V167</f>
        <v>0</v>
      </c>
      <c r="S72" s="177">
        <f>+'Input Sheet'!W167</f>
        <v>0</v>
      </c>
      <c r="T72" s="177">
        <f>+'Input Sheet'!X167</f>
        <v>0</v>
      </c>
      <c r="U72" s="177">
        <f>+'Input Sheet'!Y167</f>
        <v>0</v>
      </c>
      <c r="V72" s="177">
        <f>+'Input Sheet'!Z167</f>
        <v>0</v>
      </c>
      <c r="W72" s="177">
        <f>+'Input Sheet'!AA167</f>
        <v>0</v>
      </c>
      <c r="X72" s="177">
        <f>+'Input Sheet'!AB167</f>
        <v>0</v>
      </c>
      <c r="Y72" s="177">
        <f>+'Input Sheet'!AC167</f>
        <v>0</v>
      </c>
      <c r="Z72" s="177">
        <f>+'Input Sheet'!AD167</f>
        <v>0</v>
      </c>
      <c r="AA72" s="177">
        <f>+'Input Sheet'!AE167</f>
        <v>0</v>
      </c>
      <c r="AB72" s="177">
        <f>+'Input Sheet'!AF167</f>
        <v>0</v>
      </c>
      <c r="AC72" s="177">
        <f>+'Input Sheet'!AG167</f>
        <v>0</v>
      </c>
      <c r="AD72" s="177">
        <f>+'Input Sheet'!AH167</f>
        <v>0</v>
      </c>
      <c r="AE72" s="177">
        <f>+'Input Sheet'!AI167</f>
        <v>0</v>
      </c>
      <c r="AF72" s="177">
        <f>+'Input Sheet'!AJ167</f>
        <v>0</v>
      </c>
      <c r="AG72" s="177">
        <f>+'Input Sheet'!AK167</f>
        <v>0</v>
      </c>
      <c r="AH72" s="177">
        <f>+'Input Sheet'!AL167</f>
        <v>0</v>
      </c>
      <c r="AI72" s="177">
        <f>+'Input Sheet'!AM167</f>
        <v>0</v>
      </c>
      <c r="AJ72" s="177">
        <f>+'Input Sheet'!AN167</f>
        <v>0</v>
      </c>
      <c r="AK72" s="177">
        <f>+'Input Sheet'!AO167</f>
        <v>0</v>
      </c>
      <c r="AL72" s="177">
        <f>+'Input Sheet'!AP167</f>
        <v>0</v>
      </c>
      <c r="AM72" s="177">
        <f>+'Input Sheet'!AQ167</f>
        <v>0</v>
      </c>
      <c r="AN72" s="177">
        <f>+'Input Sheet'!AR167</f>
        <v>0</v>
      </c>
      <c r="AO72" s="177">
        <f>+'Input Sheet'!AS167</f>
        <v>0</v>
      </c>
      <c r="AP72" s="177">
        <f>+'Input Sheet'!AT167</f>
        <v>0</v>
      </c>
      <c r="AQ72" s="177">
        <f>+'Input Sheet'!AU167</f>
        <v>0</v>
      </c>
      <c r="AR72" s="177">
        <f>+'Input Sheet'!AV167</f>
        <v>0</v>
      </c>
      <c r="AS72" s="177">
        <f>+'Input Sheet'!AW167</f>
        <v>0</v>
      </c>
      <c r="AT72" s="177">
        <f>+'Input Sheet'!AX167</f>
        <v>0</v>
      </c>
      <c r="AU72" s="177">
        <f>+'Input Sheet'!AY167</f>
        <v>0</v>
      </c>
      <c r="AV72" s="177">
        <f>+'Input Sheet'!AZ167</f>
        <v>0</v>
      </c>
      <c r="AW72" s="177">
        <f>+'Input Sheet'!BA167</f>
        <v>0</v>
      </c>
      <c r="AX72" s="177">
        <f>+'Input Sheet'!BB167</f>
        <v>0</v>
      </c>
      <c r="AY72" s="177">
        <f>+'Input Sheet'!BC167</f>
        <v>0</v>
      </c>
      <c r="AZ72" s="177">
        <f>+'Input Sheet'!BD167</f>
        <v>0</v>
      </c>
      <c r="BA72" s="177">
        <f>+'Input Sheet'!BE167</f>
        <v>0</v>
      </c>
      <c r="BB72" s="177">
        <f>+'Input Sheet'!BF167</f>
        <v>0</v>
      </c>
    </row>
    <row r="73" spans="2:54" ht="15.75" thickBot="1" x14ac:dyDescent="0.3">
      <c r="B73" s="2" t="s">
        <v>137</v>
      </c>
      <c r="C73" s="162"/>
      <c r="D73" s="162"/>
      <c r="E73" s="108">
        <f>+'Input Sheet'!I241</f>
        <v>0</v>
      </c>
      <c r="F73" s="109">
        <f>+'Input Sheet'!J241</f>
        <v>0</v>
      </c>
      <c r="G73" s="109">
        <f>+'Input Sheet'!K241</f>
        <v>0</v>
      </c>
      <c r="H73" s="109">
        <f>+'Input Sheet'!L241</f>
        <v>0</v>
      </c>
      <c r="I73" s="109">
        <f>+'Input Sheet'!M241</f>
        <v>0</v>
      </c>
      <c r="J73" s="109">
        <f>+'Input Sheet'!N241</f>
        <v>0</v>
      </c>
      <c r="K73" s="109">
        <f>+'Input Sheet'!O241</f>
        <v>0</v>
      </c>
      <c r="L73" s="109">
        <f>+'Input Sheet'!P241</f>
        <v>0</v>
      </c>
      <c r="M73" s="109">
        <f>+'Input Sheet'!Q241</f>
        <v>0</v>
      </c>
      <c r="N73" s="109">
        <f>+'Input Sheet'!R241</f>
        <v>0</v>
      </c>
      <c r="O73" s="109">
        <f>+'Input Sheet'!S241</f>
        <v>0</v>
      </c>
      <c r="P73" s="109">
        <f>+'Input Sheet'!T241</f>
        <v>0</v>
      </c>
      <c r="Q73" s="109">
        <f>+'Input Sheet'!U241</f>
        <v>0</v>
      </c>
      <c r="R73" s="109">
        <f>+'Input Sheet'!V241</f>
        <v>0</v>
      </c>
      <c r="S73" s="109">
        <f>+'Input Sheet'!W241</f>
        <v>0</v>
      </c>
      <c r="T73" s="109">
        <f>+'Input Sheet'!X241</f>
        <v>0</v>
      </c>
      <c r="U73" s="109">
        <f>+'Input Sheet'!Y241</f>
        <v>0</v>
      </c>
      <c r="V73" s="109">
        <f>+'Input Sheet'!Z241</f>
        <v>0</v>
      </c>
      <c r="W73" s="109">
        <f>+'Input Sheet'!AA241</f>
        <v>0</v>
      </c>
      <c r="X73" s="109">
        <f>+'Input Sheet'!AB241</f>
        <v>0</v>
      </c>
      <c r="Y73" s="109">
        <f>+'Input Sheet'!AC241</f>
        <v>0</v>
      </c>
      <c r="Z73" s="109">
        <f>+'Input Sheet'!AD241</f>
        <v>0</v>
      </c>
      <c r="AA73" s="109">
        <f>+'Input Sheet'!AE241</f>
        <v>0</v>
      </c>
      <c r="AB73" s="109">
        <f>+'Input Sheet'!AF241</f>
        <v>0</v>
      </c>
      <c r="AC73" s="109">
        <f>+'Input Sheet'!AG241</f>
        <v>0</v>
      </c>
      <c r="AD73" s="109">
        <f>+'Input Sheet'!AH241</f>
        <v>0</v>
      </c>
      <c r="AE73" s="109">
        <f>+'Input Sheet'!AI241</f>
        <v>0</v>
      </c>
      <c r="AF73" s="109">
        <f>+'Input Sheet'!AJ241</f>
        <v>0</v>
      </c>
      <c r="AG73" s="109">
        <f>+'Input Sheet'!AK241</f>
        <v>0</v>
      </c>
      <c r="AH73" s="109">
        <f>+'Input Sheet'!AL241</f>
        <v>0</v>
      </c>
      <c r="AI73" s="109">
        <f>+'Input Sheet'!AM241</f>
        <v>0</v>
      </c>
      <c r="AJ73" s="109">
        <f>+'Input Sheet'!AN241</f>
        <v>0</v>
      </c>
      <c r="AK73" s="109">
        <f>+'Input Sheet'!AO241</f>
        <v>0</v>
      </c>
      <c r="AL73" s="109">
        <f>+'Input Sheet'!AP241</f>
        <v>0</v>
      </c>
      <c r="AM73" s="109">
        <f>+'Input Sheet'!AQ241</f>
        <v>0</v>
      </c>
      <c r="AN73" s="109">
        <f>+'Input Sheet'!AR241</f>
        <v>0</v>
      </c>
      <c r="AO73" s="109">
        <f>+'Input Sheet'!AS241</f>
        <v>0</v>
      </c>
      <c r="AP73" s="109">
        <f>+'Input Sheet'!AT241</f>
        <v>0</v>
      </c>
      <c r="AQ73" s="109">
        <f>+'Input Sheet'!AU241</f>
        <v>0</v>
      </c>
      <c r="AR73" s="109">
        <f>+'Input Sheet'!AV241</f>
        <v>0</v>
      </c>
      <c r="AS73" s="109">
        <f>+'Input Sheet'!AW241</f>
        <v>0</v>
      </c>
      <c r="AT73" s="109">
        <f>+'Input Sheet'!AX241</f>
        <v>0</v>
      </c>
      <c r="AU73" s="109">
        <f>+'Input Sheet'!AY241</f>
        <v>0</v>
      </c>
      <c r="AV73" s="109">
        <f>+'Input Sheet'!AZ241</f>
        <v>0</v>
      </c>
      <c r="AW73" s="109">
        <f>+'Input Sheet'!BA241</f>
        <v>0</v>
      </c>
      <c r="AX73" s="109">
        <f>+'Input Sheet'!BB241</f>
        <v>0</v>
      </c>
      <c r="AY73" s="109">
        <f>+'Input Sheet'!BC241</f>
        <v>0</v>
      </c>
      <c r="AZ73" s="109">
        <f>+'Input Sheet'!BD241</f>
        <v>0</v>
      </c>
      <c r="BA73" s="109">
        <f>+'Input Sheet'!BE241</f>
        <v>0</v>
      </c>
      <c r="BB73" s="109">
        <f>+'Input Sheet'!BF241</f>
        <v>0</v>
      </c>
    </row>
    <row r="74" spans="2:54" s="308" customFormat="1" ht="3.75" customHeight="1" thickBot="1" x14ac:dyDescent="0.3">
      <c r="C74" s="462"/>
      <c r="D74" s="463"/>
      <c r="E74" s="462"/>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row>
    <row r="75" spans="2:54" ht="16.5" thickBot="1" x14ac:dyDescent="0.3">
      <c r="B75" s="461"/>
      <c r="C75" s="461" t="s">
        <v>123</v>
      </c>
      <c r="D75" s="460"/>
      <c r="E75" s="110">
        <f t="shared" ref="E75:AR75" si="233">+SUM(E66:E73)</f>
        <v>0</v>
      </c>
      <c r="F75" s="111">
        <f t="shared" si="233"/>
        <v>0</v>
      </c>
      <c r="G75" s="111">
        <f t="shared" si="233"/>
        <v>0</v>
      </c>
      <c r="H75" s="111">
        <f t="shared" si="233"/>
        <v>0</v>
      </c>
      <c r="I75" s="111">
        <f t="shared" si="233"/>
        <v>0</v>
      </c>
      <c r="J75" s="111">
        <f t="shared" si="233"/>
        <v>0</v>
      </c>
      <c r="K75" s="111">
        <f t="shared" si="233"/>
        <v>0</v>
      </c>
      <c r="L75" s="111">
        <f t="shared" si="233"/>
        <v>0</v>
      </c>
      <c r="M75" s="111">
        <f t="shared" si="233"/>
        <v>0</v>
      </c>
      <c r="N75" s="111">
        <f t="shared" si="233"/>
        <v>0</v>
      </c>
      <c r="O75" s="111">
        <f t="shared" si="233"/>
        <v>0</v>
      </c>
      <c r="P75" s="111">
        <f t="shared" si="233"/>
        <v>0</v>
      </c>
      <c r="Q75" s="111">
        <f t="shared" si="233"/>
        <v>0</v>
      </c>
      <c r="R75" s="111">
        <f t="shared" si="233"/>
        <v>0</v>
      </c>
      <c r="S75" s="111">
        <f t="shared" si="233"/>
        <v>0</v>
      </c>
      <c r="T75" s="111">
        <f t="shared" si="233"/>
        <v>0</v>
      </c>
      <c r="U75" s="111">
        <f t="shared" si="233"/>
        <v>0</v>
      </c>
      <c r="V75" s="111">
        <f t="shared" si="233"/>
        <v>0</v>
      </c>
      <c r="W75" s="111">
        <f t="shared" si="233"/>
        <v>0</v>
      </c>
      <c r="X75" s="111">
        <f t="shared" si="233"/>
        <v>0</v>
      </c>
      <c r="Y75" s="111">
        <f t="shared" si="233"/>
        <v>0</v>
      </c>
      <c r="Z75" s="111">
        <f t="shared" si="233"/>
        <v>0</v>
      </c>
      <c r="AA75" s="111">
        <f t="shared" si="233"/>
        <v>0</v>
      </c>
      <c r="AB75" s="111">
        <f t="shared" si="233"/>
        <v>0</v>
      </c>
      <c r="AC75" s="111">
        <f t="shared" si="233"/>
        <v>0</v>
      </c>
      <c r="AD75" s="111">
        <f t="shared" si="233"/>
        <v>0</v>
      </c>
      <c r="AE75" s="111">
        <f t="shared" si="233"/>
        <v>0</v>
      </c>
      <c r="AF75" s="111">
        <f t="shared" si="233"/>
        <v>0</v>
      </c>
      <c r="AG75" s="111">
        <f t="shared" si="233"/>
        <v>0</v>
      </c>
      <c r="AH75" s="111">
        <f t="shared" si="233"/>
        <v>0</v>
      </c>
      <c r="AI75" s="111">
        <f t="shared" si="233"/>
        <v>0</v>
      </c>
      <c r="AJ75" s="111">
        <f t="shared" si="233"/>
        <v>0</v>
      </c>
      <c r="AK75" s="111">
        <f t="shared" si="233"/>
        <v>0</v>
      </c>
      <c r="AL75" s="111">
        <f t="shared" si="233"/>
        <v>0</v>
      </c>
      <c r="AM75" s="111">
        <f t="shared" si="233"/>
        <v>0</v>
      </c>
      <c r="AN75" s="111">
        <f t="shared" si="233"/>
        <v>0</v>
      </c>
      <c r="AO75" s="111">
        <f t="shared" si="233"/>
        <v>0</v>
      </c>
      <c r="AP75" s="111">
        <f t="shared" si="233"/>
        <v>0</v>
      </c>
      <c r="AQ75" s="111">
        <f t="shared" si="233"/>
        <v>0</v>
      </c>
      <c r="AR75" s="111">
        <f t="shared" si="233"/>
        <v>0</v>
      </c>
      <c r="AS75" s="111">
        <f t="shared" ref="AS75:BB75" si="234">+SUM(AS66:AS73)</f>
        <v>0</v>
      </c>
      <c r="AT75" s="111">
        <f t="shared" si="234"/>
        <v>0</v>
      </c>
      <c r="AU75" s="111">
        <f t="shared" si="234"/>
        <v>0</v>
      </c>
      <c r="AV75" s="111">
        <f t="shared" si="234"/>
        <v>0</v>
      </c>
      <c r="AW75" s="111">
        <f t="shared" si="234"/>
        <v>0</v>
      </c>
      <c r="AX75" s="111">
        <f t="shared" si="234"/>
        <v>0</v>
      </c>
      <c r="AY75" s="111">
        <f t="shared" si="234"/>
        <v>0</v>
      </c>
      <c r="AZ75" s="111">
        <f t="shared" si="234"/>
        <v>0</v>
      </c>
      <c r="BA75" s="111">
        <f t="shared" si="234"/>
        <v>0</v>
      </c>
      <c r="BB75" s="111">
        <f t="shared" si="234"/>
        <v>0</v>
      </c>
    </row>
    <row r="76" spans="2:54" ht="16.5" thickBot="1" x14ac:dyDescent="0.3">
      <c r="B76" s="461"/>
      <c r="C76" s="461" t="s">
        <v>124</v>
      </c>
      <c r="D76" s="460"/>
      <c r="E76" s="110">
        <f>+E75</f>
        <v>0</v>
      </c>
      <c r="F76" s="111">
        <f>+F75+E76</f>
        <v>0</v>
      </c>
      <c r="G76" s="111">
        <f t="shared" ref="G76:AR76" si="235">+G75+F76</f>
        <v>0</v>
      </c>
      <c r="H76" s="111">
        <f t="shared" si="235"/>
        <v>0</v>
      </c>
      <c r="I76" s="111">
        <f t="shared" si="235"/>
        <v>0</v>
      </c>
      <c r="J76" s="111">
        <f t="shared" si="235"/>
        <v>0</v>
      </c>
      <c r="K76" s="111">
        <f t="shared" si="235"/>
        <v>0</v>
      </c>
      <c r="L76" s="111">
        <f t="shared" si="235"/>
        <v>0</v>
      </c>
      <c r="M76" s="111">
        <f t="shared" si="235"/>
        <v>0</v>
      </c>
      <c r="N76" s="111">
        <f t="shared" si="235"/>
        <v>0</v>
      </c>
      <c r="O76" s="111">
        <f t="shared" si="235"/>
        <v>0</v>
      </c>
      <c r="P76" s="111">
        <f t="shared" si="235"/>
        <v>0</v>
      </c>
      <c r="Q76" s="111">
        <f t="shared" si="235"/>
        <v>0</v>
      </c>
      <c r="R76" s="111">
        <f t="shared" si="235"/>
        <v>0</v>
      </c>
      <c r="S76" s="111">
        <f t="shared" si="235"/>
        <v>0</v>
      </c>
      <c r="T76" s="111">
        <f t="shared" si="235"/>
        <v>0</v>
      </c>
      <c r="U76" s="111">
        <f t="shared" si="235"/>
        <v>0</v>
      </c>
      <c r="V76" s="111">
        <f t="shared" si="235"/>
        <v>0</v>
      </c>
      <c r="W76" s="111">
        <f t="shared" si="235"/>
        <v>0</v>
      </c>
      <c r="X76" s="111">
        <f t="shared" si="235"/>
        <v>0</v>
      </c>
      <c r="Y76" s="111">
        <f t="shared" si="235"/>
        <v>0</v>
      </c>
      <c r="Z76" s="111">
        <f t="shared" si="235"/>
        <v>0</v>
      </c>
      <c r="AA76" s="111">
        <f t="shared" si="235"/>
        <v>0</v>
      </c>
      <c r="AB76" s="111">
        <f t="shared" si="235"/>
        <v>0</v>
      </c>
      <c r="AC76" s="111">
        <f t="shared" si="235"/>
        <v>0</v>
      </c>
      <c r="AD76" s="111">
        <f t="shared" si="235"/>
        <v>0</v>
      </c>
      <c r="AE76" s="111">
        <f t="shared" si="235"/>
        <v>0</v>
      </c>
      <c r="AF76" s="111">
        <f t="shared" si="235"/>
        <v>0</v>
      </c>
      <c r="AG76" s="111">
        <f t="shared" si="235"/>
        <v>0</v>
      </c>
      <c r="AH76" s="111">
        <f t="shared" si="235"/>
        <v>0</v>
      </c>
      <c r="AI76" s="111">
        <f t="shared" si="235"/>
        <v>0</v>
      </c>
      <c r="AJ76" s="111">
        <f t="shared" si="235"/>
        <v>0</v>
      </c>
      <c r="AK76" s="111">
        <f t="shared" si="235"/>
        <v>0</v>
      </c>
      <c r="AL76" s="111">
        <f t="shared" si="235"/>
        <v>0</v>
      </c>
      <c r="AM76" s="111">
        <f t="shared" si="235"/>
        <v>0</v>
      </c>
      <c r="AN76" s="111">
        <f t="shared" si="235"/>
        <v>0</v>
      </c>
      <c r="AO76" s="111">
        <f t="shared" si="235"/>
        <v>0</v>
      </c>
      <c r="AP76" s="111">
        <f t="shared" si="235"/>
        <v>0</v>
      </c>
      <c r="AQ76" s="111">
        <f t="shared" si="235"/>
        <v>0</v>
      </c>
      <c r="AR76" s="111">
        <f t="shared" si="235"/>
        <v>0</v>
      </c>
      <c r="AS76" s="111">
        <f t="shared" ref="AS76" si="236">+AS75+AR76</f>
        <v>0</v>
      </c>
      <c r="AT76" s="111">
        <f t="shared" ref="AT76" si="237">+AT75+AS76</f>
        <v>0</v>
      </c>
      <c r="AU76" s="111">
        <f t="shared" ref="AU76" si="238">+AU75+AT76</f>
        <v>0</v>
      </c>
      <c r="AV76" s="111">
        <f t="shared" ref="AV76" si="239">+AV75+AU76</f>
        <v>0</v>
      </c>
      <c r="AW76" s="111">
        <f t="shared" ref="AW76" si="240">+AW75+AV76</f>
        <v>0</v>
      </c>
      <c r="AX76" s="111">
        <f t="shared" ref="AX76" si="241">+AX75+AW76</f>
        <v>0</v>
      </c>
      <c r="AY76" s="111">
        <f t="shared" ref="AY76" si="242">+AY75+AX76</f>
        <v>0</v>
      </c>
      <c r="AZ76" s="111">
        <f t="shared" ref="AZ76" si="243">+AZ75+AY76</f>
        <v>0</v>
      </c>
      <c r="BA76" s="111">
        <f t="shared" ref="BA76" si="244">+BA75+AZ76</f>
        <v>0</v>
      </c>
      <c r="BB76" s="111">
        <f t="shared" ref="BB76" si="245">+BB75+BA76</f>
        <v>0</v>
      </c>
    </row>
    <row r="77" spans="2:54" ht="15.75" x14ac:dyDescent="0.25">
      <c r="B77" s="461"/>
      <c r="C77" s="461"/>
    </row>
    <row r="78" spans="2:54" x14ac:dyDescent="0.25">
      <c r="D78" s="2"/>
    </row>
    <row r="79" spans="2:54" x14ac:dyDescent="0.25">
      <c r="D79" s="2"/>
    </row>
    <row r="80" spans="2:54" x14ac:dyDescent="0.25">
      <c r="B80" s="46"/>
      <c r="D80" s="2"/>
    </row>
    <row r="81" spans="4:4" x14ac:dyDescent="0.25">
      <c r="D81" s="2"/>
    </row>
  </sheetData>
  <sheetProtection algorithmName="SHA-512" hashValue="GkKq9Vhy/ADpbwhA9XeIEJpObmxmyEXcSgMoHwo9jmQm+UGrutLOh1x6z8lmW0LRdZAxSAJNZ4CX13j0rs6qEg==" saltValue="EsBLI9TnXGbRNUffFhLkZQ==" spinCount="100000" sheet="1" objects="1" scenarios="1"/>
  <dataConsolidate/>
  <mergeCells count="2">
    <mergeCell ref="C3:G5"/>
    <mergeCell ref="C6:G6"/>
  </mergeCells>
  <pageMargins left="0.7" right="0.7" top="0.75" bottom="0.75" header="0.3" footer="0.3"/>
  <pageSetup paperSize="9" scale="37" fitToHeight="0" orientation="landscape" r:id="rId1"/>
  <colBreaks count="1" manualBreakCount="1">
    <brk id="19" max="47" man="1"/>
  </colBreaks>
  <ignoredErrors>
    <ignoredError sqref="B7:AR7 B29:B36 B12:C15 J10:AR13 B25:B27 B38:B47 B8 D8:AR9 D29:AR35 D12:D14 D15:E15 D24:AR26 D37:AR47 B22:AR23 C25 C38 E12:I13 B10:I11 O57:AR60 O66:AR69 J57:N69 J74:AR76 E70:AR70 J71:AR71 AS22:BB26 AS57:BB76 AS55:BB55 D27 AS28:BB52 D36:G36 I36:AR36 O27:BB27 AS11:BB18 B16:AR18 C21 C32 C46 C35:C36" evalError="1"/>
    <ignoredError sqref="F56:AR56 AS56:BB56" evalError="1" formula="1"/>
  </ignoredErrors>
  <extLst>
    <ext xmlns:x14="http://schemas.microsoft.com/office/spreadsheetml/2009/9/main" uri="{78C0D931-6437-407d-A8EE-F0AAD7539E65}">
      <x14:conditionalFormattings>
        <x14:conditionalFormatting xmlns:xm="http://schemas.microsoft.com/office/excel/2006/main">
          <x14:cfRule type="expression" priority="920" id="{30BCB543-9C40-4FAA-AB5B-D79D5448B6C4}">
            <xm:f>'Input Sheet'!$B$8&lt;7</xm:f>
            <x14:dxf>
              <font>
                <color rgb="FF9BDEFF"/>
              </font>
            </x14:dxf>
          </x14:cfRule>
          <x14:cfRule type="expression" priority="921" id="{B9EF4E7C-EE34-4564-9396-FA92FFC5D4B4}">
            <xm:f>'Input Sheet'!$G$11=0</xm:f>
            <x14:dxf>
              <font>
                <color rgb="FF9BDEFF"/>
              </font>
            </x14:dxf>
          </x14:cfRule>
          <xm:sqref>C17:C18 C20:C21</xm:sqref>
        </x14:conditionalFormatting>
        <x14:conditionalFormatting xmlns:xm="http://schemas.microsoft.com/office/excel/2006/main">
          <x14:cfRule type="expression" priority="922" id="{3B4DB950-2B27-4191-B7EE-32ADFFD4839A}">
            <xm:f>'Input Sheet'!$B$8&lt;7</xm:f>
            <x14:dxf>
              <font>
                <color theme="4" tint="0.39994506668294322"/>
              </font>
            </x14:dxf>
          </x14:cfRule>
          <x14:cfRule type="expression" priority="923" id="{5EF7612D-A65E-4F75-BF3D-C24BB322E70B}">
            <xm:f>'Input Sheet'!$G$11=0</xm:f>
            <x14:dxf>
              <font>
                <color theme="4" tint="0.39994506668294322"/>
              </font>
            </x14:dxf>
          </x14:cfRule>
          <xm:sqref>C33:C34</xm:sqref>
        </x14:conditionalFormatting>
        <x14:conditionalFormatting xmlns:xm="http://schemas.microsoft.com/office/excel/2006/main">
          <x14:cfRule type="expression" priority="924" id="{069B5503-5FAB-4895-8799-AC4F02A9CF3F}">
            <xm:f>'Input Sheet'!$B$8&lt;7</xm:f>
            <x14:dxf>
              <font>
                <color theme="8" tint="0.39994506668294322"/>
              </font>
            </x14:dxf>
          </x14:cfRule>
          <x14:cfRule type="expression" priority="925" id="{BCB2BC59-573E-4D98-BB9C-BF7921D51250}">
            <xm:f>'Input Sheet'!$G$11=0</xm:f>
            <x14:dxf>
              <font>
                <color theme="8" tint="0.39994506668294322"/>
              </font>
            </x14:dxf>
          </x14:cfRule>
          <xm:sqref>C47:C48</xm:sqref>
        </x14:conditionalFormatting>
        <x14:conditionalFormatting xmlns:xm="http://schemas.microsoft.com/office/excel/2006/main">
          <x14:cfRule type="expression" priority="135" id="{CA38A548-9245-42FD-B404-ED59C22A9DF9}">
            <xm:f>$AH$9&gt;'Input Sheet'!$G$13</xm:f>
            <x14:dxf>
              <font>
                <color theme="2" tint="-0.24994659260841701"/>
              </font>
              <fill>
                <patternFill>
                  <bgColor theme="2" tint="-0.24994659260841701"/>
                </patternFill>
              </fill>
              <border>
                <left/>
                <right/>
                <top/>
                <bottom/>
              </border>
            </x14:dxf>
          </x14:cfRule>
          <xm:sqref>AH9:AH76</xm:sqref>
        </x14:conditionalFormatting>
        <x14:conditionalFormatting xmlns:xm="http://schemas.microsoft.com/office/excel/2006/main">
          <x14:cfRule type="expression" priority="136" id="{6E286877-DAD1-4CC9-AD44-387522073EA3}">
            <xm:f>$AG$9&gt;'Input Sheet'!$G$13</xm:f>
            <x14:dxf>
              <font>
                <color theme="2" tint="-0.24994659260841701"/>
              </font>
              <fill>
                <patternFill>
                  <bgColor theme="2" tint="-0.24994659260841701"/>
                </patternFill>
              </fill>
              <border>
                <left/>
                <right/>
                <top/>
                <bottom/>
                <vertical/>
                <horizontal/>
              </border>
            </x14:dxf>
          </x14:cfRule>
          <xm:sqref>AG9:AG76</xm:sqref>
        </x14:conditionalFormatting>
        <x14:conditionalFormatting xmlns:xm="http://schemas.microsoft.com/office/excel/2006/main">
          <x14:cfRule type="expression" priority="197" id="{5A916800-C54E-4E1F-9EEF-99C548BD3C46}">
            <xm:f>$AF$9&gt;'Input Sheet'!$G$13</xm:f>
            <x14:dxf>
              <font>
                <color theme="2" tint="-0.24994659260841701"/>
              </font>
              <fill>
                <patternFill>
                  <bgColor theme="2" tint="-0.24994659260841701"/>
                </patternFill>
              </fill>
              <border>
                <left/>
                <right/>
                <top/>
                <bottom/>
                <vertical/>
                <horizontal/>
              </border>
            </x14:dxf>
          </x14:cfRule>
          <xm:sqref>AF9:AF76</xm:sqref>
        </x14:conditionalFormatting>
        <x14:conditionalFormatting xmlns:xm="http://schemas.microsoft.com/office/excel/2006/main">
          <x14:cfRule type="expression" priority="318" id="{9294116E-51B4-4330-A7CA-F85554FC6E5B}">
            <xm:f>$AD$9&gt;'Input Sheet'!$G$13</xm:f>
            <x14:dxf>
              <font>
                <color theme="2" tint="-0.24994659260841701"/>
              </font>
              <fill>
                <patternFill>
                  <bgColor theme="2" tint="-0.24994659260841701"/>
                </patternFill>
              </fill>
              <border>
                <left/>
                <right/>
                <top/>
                <bottom/>
                <vertical/>
                <horizontal/>
              </border>
            </x14:dxf>
          </x14:cfRule>
          <xm:sqref>AD7:AD76</xm:sqref>
        </x14:conditionalFormatting>
        <x14:conditionalFormatting xmlns:xm="http://schemas.microsoft.com/office/excel/2006/main">
          <x14:cfRule type="expression" priority="320" id="{5063A015-82CF-4631-983D-1DB1D5853A7E}">
            <xm:f>$AC$9&gt;'Input Sheet'!$G$13</xm:f>
            <x14:dxf>
              <font>
                <color theme="2" tint="-0.24994659260841701"/>
              </font>
              <fill>
                <patternFill>
                  <bgColor theme="2" tint="-0.24994659260841701"/>
                </patternFill>
              </fill>
              <border>
                <left/>
                <right/>
                <top/>
                <bottom/>
              </border>
            </x14:dxf>
          </x14:cfRule>
          <xm:sqref>AC9:AC76</xm:sqref>
        </x14:conditionalFormatting>
        <x14:conditionalFormatting xmlns:xm="http://schemas.microsoft.com/office/excel/2006/main">
          <x14:cfRule type="expression" priority="898" id="{B641682B-5E82-430F-BA63-DFB2BFCD1BFF}">
            <xm:f>$AB$9&gt;'Input Sheet'!$G$13</xm:f>
            <x14:dxf>
              <font>
                <color theme="2" tint="-0.24994659260841701"/>
              </font>
              <fill>
                <patternFill>
                  <bgColor theme="2" tint="-0.24994659260841701"/>
                </patternFill>
              </fill>
              <border>
                <left/>
                <right/>
                <top/>
                <bottom/>
                <vertical/>
                <horizontal/>
              </border>
            </x14:dxf>
          </x14:cfRule>
          <xm:sqref>AB9:AB76</xm:sqref>
        </x14:conditionalFormatting>
        <x14:conditionalFormatting xmlns:xm="http://schemas.microsoft.com/office/excel/2006/main">
          <x14:cfRule type="expression" priority="899" id="{CA894104-0B22-401B-BDCB-8E230874BAF3}">
            <xm:f>$AA$9&gt;'Input Sheet'!$G$13</xm:f>
            <x14:dxf>
              <font>
                <color theme="2" tint="-0.24994659260841701"/>
              </font>
              <fill>
                <patternFill>
                  <bgColor theme="2" tint="-0.24994659260841701"/>
                </patternFill>
              </fill>
              <border>
                <left/>
                <right/>
                <top/>
                <bottom/>
                <vertical/>
                <horizontal/>
              </border>
            </x14:dxf>
          </x14:cfRule>
          <xm:sqref>AA9:AA76</xm:sqref>
        </x14:conditionalFormatting>
        <x14:conditionalFormatting xmlns:xm="http://schemas.microsoft.com/office/excel/2006/main">
          <x14:cfRule type="expression" priority="901" id="{54CF44BD-019F-485E-B741-578FE89C88CA}">
            <xm:f>$Z$9&gt;'Input Sheet'!$G$13</xm:f>
            <x14:dxf>
              <font>
                <color theme="2" tint="-0.24994659260841701"/>
              </font>
              <fill>
                <patternFill>
                  <bgColor theme="2" tint="-0.24994659260841701"/>
                </patternFill>
              </fill>
              <border>
                <left/>
                <right/>
                <top/>
                <bottom/>
                <vertical/>
                <horizontal/>
              </border>
            </x14:dxf>
          </x14:cfRule>
          <xm:sqref>Z9:Z76</xm:sqref>
        </x14:conditionalFormatting>
        <x14:conditionalFormatting xmlns:xm="http://schemas.microsoft.com/office/excel/2006/main">
          <x14:cfRule type="expression" priority="902" id="{0EBB6D7B-9960-469A-8364-AF36CF059AD2}">
            <xm:f>$Y$9&gt;'Input Sheet'!$G$13</xm:f>
            <x14:dxf>
              <font>
                <color theme="2" tint="-0.24994659260841701"/>
              </font>
              <fill>
                <patternFill>
                  <bgColor theme="2" tint="-0.24994659260841701"/>
                </patternFill>
              </fill>
              <border>
                <left/>
                <right/>
                <top/>
                <bottom/>
                <vertical/>
                <horizontal/>
              </border>
            </x14:dxf>
          </x14:cfRule>
          <xm:sqref>Y9:Y76</xm:sqref>
        </x14:conditionalFormatting>
        <x14:conditionalFormatting xmlns:xm="http://schemas.microsoft.com/office/excel/2006/main">
          <x14:cfRule type="expression" priority="903" id="{3BC1EC66-9BDE-4287-A7A5-33BE0FF54489}">
            <xm:f>$X$9&gt;'Input Sheet'!$G$13</xm:f>
            <x14:dxf>
              <font>
                <color theme="2" tint="-0.24994659260841701"/>
              </font>
              <fill>
                <patternFill>
                  <bgColor theme="2" tint="-0.24994659260841701"/>
                </patternFill>
              </fill>
              <border>
                <left/>
                <right/>
                <top/>
                <bottom/>
                <vertical/>
                <horizontal/>
              </border>
            </x14:dxf>
          </x14:cfRule>
          <xm:sqref>X9:X76</xm:sqref>
        </x14:conditionalFormatting>
        <x14:conditionalFormatting xmlns:xm="http://schemas.microsoft.com/office/excel/2006/main">
          <x14:cfRule type="expression" priority="904" id="{A5F7D503-700C-464A-BBB8-0DC415D7ADBE}">
            <xm:f>$W$9&gt;'Input Sheet'!$G$13</xm:f>
            <x14:dxf>
              <font>
                <color theme="2" tint="-0.24994659260841701"/>
              </font>
              <fill>
                <patternFill>
                  <bgColor theme="2" tint="-0.24994659260841701"/>
                </patternFill>
              </fill>
              <border>
                <left/>
                <right/>
                <top/>
                <bottom/>
                <vertical/>
                <horizontal/>
              </border>
            </x14:dxf>
          </x14:cfRule>
          <xm:sqref>W9:W76</xm:sqref>
        </x14:conditionalFormatting>
        <x14:conditionalFormatting xmlns:xm="http://schemas.microsoft.com/office/excel/2006/main">
          <x14:cfRule type="expression" priority="905" id="{9A43ACC5-AA20-47D1-85D6-093C71054EE9}">
            <xm:f>$V$9&gt;'Input Sheet'!$G$13</xm:f>
            <x14:dxf>
              <font>
                <color theme="2" tint="-0.24994659260841701"/>
              </font>
              <fill>
                <patternFill>
                  <bgColor theme="2" tint="-0.24994659260841701"/>
                </patternFill>
              </fill>
              <border>
                <left/>
                <right/>
                <top/>
                <bottom/>
                <vertical/>
                <horizontal/>
              </border>
            </x14:dxf>
          </x14:cfRule>
          <xm:sqref>V9:V76</xm:sqref>
        </x14:conditionalFormatting>
        <x14:conditionalFormatting xmlns:xm="http://schemas.microsoft.com/office/excel/2006/main">
          <x14:cfRule type="expression" priority="906" id="{E3475747-99D6-4B26-84D6-4AF7758F4630}">
            <xm:f>$U$9&gt;'Input Sheet'!$G$13</xm:f>
            <x14:dxf>
              <font>
                <color theme="2" tint="-0.24994659260841701"/>
              </font>
              <fill>
                <patternFill>
                  <bgColor theme="2" tint="-0.24994659260841701"/>
                </patternFill>
              </fill>
              <border>
                <left/>
                <right/>
                <top/>
                <bottom/>
                <vertical/>
                <horizontal/>
              </border>
            </x14:dxf>
          </x14:cfRule>
          <xm:sqref>U9:U76</xm:sqref>
        </x14:conditionalFormatting>
        <x14:conditionalFormatting xmlns:xm="http://schemas.microsoft.com/office/excel/2006/main">
          <x14:cfRule type="expression" priority="907" id="{BC357332-35F4-43C1-9E12-E8449B1DB995}">
            <xm:f>$T$9&gt;'Input Sheet'!$G$13</xm:f>
            <x14:dxf>
              <font>
                <color theme="2" tint="-0.24994659260841701"/>
              </font>
              <fill>
                <patternFill>
                  <bgColor theme="2" tint="-0.24994659260841701"/>
                </patternFill>
              </fill>
              <border>
                <left/>
                <right/>
                <top/>
                <bottom/>
                <vertical/>
                <horizontal/>
              </border>
            </x14:dxf>
          </x14:cfRule>
          <xm:sqref>T9:T76</xm:sqref>
        </x14:conditionalFormatting>
        <x14:conditionalFormatting xmlns:xm="http://schemas.microsoft.com/office/excel/2006/main">
          <x14:cfRule type="expression" priority="908" id="{1477077D-6FE6-4B07-8EAB-DCB9CDCF713E}">
            <xm:f>$S$9&gt;'Input Sheet'!$G$13</xm:f>
            <x14:dxf>
              <font>
                <color theme="2" tint="-0.24994659260841701"/>
              </font>
              <fill>
                <patternFill>
                  <bgColor theme="2" tint="-0.24994659260841701"/>
                </patternFill>
              </fill>
              <border>
                <left/>
                <right/>
                <top/>
                <bottom/>
                <vertical/>
                <horizontal/>
              </border>
            </x14:dxf>
          </x14:cfRule>
          <xm:sqref>S9:S76</xm:sqref>
        </x14:conditionalFormatting>
        <x14:conditionalFormatting xmlns:xm="http://schemas.microsoft.com/office/excel/2006/main">
          <x14:cfRule type="expression" priority="909" id="{F89B3F52-6F90-440A-BC31-46CE32DE3A58}">
            <xm:f>$R$9&gt;'Input Sheet'!$G$13</xm:f>
            <x14:dxf>
              <font>
                <color theme="2" tint="-0.24994659260841701"/>
              </font>
              <fill>
                <patternFill>
                  <bgColor theme="2" tint="-0.24994659260841701"/>
                </patternFill>
              </fill>
              <border>
                <left/>
                <right/>
                <top/>
                <bottom/>
                <vertical/>
                <horizontal/>
              </border>
            </x14:dxf>
          </x14:cfRule>
          <xm:sqref>R9:R76</xm:sqref>
        </x14:conditionalFormatting>
        <x14:conditionalFormatting xmlns:xm="http://schemas.microsoft.com/office/excel/2006/main">
          <x14:cfRule type="expression" priority="910" id="{1FFDE1A8-BA57-4A77-911B-7898F056DA59}">
            <xm:f>$Q$9&gt;'Input Sheet'!$G$13</xm:f>
            <x14:dxf>
              <font>
                <color theme="2" tint="-0.24994659260841701"/>
              </font>
              <fill>
                <patternFill>
                  <bgColor theme="2" tint="-0.24994659260841701"/>
                </patternFill>
              </fill>
              <border>
                <left/>
                <right/>
                <top/>
                <bottom/>
                <vertical/>
                <horizontal/>
              </border>
            </x14:dxf>
          </x14:cfRule>
          <xm:sqref>Q9:Q76</xm:sqref>
        </x14:conditionalFormatting>
        <x14:conditionalFormatting xmlns:xm="http://schemas.microsoft.com/office/excel/2006/main">
          <x14:cfRule type="expression" priority="911" id="{F11E60B6-43A3-49AF-AB48-0F66AD8CFAAB}">
            <xm:f>$P$9&gt;'Input Sheet'!$G$13</xm:f>
            <x14:dxf>
              <font>
                <color theme="2" tint="-0.24994659260841701"/>
              </font>
              <fill>
                <patternFill>
                  <bgColor theme="2" tint="-0.24994659260841701"/>
                </patternFill>
              </fill>
              <border>
                <left/>
                <right/>
                <top/>
                <bottom/>
                <vertical/>
                <horizontal/>
              </border>
            </x14:dxf>
          </x14:cfRule>
          <xm:sqref>P9:P76</xm:sqref>
        </x14:conditionalFormatting>
        <x14:conditionalFormatting xmlns:xm="http://schemas.microsoft.com/office/excel/2006/main">
          <x14:cfRule type="expression" priority="912" id="{DB757F70-32FA-45E5-B651-7F3806BAE789}">
            <xm:f>$O$9&gt;'Input Sheet'!$G$13</xm:f>
            <x14:dxf>
              <font>
                <color theme="2" tint="-0.24994659260841701"/>
              </font>
              <fill>
                <patternFill>
                  <bgColor theme="2" tint="-0.24994659260841701"/>
                </patternFill>
              </fill>
              <border>
                <left/>
                <right/>
                <top/>
                <bottom/>
                <vertical/>
                <horizontal/>
              </border>
            </x14:dxf>
          </x14:cfRule>
          <xm:sqref>O9:O76</xm:sqref>
        </x14:conditionalFormatting>
        <x14:conditionalFormatting xmlns:xm="http://schemas.microsoft.com/office/excel/2006/main">
          <x14:cfRule type="expression" priority="134" id="{D83D71D2-84C0-4288-8C24-F9A64DE1F2E9}">
            <xm:f>$AI$9&gt;'Input Sheet'!$G$13</xm:f>
            <x14:dxf>
              <font>
                <color theme="2" tint="-0.24994659260841701"/>
              </font>
              <fill>
                <patternFill>
                  <bgColor theme="2" tint="-0.24994659260841701"/>
                </patternFill>
              </fill>
              <border>
                <left/>
                <right/>
                <top/>
                <bottom/>
              </border>
            </x14:dxf>
          </x14:cfRule>
          <xm:sqref>AI9:AI76</xm:sqref>
        </x14:conditionalFormatting>
        <x14:conditionalFormatting xmlns:xm="http://schemas.microsoft.com/office/excel/2006/main">
          <x14:cfRule type="expression" priority="133" id="{ED7D567F-0D67-4723-9835-40C6C9A8B727}">
            <xm:f>$AJ$9&gt;'Input Sheet'!$G$13</xm:f>
            <x14:dxf>
              <font>
                <color theme="2" tint="-0.24994659260841701"/>
              </font>
              <fill>
                <patternFill>
                  <bgColor theme="2" tint="-0.24994659260841701"/>
                </patternFill>
              </fill>
              <border>
                <left/>
                <right/>
                <top/>
                <bottom/>
              </border>
            </x14:dxf>
          </x14:cfRule>
          <xm:sqref>AJ9:AJ76</xm:sqref>
        </x14:conditionalFormatting>
        <x14:conditionalFormatting xmlns:xm="http://schemas.microsoft.com/office/excel/2006/main">
          <x14:cfRule type="expression" priority="132" id="{1B767F0F-D201-4378-9AAD-D3FE0E6652E2}">
            <xm:f>$AK$9&gt;'Input Sheet'!$G$13</xm:f>
            <x14:dxf>
              <font>
                <color theme="2" tint="-0.24994659260841701"/>
              </font>
              <fill>
                <patternFill>
                  <bgColor theme="2" tint="-0.24994659260841701"/>
                </patternFill>
              </fill>
              <border>
                <left/>
                <right/>
                <top/>
                <bottom/>
              </border>
            </x14:dxf>
          </x14:cfRule>
          <xm:sqref>AK9:AK76</xm:sqref>
        </x14:conditionalFormatting>
        <x14:conditionalFormatting xmlns:xm="http://schemas.microsoft.com/office/excel/2006/main">
          <x14:cfRule type="expression" priority="131" id="{9578299A-E065-49B5-BC18-EE6A99DBB69D}">
            <xm:f>$AL$9&gt;'Input Sheet'!$G$13</xm:f>
            <x14:dxf>
              <font>
                <color theme="2" tint="-0.24994659260841701"/>
              </font>
              <fill>
                <patternFill>
                  <bgColor theme="2" tint="-0.24994659260841701"/>
                </patternFill>
              </fill>
              <border>
                <left/>
                <right/>
                <top/>
                <bottom/>
              </border>
            </x14:dxf>
          </x14:cfRule>
          <xm:sqref>AL9:AL76</xm:sqref>
        </x14:conditionalFormatting>
        <x14:conditionalFormatting xmlns:xm="http://schemas.microsoft.com/office/excel/2006/main">
          <x14:cfRule type="expression" priority="130" id="{B6970E50-3315-4CC4-9BCF-E31CE72B70AC}">
            <xm:f>$AM$9&gt;'Input Sheet'!$G$13</xm:f>
            <x14:dxf>
              <font>
                <color theme="2" tint="-0.24994659260841701"/>
              </font>
              <fill>
                <patternFill>
                  <bgColor theme="2" tint="-0.24994659260841701"/>
                </patternFill>
              </fill>
              <border>
                <left/>
                <right/>
                <top/>
                <bottom/>
              </border>
            </x14:dxf>
          </x14:cfRule>
          <xm:sqref>AM9:AM76</xm:sqref>
        </x14:conditionalFormatting>
        <x14:conditionalFormatting xmlns:xm="http://schemas.microsoft.com/office/excel/2006/main">
          <x14:cfRule type="expression" priority="129" id="{9F1FAEB5-042E-45D2-BD82-E7F9DC2E7D16}">
            <xm:f>$AN$9&gt;'Input Sheet'!$G$13</xm:f>
            <x14:dxf>
              <font>
                <color theme="2" tint="-0.24994659260841701"/>
              </font>
              <fill>
                <patternFill>
                  <bgColor theme="2" tint="-0.24994659260841701"/>
                </patternFill>
              </fill>
              <border>
                <left/>
                <right/>
                <top/>
                <bottom/>
              </border>
            </x14:dxf>
          </x14:cfRule>
          <xm:sqref>AN9:AN76</xm:sqref>
        </x14:conditionalFormatting>
        <x14:conditionalFormatting xmlns:xm="http://schemas.microsoft.com/office/excel/2006/main">
          <x14:cfRule type="expression" priority="128" id="{7D17F7B0-C40E-4D5F-9B3C-C0505E62EB72}">
            <xm:f>$AO$9&gt;'Input Sheet'!$G$13</xm:f>
            <x14:dxf>
              <font>
                <color theme="2" tint="-0.24994659260841701"/>
              </font>
              <fill>
                <patternFill>
                  <bgColor theme="2" tint="-0.24994659260841701"/>
                </patternFill>
              </fill>
              <border>
                <left/>
                <right/>
                <top/>
                <bottom/>
              </border>
            </x14:dxf>
          </x14:cfRule>
          <xm:sqref>AO9:AO76</xm:sqref>
        </x14:conditionalFormatting>
        <x14:conditionalFormatting xmlns:xm="http://schemas.microsoft.com/office/excel/2006/main">
          <x14:cfRule type="expression" priority="127" id="{ACE869E3-BEE8-47E4-A55A-AA15AF5BAA9D}">
            <xm:f>$AP$9&gt;'Input Sheet'!$G$13</xm:f>
            <x14:dxf>
              <font>
                <color theme="2" tint="-0.24994659260841701"/>
              </font>
              <fill>
                <patternFill>
                  <bgColor theme="2" tint="-0.24994659260841701"/>
                </patternFill>
              </fill>
              <border>
                <left/>
                <right/>
                <top/>
                <bottom/>
              </border>
            </x14:dxf>
          </x14:cfRule>
          <xm:sqref>AP9:AP76</xm:sqref>
        </x14:conditionalFormatting>
        <x14:conditionalFormatting xmlns:xm="http://schemas.microsoft.com/office/excel/2006/main">
          <x14:cfRule type="expression" priority="126" id="{753297F8-3C02-4BC6-B9F2-0AF0C02EED5B}">
            <xm:f>$AQ$9&gt;'Input Sheet'!$G$13</xm:f>
            <x14:dxf>
              <font>
                <color theme="2" tint="-0.24994659260841701"/>
              </font>
              <fill>
                <patternFill>
                  <bgColor theme="2" tint="-0.24994659260841701"/>
                </patternFill>
              </fill>
              <border>
                <left/>
                <right/>
                <top/>
                <bottom/>
              </border>
            </x14:dxf>
          </x14:cfRule>
          <xm:sqref>AQ9:AQ76</xm:sqref>
        </x14:conditionalFormatting>
        <x14:conditionalFormatting xmlns:xm="http://schemas.microsoft.com/office/excel/2006/main">
          <x14:cfRule type="expression" priority="315" id="{9F0A21DA-4268-4557-BB6A-EA76A7EBC123}">
            <xm:f>$AE$9&gt;'Input Sheet'!$G$13</xm:f>
            <x14:dxf>
              <font>
                <color theme="2" tint="-0.24994659260841701"/>
              </font>
              <fill>
                <patternFill>
                  <bgColor theme="2" tint="-0.24994659260841701"/>
                </patternFill>
              </fill>
              <border>
                <left/>
                <right/>
                <top/>
                <bottom/>
                <vertical/>
                <horizontal/>
              </border>
            </x14:dxf>
          </x14:cfRule>
          <xm:sqref>AE9:AE76</xm:sqref>
        </x14:conditionalFormatting>
        <x14:conditionalFormatting xmlns:xm="http://schemas.microsoft.com/office/excel/2006/main">
          <x14:cfRule type="expression" priority="916" id="{CDFEA363-C398-4319-ADDF-83A0099A34B2}">
            <xm:f>$K$9&gt;'Input Sheet'!$G$13</xm:f>
            <x14:dxf>
              <font>
                <color theme="2" tint="-0.24994659260841701"/>
              </font>
              <fill>
                <patternFill>
                  <bgColor theme="2" tint="-0.24994659260841701"/>
                </patternFill>
              </fill>
              <border>
                <left/>
                <right/>
                <top/>
                <bottom/>
              </border>
            </x14:dxf>
          </x14:cfRule>
          <xm:sqref>K9:K76</xm:sqref>
        </x14:conditionalFormatting>
        <x14:conditionalFormatting xmlns:xm="http://schemas.microsoft.com/office/excel/2006/main">
          <x14:cfRule type="expression" priority="913" id="{989C6843-76F1-49E1-AF25-0B2368EA2BE8}">
            <xm:f>$N$9&gt;'Input Sheet'!$G$13</xm:f>
            <x14:dxf>
              <font>
                <color theme="2" tint="-0.24994659260841701"/>
              </font>
              <fill>
                <patternFill>
                  <bgColor theme="2" tint="-0.24994659260841701"/>
                </patternFill>
              </fill>
              <border>
                <left/>
                <right/>
                <top/>
                <bottom/>
              </border>
            </x14:dxf>
          </x14:cfRule>
          <xm:sqref>N9:N76</xm:sqref>
        </x14:conditionalFormatting>
        <x14:conditionalFormatting xmlns:xm="http://schemas.microsoft.com/office/excel/2006/main">
          <x14:cfRule type="expression" priority="914" id="{51CA8A25-25A7-4D6A-940B-BA16B549EC33}">
            <xm:f>$M$9&gt;'Input Sheet'!$G$13</xm:f>
            <x14:dxf>
              <font>
                <color theme="2" tint="-0.24994659260841701"/>
              </font>
              <fill>
                <patternFill>
                  <bgColor theme="2" tint="-0.24994659260841701"/>
                </patternFill>
              </fill>
              <border>
                <left/>
                <right/>
                <top/>
                <bottom/>
              </border>
            </x14:dxf>
          </x14:cfRule>
          <xm:sqref>M9:M76</xm:sqref>
        </x14:conditionalFormatting>
        <x14:conditionalFormatting xmlns:xm="http://schemas.microsoft.com/office/excel/2006/main">
          <x14:cfRule type="expression" priority="915" id="{DE36C50A-6C7A-4A2C-ACD9-B6249ACDC212}">
            <xm:f>$L$9&gt;'Input Sheet'!$G$13</xm:f>
            <x14:dxf>
              <font>
                <color theme="2" tint="-0.24994659260841701"/>
              </font>
              <fill>
                <patternFill>
                  <bgColor theme="2" tint="-0.24994659260841701"/>
                </patternFill>
              </fill>
              <border>
                <left/>
                <right/>
                <top/>
                <bottom/>
              </border>
            </x14:dxf>
          </x14:cfRule>
          <xm:sqref>L9:L76</xm:sqref>
        </x14:conditionalFormatting>
        <x14:conditionalFormatting xmlns:xm="http://schemas.microsoft.com/office/excel/2006/main">
          <x14:cfRule type="expression" priority="917" id="{2C4D9D9A-CF4C-4E27-8B4C-8DC2C96FD1D1}">
            <xm:f>$J$9&gt;'Input Sheet'!$G$13</xm:f>
            <x14:dxf>
              <font>
                <color theme="2" tint="-0.24994659260841701"/>
              </font>
              <fill>
                <patternFill>
                  <bgColor theme="2" tint="-0.24994659260841701"/>
                </patternFill>
              </fill>
              <border>
                <left/>
                <right/>
                <top/>
                <bottom/>
                <vertical/>
                <horizontal/>
              </border>
            </x14:dxf>
          </x14:cfRule>
          <xm:sqref>J9:J76</xm:sqref>
        </x14:conditionalFormatting>
        <x14:conditionalFormatting xmlns:xm="http://schemas.microsoft.com/office/excel/2006/main">
          <x14:cfRule type="expression" priority="926" id="{E58A2186-3C98-4ED5-AA85-1585CDAF0578}">
            <xm:f>'Input Sheet'!$B$8&lt;7</xm:f>
            <x14:dxf>
              <font>
                <color rgb="FF00ADEA"/>
              </font>
            </x14:dxf>
          </x14:cfRule>
          <x14:cfRule type="expression" priority="927" id="{C3B8427A-FC2F-4494-98D7-DC741755ACAF}">
            <xm:f>'Input Sheet'!$G$11=0</xm:f>
            <x14:dxf>
              <font>
                <color rgb="FF00ADEA"/>
              </font>
            </x14:dxf>
          </x14:cfRule>
          <xm:sqref>C60:C61</xm:sqref>
        </x14:conditionalFormatting>
        <x14:conditionalFormatting xmlns:xm="http://schemas.microsoft.com/office/excel/2006/main">
          <x14:cfRule type="expression" priority="918" id="{4DA3E532-93F8-483B-9450-98FAAB608277}">
            <xm:f>'Input Sheet'!$G$11=0</xm:f>
            <x14:dxf>
              <font>
                <color theme="0"/>
              </font>
            </x14:dxf>
          </x14:cfRule>
          <x14:cfRule type="expression" priority="919" id="{EE8CE4E9-D60B-4EB8-90D3-258FD59A6693}">
            <xm:f>'Input Sheet'!$B$8&lt;7</xm:f>
            <x14:dxf>
              <font>
                <color theme="0"/>
              </font>
            </x14:dxf>
          </x14:cfRule>
          <xm:sqref>C11:C15 C26:C31 C39:C45 C53:C58 E11:BB17 E26:BB33 E39:BB47 E53:BB60 E66:BB76</xm:sqref>
        </x14:conditionalFormatting>
        <x14:conditionalFormatting xmlns:xm="http://schemas.microsoft.com/office/excel/2006/main">
          <x14:cfRule type="expression" priority="1" id="{317460B9-AB70-45F9-A12E-3B73644F2720}">
            <xm:f>$BB$9&gt;'Input Sheet'!$G$13</xm:f>
            <x14:dxf>
              <font>
                <color theme="2" tint="-0.24994659260841701"/>
              </font>
              <fill>
                <patternFill>
                  <bgColor theme="2" tint="-0.24994659260841701"/>
                </patternFill>
              </fill>
              <border>
                <left/>
                <right/>
                <top/>
                <bottom/>
              </border>
            </x14:dxf>
          </x14:cfRule>
          <xm:sqref>BB9:BB76</xm:sqref>
        </x14:conditionalFormatting>
        <x14:conditionalFormatting xmlns:xm="http://schemas.microsoft.com/office/excel/2006/main">
          <x14:cfRule type="expression" priority="10" id="{D199B686-3329-4EDC-934D-934014909BA3}">
            <xm:f>$AS$9&gt;'Input Sheet'!$G$13</xm:f>
            <x14:dxf>
              <font>
                <color theme="2" tint="-0.24994659260841701"/>
              </font>
              <fill>
                <patternFill>
                  <bgColor theme="2" tint="-0.24994659260841701"/>
                </patternFill>
              </fill>
              <border>
                <left/>
                <right/>
                <top/>
                <bottom/>
              </border>
            </x14:dxf>
          </x14:cfRule>
          <xm:sqref>AS9:AS76</xm:sqref>
        </x14:conditionalFormatting>
        <x14:conditionalFormatting xmlns:xm="http://schemas.microsoft.com/office/excel/2006/main">
          <x14:cfRule type="expression" priority="9" id="{92E4131F-8A64-41D3-A73F-7F14AF7CE88F}">
            <xm:f>$AT$9&gt;'Input Sheet'!$G$13</xm:f>
            <x14:dxf>
              <font>
                <color theme="2" tint="-0.24994659260841701"/>
              </font>
              <fill>
                <patternFill>
                  <bgColor theme="2" tint="-0.24994659260841701"/>
                </patternFill>
              </fill>
              <border>
                <left/>
                <right/>
                <top/>
                <bottom/>
              </border>
            </x14:dxf>
          </x14:cfRule>
          <xm:sqref>AT9:AT76</xm:sqref>
        </x14:conditionalFormatting>
        <x14:conditionalFormatting xmlns:xm="http://schemas.microsoft.com/office/excel/2006/main">
          <x14:cfRule type="expression" priority="8" id="{C315E60E-D287-40FA-A879-E0E8B77F83D5}">
            <xm:f>$AU$9&gt;'Input Sheet'!$G$13</xm:f>
            <x14:dxf>
              <font>
                <color theme="2" tint="-0.24994659260841701"/>
              </font>
              <fill>
                <patternFill>
                  <bgColor theme="2" tint="-0.24994659260841701"/>
                </patternFill>
              </fill>
              <border>
                <left/>
                <right/>
                <top/>
                <bottom/>
              </border>
            </x14:dxf>
          </x14:cfRule>
          <xm:sqref>AU9:AU76</xm:sqref>
        </x14:conditionalFormatting>
        <x14:conditionalFormatting xmlns:xm="http://schemas.microsoft.com/office/excel/2006/main">
          <x14:cfRule type="expression" priority="7" id="{C4DCCCC5-CC96-42F1-9EDB-3D92C3AB1F08}">
            <xm:f>$AV$9&gt;'Input Sheet'!$G$13</xm:f>
            <x14:dxf>
              <font>
                <color theme="2" tint="-0.24994659260841701"/>
              </font>
              <fill>
                <patternFill>
                  <bgColor theme="2" tint="-0.24994659260841701"/>
                </patternFill>
              </fill>
              <border>
                <left/>
                <right/>
                <top/>
                <bottom/>
              </border>
            </x14:dxf>
          </x14:cfRule>
          <xm:sqref>AV9:AV76</xm:sqref>
        </x14:conditionalFormatting>
        <x14:conditionalFormatting xmlns:xm="http://schemas.microsoft.com/office/excel/2006/main">
          <x14:cfRule type="expression" priority="6" id="{6709C601-CC8C-4B0A-AA39-47D0AF8B92E9}">
            <xm:f>$AW$9&gt;'Input Sheet'!$G$13</xm:f>
            <x14:dxf>
              <font>
                <color theme="2" tint="-0.24994659260841701"/>
              </font>
              <fill>
                <patternFill>
                  <bgColor theme="2" tint="-0.24994659260841701"/>
                </patternFill>
              </fill>
              <border>
                <left/>
                <right/>
                <top/>
                <bottom/>
              </border>
            </x14:dxf>
          </x14:cfRule>
          <xm:sqref>AW9:AW76</xm:sqref>
        </x14:conditionalFormatting>
        <x14:conditionalFormatting xmlns:xm="http://schemas.microsoft.com/office/excel/2006/main">
          <x14:cfRule type="expression" priority="5" id="{C5680C83-B7C7-4F1D-8430-DFC00AF3E148}">
            <xm:f>$AX$9&gt;'Input Sheet'!$G$13</xm:f>
            <x14:dxf>
              <font>
                <color theme="2" tint="-0.24994659260841701"/>
              </font>
              <fill>
                <patternFill>
                  <bgColor theme="2" tint="-0.24994659260841701"/>
                </patternFill>
              </fill>
              <border>
                <left/>
                <right/>
                <top/>
                <bottom/>
              </border>
            </x14:dxf>
          </x14:cfRule>
          <xm:sqref>AX9:AX76</xm:sqref>
        </x14:conditionalFormatting>
        <x14:conditionalFormatting xmlns:xm="http://schemas.microsoft.com/office/excel/2006/main">
          <x14:cfRule type="expression" priority="4" id="{57808EB3-4776-4127-BD0B-3CD002A764D6}">
            <xm:f>$AY$9&gt;'Input Sheet'!$G$13</xm:f>
            <x14:dxf>
              <font>
                <color theme="2" tint="-0.24994659260841701"/>
              </font>
              <fill>
                <patternFill>
                  <bgColor theme="2" tint="-0.24994659260841701"/>
                </patternFill>
              </fill>
              <border>
                <left/>
                <right/>
                <top/>
                <bottom/>
              </border>
            </x14:dxf>
          </x14:cfRule>
          <xm:sqref>AY9:AY76</xm:sqref>
        </x14:conditionalFormatting>
        <x14:conditionalFormatting xmlns:xm="http://schemas.microsoft.com/office/excel/2006/main">
          <x14:cfRule type="expression" priority="3" id="{011A884C-CEEA-46F6-8E27-E87D8D2925B9}">
            <xm:f>$AZ$9&gt;'Input Sheet'!$G$13</xm:f>
            <x14:dxf>
              <font>
                <color theme="2" tint="-0.24994659260841701"/>
              </font>
              <fill>
                <patternFill>
                  <bgColor theme="2" tint="-0.24994659260841701"/>
                </patternFill>
              </fill>
              <border>
                <left/>
                <right/>
                <top/>
                <bottom/>
              </border>
            </x14:dxf>
          </x14:cfRule>
          <xm:sqref>AZ9:AZ76</xm:sqref>
        </x14:conditionalFormatting>
        <x14:conditionalFormatting xmlns:xm="http://schemas.microsoft.com/office/excel/2006/main">
          <x14:cfRule type="expression" priority="2" id="{67CBB43E-4077-455D-A0B4-44ED83D79283}">
            <xm:f>$BA$9&gt;'Input Sheet'!$G$13</xm:f>
            <x14:dxf>
              <font>
                <color theme="2" tint="-0.24994659260841701"/>
              </font>
              <fill>
                <patternFill>
                  <bgColor theme="2" tint="-0.24994659260841701"/>
                </patternFill>
              </fill>
              <border>
                <left/>
                <right/>
                <top/>
                <bottom/>
              </border>
            </x14:dxf>
          </x14:cfRule>
          <xm:sqref>BA9:BA76</xm:sqref>
        </x14:conditionalFormatting>
        <x14:conditionalFormatting xmlns:xm="http://schemas.microsoft.com/office/excel/2006/main">
          <x14:cfRule type="expression" priority="11" id="{92007D37-8E32-479A-8668-F06E9BB445B4}">
            <xm:f>$AR$9&gt;'Input Sheet'!$G$13</xm:f>
            <x14:dxf>
              <font>
                <color theme="2" tint="-0.24994659260841701"/>
              </font>
              <fill>
                <patternFill>
                  <bgColor theme="2" tint="-0.24994659260841701"/>
                </patternFill>
              </fill>
              <border>
                <left/>
                <right/>
                <top/>
                <bottom/>
              </border>
            </x14:dxf>
          </x14:cfRule>
          <xm:sqref>AR9:AR76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40"/>
  <sheetViews>
    <sheetView zoomScale="110" zoomScaleNormal="110" zoomScaleSheetLayoutView="40" workbookViewId="0">
      <selection activeCell="B4" sqref="B4"/>
    </sheetView>
  </sheetViews>
  <sheetFormatPr defaultColWidth="9.140625" defaultRowHeight="15" x14ac:dyDescent="0.25"/>
  <cols>
    <col min="1" max="1" width="4.140625" style="2" customWidth="1"/>
    <col min="2" max="2" width="27.140625" style="2" customWidth="1"/>
    <col min="3" max="3" width="15.85546875" style="2" customWidth="1"/>
    <col min="4" max="4" width="0.85546875" style="8" customWidth="1"/>
    <col min="5" max="54" width="14.140625" style="2" customWidth="1"/>
    <col min="55" max="55" width="4.140625" style="2" customWidth="1"/>
    <col min="56" max="16384" width="9.140625" style="2"/>
  </cols>
  <sheetData>
    <row r="1" spans="1:55" x14ac:dyDescent="0.25">
      <c r="A1" s="30"/>
      <c r="B1" s="10"/>
      <c r="C1" s="10"/>
      <c r="D1" s="11"/>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row>
    <row r="2" spans="1:55" ht="15" customHeight="1" thickBot="1" x14ac:dyDescent="0.3">
      <c r="A2" s="30"/>
      <c r="B2" s="10"/>
      <c r="C2" s="10"/>
      <c r="D2" s="11"/>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row>
    <row r="3" spans="1:55" ht="15" customHeight="1" x14ac:dyDescent="0.25">
      <c r="A3" s="30"/>
      <c r="B3" s="10"/>
      <c r="C3" s="648" t="s">
        <v>225</v>
      </c>
      <c r="D3" s="649"/>
      <c r="E3" s="649"/>
      <c r="F3" s="649"/>
      <c r="G3" s="65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row>
    <row r="4" spans="1:55" ht="7.5" customHeight="1" x14ac:dyDescent="0.25">
      <c r="A4" s="30"/>
      <c r="B4" s="10"/>
      <c r="C4" s="651"/>
      <c r="D4" s="652"/>
      <c r="E4" s="652"/>
      <c r="F4" s="652"/>
      <c r="G4" s="653"/>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row>
    <row r="5" spans="1:55" x14ac:dyDescent="0.25">
      <c r="A5" s="30"/>
      <c r="B5" s="10"/>
      <c r="C5" s="651"/>
      <c r="D5" s="652"/>
      <c r="E5" s="652"/>
      <c r="F5" s="652"/>
      <c r="G5" s="653"/>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row>
    <row r="6" spans="1:55" ht="21" customHeight="1" thickBot="1" x14ac:dyDescent="0.3">
      <c r="A6" s="30"/>
      <c r="B6" s="10"/>
      <c r="C6" s="647" t="s">
        <v>313</v>
      </c>
      <c r="D6" s="592"/>
      <c r="E6" s="592"/>
      <c r="F6" s="592"/>
      <c r="G6" s="593"/>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row>
    <row r="7" spans="1:55" x14ac:dyDescent="0.25">
      <c r="A7" s="30"/>
      <c r="B7" s="10"/>
      <c r="C7" s="10"/>
      <c r="D7" s="11"/>
      <c r="E7" s="10"/>
      <c r="F7" s="47"/>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row>
    <row r="8" spans="1:55" x14ac:dyDescent="0.25">
      <c r="A8" s="30"/>
      <c r="B8" s="10"/>
      <c r="C8" s="10"/>
      <c r="D8" s="11"/>
      <c r="E8" s="14">
        <v>1</v>
      </c>
      <c r="F8" s="14">
        <v>2</v>
      </c>
      <c r="G8" s="14">
        <v>3</v>
      </c>
      <c r="H8" s="14">
        <v>4</v>
      </c>
      <c r="I8" s="14">
        <v>5</v>
      </c>
      <c r="J8" s="14">
        <v>6</v>
      </c>
      <c r="K8" s="14">
        <v>7</v>
      </c>
      <c r="L8" s="14">
        <v>8</v>
      </c>
      <c r="M8" s="14">
        <v>9</v>
      </c>
      <c r="N8" s="14">
        <v>10</v>
      </c>
      <c r="O8" s="14">
        <v>11</v>
      </c>
      <c r="P8" s="14">
        <v>12</v>
      </c>
      <c r="Q8" s="14">
        <v>13</v>
      </c>
      <c r="R8" s="14">
        <v>14</v>
      </c>
      <c r="S8" s="14">
        <v>15</v>
      </c>
      <c r="T8" s="14">
        <v>16</v>
      </c>
      <c r="U8" s="14">
        <v>17</v>
      </c>
      <c r="V8" s="14">
        <v>18</v>
      </c>
      <c r="W8" s="14">
        <v>19</v>
      </c>
      <c r="X8" s="14">
        <v>20</v>
      </c>
      <c r="Y8" s="14">
        <v>21</v>
      </c>
      <c r="Z8" s="14">
        <v>22</v>
      </c>
      <c r="AA8" s="14">
        <v>23</v>
      </c>
      <c r="AB8" s="14">
        <v>24</v>
      </c>
      <c r="AC8" s="14">
        <v>25</v>
      </c>
      <c r="AD8" s="14">
        <v>26</v>
      </c>
      <c r="AE8" s="14">
        <v>27</v>
      </c>
      <c r="AF8" s="14">
        <v>28</v>
      </c>
      <c r="AG8" s="14">
        <v>29</v>
      </c>
      <c r="AH8" s="14">
        <v>30</v>
      </c>
      <c r="AI8" s="14">
        <v>31</v>
      </c>
      <c r="AJ8" s="14">
        <v>32</v>
      </c>
      <c r="AK8" s="14">
        <v>33</v>
      </c>
      <c r="AL8" s="14">
        <v>34</v>
      </c>
      <c r="AM8" s="14">
        <v>35</v>
      </c>
      <c r="AN8" s="14">
        <v>36</v>
      </c>
      <c r="AO8" s="14">
        <v>37</v>
      </c>
      <c r="AP8" s="14">
        <v>38</v>
      </c>
      <c r="AQ8" s="14">
        <v>39</v>
      </c>
      <c r="AR8" s="14">
        <v>40</v>
      </c>
      <c r="AS8" s="14"/>
      <c r="AT8" s="14"/>
      <c r="AU8" s="14"/>
      <c r="AV8" s="14"/>
      <c r="AW8" s="14"/>
      <c r="AX8" s="14"/>
      <c r="AY8" s="14"/>
      <c r="AZ8" s="14"/>
      <c r="BA8" s="14"/>
      <c r="BB8" s="14"/>
      <c r="BC8" s="10"/>
    </row>
    <row r="9" spans="1:55" ht="18.75" x14ac:dyDescent="0.3">
      <c r="A9" s="30"/>
      <c r="B9" s="10"/>
      <c r="C9" s="12" t="str">
        <f>CONCATENATE("NPV @ ",'Input Sheet'!G15*100,"%")</f>
        <v>NPV @ 3%</v>
      </c>
      <c r="D9" s="11"/>
      <c r="E9" s="13">
        <f>+'Input Sheet'!$G$12</f>
        <v>2022</v>
      </c>
      <c r="F9" s="13">
        <f>E9+1</f>
        <v>2023</v>
      </c>
      <c r="G9" s="13">
        <f t="shared" ref="G9:Q9" si="0">F9+1</f>
        <v>2024</v>
      </c>
      <c r="H9" s="13">
        <f t="shared" si="0"/>
        <v>2025</v>
      </c>
      <c r="I9" s="13">
        <f t="shared" si="0"/>
        <v>2026</v>
      </c>
      <c r="J9" s="13">
        <f t="shared" si="0"/>
        <v>2027</v>
      </c>
      <c r="K9" s="13">
        <f t="shared" si="0"/>
        <v>2028</v>
      </c>
      <c r="L9" s="13">
        <f t="shared" si="0"/>
        <v>2029</v>
      </c>
      <c r="M9" s="13">
        <f t="shared" si="0"/>
        <v>2030</v>
      </c>
      <c r="N9" s="13">
        <f t="shared" si="0"/>
        <v>2031</v>
      </c>
      <c r="O9" s="13">
        <f t="shared" si="0"/>
        <v>2032</v>
      </c>
      <c r="P9" s="13">
        <f t="shared" si="0"/>
        <v>2033</v>
      </c>
      <c r="Q9" s="13">
        <f t="shared" si="0"/>
        <v>2034</v>
      </c>
      <c r="R9" s="13">
        <f t="shared" ref="R9:AH9" si="1">Q9+1</f>
        <v>2035</v>
      </c>
      <c r="S9" s="13">
        <f t="shared" si="1"/>
        <v>2036</v>
      </c>
      <c r="T9" s="13">
        <f t="shared" si="1"/>
        <v>2037</v>
      </c>
      <c r="U9" s="13">
        <f t="shared" si="1"/>
        <v>2038</v>
      </c>
      <c r="V9" s="13">
        <f t="shared" si="1"/>
        <v>2039</v>
      </c>
      <c r="W9" s="13">
        <f t="shared" si="1"/>
        <v>2040</v>
      </c>
      <c r="X9" s="13">
        <f t="shared" si="1"/>
        <v>2041</v>
      </c>
      <c r="Y9" s="13">
        <f t="shared" si="1"/>
        <v>2042</v>
      </c>
      <c r="Z9" s="13">
        <f t="shared" si="1"/>
        <v>2043</v>
      </c>
      <c r="AA9" s="13">
        <f t="shared" si="1"/>
        <v>2044</v>
      </c>
      <c r="AB9" s="13">
        <f t="shared" si="1"/>
        <v>2045</v>
      </c>
      <c r="AC9" s="13">
        <f t="shared" si="1"/>
        <v>2046</v>
      </c>
      <c r="AD9" s="13">
        <f t="shared" si="1"/>
        <v>2047</v>
      </c>
      <c r="AE9" s="13">
        <f t="shared" si="1"/>
        <v>2048</v>
      </c>
      <c r="AF9" s="13">
        <f t="shared" si="1"/>
        <v>2049</v>
      </c>
      <c r="AG9" s="13">
        <f t="shared" si="1"/>
        <v>2050</v>
      </c>
      <c r="AH9" s="13">
        <f t="shared" si="1"/>
        <v>2051</v>
      </c>
      <c r="AI9" s="13">
        <f t="shared" ref="AI9" si="2">AH9+1</f>
        <v>2052</v>
      </c>
      <c r="AJ9" s="13">
        <f t="shared" ref="AJ9" si="3">AI9+1</f>
        <v>2053</v>
      </c>
      <c r="AK9" s="13">
        <f t="shared" ref="AK9" si="4">AJ9+1</f>
        <v>2054</v>
      </c>
      <c r="AL9" s="13">
        <f t="shared" ref="AL9" si="5">AK9+1</f>
        <v>2055</v>
      </c>
      <c r="AM9" s="13">
        <f t="shared" ref="AM9" si="6">AL9+1</f>
        <v>2056</v>
      </c>
      <c r="AN9" s="13">
        <f t="shared" ref="AN9" si="7">AM9+1</f>
        <v>2057</v>
      </c>
      <c r="AO9" s="13">
        <f t="shared" ref="AO9" si="8">AN9+1</f>
        <v>2058</v>
      </c>
      <c r="AP9" s="13">
        <f t="shared" ref="AP9" si="9">AO9+1</f>
        <v>2059</v>
      </c>
      <c r="AQ9" s="13">
        <f t="shared" ref="AQ9" si="10">AP9+1</f>
        <v>2060</v>
      </c>
      <c r="AR9" s="13">
        <f t="shared" ref="AR9" si="11">AQ9+1</f>
        <v>2061</v>
      </c>
      <c r="AS9" s="13">
        <f t="shared" ref="AS9" si="12">AR9+1</f>
        <v>2062</v>
      </c>
      <c r="AT9" s="13">
        <f t="shared" ref="AT9" si="13">AS9+1</f>
        <v>2063</v>
      </c>
      <c r="AU9" s="13">
        <f t="shared" ref="AU9" si="14">AT9+1</f>
        <v>2064</v>
      </c>
      <c r="AV9" s="13">
        <f t="shared" ref="AV9" si="15">AU9+1</f>
        <v>2065</v>
      </c>
      <c r="AW9" s="13">
        <f t="shared" ref="AW9" si="16">AV9+1</f>
        <v>2066</v>
      </c>
      <c r="AX9" s="13">
        <f t="shared" ref="AX9" si="17">AW9+1</f>
        <v>2067</v>
      </c>
      <c r="AY9" s="13">
        <f t="shared" ref="AY9" si="18">AX9+1</f>
        <v>2068</v>
      </c>
      <c r="AZ9" s="13">
        <f t="shared" ref="AZ9" si="19">AY9+1</f>
        <v>2069</v>
      </c>
      <c r="BA9" s="13">
        <f t="shared" ref="BA9" si="20">AZ9+1</f>
        <v>2070</v>
      </c>
      <c r="BB9" s="13">
        <f t="shared" ref="BB9" si="21">BA9+1</f>
        <v>2071</v>
      </c>
      <c r="BC9" s="10"/>
    </row>
    <row r="10" spans="1:55" ht="3.75" customHeight="1" thickBot="1" x14ac:dyDescent="0.3">
      <c r="A10" s="30"/>
      <c r="B10" s="314"/>
      <c r="C10" s="314"/>
      <c r="D10" s="315"/>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10"/>
    </row>
    <row r="11" spans="1:55" x14ac:dyDescent="0.25">
      <c r="A11" s="30"/>
      <c r="B11" s="2" t="s">
        <v>5</v>
      </c>
      <c r="C11" s="114">
        <f ca="1">E11+NPV('Input Sheet'!$G$15,INDIRECT("F11:"&amp;ADDRESS(11,4+'Input Sheet'!$G$11)))</f>
        <v>0</v>
      </c>
      <c r="D11" s="468"/>
      <c r="E11" s="106">
        <f>-'Input Sheet'!I74</f>
        <v>0</v>
      </c>
      <c r="F11" s="107">
        <f>-'Input Sheet'!J74</f>
        <v>0</v>
      </c>
      <c r="G11" s="107">
        <f>-'Input Sheet'!K74</f>
        <v>0</v>
      </c>
      <c r="H11" s="107">
        <f>-'Input Sheet'!L74</f>
        <v>0</v>
      </c>
      <c r="I11" s="107">
        <f>-'Input Sheet'!M74</f>
        <v>0</v>
      </c>
      <c r="J11" s="107">
        <f>-'Input Sheet'!N74</f>
        <v>0</v>
      </c>
      <c r="K11" s="107">
        <f>-'Input Sheet'!O74</f>
        <v>0</v>
      </c>
      <c r="L11" s="107">
        <f>-'Input Sheet'!P74</f>
        <v>0</v>
      </c>
      <c r="M11" s="107">
        <f>-'Input Sheet'!Q74</f>
        <v>0</v>
      </c>
      <c r="N11" s="107">
        <f>-'Input Sheet'!R74</f>
        <v>0</v>
      </c>
      <c r="O11" s="107">
        <f>-'Input Sheet'!S74</f>
        <v>0</v>
      </c>
      <c r="P11" s="107">
        <f>-'Input Sheet'!T74</f>
        <v>0</v>
      </c>
      <c r="Q11" s="107">
        <f>-'Input Sheet'!U74</f>
        <v>0</v>
      </c>
      <c r="R11" s="107">
        <f>-'Input Sheet'!V74</f>
        <v>0</v>
      </c>
      <c r="S11" s="107">
        <f>-'Input Sheet'!W74</f>
        <v>0</v>
      </c>
      <c r="T11" s="107">
        <f>-'Input Sheet'!X74</f>
        <v>0</v>
      </c>
      <c r="U11" s="107">
        <f>-'Input Sheet'!Y74</f>
        <v>0</v>
      </c>
      <c r="V11" s="107">
        <f>-'Input Sheet'!Z74</f>
        <v>0</v>
      </c>
      <c r="W11" s="107">
        <f>-'Input Sheet'!AA74</f>
        <v>0</v>
      </c>
      <c r="X11" s="107">
        <f>-'Input Sheet'!AB74</f>
        <v>0</v>
      </c>
      <c r="Y11" s="107">
        <f>-'Input Sheet'!AC74</f>
        <v>0</v>
      </c>
      <c r="Z11" s="107">
        <f>-'Input Sheet'!AD74</f>
        <v>0</v>
      </c>
      <c r="AA11" s="107">
        <f>-'Input Sheet'!AE74</f>
        <v>0</v>
      </c>
      <c r="AB11" s="107">
        <f>-'Input Sheet'!AF74</f>
        <v>0</v>
      </c>
      <c r="AC11" s="107">
        <f>-'Input Sheet'!AG74</f>
        <v>0</v>
      </c>
      <c r="AD11" s="107">
        <f>-'Input Sheet'!AH74</f>
        <v>0</v>
      </c>
      <c r="AE11" s="107">
        <f>-'Input Sheet'!AI74</f>
        <v>0</v>
      </c>
      <c r="AF11" s="107">
        <f>-'Input Sheet'!AJ74</f>
        <v>0</v>
      </c>
      <c r="AG11" s="107">
        <f>-'Input Sheet'!AK74</f>
        <v>0</v>
      </c>
      <c r="AH11" s="107">
        <f>-'Input Sheet'!AL74</f>
        <v>0</v>
      </c>
      <c r="AI11" s="107">
        <f>-'Input Sheet'!AM74</f>
        <v>0</v>
      </c>
      <c r="AJ11" s="107">
        <f>-'Input Sheet'!AN74</f>
        <v>0</v>
      </c>
      <c r="AK11" s="107">
        <f>-'Input Sheet'!AO74</f>
        <v>0</v>
      </c>
      <c r="AL11" s="107">
        <f>-'Input Sheet'!AP74</f>
        <v>0</v>
      </c>
      <c r="AM11" s="107">
        <f>-'Input Sheet'!AQ74</f>
        <v>0</v>
      </c>
      <c r="AN11" s="107">
        <f>-'Input Sheet'!AR74</f>
        <v>0</v>
      </c>
      <c r="AO11" s="107">
        <f>-'Input Sheet'!AS74</f>
        <v>0</v>
      </c>
      <c r="AP11" s="107">
        <f>-'Input Sheet'!AT74</f>
        <v>0</v>
      </c>
      <c r="AQ11" s="107">
        <f>-'Input Sheet'!AU74</f>
        <v>0</v>
      </c>
      <c r="AR11" s="107">
        <f>-'Input Sheet'!AV74</f>
        <v>0</v>
      </c>
      <c r="AS11" s="107">
        <f>-'Input Sheet'!AW74</f>
        <v>0</v>
      </c>
      <c r="AT11" s="107">
        <f>-'Input Sheet'!AX74</f>
        <v>0</v>
      </c>
      <c r="AU11" s="107">
        <f>-'Input Sheet'!AY74</f>
        <v>0</v>
      </c>
      <c r="AV11" s="107">
        <f>-'Input Sheet'!AZ74</f>
        <v>0</v>
      </c>
      <c r="AW11" s="107">
        <f>-'Input Sheet'!BA74</f>
        <v>0</v>
      </c>
      <c r="AX11" s="107">
        <f>-'Input Sheet'!BB74</f>
        <v>0</v>
      </c>
      <c r="AY11" s="107">
        <f>-'Input Sheet'!BC74</f>
        <v>0</v>
      </c>
      <c r="AZ11" s="107">
        <f>-'Input Sheet'!BD74</f>
        <v>0</v>
      </c>
      <c r="BA11" s="107">
        <f>-'Input Sheet'!BE74</f>
        <v>0</v>
      </c>
      <c r="BB11" s="107">
        <f>-'Input Sheet'!BF74</f>
        <v>0</v>
      </c>
      <c r="BC11" s="10"/>
    </row>
    <row r="12" spans="1:55" x14ac:dyDescent="0.25">
      <c r="A12" s="30"/>
      <c r="B12" s="2" t="s">
        <v>35</v>
      </c>
      <c r="C12" s="116">
        <f ca="1">E12+NPV('Input Sheet'!$G$15,INDIRECT("F12:"&amp;ADDRESS(12,4+'Input Sheet'!$G$11)))</f>
        <v>0</v>
      </c>
      <c r="D12" s="468"/>
      <c r="E12" s="120">
        <f>-'Input Sheet'!I79*'Input Sheet'!$F$79</f>
        <v>0</v>
      </c>
      <c r="F12" s="121">
        <f>-'Input Sheet'!J79*'Input Sheet'!$F$79</f>
        <v>0</v>
      </c>
      <c r="G12" s="121">
        <f>-'Input Sheet'!K79*'Input Sheet'!$F$79</f>
        <v>0</v>
      </c>
      <c r="H12" s="121">
        <f>-'Input Sheet'!L79*'Input Sheet'!$F$79</f>
        <v>0</v>
      </c>
      <c r="I12" s="121">
        <f>-'Input Sheet'!M79*'Input Sheet'!$F$79</f>
        <v>0</v>
      </c>
      <c r="J12" s="121">
        <f>-'Input Sheet'!N79*'Input Sheet'!$F$79</f>
        <v>0</v>
      </c>
      <c r="K12" s="121">
        <f>-'Input Sheet'!O79*'Input Sheet'!$F$79</f>
        <v>0</v>
      </c>
      <c r="L12" s="121">
        <f>-'Input Sheet'!P79*'Input Sheet'!$F$79</f>
        <v>0</v>
      </c>
      <c r="M12" s="121">
        <f>-'Input Sheet'!Q79*'Input Sheet'!$F$79</f>
        <v>0</v>
      </c>
      <c r="N12" s="121">
        <f>-'Input Sheet'!R79*'Input Sheet'!$F$79</f>
        <v>0</v>
      </c>
      <c r="O12" s="121">
        <f>-'Input Sheet'!S79*'Input Sheet'!$F$79</f>
        <v>0</v>
      </c>
      <c r="P12" s="121">
        <f>-'Input Sheet'!T79*'Input Sheet'!$F$79</f>
        <v>0</v>
      </c>
      <c r="Q12" s="121">
        <f>-'Input Sheet'!U79*'Input Sheet'!$F$79</f>
        <v>0</v>
      </c>
      <c r="R12" s="121">
        <f>-'Input Sheet'!V79*'Input Sheet'!$F$79</f>
        <v>0</v>
      </c>
      <c r="S12" s="121">
        <f>-'Input Sheet'!W79*'Input Sheet'!$F$79</f>
        <v>0</v>
      </c>
      <c r="T12" s="121">
        <f>-'Input Sheet'!X79*'Input Sheet'!$F$79</f>
        <v>0</v>
      </c>
      <c r="U12" s="121">
        <f>-'Input Sheet'!Y79*'Input Sheet'!$F$79</f>
        <v>0</v>
      </c>
      <c r="V12" s="121">
        <f>-'Input Sheet'!Z79*'Input Sheet'!$F$79</f>
        <v>0</v>
      </c>
      <c r="W12" s="121">
        <f>-'Input Sheet'!AA79*'Input Sheet'!$F$79</f>
        <v>0</v>
      </c>
      <c r="X12" s="121">
        <f>-'Input Sheet'!AB79*'Input Sheet'!$F$79</f>
        <v>0</v>
      </c>
      <c r="Y12" s="121">
        <f>-'Input Sheet'!AC79*'Input Sheet'!$F$79</f>
        <v>0</v>
      </c>
      <c r="Z12" s="121">
        <f>-'Input Sheet'!AD79*'Input Sheet'!$F$79</f>
        <v>0</v>
      </c>
      <c r="AA12" s="121">
        <f>-'Input Sheet'!AE79*'Input Sheet'!$F$79</f>
        <v>0</v>
      </c>
      <c r="AB12" s="121">
        <f>-'Input Sheet'!AF79*'Input Sheet'!$F$79</f>
        <v>0</v>
      </c>
      <c r="AC12" s="121">
        <f>-'Input Sheet'!AG79*'Input Sheet'!$F$79</f>
        <v>0</v>
      </c>
      <c r="AD12" s="121">
        <f>-'Input Sheet'!AH79*'Input Sheet'!$F$79</f>
        <v>0</v>
      </c>
      <c r="AE12" s="121">
        <f>-'Input Sheet'!AI79*'Input Sheet'!$F$79</f>
        <v>0</v>
      </c>
      <c r="AF12" s="121">
        <f>-'Input Sheet'!AJ79*'Input Sheet'!$F$79</f>
        <v>0</v>
      </c>
      <c r="AG12" s="121">
        <f>-'Input Sheet'!AK79*'Input Sheet'!$F$79</f>
        <v>0</v>
      </c>
      <c r="AH12" s="121">
        <f>-'Input Sheet'!AL79*'Input Sheet'!$F$79</f>
        <v>0</v>
      </c>
      <c r="AI12" s="121">
        <f>-'Input Sheet'!AM79*'Input Sheet'!$F$79</f>
        <v>0</v>
      </c>
      <c r="AJ12" s="121">
        <f>-'Input Sheet'!AN79*'Input Sheet'!$F$79</f>
        <v>0</v>
      </c>
      <c r="AK12" s="121">
        <f>-'Input Sheet'!AO79*'Input Sheet'!$F$79</f>
        <v>0</v>
      </c>
      <c r="AL12" s="121">
        <f>-'Input Sheet'!AP79*'Input Sheet'!$F$79</f>
        <v>0</v>
      </c>
      <c r="AM12" s="121">
        <f>-'Input Sheet'!AQ79*'Input Sheet'!$F$79</f>
        <v>0</v>
      </c>
      <c r="AN12" s="121">
        <f>-'Input Sheet'!AR79*'Input Sheet'!$F$79</f>
        <v>0</v>
      </c>
      <c r="AO12" s="121">
        <f>-'Input Sheet'!AS79*'Input Sheet'!$F$79</f>
        <v>0</v>
      </c>
      <c r="AP12" s="121">
        <f>-'Input Sheet'!AT79*'Input Sheet'!$F$79</f>
        <v>0</v>
      </c>
      <c r="AQ12" s="121">
        <f>-'Input Sheet'!AU79*'Input Sheet'!$F$79</f>
        <v>0</v>
      </c>
      <c r="AR12" s="121">
        <f>-'Input Sheet'!AV79*'Input Sheet'!$F$79</f>
        <v>0</v>
      </c>
      <c r="AS12" s="121">
        <f>-'Input Sheet'!AW79*'Input Sheet'!$F$79</f>
        <v>0</v>
      </c>
      <c r="AT12" s="121">
        <f>-'Input Sheet'!AX79*'Input Sheet'!$F$79</f>
        <v>0</v>
      </c>
      <c r="AU12" s="121">
        <f>-'Input Sheet'!AY79*'Input Sheet'!$F$79</f>
        <v>0</v>
      </c>
      <c r="AV12" s="121">
        <f>-'Input Sheet'!AZ79*'Input Sheet'!$F$79</f>
        <v>0</v>
      </c>
      <c r="AW12" s="121">
        <f>-'Input Sheet'!BA79*'Input Sheet'!$F$79</f>
        <v>0</v>
      </c>
      <c r="AX12" s="121">
        <f>-'Input Sheet'!BB79*'Input Sheet'!$F$79</f>
        <v>0</v>
      </c>
      <c r="AY12" s="121">
        <f>-'Input Sheet'!BC79*'Input Sheet'!$F$79</f>
        <v>0</v>
      </c>
      <c r="AZ12" s="121">
        <f>-'Input Sheet'!BD79*'Input Sheet'!$F$79</f>
        <v>0</v>
      </c>
      <c r="BA12" s="121">
        <f>-'Input Sheet'!BE79*'Input Sheet'!$F$79</f>
        <v>0</v>
      </c>
      <c r="BB12" s="121">
        <f>-'Input Sheet'!BF79*'Input Sheet'!$F$79</f>
        <v>0</v>
      </c>
      <c r="BC12" s="10"/>
    </row>
    <row r="13" spans="1:55" x14ac:dyDescent="0.25">
      <c r="A13" s="30"/>
      <c r="B13" s="2" t="s">
        <v>6</v>
      </c>
      <c r="C13" s="119">
        <f ca="1">E13+NPV('Input Sheet'!$G$15,INDIRECT("F13:"&amp;ADDRESS(13,4+'Input Sheet'!$G$11)))</f>
        <v>0</v>
      </c>
      <c r="D13" s="468"/>
      <c r="E13" s="120">
        <f>-'Input Sheet'!I126</f>
        <v>0</v>
      </c>
      <c r="F13" s="121">
        <f>-'Input Sheet'!J126</f>
        <v>0</v>
      </c>
      <c r="G13" s="121">
        <f>-'Input Sheet'!K126</f>
        <v>0</v>
      </c>
      <c r="H13" s="121">
        <f>-'Input Sheet'!L126</f>
        <v>0</v>
      </c>
      <c r="I13" s="121">
        <f>-'Input Sheet'!M126</f>
        <v>0</v>
      </c>
      <c r="J13" s="121">
        <f>-'Input Sheet'!N126</f>
        <v>0</v>
      </c>
      <c r="K13" s="121">
        <f>-'Input Sheet'!O126</f>
        <v>0</v>
      </c>
      <c r="L13" s="121">
        <f>-'Input Sheet'!P126</f>
        <v>0</v>
      </c>
      <c r="M13" s="121">
        <f>-'Input Sheet'!Q126</f>
        <v>0</v>
      </c>
      <c r="N13" s="121">
        <f>-'Input Sheet'!R126</f>
        <v>0</v>
      </c>
      <c r="O13" s="121">
        <f>-'Input Sheet'!S126</f>
        <v>0</v>
      </c>
      <c r="P13" s="121">
        <f>-'Input Sheet'!T126</f>
        <v>0</v>
      </c>
      <c r="Q13" s="121">
        <f>-'Input Sheet'!U126</f>
        <v>0</v>
      </c>
      <c r="R13" s="121">
        <f>-'Input Sheet'!V126</f>
        <v>0</v>
      </c>
      <c r="S13" s="121">
        <f>-'Input Sheet'!W126</f>
        <v>0</v>
      </c>
      <c r="T13" s="121">
        <f>-'Input Sheet'!X126</f>
        <v>0</v>
      </c>
      <c r="U13" s="121">
        <f>-'Input Sheet'!Y126</f>
        <v>0</v>
      </c>
      <c r="V13" s="121">
        <f>-'Input Sheet'!Z126</f>
        <v>0</v>
      </c>
      <c r="W13" s="121">
        <f>-'Input Sheet'!AA126</f>
        <v>0</v>
      </c>
      <c r="X13" s="121">
        <f>-'Input Sheet'!AB126</f>
        <v>0</v>
      </c>
      <c r="Y13" s="121">
        <f>-'Input Sheet'!AC126</f>
        <v>0</v>
      </c>
      <c r="Z13" s="121">
        <f>-'Input Sheet'!AD126</f>
        <v>0</v>
      </c>
      <c r="AA13" s="121">
        <f>-'Input Sheet'!AE126</f>
        <v>0</v>
      </c>
      <c r="AB13" s="121">
        <f>-'Input Sheet'!AF126</f>
        <v>0</v>
      </c>
      <c r="AC13" s="121">
        <f>-'Input Sheet'!AG126</f>
        <v>0</v>
      </c>
      <c r="AD13" s="121">
        <f>-'Input Sheet'!AH126</f>
        <v>0</v>
      </c>
      <c r="AE13" s="121">
        <f>-'Input Sheet'!AI126</f>
        <v>0</v>
      </c>
      <c r="AF13" s="121">
        <f>-'Input Sheet'!AJ126</f>
        <v>0</v>
      </c>
      <c r="AG13" s="121">
        <f>-'Input Sheet'!AK126</f>
        <v>0</v>
      </c>
      <c r="AH13" s="121">
        <f>-'Input Sheet'!AL126</f>
        <v>0</v>
      </c>
      <c r="AI13" s="121">
        <f>-'Input Sheet'!AM126</f>
        <v>0</v>
      </c>
      <c r="AJ13" s="121">
        <f>-'Input Sheet'!AN126</f>
        <v>0</v>
      </c>
      <c r="AK13" s="121">
        <f>-'Input Sheet'!AO126</f>
        <v>0</v>
      </c>
      <c r="AL13" s="121">
        <f>-'Input Sheet'!AP126</f>
        <v>0</v>
      </c>
      <c r="AM13" s="121">
        <f>-'Input Sheet'!AQ126</f>
        <v>0</v>
      </c>
      <c r="AN13" s="121">
        <f>-'Input Sheet'!AR126</f>
        <v>0</v>
      </c>
      <c r="AO13" s="121">
        <f>-'Input Sheet'!AS126</f>
        <v>0</v>
      </c>
      <c r="AP13" s="121">
        <f>-'Input Sheet'!AT126</f>
        <v>0</v>
      </c>
      <c r="AQ13" s="121">
        <f>-'Input Sheet'!AU126</f>
        <v>0</v>
      </c>
      <c r="AR13" s="121">
        <f>-'Input Sheet'!AV126</f>
        <v>0</v>
      </c>
      <c r="AS13" s="121">
        <f>-'Input Sheet'!AW126</f>
        <v>0</v>
      </c>
      <c r="AT13" s="121">
        <f>-'Input Sheet'!AX126</f>
        <v>0</v>
      </c>
      <c r="AU13" s="121">
        <f>-'Input Sheet'!AY126</f>
        <v>0</v>
      </c>
      <c r="AV13" s="121">
        <f>-'Input Sheet'!AZ126</f>
        <v>0</v>
      </c>
      <c r="AW13" s="121">
        <f>-'Input Sheet'!BA126</f>
        <v>0</v>
      </c>
      <c r="AX13" s="121">
        <f>-'Input Sheet'!BB126</f>
        <v>0</v>
      </c>
      <c r="AY13" s="121">
        <f>-'Input Sheet'!BC126</f>
        <v>0</v>
      </c>
      <c r="AZ13" s="121">
        <f>-'Input Sheet'!BD126</f>
        <v>0</v>
      </c>
      <c r="BA13" s="121">
        <f>-'Input Sheet'!BE126</f>
        <v>0</v>
      </c>
      <c r="BB13" s="121">
        <f>-'Input Sheet'!BF126</f>
        <v>0</v>
      </c>
      <c r="BC13" s="10"/>
    </row>
    <row r="14" spans="1:55" ht="15.75" thickBot="1" x14ac:dyDescent="0.3">
      <c r="A14" s="30"/>
      <c r="B14" s="2" t="s">
        <v>7</v>
      </c>
      <c r="C14" s="122">
        <f ca="1">E14+NPV('Input Sheet'!$G$15,INDIRECT("F14:"&amp;ADDRESS(14,4+'Input Sheet'!$G$11)))</f>
        <v>0</v>
      </c>
      <c r="D14" s="468"/>
      <c r="E14" s="120">
        <f>IF(E9='Input Sheet'!$E$84,'Input Sheet'!$E$86,0)</f>
        <v>0</v>
      </c>
      <c r="F14" s="121">
        <f>IF(F9='Input Sheet'!$E$84,'Input Sheet'!$E$86,0)</f>
        <v>0</v>
      </c>
      <c r="G14" s="121">
        <f>IF(G9='Input Sheet'!$E$84,'Input Sheet'!$E$86,0)</f>
        <v>0</v>
      </c>
      <c r="H14" s="121">
        <f>IF(H9='Input Sheet'!$E$84,'Input Sheet'!$E$86,0)</f>
        <v>0</v>
      </c>
      <c r="I14" s="121">
        <f>IF(I9='Input Sheet'!$E$84,'Input Sheet'!$E$86,0)</f>
        <v>0</v>
      </c>
      <c r="J14" s="121">
        <f>IF(J9='Input Sheet'!$E$84,'Input Sheet'!$E$86,0)</f>
        <v>0</v>
      </c>
      <c r="K14" s="121">
        <f>IF(K9='Input Sheet'!$E$84,'Input Sheet'!$E$86,0)</f>
        <v>0</v>
      </c>
      <c r="L14" s="121">
        <f>IF(L9='Input Sheet'!$E$84,'Input Sheet'!$E$86,0)</f>
        <v>0</v>
      </c>
      <c r="M14" s="121">
        <f>IF(M9='Input Sheet'!$E$84,'Input Sheet'!$E$86,0)</f>
        <v>0</v>
      </c>
      <c r="N14" s="121">
        <f>IF(N9='Input Sheet'!$E$84,'Input Sheet'!$E$86,0)</f>
        <v>0</v>
      </c>
      <c r="O14" s="121">
        <f>IF(O9='Input Sheet'!$E$84,'Input Sheet'!$E$86,0)</f>
        <v>0</v>
      </c>
      <c r="P14" s="121">
        <f>IF(P9='Input Sheet'!$E$84,'Input Sheet'!$E$86,0)</f>
        <v>0</v>
      </c>
      <c r="Q14" s="121">
        <f>IF(Q9='Input Sheet'!$E$84,'Input Sheet'!$E$86,0)</f>
        <v>0</v>
      </c>
      <c r="R14" s="121">
        <f>IF(R9='Input Sheet'!$E$84,'Input Sheet'!$E$86,0)</f>
        <v>0</v>
      </c>
      <c r="S14" s="121">
        <f>IF(S9='Input Sheet'!$E$84,'Input Sheet'!$E$86,0)</f>
        <v>0</v>
      </c>
      <c r="T14" s="121">
        <f>IF(T9='Input Sheet'!$E$84,'Input Sheet'!$E$86,0)</f>
        <v>0</v>
      </c>
      <c r="U14" s="121">
        <f>IF(U9='Input Sheet'!$E$84,'Input Sheet'!$E$86,0)</f>
        <v>0</v>
      </c>
      <c r="V14" s="121">
        <f>IF(V9='Input Sheet'!$E$84,'Input Sheet'!$E$86,0)</f>
        <v>0</v>
      </c>
      <c r="W14" s="121">
        <f>IF(W9='Input Sheet'!$E$84,'Input Sheet'!$E$86,0)</f>
        <v>0</v>
      </c>
      <c r="X14" s="121">
        <f>IF(X9='Input Sheet'!$E$84,'Input Sheet'!$E$86,0)</f>
        <v>0</v>
      </c>
      <c r="Y14" s="121">
        <f>IF(Y9='Input Sheet'!$E$84,'Input Sheet'!$E$86,0)</f>
        <v>0</v>
      </c>
      <c r="Z14" s="121">
        <f>IF(Z9='Input Sheet'!$E$84,'Input Sheet'!$E$86,0)</f>
        <v>0</v>
      </c>
      <c r="AA14" s="121">
        <f>IF(AA9='Input Sheet'!$E$84,'Input Sheet'!$E$86,0)</f>
        <v>0</v>
      </c>
      <c r="AB14" s="121">
        <f>IF(AB9='Input Sheet'!$E$84,'Input Sheet'!$E$86,0)</f>
        <v>0</v>
      </c>
      <c r="AC14" s="121">
        <f>IF(AC9='Input Sheet'!$E$84,'Input Sheet'!$E$86,0)</f>
        <v>0</v>
      </c>
      <c r="AD14" s="121">
        <f>IF(AD9='Input Sheet'!$E$84,'Input Sheet'!$E$86,0)</f>
        <v>0</v>
      </c>
      <c r="AE14" s="121">
        <f>IF(AE9='Input Sheet'!$E$84,'Input Sheet'!$E$86,0)</f>
        <v>0</v>
      </c>
      <c r="AF14" s="121">
        <f>IF(AF9='Input Sheet'!$E$84,'Input Sheet'!$E$86,0)</f>
        <v>0</v>
      </c>
      <c r="AG14" s="121">
        <f>IF(AG9='Input Sheet'!$E$84,'Input Sheet'!$E$86,0)</f>
        <v>0</v>
      </c>
      <c r="AH14" s="121">
        <f>IF(AH9='Input Sheet'!$E$84,'Input Sheet'!$E$86,0)</f>
        <v>0</v>
      </c>
      <c r="AI14" s="121">
        <f>IF(AI9='Input Sheet'!$E$84,'Input Sheet'!$E$86,0)</f>
        <v>0</v>
      </c>
      <c r="AJ14" s="121">
        <f>IF(AJ9='Input Sheet'!$E$84,'Input Sheet'!$E$86,0)</f>
        <v>0</v>
      </c>
      <c r="AK14" s="121">
        <f>IF(AK9='Input Sheet'!$E$84,'Input Sheet'!$E$86,0)</f>
        <v>0</v>
      </c>
      <c r="AL14" s="121">
        <f>IF(AL9='Input Sheet'!$E$84,'Input Sheet'!$E$86,0)</f>
        <v>0</v>
      </c>
      <c r="AM14" s="121">
        <f>IF(AM9='Input Sheet'!$E$84,'Input Sheet'!$E$86,0)</f>
        <v>0</v>
      </c>
      <c r="AN14" s="121">
        <f>IF(AN9='Input Sheet'!$E$84,'Input Sheet'!$E$86,0)</f>
        <v>0</v>
      </c>
      <c r="AO14" s="121">
        <f>IF(AO9='Input Sheet'!$E$84,'Input Sheet'!$E$86,0)</f>
        <v>0</v>
      </c>
      <c r="AP14" s="121">
        <f>IF(AP9='Input Sheet'!$E$84,'Input Sheet'!$E$86,0)</f>
        <v>0</v>
      </c>
      <c r="AQ14" s="121">
        <f>IF(AQ9='Input Sheet'!$E$84,'Input Sheet'!$E$86,0)</f>
        <v>0</v>
      </c>
      <c r="AR14" s="121">
        <f>IF(AR9='Input Sheet'!$E$84,'Input Sheet'!$E$86,0)</f>
        <v>0</v>
      </c>
      <c r="AS14" s="121">
        <f>IF(AS9='Input Sheet'!$E$84,'Input Sheet'!$E$86,0)</f>
        <v>0</v>
      </c>
      <c r="AT14" s="121">
        <f>IF(AT9='Input Sheet'!$E$84,'Input Sheet'!$E$86,0)</f>
        <v>0</v>
      </c>
      <c r="AU14" s="121">
        <f>IF(AU9='Input Sheet'!$E$84,'Input Sheet'!$E$86,0)</f>
        <v>0</v>
      </c>
      <c r="AV14" s="121">
        <f>IF(AV9='Input Sheet'!$E$84,'Input Sheet'!$E$86,0)</f>
        <v>0</v>
      </c>
      <c r="AW14" s="121">
        <f>IF(AW9='Input Sheet'!$E$84,'Input Sheet'!$E$86,0)</f>
        <v>0</v>
      </c>
      <c r="AX14" s="121">
        <f>IF(AX9='Input Sheet'!$E$84,'Input Sheet'!$E$86,0)</f>
        <v>0</v>
      </c>
      <c r="AY14" s="121">
        <f>IF(AY9='Input Sheet'!$E$84,'Input Sheet'!$E$86,0)</f>
        <v>0</v>
      </c>
      <c r="AZ14" s="121">
        <f>IF(AZ9='Input Sheet'!$E$84,'Input Sheet'!$E$86,0)</f>
        <v>0</v>
      </c>
      <c r="BA14" s="121">
        <f>IF(BA9='Input Sheet'!$E$84,'Input Sheet'!$E$86,0)</f>
        <v>0</v>
      </c>
      <c r="BB14" s="121">
        <f>IF(BB9='Input Sheet'!$E$84,'Input Sheet'!$E$86,0)</f>
        <v>0</v>
      </c>
      <c r="BC14" s="10"/>
    </row>
    <row r="15" spans="1:55" ht="15.75" thickBot="1" x14ac:dyDescent="0.3">
      <c r="A15" s="30"/>
      <c r="B15" s="466" t="s">
        <v>8</v>
      </c>
      <c r="C15" s="467">
        <f ca="1">E15+NPV('Input Sheet'!$G$15,INDIRECT("F15:"&amp;ADDRESS(15,4+'Input Sheet'!$G$11)))</f>
        <v>0</v>
      </c>
      <c r="D15" s="468"/>
      <c r="E15" s="110">
        <f>SUM(E11:E14)</f>
        <v>0</v>
      </c>
      <c r="F15" s="111">
        <f t="shared" ref="F15:AG15" si="22">SUM(F11:F14)</f>
        <v>0</v>
      </c>
      <c r="G15" s="111">
        <f t="shared" si="22"/>
        <v>0</v>
      </c>
      <c r="H15" s="111">
        <f t="shared" si="22"/>
        <v>0</v>
      </c>
      <c r="I15" s="111">
        <f t="shared" si="22"/>
        <v>0</v>
      </c>
      <c r="J15" s="111">
        <f t="shared" si="22"/>
        <v>0</v>
      </c>
      <c r="K15" s="111">
        <f t="shared" si="22"/>
        <v>0</v>
      </c>
      <c r="L15" s="111">
        <f t="shared" si="22"/>
        <v>0</v>
      </c>
      <c r="M15" s="111">
        <f t="shared" si="22"/>
        <v>0</v>
      </c>
      <c r="N15" s="111">
        <f t="shared" si="22"/>
        <v>0</v>
      </c>
      <c r="O15" s="111">
        <f t="shared" si="22"/>
        <v>0</v>
      </c>
      <c r="P15" s="111">
        <f t="shared" si="22"/>
        <v>0</v>
      </c>
      <c r="Q15" s="111">
        <f t="shared" si="22"/>
        <v>0</v>
      </c>
      <c r="R15" s="111">
        <f t="shared" si="22"/>
        <v>0</v>
      </c>
      <c r="S15" s="111">
        <f t="shared" si="22"/>
        <v>0</v>
      </c>
      <c r="T15" s="111">
        <f t="shared" si="22"/>
        <v>0</v>
      </c>
      <c r="U15" s="111">
        <f t="shared" si="22"/>
        <v>0</v>
      </c>
      <c r="V15" s="111">
        <f t="shared" si="22"/>
        <v>0</v>
      </c>
      <c r="W15" s="111">
        <f t="shared" si="22"/>
        <v>0</v>
      </c>
      <c r="X15" s="111">
        <f t="shared" si="22"/>
        <v>0</v>
      </c>
      <c r="Y15" s="111">
        <f t="shared" si="22"/>
        <v>0</v>
      </c>
      <c r="Z15" s="111">
        <f t="shared" si="22"/>
        <v>0</v>
      </c>
      <c r="AA15" s="111">
        <f t="shared" si="22"/>
        <v>0</v>
      </c>
      <c r="AB15" s="111">
        <f t="shared" si="22"/>
        <v>0</v>
      </c>
      <c r="AC15" s="111">
        <f t="shared" si="22"/>
        <v>0</v>
      </c>
      <c r="AD15" s="111">
        <f t="shared" si="22"/>
        <v>0</v>
      </c>
      <c r="AE15" s="111">
        <f t="shared" si="22"/>
        <v>0</v>
      </c>
      <c r="AF15" s="111">
        <f t="shared" si="22"/>
        <v>0</v>
      </c>
      <c r="AG15" s="111">
        <f t="shared" si="22"/>
        <v>0</v>
      </c>
      <c r="AH15" s="111">
        <f t="shared" ref="AH15:AR15" si="23">SUM(AH11:AH14)</f>
        <v>0</v>
      </c>
      <c r="AI15" s="111">
        <f t="shared" si="23"/>
        <v>0</v>
      </c>
      <c r="AJ15" s="111">
        <f t="shared" si="23"/>
        <v>0</v>
      </c>
      <c r="AK15" s="111">
        <f t="shared" si="23"/>
        <v>0</v>
      </c>
      <c r="AL15" s="111">
        <f t="shared" si="23"/>
        <v>0</v>
      </c>
      <c r="AM15" s="111">
        <f t="shared" si="23"/>
        <v>0</v>
      </c>
      <c r="AN15" s="111">
        <f t="shared" si="23"/>
        <v>0</v>
      </c>
      <c r="AO15" s="111">
        <f t="shared" si="23"/>
        <v>0</v>
      </c>
      <c r="AP15" s="111">
        <f t="shared" si="23"/>
        <v>0</v>
      </c>
      <c r="AQ15" s="111">
        <f t="shared" si="23"/>
        <v>0</v>
      </c>
      <c r="AR15" s="111">
        <f t="shared" si="23"/>
        <v>0</v>
      </c>
      <c r="AS15" s="111">
        <f t="shared" ref="AS15:BB15" si="24">SUM(AS11:AS14)</f>
        <v>0</v>
      </c>
      <c r="AT15" s="111">
        <f t="shared" si="24"/>
        <v>0</v>
      </c>
      <c r="AU15" s="111">
        <f t="shared" si="24"/>
        <v>0</v>
      </c>
      <c r="AV15" s="111">
        <f t="shared" si="24"/>
        <v>0</v>
      </c>
      <c r="AW15" s="111">
        <f t="shared" si="24"/>
        <v>0</v>
      </c>
      <c r="AX15" s="111">
        <f t="shared" si="24"/>
        <v>0</v>
      </c>
      <c r="AY15" s="111">
        <f t="shared" si="24"/>
        <v>0</v>
      </c>
      <c r="AZ15" s="111">
        <f t="shared" si="24"/>
        <v>0</v>
      </c>
      <c r="BA15" s="111">
        <f t="shared" si="24"/>
        <v>0</v>
      </c>
      <c r="BB15" s="111">
        <f t="shared" si="24"/>
        <v>0</v>
      </c>
      <c r="BC15" s="10"/>
    </row>
    <row r="16" spans="1:55" ht="3.75" customHeight="1" x14ac:dyDescent="0.25">
      <c r="A16" s="30"/>
      <c r="C16" s="128"/>
      <c r="D16" s="469"/>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0"/>
    </row>
    <row r="17" spans="1:55" x14ac:dyDescent="0.25">
      <c r="A17" s="30"/>
      <c r="B17" s="285" t="str">
        <f>IF('Input Sheet'!C173&lt;&gt;"",'Input Sheet'!C173,"")</f>
        <v/>
      </c>
      <c r="C17" s="119">
        <f ca="1">E17+NPV('Input Sheet'!$G$15,INDIRECT("F17:"&amp;ADDRESS(17,4+'Input Sheet'!$G$11)))</f>
        <v>0</v>
      </c>
      <c r="D17" s="468"/>
      <c r="E17" s="120">
        <f>'Input Sheet'!I173*'Input Sheet'!I174</f>
        <v>0</v>
      </c>
      <c r="F17" s="121">
        <f>'Input Sheet'!J173*'Input Sheet'!J174</f>
        <v>0</v>
      </c>
      <c r="G17" s="121">
        <f>'Input Sheet'!K173*'Input Sheet'!K174</f>
        <v>0</v>
      </c>
      <c r="H17" s="121">
        <f>'Input Sheet'!L173*'Input Sheet'!L174</f>
        <v>0</v>
      </c>
      <c r="I17" s="121">
        <f>'Input Sheet'!M173*'Input Sheet'!M174</f>
        <v>0</v>
      </c>
      <c r="J17" s="121">
        <f>'Input Sheet'!N173*'Input Sheet'!N174</f>
        <v>0</v>
      </c>
      <c r="K17" s="121">
        <f>'Input Sheet'!O173*'Input Sheet'!O174</f>
        <v>0</v>
      </c>
      <c r="L17" s="121">
        <f>'Input Sheet'!P173*'Input Sheet'!P174</f>
        <v>0</v>
      </c>
      <c r="M17" s="121">
        <f>'Input Sheet'!Q173*'Input Sheet'!Q174</f>
        <v>0</v>
      </c>
      <c r="N17" s="121">
        <f>'Input Sheet'!R173*'Input Sheet'!R174</f>
        <v>0</v>
      </c>
      <c r="O17" s="121">
        <f>'Input Sheet'!S173*'Input Sheet'!S174</f>
        <v>0</v>
      </c>
      <c r="P17" s="121">
        <f>'Input Sheet'!T173*'Input Sheet'!T174</f>
        <v>0</v>
      </c>
      <c r="Q17" s="121">
        <f>'Input Sheet'!U173*'Input Sheet'!U174</f>
        <v>0</v>
      </c>
      <c r="R17" s="121">
        <f>'Input Sheet'!V173*'Input Sheet'!V174</f>
        <v>0</v>
      </c>
      <c r="S17" s="121">
        <f>'Input Sheet'!W173*'Input Sheet'!W174</f>
        <v>0</v>
      </c>
      <c r="T17" s="121">
        <f>'Input Sheet'!X173*'Input Sheet'!X174</f>
        <v>0</v>
      </c>
      <c r="U17" s="121">
        <f>'Input Sheet'!Y173*'Input Sheet'!Y174</f>
        <v>0</v>
      </c>
      <c r="V17" s="121">
        <f>'Input Sheet'!Z173*'Input Sheet'!Z174</f>
        <v>0</v>
      </c>
      <c r="W17" s="121">
        <f>'Input Sheet'!AA173*'Input Sheet'!AA174</f>
        <v>0</v>
      </c>
      <c r="X17" s="121">
        <f>'Input Sheet'!AB173*'Input Sheet'!AB174</f>
        <v>0</v>
      </c>
      <c r="Y17" s="121">
        <f>'Input Sheet'!AC173*'Input Sheet'!AC174</f>
        <v>0</v>
      </c>
      <c r="Z17" s="121">
        <f>'Input Sheet'!AD173*'Input Sheet'!AD174</f>
        <v>0</v>
      </c>
      <c r="AA17" s="121">
        <f>'Input Sheet'!AE173*'Input Sheet'!AE174</f>
        <v>0</v>
      </c>
      <c r="AB17" s="121">
        <f>'Input Sheet'!AF173*'Input Sheet'!AF174</f>
        <v>0</v>
      </c>
      <c r="AC17" s="121">
        <f>'Input Sheet'!AG173*'Input Sheet'!AG174</f>
        <v>0</v>
      </c>
      <c r="AD17" s="121">
        <f>'Input Sheet'!AH173*'Input Sheet'!AH174</f>
        <v>0</v>
      </c>
      <c r="AE17" s="121">
        <f>'Input Sheet'!AI173*'Input Sheet'!AI174</f>
        <v>0</v>
      </c>
      <c r="AF17" s="121">
        <f>'Input Sheet'!AJ173*'Input Sheet'!AJ174</f>
        <v>0</v>
      </c>
      <c r="AG17" s="121">
        <f>'Input Sheet'!AK173*'Input Sheet'!AK174</f>
        <v>0</v>
      </c>
      <c r="AH17" s="121">
        <f>'Input Sheet'!AL173*'Input Sheet'!AL174</f>
        <v>0</v>
      </c>
      <c r="AI17" s="121">
        <f>'Input Sheet'!AM173*'Input Sheet'!AM174</f>
        <v>0</v>
      </c>
      <c r="AJ17" s="121">
        <f>'Input Sheet'!AN173*'Input Sheet'!AN174</f>
        <v>0</v>
      </c>
      <c r="AK17" s="121">
        <f>'Input Sheet'!AO173*'Input Sheet'!AO174</f>
        <v>0</v>
      </c>
      <c r="AL17" s="121">
        <f>'Input Sheet'!AP173*'Input Sheet'!AP174</f>
        <v>0</v>
      </c>
      <c r="AM17" s="121">
        <f>'Input Sheet'!AQ173*'Input Sheet'!AQ174</f>
        <v>0</v>
      </c>
      <c r="AN17" s="121">
        <f>'Input Sheet'!AR173*'Input Sheet'!AR174</f>
        <v>0</v>
      </c>
      <c r="AO17" s="121">
        <f>'Input Sheet'!AS173*'Input Sheet'!AS174</f>
        <v>0</v>
      </c>
      <c r="AP17" s="121">
        <f>'Input Sheet'!AT173*'Input Sheet'!AT174</f>
        <v>0</v>
      </c>
      <c r="AQ17" s="121">
        <f>'Input Sheet'!AU173*'Input Sheet'!AU174</f>
        <v>0</v>
      </c>
      <c r="AR17" s="121">
        <f>'Input Sheet'!AV173*'Input Sheet'!AV174</f>
        <v>0</v>
      </c>
      <c r="AS17" s="121">
        <f>'Input Sheet'!AW173*'Input Sheet'!AW174</f>
        <v>0</v>
      </c>
      <c r="AT17" s="121">
        <f>'Input Sheet'!AX173*'Input Sheet'!AX174</f>
        <v>0</v>
      </c>
      <c r="AU17" s="121">
        <f>'Input Sheet'!AY173*'Input Sheet'!AY174</f>
        <v>0</v>
      </c>
      <c r="AV17" s="121">
        <f>'Input Sheet'!AZ173*'Input Sheet'!AZ174</f>
        <v>0</v>
      </c>
      <c r="AW17" s="121">
        <f>'Input Sheet'!BA173*'Input Sheet'!BA174</f>
        <v>0</v>
      </c>
      <c r="AX17" s="121">
        <f>'Input Sheet'!BB173*'Input Sheet'!BB174</f>
        <v>0</v>
      </c>
      <c r="AY17" s="121">
        <f>'Input Sheet'!BC173*'Input Sheet'!BC174</f>
        <v>0</v>
      </c>
      <c r="AZ17" s="121">
        <f>'Input Sheet'!BD173*'Input Sheet'!BD174</f>
        <v>0</v>
      </c>
      <c r="BA17" s="121">
        <f>'Input Sheet'!BE173*'Input Sheet'!BE174</f>
        <v>0</v>
      </c>
      <c r="BB17" s="121">
        <f>'Input Sheet'!BF173*'Input Sheet'!BF174</f>
        <v>0</v>
      </c>
      <c r="BC17" s="10"/>
    </row>
    <row r="18" spans="1:55" x14ac:dyDescent="0.25">
      <c r="A18" s="30"/>
      <c r="B18" s="285" t="str">
        <f>IF('Input Sheet'!C175&lt;&gt;"",'Input Sheet'!C175,"")</f>
        <v/>
      </c>
      <c r="C18" s="119">
        <f ca="1">E18+NPV('Input Sheet'!$G$15,INDIRECT("F18:"&amp;ADDRESS(18,4+'Input Sheet'!$G$11)))</f>
        <v>0</v>
      </c>
      <c r="D18" s="468"/>
      <c r="E18" s="120">
        <f>'Input Sheet'!I175*'Input Sheet'!I176</f>
        <v>0</v>
      </c>
      <c r="F18" s="121">
        <f>'Input Sheet'!J175*'Input Sheet'!J176</f>
        <v>0</v>
      </c>
      <c r="G18" s="121">
        <f>'Input Sheet'!K175*'Input Sheet'!K176</f>
        <v>0</v>
      </c>
      <c r="H18" s="121">
        <f>'Input Sheet'!L175*'Input Sheet'!L176</f>
        <v>0</v>
      </c>
      <c r="I18" s="121">
        <f>'Input Sheet'!M175*'Input Sheet'!M176</f>
        <v>0</v>
      </c>
      <c r="J18" s="121">
        <f>'Input Sheet'!N175*'Input Sheet'!N176</f>
        <v>0</v>
      </c>
      <c r="K18" s="121">
        <f>'Input Sheet'!O175*'Input Sheet'!O176</f>
        <v>0</v>
      </c>
      <c r="L18" s="121">
        <f>'Input Sheet'!P175*'Input Sheet'!P176</f>
        <v>0</v>
      </c>
      <c r="M18" s="121">
        <f>'Input Sheet'!Q175*'Input Sheet'!Q176</f>
        <v>0</v>
      </c>
      <c r="N18" s="121">
        <f>'Input Sheet'!R175*'Input Sheet'!R176</f>
        <v>0</v>
      </c>
      <c r="O18" s="121">
        <f>'Input Sheet'!S175*'Input Sheet'!S176</f>
        <v>0</v>
      </c>
      <c r="P18" s="121">
        <f>'Input Sheet'!T175*'Input Sheet'!T176</f>
        <v>0</v>
      </c>
      <c r="Q18" s="121">
        <f>'Input Sheet'!U175*'Input Sheet'!U176</f>
        <v>0</v>
      </c>
      <c r="R18" s="121">
        <f>'Input Sheet'!V175*'Input Sheet'!V176</f>
        <v>0</v>
      </c>
      <c r="S18" s="121">
        <f>'Input Sheet'!W175*'Input Sheet'!W176</f>
        <v>0</v>
      </c>
      <c r="T18" s="121">
        <f>'Input Sheet'!X175*'Input Sheet'!X176</f>
        <v>0</v>
      </c>
      <c r="U18" s="121">
        <f>'Input Sheet'!Y175*'Input Sheet'!Y176</f>
        <v>0</v>
      </c>
      <c r="V18" s="121">
        <f>'Input Sheet'!Z175*'Input Sheet'!Z176</f>
        <v>0</v>
      </c>
      <c r="W18" s="121">
        <f>'Input Sheet'!AA175*'Input Sheet'!AA176</f>
        <v>0</v>
      </c>
      <c r="X18" s="121">
        <f>'Input Sheet'!AB175*'Input Sheet'!AB176</f>
        <v>0</v>
      </c>
      <c r="Y18" s="121">
        <f>'Input Sheet'!AC175*'Input Sheet'!AC176</f>
        <v>0</v>
      </c>
      <c r="Z18" s="121">
        <f>'Input Sheet'!AD175*'Input Sheet'!AD176</f>
        <v>0</v>
      </c>
      <c r="AA18" s="121">
        <f>'Input Sheet'!AE175*'Input Sheet'!AE176</f>
        <v>0</v>
      </c>
      <c r="AB18" s="121">
        <f>'Input Sheet'!AF175*'Input Sheet'!AF176</f>
        <v>0</v>
      </c>
      <c r="AC18" s="121">
        <f>'Input Sheet'!AG175*'Input Sheet'!AG176</f>
        <v>0</v>
      </c>
      <c r="AD18" s="121">
        <f>'Input Sheet'!AH175*'Input Sheet'!AH176</f>
        <v>0</v>
      </c>
      <c r="AE18" s="121">
        <f>'Input Sheet'!AI175*'Input Sheet'!AI176</f>
        <v>0</v>
      </c>
      <c r="AF18" s="121">
        <f>'Input Sheet'!AJ175*'Input Sheet'!AJ176</f>
        <v>0</v>
      </c>
      <c r="AG18" s="121">
        <f>'Input Sheet'!AK175*'Input Sheet'!AK176</f>
        <v>0</v>
      </c>
      <c r="AH18" s="121">
        <f>'Input Sheet'!AL175*'Input Sheet'!AL176</f>
        <v>0</v>
      </c>
      <c r="AI18" s="121">
        <f>'Input Sheet'!AM175*'Input Sheet'!AM176</f>
        <v>0</v>
      </c>
      <c r="AJ18" s="121">
        <f>'Input Sheet'!AN175*'Input Sheet'!AN176</f>
        <v>0</v>
      </c>
      <c r="AK18" s="121">
        <f>'Input Sheet'!AO175*'Input Sheet'!AO176</f>
        <v>0</v>
      </c>
      <c r="AL18" s="121">
        <f>'Input Sheet'!AP175*'Input Sheet'!AP176</f>
        <v>0</v>
      </c>
      <c r="AM18" s="121">
        <f>'Input Sheet'!AQ175*'Input Sheet'!AQ176</f>
        <v>0</v>
      </c>
      <c r="AN18" s="121">
        <f>'Input Sheet'!AR175*'Input Sheet'!AR176</f>
        <v>0</v>
      </c>
      <c r="AO18" s="121">
        <f>'Input Sheet'!AS175*'Input Sheet'!AS176</f>
        <v>0</v>
      </c>
      <c r="AP18" s="121">
        <f>'Input Sheet'!AT175*'Input Sheet'!AT176</f>
        <v>0</v>
      </c>
      <c r="AQ18" s="121">
        <f>'Input Sheet'!AU175*'Input Sheet'!AU176</f>
        <v>0</v>
      </c>
      <c r="AR18" s="121">
        <f>'Input Sheet'!AV175*'Input Sheet'!AV176</f>
        <v>0</v>
      </c>
      <c r="AS18" s="121">
        <f>'Input Sheet'!AW175*'Input Sheet'!AW176</f>
        <v>0</v>
      </c>
      <c r="AT18" s="121">
        <f>'Input Sheet'!AX175*'Input Sheet'!AX176</f>
        <v>0</v>
      </c>
      <c r="AU18" s="121">
        <f>'Input Sheet'!AY175*'Input Sheet'!AY176</f>
        <v>0</v>
      </c>
      <c r="AV18" s="121">
        <f>'Input Sheet'!AZ175*'Input Sheet'!AZ176</f>
        <v>0</v>
      </c>
      <c r="AW18" s="121">
        <f>'Input Sheet'!BA175*'Input Sheet'!BA176</f>
        <v>0</v>
      </c>
      <c r="AX18" s="121">
        <f>'Input Sheet'!BB175*'Input Sheet'!BB176</f>
        <v>0</v>
      </c>
      <c r="AY18" s="121">
        <f>'Input Sheet'!BC175*'Input Sheet'!BC176</f>
        <v>0</v>
      </c>
      <c r="AZ18" s="121">
        <f>'Input Sheet'!BD175*'Input Sheet'!BD176</f>
        <v>0</v>
      </c>
      <c r="BA18" s="121">
        <f>'Input Sheet'!BE175*'Input Sheet'!BE176</f>
        <v>0</v>
      </c>
      <c r="BB18" s="121">
        <f>'Input Sheet'!BF175*'Input Sheet'!BF176</f>
        <v>0</v>
      </c>
      <c r="BC18" s="10"/>
    </row>
    <row r="19" spans="1:55" x14ac:dyDescent="0.25">
      <c r="A19" s="30"/>
      <c r="B19" s="285" t="str">
        <f>IF('Input Sheet'!C177&lt;&gt;"",'Input Sheet'!C177,"")</f>
        <v/>
      </c>
      <c r="C19" s="119">
        <f ca="1">E19+NPV('Input Sheet'!$G$15,INDIRECT("F19:"&amp;ADDRESS(19,4+'Input Sheet'!$G$11)))</f>
        <v>0</v>
      </c>
      <c r="D19" s="468"/>
      <c r="E19" s="120">
        <f>'Input Sheet'!I177*'Input Sheet'!I178</f>
        <v>0</v>
      </c>
      <c r="F19" s="121">
        <f>'Input Sheet'!J177*'Input Sheet'!J178</f>
        <v>0</v>
      </c>
      <c r="G19" s="121">
        <f>'Input Sheet'!K177*'Input Sheet'!K178</f>
        <v>0</v>
      </c>
      <c r="H19" s="121">
        <f>'Input Sheet'!L177*'Input Sheet'!L178</f>
        <v>0</v>
      </c>
      <c r="I19" s="121">
        <f>'Input Sheet'!M177*'Input Sheet'!M178</f>
        <v>0</v>
      </c>
      <c r="J19" s="121">
        <f>'Input Sheet'!N177*'Input Sheet'!N178</f>
        <v>0</v>
      </c>
      <c r="K19" s="121">
        <f>'Input Sheet'!O177*'Input Sheet'!O178</f>
        <v>0</v>
      </c>
      <c r="L19" s="121">
        <f>'Input Sheet'!P177*'Input Sheet'!P178</f>
        <v>0</v>
      </c>
      <c r="M19" s="121">
        <f>'Input Sheet'!Q177*'Input Sheet'!Q178</f>
        <v>0</v>
      </c>
      <c r="N19" s="121">
        <f>'Input Sheet'!R177*'Input Sheet'!R178</f>
        <v>0</v>
      </c>
      <c r="O19" s="121">
        <f>'Input Sheet'!S177*'Input Sheet'!S178</f>
        <v>0</v>
      </c>
      <c r="P19" s="121">
        <f>'Input Sheet'!T177*'Input Sheet'!T178</f>
        <v>0</v>
      </c>
      <c r="Q19" s="121">
        <f>'Input Sheet'!U177*'Input Sheet'!U178</f>
        <v>0</v>
      </c>
      <c r="R19" s="121">
        <f>'Input Sheet'!V177*'Input Sheet'!V178</f>
        <v>0</v>
      </c>
      <c r="S19" s="121">
        <f>'Input Sheet'!W177*'Input Sheet'!W178</f>
        <v>0</v>
      </c>
      <c r="T19" s="121">
        <f>'Input Sheet'!X177*'Input Sheet'!X178</f>
        <v>0</v>
      </c>
      <c r="U19" s="121">
        <f>'Input Sheet'!Y177*'Input Sheet'!Y178</f>
        <v>0</v>
      </c>
      <c r="V19" s="121">
        <f>'Input Sheet'!Z177*'Input Sheet'!Z178</f>
        <v>0</v>
      </c>
      <c r="W19" s="121">
        <f>'Input Sheet'!AA177*'Input Sheet'!AA178</f>
        <v>0</v>
      </c>
      <c r="X19" s="121">
        <f>'Input Sheet'!AB177*'Input Sheet'!AB178</f>
        <v>0</v>
      </c>
      <c r="Y19" s="121">
        <f>'Input Sheet'!AC177*'Input Sheet'!AC178</f>
        <v>0</v>
      </c>
      <c r="Z19" s="121">
        <f>'Input Sheet'!AD177*'Input Sheet'!AD178</f>
        <v>0</v>
      </c>
      <c r="AA19" s="121">
        <f>'Input Sheet'!AE177*'Input Sheet'!AE178</f>
        <v>0</v>
      </c>
      <c r="AB19" s="121">
        <f>'Input Sheet'!AF177*'Input Sheet'!AF178</f>
        <v>0</v>
      </c>
      <c r="AC19" s="121">
        <f>'Input Sheet'!AG177*'Input Sheet'!AG178</f>
        <v>0</v>
      </c>
      <c r="AD19" s="121">
        <f>'Input Sheet'!AH177*'Input Sheet'!AH178</f>
        <v>0</v>
      </c>
      <c r="AE19" s="121">
        <f>'Input Sheet'!AI177*'Input Sheet'!AI178</f>
        <v>0</v>
      </c>
      <c r="AF19" s="121">
        <f>'Input Sheet'!AJ177*'Input Sheet'!AJ178</f>
        <v>0</v>
      </c>
      <c r="AG19" s="121">
        <f>'Input Sheet'!AK177*'Input Sheet'!AK178</f>
        <v>0</v>
      </c>
      <c r="AH19" s="121">
        <f>'Input Sheet'!AL177*'Input Sheet'!AL178</f>
        <v>0</v>
      </c>
      <c r="AI19" s="121">
        <f>'Input Sheet'!AM177*'Input Sheet'!AM178</f>
        <v>0</v>
      </c>
      <c r="AJ19" s="121">
        <f>'Input Sheet'!AN177*'Input Sheet'!AN178</f>
        <v>0</v>
      </c>
      <c r="AK19" s="121">
        <f>'Input Sheet'!AO177*'Input Sheet'!AO178</f>
        <v>0</v>
      </c>
      <c r="AL19" s="121">
        <f>'Input Sheet'!AP177*'Input Sheet'!AP178</f>
        <v>0</v>
      </c>
      <c r="AM19" s="121">
        <f>'Input Sheet'!AQ177*'Input Sheet'!AQ178</f>
        <v>0</v>
      </c>
      <c r="AN19" s="121">
        <f>'Input Sheet'!AR177*'Input Sheet'!AR178</f>
        <v>0</v>
      </c>
      <c r="AO19" s="121">
        <f>'Input Sheet'!AS177*'Input Sheet'!AS178</f>
        <v>0</v>
      </c>
      <c r="AP19" s="121">
        <f>'Input Sheet'!AT177*'Input Sheet'!AT178</f>
        <v>0</v>
      </c>
      <c r="AQ19" s="121">
        <f>'Input Sheet'!AU177*'Input Sheet'!AU178</f>
        <v>0</v>
      </c>
      <c r="AR19" s="121">
        <f>'Input Sheet'!AV177*'Input Sheet'!AV178</f>
        <v>0</v>
      </c>
      <c r="AS19" s="121">
        <f>'Input Sheet'!AW177*'Input Sheet'!AW178</f>
        <v>0</v>
      </c>
      <c r="AT19" s="121">
        <f>'Input Sheet'!AX177*'Input Sheet'!AX178</f>
        <v>0</v>
      </c>
      <c r="AU19" s="121">
        <f>'Input Sheet'!AY177*'Input Sheet'!AY178</f>
        <v>0</v>
      </c>
      <c r="AV19" s="121">
        <f>'Input Sheet'!AZ177*'Input Sheet'!AZ178</f>
        <v>0</v>
      </c>
      <c r="AW19" s="121">
        <f>'Input Sheet'!BA177*'Input Sheet'!BA178</f>
        <v>0</v>
      </c>
      <c r="AX19" s="121">
        <f>'Input Sheet'!BB177*'Input Sheet'!BB178</f>
        <v>0</v>
      </c>
      <c r="AY19" s="121">
        <f>'Input Sheet'!BC177*'Input Sheet'!BC178</f>
        <v>0</v>
      </c>
      <c r="AZ19" s="121">
        <f>'Input Sheet'!BD177*'Input Sheet'!BD178</f>
        <v>0</v>
      </c>
      <c r="BA19" s="121">
        <f>'Input Sheet'!BE177*'Input Sheet'!BE178</f>
        <v>0</v>
      </c>
      <c r="BB19" s="121">
        <f>'Input Sheet'!BF177*'Input Sheet'!BF178</f>
        <v>0</v>
      </c>
      <c r="BC19" s="10"/>
    </row>
    <row r="20" spans="1:55" x14ac:dyDescent="0.25">
      <c r="A20" s="30"/>
      <c r="B20" s="285" t="str">
        <f>IF('Input Sheet'!C179&lt;&gt;"",'Input Sheet'!C179,"")</f>
        <v/>
      </c>
      <c r="C20" s="119">
        <f ca="1">E20+NPV('Input Sheet'!$G$15,INDIRECT("F20:"&amp;ADDRESS(20,4+'Input Sheet'!$G$11)))</f>
        <v>0</v>
      </c>
      <c r="D20" s="468"/>
      <c r="E20" s="120">
        <f>'Input Sheet'!I179*'Input Sheet'!I180</f>
        <v>0</v>
      </c>
      <c r="F20" s="121">
        <f>'Input Sheet'!J179*'Input Sheet'!J180</f>
        <v>0</v>
      </c>
      <c r="G20" s="121">
        <f>'Input Sheet'!K179*'Input Sheet'!K180</f>
        <v>0</v>
      </c>
      <c r="H20" s="121">
        <f>'Input Sheet'!L179*'Input Sheet'!L180</f>
        <v>0</v>
      </c>
      <c r="I20" s="121">
        <f>'Input Sheet'!M179*'Input Sheet'!M180</f>
        <v>0</v>
      </c>
      <c r="J20" s="121">
        <f>'Input Sheet'!N179*'Input Sheet'!N180</f>
        <v>0</v>
      </c>
      <c r="K20" s="121">
        <f>'Input Sheet'!O179*'Input Sheet'!O180</f>
        <v>0</v>
      </c>
      <c r="L20" s="121">
        <f>'Input Sheet'!P179*'Input Sheet'!P180</f>
        <v>0</v>
      </c>
      <c r="M20" s="121">
        <f>'Input Sheet'!Q179*'Input Sheet'!Q180</f>
        <v>0</v>
      </c>
      <c r="N20" s="121">
        <f>'Input Sheet'!R179*'Input Sheet'!R180</f>
        <v>0</v>
      </c>
      <c r="O20" s="121">
        <f>'Input Sheet'!S179*'Input Sheet'!S180</f>
        <v>0</v>
      </c>
      <c r="P20" s="121">
        <f>'Input Sheet'!T179*'Input Sheet'!T180</f>
        <v>0</v>
      </c>
      <c r="Q20" s="121">
        <f>'Input Sheet'!U179*'Input Sheet'!U180</f>
        <v>0</v>
      </c>
      <c r="R20" s="121">
        <f>'Input Sheet'!V179*'Input Sheet'!V180</f>
        <v>0</v>
      </c>
      <c r="S20" s="121">
        <f>'Input Sheet'!W179*'Input Sheet'!W180</f>
        <v>0</v>
      </c>
      <c r="T20" s="121">
        <f>'Input Sheet'!X179*'Input Sheet'!X180</f>
        <v>0</v>
      </c>
      <c r="U20" s="121">
        <f>'Input Sheet'!Y179*'Input Sheet'!Y180</f>
        <v>0</v>
      </c>
      <c r="V20" s="121">
        <f>'Input Sheet'!Z179*'Input Sheet'!Z180</f>
        <v>0</v>
      </c>
      <c r="W20" s="121">
        <f>'Input Sheet'!AA179*'Input Sheet'!AA180</f>
        <v>0</v>
      </c>
      <c r="X20" s="121">
        <f>'Input Sheet'!AB179*'Input Sheet'!AB180</f>
        <v>0</v>
      </c>
      <c r="Y20" s="121">
        <f>'Input Sheet'!AC179*'Input Sheet'!AC180</f>
        <v>0</v>
      </c>
      <c r="Z20" s="121">
        <f>'Input Sheet'!AD179*'Input Sheet'!AD180</f>
        <v>0</v>
      </c>
      <c r="AA20" s="121">
        <f>'Input Sheet'!AE179*'Input Sheet'!AE180</f>
        <v>0</v>
      </c>
      <c r="AB20" s="121">
        <f>'Input Sheet'!AF179*'Input Sheet'!AF180</f>
        <v>0</v>
      </c>
      <c r="AC20" s="121">
        <f>'Input Sheet'!AG179*'Input Sheet'!AG180</f>
        <v>0</v>
      </c>
      <c r="AD20" s="121">
        <f>'Input Sheet'!AH179*'Input Sheet'!AH180</f>
        <v>0</v>
      </c>
      <c r="AE20" s="121">
        <f>'Input Sheet'!AI179*'Input Sheet'!AI180</f>
        <v>0</v>
      </c>
      <c r="AF20" s="121">
        <f>'Input Sheet'!AJ179*'Input Sheet'!AJ180</f>
        <v>0</v>
      </c>
      <c r="AG20" s="121">
        <f>'Input Sheet'!AK179*'Input Sheet'!AK180</f>
        <v>0</v>
      </c>
      <c r="AH20" s="121">
        <f>'Input Sheet'!AL179*'Input Sheet'!AL180</f>
        <v>0</v>
      </c>
      <c r="AI20" s="121">
        <f>'Input Sheet'!AM179*'Input Sheet'!AM180</f>
        <v>0</v>
      </c>
      <c r="AJ20" s="121">
        <f>'Input Sheet'!AN179*'Input Sheet'!AN180</f>
        <v>0</v>
      </c>
      <c r="AK20" s="121">
        <f>'Input Sheet'!AO179*'Input Sheet'!AO180</f>
        <v>0</v>
      </c>
      <c r="AL20" s="121">
        <f>'Input Sheet'!AP179*'Input Sheet'!AP180</f>
        <v>0</v>
      </c>
      <c r="AM20" s="121">
        <f>'Input Sheet'!AQ179*'Input Sheet'!AQ180</f>
        <v>0</v>
      </c>
      <c r="AN20" s="121">
        <f>'Input Sheet'!AR179*'Input Sheet'!AR180</f>
        <v>0</v>
      </c>
      <c r="AO20" s="121">
        <f>'Input Sheet'!AS179*'Input Sheet'!AS180</f>
        <v>0</v>
      </c>
      <c r="AP20" s="121">
        <f>'Input Sheet'!AT179*'Input Sheet'!AT180</f>
        <v>0</v>
      </c>
      <c r="AQ20" s="121">
        <f>'Input Sheet'!AU179*'Input Sheet'!AU180</f>
        <v>0</v>
      </c>
      <c r="AR20" s="121">
        <f>'Input Sheet'!AV179*'Input Sheet'!AV180</f>
        <v>0</v>
      </c>
      <c r="AS20" s="121">
        <f>'Input Sheet'!AW179*'Input Sheet'!AW180</f>
        <v>0</v>
      </c>
      <c r="AT20" s="121">
        <f>'Input Sheet'!AX179*'Input Sheet'!AX180</f>
        <v>0</v>
      </c>
      <c r="AU20" s="121">
        <f>'Input Sheet'!AY179*'Input Sheet'!AY180</f>
        <v>0</v>
      </c>
      <c r="AV20" s="121">
        <f>'Input Sheet'!AZ179*'Input Sheet'!AZ180</f>
        <v>0</v>
      </c>
      <c r="AW20" s="121">
        <f>'Input Sheet'!BA179*'Input Sheet'!BA180</f>
        <v>0</v>
      </c>
      <c r="AX20" s="121">
        <f>'Input Sheet'!BB179*'Input Sheet'!BB180</f>
        <v>0</v>
      </c>
      <c r="AY20" s="121">
        <f>'Input Sheet'!BC179*'Input Sheet'!BC180</f>
        <v>0</v>
      </c>
      <c r="AZ20" s="121">
        <f>'Input Sheet'!BD179*'Input Sheet'!BD180</f>
        <v>0</v>
      </c>
      <c r="BA20" s="121">
        <f>'Input Sheet'!BE179*'Input Sheet'!BE180</f>
        <v>0</v>
      </c>
      <c r="BB20" s="121">
        <f>'Input Sheet'!BF179*'Input Sheet'!BF180</f>
        <v>0</v>
      </c>
      <c r="BC20" s="10"/>
    </row>
    <row r="21" spans="1:55" x14ac:dyDescent="0.25">
      <c r="A21" s="30"/>
      <c r="B21" s="285" t="str">
        <f>IF('Input Sheet'!C181&lt;&gt;"",'Input Sheet'!C181,"")</f>
        <v/>
      </c>
      <c r="C21" s="119">
        <f ca="1">E21+NPV('Input Sheet'!$G$15,INDIRECT("F21:"&amp;ADDRESS(21,4+'Input Sheet'!$G$11)))</f>
        <v>0</v>
      </c>
      <c r="D21" s="468"/>
      <c r="E21" s="120">
        <f>'Input Sheet'!I181*'Input Sheet'!I182</f>
        <v>0</v>
      </c>
      <c r="F21" s="121">
        <f>'Input Sheet'!J181*'Input Sheet'!J182</f>
        <v>0</v>
      </c>
      <c r="G21" s="121">
        <f>'Input Sheet'!K181*'Input Sheet'!K182</f>
        <v>0</v>
      </c>
      <c r="H21" s="121">
        <f>'Input Sheet'!L181*'Input Sheet'!L182</f>
        <v>0</v>
      </c>
      <c r="I21" s="121">
        <f>'Input Sheet'!M181*'Input Sheet'!M182</f>
        <v>0</v>
      </c>
      <c r="J21" s="121">
        <f>'Input Sheet'!N181*'Input Sheet'!N182</f>
        <v>0</v>
      </c>
      <c r="K21" s="121">
        <f>'Input Sheet'!O181*'Input Sheet'!O182</f>
        <v>0</v>
      </c>
      <c r="L21" s="121">
        <f>'Input Sheet'!P181*'Input Sheet'!P182</f>
        <v>0</v>
      </c>
      <c r="M21" s="121">
        <f>'Input Sheet'!Q181*'Input Sheet'!Q182</f>
        <v>0</v>
      </c>
      <c r="N21" s="121">
        <f>'Input Sheet'!R181*'Input Sheet'!R182</f>
        <v>0</v>
      </c>
      <c r="O21" s="121">
        <f>'Input Sheet'!S181*'Input Sheet'!S182</f>
        <v>0</v>
      </c>
      <c r="P21" s="121">
        <f>'Input Sheet'!T181*'Input Sheet'!T182</f>
        <v>0</v>
      </c>
      <c r="Q21" s="121">
        <f>'Input Sheet'!U181*'Input Sheet'!U182</f>
        <v>0</v>
      </c>
      <c r="R21" s="121">
        <f>'Input Sheet'!V181*'Input Sheet'!V182</f>
        <v>0</v>
      </c>
      <c r="S21" s="121">
        <f>'Input Sheet'!W181*'Input Sheet'!W182</f>
        <v>0</v>
      </c>
      <c r="T21" s="121">
        <f>'Input Sheet'!X181*'Input Sheet'!X182</f>
        <v>0</v>
      </c>
      <c r="U21" s="121">
        <f>'Input Sheet'!Y181*'Input Sheet'!Y182</f>
        <v>0</v>
      </c>
      <c r="V21" s="121">
        <f>'Input Sheet'!Z181*'Input Sheet'!Z182</f>
        <v>0</v>
      </c>
      <c r="W21" s="121">
        <f>'Input Sheet'!AA181*'Input Sheet'!AA182</f>
        <v>0</v>
      </c>
      <c r="X21" s="121">
        <f>'Input Sheet'!AB181*'Input Sheet'!AB182</f>
        <v>0</v>
      </c>
      <c r="Y21" s="121">
        <f>'Input Sheet'!AC181*'Input Sheet'!AC182</f>
        <v>0</v>
      </c>
      <c r="Z21" s="121">
        <f>'Input Sheet'!AD181*'Input Sheet'!AD182</f>
        <v>0</v>
      </c>
      <c r="AA21" s="121">
        <f>'Input Sheet'!AE181*'Input Sheet'!AE182</f>
        <v>0</v>
      </c>
      <c r="AB21" s="121">
        <f>'Input Sheet'!AF181*'Input Sheet'!AF182</f>
        <v>0</v>
      </c>
      <c r="AC21" s="121">
        <f>'Input Sheet'!AG181*'Input Sheet'!AG182</f>
        <v>0</v>
      </c>
      <c r="AD21" s="121">
        <f>'Input Sheet'!AH181*'Input Sheet'!AH182</f>
        <v>0</v>
      </c>
      <c r="AE21" s="121">
        <f>'Input Sheet'!AI181*'Input Sheet'!AI182</f>
        <v>0</v>
      </c>
      <c r="AF21" s="121">
        <f>'Input Sheet'!AJ181*'Input Sheet'!AJ182</f>
        <v>0</v>
      </c>
      <c r="AG21" s="121">
        <f>'Input Sheet'!AK181*'Input Sheet'!AK182</f>
        <v>0</v>
      </c>
      <c r="AH21" s="121">
        <f>'Input Sheet'!AL181*'Input Sheet'!AL182</f>
        <v>0</v>
      </c>
      <c r="AI21" s="121">
        <f>'Input Sheet'!AM181*'Input Sheet'!AM182</f>
        <v>0</v>
      </c>
      <c r="AJ21" s="121">
        <f>'Input Sheet'!AN181*'Input Sheet'!AN182</f>
        <v>0</v>
      </c>
      <c r="AK21" s="121">
        <f>'Input Sheet'!AO181*'Input Sheet'!AO182</f>
        <v>0</v>
      </c>
      <c r="AL21" s="121">
        <f>'Input Sheet'!AP181*'Input Sheet'!AP182</f>
        <v>0</v>
      </c>
      <c r="AM21" s="121">
        <f>'Input Sheet'!AQ181*'Input Sheet'!AQ182</f>
        <v>0</v>
      </c>
      <c r="AN21" s="121">
        <f>'Input Sheet'!AR181*'Input Sheet'!AR182</f>
        <v>0</v>
      </c>
      <c r="AO21" s="121">
        <f>'Input Sheet'!AS181*'Input Sheet'!AS182</f>
        <v>0</v>
      </c>
      <c r="AP21" s="121">
        <f>'Input Sheet'!AT181*'Input Sheet'!AT182</f>
        <v>0</v>
      </c>
      <c r="AQ21" s="121">
        <f>'Input Sheet'!AU181*'Input Sheet'!AU182</f>
        <v>0</v>
      </c>
      <c r="AR21" s="121">
        <f>'Input Sheet'!AV181*'Input Sheet'!AV182</f>
        <v>0</v>
      </c>
      <c r="AS21" s="121">
        <f>'Input Sheet'!AW181*'Input Sheet'!AW182</f>
        <v>0</v>
      </c>
      <c r="AT21" s="121">
        <f>'Input Sheet'!AX181*'Input Sheet'!AX182</f>
        <v>0</v>
      </c>
      <c r="AU21" s="121">
        <f>'Input Sheet'!AY181*'Input Sheet'!AY182</f>
        <v>0</v>
      </c>
      <c r="AV21" s="121">
        <f>'Input Sheet'!AZ181*'Input Sheet'!AZ182</f>
        <v>0</v>
      </c>
      <c r="AW21" s="121">
        <f>'Input Sheet'!BA181*'Input Sheet'!BA182</f>
        <v>0</v>
      </c>
      <c r="AX21" s="121">
        <f>'Input Sheet'!BB181*'Input Sheet'!BB182</f>
        <v>0</v>
      </c>
      <c r="AY21" s="121">
        <f>'Input Sheet'!BC181*'Input Sheet'!BC182</f>
        <v>0</v>
      </c>
      <c r="AZ21" s="121">
        <f>'Input Sheet'!BD181*'Input Sheet'!BD182</f>
        <v>0</v>
      </c>
      <c r="BA21" s="121">
        <f>'Input Sheet'!BE181*'Input Sheet'!BE182</f>
        <v>0</v>
      </c>
      <c r="BB21" s="121">
        <f>'Input Sheet'!BF181*'Input Sheet'!BF182</f>
        <v>0</v>
      </c>
      <c r="BC21" s="10"/>
    </row>
    <row r="22" spans="1:55" x14ac:dyDescent="0.25">
      <c r="A22" s="30"/>
      <c r="B22" s="285" t="str">
        <f>IF('Input Sheet'!C183&lt;&gt;"",'Input Sheet'!C183,"")</f>
        <v/>
      </c>
      <c r="C22" s="119">
        <f ca="1">E22+NPV('Input Sheet'!$G$15,INDIRECT("F22:"&amp;ADDRESS(22,4+'Input Sheet'!$G$11)))</f>
        <v>0</v>
      </c>
      <c r="D22" s="468"/>
      <c r="E22" s="120">
        <f>'Input Sheet'!I183*'Input Sheet'!I184</f>
        <v>0</v>
      </c>
      <c r="F22" s="121">
        <f>'Input Sheet'!J183*'Input Sheet'!J184</f>
        <v>0</v>
      </c>
      <c r="G22" s="121">
        <f>'Input Sheet'!K183*'Input Sheet'!K184</f>
        <v>0</v>
      </c>
      <c r="H22" s="121">
        <f>'Input Sheet'!L183*'Input Sheet'!L184</f>
        <v>0</v>
      </c>
      <c r="I22" s="121">
        <f>'Input Sheet'!M183*'Input Sheet'!M184</f>
        <v>0</v>
      </c>
      <c r="J22" s="121">
        <f>'Input Sheet'!N183*'Input Sheet'!N184</f>
        <v>0</v>
      </c>
      <c r="K22" s="121">
        <f>'Input Sheet'!O183*'Input Sheet'!O184</f>
        <v>0</v>
      </c>
      <c r="L22" s="121">
        <f>'Input Sheet'!P183*'Input Sheet'!P184</f>
        <v>0</v>
      </c>
      <c r="M22" s="121">
        <f>'Input Sheet'!Q183*'Input Sheet'!Q184</f>
        <v>0</v>
      </c>
      <c r="N22" s="121">
        <f>'Input Sheet'!R183*'Input Sheet'!R184</f>
        <v>0</v>
      </c>
      <c r="O22" s="121">
        <f>'Input Sheet'!S183*'Input Sheet'!S184</f>
        <v>0</v>
      </c>
      <c r="P22" s="121">
        <f>'Input Sheet'!T183*'Input Sheet'!T184</f>
        <v>0</v>
      </c>
      <c r="Q22" s="121">
        <f>'Input Sheet'!U183*'Input Sheet'!U184</f>
        <v>0</v>
      </c>
      <c r="R22" s="121">
        <f>'Input Sheet'!V183*'Input Sheet'!V184</f>
        <v>0</v>
      </c>
      <c r="S22" s="121">
        <f>'Input Sheet'!W183*'Input Sheet'!W184</f>
        <v>0</v>
      </c>
      <c r="T22" s="121">
        <f>'Input Sheet'!X183*'Input Sheet'!X184</f>
        <v>0</v>
      </c>
      <c r="U22" s="121">
        <f>'Input Sheet'!Y183*'Input Sheet'!Y184</f>
        <v>0</v>
      </c>
      <c r="V22" s="121">
        <f>'Input Sheet'!Z183*'Input Sheet'!Z184</f>
        <v>0</v>
      </c>
      <c r="W22" s="121">
        <f>'Input Sheet'!AA183*'Input Sheet'!AA184</f>
        <v>0</v>
      </c>
      <c r="X22" s="121">
        <f>'Input Sheet'!AB183*'Input Sheet'!AB184</f>
        <v>0</v>
      </c>
      <c r="Y22" s="121">
        <f>'Input Sheet'!AC183*'Input Sheet'!AC184</f>
        <v>0</v>
      </c>
      <c r="Z22" s="121">
        <f>'Input Sheet'!AD183*'Input Sheet'!AD184</f>
        <v>0</v>
      </c>
      <c r="AA22" s="121">
        <f>'Input Sheet'!AE183*'Input Sheet'!AE184</f>
        <v>0</v>
      </c>
      <c r="AB22" s="121">
        <f>'Input Sheet'!AF183*'Input Sheet'!AF184</f>
        <v>0</v>
      </c>
      <c r="AC22" s="121">
        <f>'Input Sheet'!AG183*'Input Sheet'!AG184</f>
        <v>0</v>
      </c>
      <c r="AD22" s="121">
        <f>'Input Sheet'!AH183*'Input Sheet'!AH184</f>
        <v>0</v>
      </c>
      <c r="AE22" s="121">
        <f>'Input Sheet'!AI183*'Input Sheet'!AI184</f>
        <v>0</v>
      </c>
      <c r="AF22" s="121">
        <f>'Input Sheet'!AJ183*'Input Sheet'!AJ184</f>
        <v>0</v>
      </c>
      <c r="AG22" s="121">
        <f>'Input Sheet'!AK183*'Input Sheet'!AK184</f>
        <v>0</v>
      </c>
      <c r="AH22" s="121">
        <f>'Input Sheet'!AL183*'Input Sheet'!AL184</f>
        <v>0</v>
      </c>
      <c r="AI22" s="121">
        <f>'Input Sheet'!AM183*'Input Sheet'!AM184</f>
        <v>0</v>
      </c>
      <c r="AJ22" s="121">
        <f>'Input Sheet'!AN183*'Input Sheet'!AN184</f>
        <v>0</v>
      </c>
      <c r="AK22" s="121">
        <f>'Input Sheet'!AO183*'Input Sheet'!AO184</f>
        <v>0</v>
      </c>
      <c r="AL22" s="121">
        <f>'Input Sheet'!AP183*'Input Sheet'!AP184</f>
        <v>0</v>
      </c>
      <c r="AM22" s="121">
        <f>'Input Sheet'!AQ183*'Input Sheet'!AQ184</f>
        <v>0</v>
      </c>
      <c r="AN22" s="121">
        <f>'Input Sheet'!AR183*'Input Sheet'!AR184</f>
        <v>0</v>
      </c>
      <c r="AO22" s="121">
        <f>'Input Sheet'!AS183*'Input Sheet'!AS184</f>
        <v>0</v>
      </c>
      <c r="AP22" s="121">
        <f>'Input Sheet'!AT183*'Input Sheet'!AT184</f>
        <v>0</v>
      </c>
      <c r="AQ22" s="121">
        <f>'Input Sheet'!AU183*'Input Sheet'!AU184</f>
        <v>0</v>
      </c>
      <c r="AR22" s="121">
        <f>'Input Sheet'!AV183*'Input Sheet'!AV184</f>
        <v>0</v>
      </c>
      <c r="AS22" s="121">
        <f>'Input Sheet'!AW183*'Input Sheet'!AW184</f>
        <v>0</v>
      </c>
      <c r="AT22" s="121">
        <f>'Input Sheet'!AX183*'Input Sheet'!AX184</f>
        <v>0</v>
      </c>
      <c r="AU22" s="121">
        <f>'Input Sheet'!AY183*'Input Sheet'!AY184</f>
        <v>0</v>
      </c>
      <c r="AV22" s="121">
        <f>'Input Sheet'!AZ183*'Input Sheet'!AZ184</f>
        <v>0</v>
      </c>
      <c r="AW22" s="121">
        <f>'Input Sheet'!BA183*'Input Sheet'!BA184</f>
        <v>0</v>
      </c>
      <c r="AX22" s="121">
        <f>'Input Sheet'!BB183*'Input Sheet'!BB184</f>
        <v>0</v>
      </c>
      <c r="AY22" s="121">
        <f>'Input Sheet'!BC183*'Input Sheet'!BC184</f>
        <v>0</v>
      </c>
      <c r="AZ22" s="121">
        <f>'Input Sheet'!BD183*'Input Sheet'!BD184</f>
        <v>0</v>
      </c>
      <c r="BA22" s="121">
        <f>'Input Sheet'!BE183*'Input Sheet'!BE184</f>
        <v>0</v>
      </c>
      <c r="BB22" s="121">
        <f>'Input Sheet'!BF183*'Input Sheet'!BF184</f>
        <v>0</v>
      </c>
      <c r="BC22" s="10"/>
    </row>
    <row r="23" spans="1:55" x14ac:dyDescent="0.25">
      <c r="A23" s="30"/>
      <c r="B23" s="285" t="str">
        <f>IF('Input Sheet'!C185&lt;&gt;"",'Input Sheet'!C185,"")</f>
        <v/>
      </c>
      <c r="C23" s="119">
        <f ca="1">E23+NPV('Input Sheet'!$G$15,INDIRECT("F23:"&amp;ADDRESS(23,4+'Input Sheet'!$G$11)))</f>
        <v>0</v>
      </c>
      <c r="D23" s="468"/>
      <c r="E23" s="120">
        <f>'Input Sheet'!I185*'Input Sheet'!I186</f>
        <v>0</v>
      </c>
      <c r="F23" s="121">
        <f>'Input Sheet'!J185*'Input Sheet'!J186</f>
        <v>0</v>
      </c>
      <c r="G23" s="121">
        <f>'Input Sheet'!K185*'Input Sheet'!K186</f>
        <v>0</v>
      </c>
      <c r="H23" s="121">
        <f>'Input Sheet'!L185*'Input Sheet'!L186</f>
        <v>0</v>
      </c>
      <c r="I23" s="121">
        <f>'Input Sheet'!M185*'Input Sheet'!M186</f>
        <v>0</v>
      </c>
      <c r="J23" s="121">
        <f>'Input Sheet'!N185*'Input Sheet'!N186</f>
        <v>0</v>
      </c>
      <c r="K23" s="121">
        <f>'Input Sheet'!O185*'Input Sheet'!O186</f>
        <v>0</v>
      </c>
      <c r="L23" s="121">
        <f>'Input Sheet'!P185*'Input Sheet'!P186</f>
        <v>0</v>
      </c>
      <c r="M23" s="121">
        <f>'Input Sheet'!Q185*'Input Sheet'!Q186</f>
        <v>0</v>
      </c>
      <c r="N23" s="121">
        <f>'Input Sheet'!R185*'Input Sheet'!R186</f>
        <v>0</v>
      </c>
      <c r="O23" s="121">
        <f>'Input Sheet'!S185*'Input Sheet'!S186</f>
        <v>0</v>
      </c>
      <c r="P23" s="121">
        <f>'Input Sheet'!T185*'Input Sheet'!T186</f>
        <v>0</v>
      </c>
      <c r="Q23" s="121">
        <f>'Input Sheet'!U185*'Input Sheet'!U186</f>
        <v>0</v>
      </c>
      <c r="R23" s="121">
        <f>'Input Sheet'!V185*'Input Sheet'!V186</f>
        <v>0</v>
      </c>
      <c r="S23" s="121">
        <f>'Input Sheet'!W185*'Input Sheet'!W186</f>
        <v>0</v>
      </c>
      <c r="T23" s="121">
        <f>'Input Sheet'!X185*'Input Sheet'!X186</f>
        <v>0</v>
      </c>
      <c r="U23" s="121">
        <f>'Input Sheet'!Y185*'Input Sheet'!Y186</f>
        <v>0</v>
      </c>
      <c r="V23" s="121">
        <f>'Input Sheet'!Z185*'Input Sheet'!Z186</f>
        <v>0</v>
      </c>
      <c r="W23" s="121">
        <f>'Input Sheet'!AA185*'Input Sheet'!AA186</f>
        <v>0</v>
      </c>
      <c r="X23" s="121">
        <f>'Input Sheet'!AB185*'Input Sheet'!AB186</f>
        <v>0</v>
      </c>
      <c r="Y23" s="121">
        <f>'Input Sheet'!AC185*'Input Sheet'!AC186</f>
        <v>0</v>
      </c>
      <c r="Z23" s="121">
        <f>'Input Sheet'!AD185*'Input Sheet'!AD186</f>
        <v>0</v>
      </c>
      <c r="AA23" s="121">
        <f>'Input Sheet'!AE185*'Input Sheet'!AE186</f>
        <v>0</v>
      </c>
      <c r="AB23" s="121">
        <f>'Input Sheet'!AF185*'Input Sheet'!AF186</f>
        <v>0</v>
      </c>
      <c r="AC23" s="121">
        <f>'Input Sheet'!AG185*'Input Sheet'!AG186</f>
        <v>0</v>
      </c>
      <c r="AD23" s="121">
        <f>'Input Sheet'!AH185*'Input Sheet'!AH186</f>
        <v>0</v>
      </c>
      <c r="AE23" s="121">
        <f>'Input Sheet'!AI185*'Input Sheet'!AI186</f>
        <v>0</v>
      </c>
      <c r="AF23" s="121">
        <f>'Input Sheet'!AJ185*'Input Sheet'!AJ186</f>
        <v>0</v>
      </c>
      <c r="AG23" s="121">
        <f>'Input Sheet'!AK185*'Input Sheet'!AK186</f>
        <v>0</v>
      </c>
      <c r="AH23" s="121">
        <f>'Input Sheet'!AL185*'Input Sheet'!AL186</f>
        <v>0</v>
      </c>
      <c r="AI23" s="121">
        <f>'Input Sheet'!AM185*'Input Sheet'!AM186</f>
        <v>0</v>
      </c>
      <c r="AJ23" s="121">
        <f>'Input Sheet'!AN185*'Input Sheet'!AN186</f>
        <v>0</v>
      </c>
      <c r="AK23" s="121">
        <f>'Input Sheet'!AO185*'Input Sheet'!AO186</f>
        <v>0</v>
      </c>
      <c r="AL23" s="121">
        <f>'Input Sheet'!AP185*'Input Sheet'!AP186</f>
        <v>0</v>
      </c>
      <c r="AM23" s="121">
        <f>'Input Sheet'!AQ185*'Input Sheet'!AQ186</f>
        <v>0</v>
      </c>
      <c r="AN23" s="121">
        <f>'Input Sheet'!AR185*'Input Sheet'!AR186</f>
        <v>0</v>
      </c>
      <c r="AO23" s="121">
        <f>'Input Sheet'!AS185*'Input Sheet'!AS186</f>
        <v>0</v>
      </c>
      <c r="AP23" s="121">
        <f>'Input Sheet'!AT185*'Input Sheet'!AT186</f>
        <v>0</v>
      </c>
      <c r="AQ23" s="121">
        <f>'Input Sheet'!AU185*'Input Sheet'!AU186</f>
        <v>0</v>
      </c>
      <c r="AR23" s="121">
        <f>'Input Sheet'!AV185*'Input Sheet'!AV186</f>
        <v>0</v>
      </c>
      <c r="AS23" s="121">
        <f>'Input Sheet'!AW185*'Input Sheet'!AW186</f>
        <v>0</v>
      </c>
      <c r="AT23" s="121">
        <f>'Input Sheet'!AX185*'Input Sheet'!AX186</f>
        <v>0</v>
      </c>
      <c r="AU23" s="121">
        <f>'Input Sheet'!AY185*'Input Sheet'!AY186</f>
        <v>0</v>
      </c>
      <c r="AV23" s="121">
        <f>'Input Sheet'!AZ185*'Input Sheet'!AZ186</f>
        <v>0</v>
      </c>
      <c r="AW23" s="121">
        <f>'Input Sheet'!BA185*'Input Sheet'!BA186</f>
        <v>0</v>
      </c>
      <c r="AX23" s="121">
        <f>'Input Sheet'!BB185*'Input Sheet'!BB186</f>
        <v>0</v>
      </c>
      <c r="AY23" s="121">
        <f>'Input Sheet'!BC185*'Input Sheet'!BC186</f>
        <v>0</v>
      </c>
      <c r="AZ23" s="121">
        <f>'Input Sheet'!BD185*'Input Sheet'!BD186</f>
        <v>0</v>
      </c>
      <c r="BA23" s="121">
        <f>'Input Sheet'!BE185*'Input Sheet'!BE186</f>
        <v>0</v>
      </c>
      <c r="BB23" s="121">
        <f>'Input Sheet'!BF185*'Input Sheet'!BF186</f>
        <v>0</v>
      </c>
      <c r="BC23" s="10"/>
    </row>
    <row r="24" spans="1:55" x14ac:dyDescent="0.25">
      <c r="A24" s="30"/>
      <c r="B24" s="285" t="str">
        <f>IF('Input Sheet'!C187&lt;&gt;"",'Input Sheet'!C187,"")</f>
        <v/>
      </c>
      <c r="C24" s="119">
        <f ca="1">E24+NPV('Input Sheet'!$G$15,INDIRECT("F24:"&amp;ADDRESS(24,4+'Input Sheet'!$G$11)))</f>
        <v>0</v>
      </c>
      <c r="D24" s="468"/>
      <c r="E24" s="120">
        <f>'Input Sheet'!I187*'Input Sheet'!I188</f>
        <v>0</v>
      </c>
      <c r="F24" s="121">
        <f>'Input Sheet'!J187*'Input Sheet'!J188</f>
        <v>0</v>
      </c>
      <c r="G24" s="121">
        <f>'Input Sheet'!K187*'Input Sheet'!K188</f>
        <v>0</v>
      </c>
      <c r="H24" s="121">
        <f>'Input Sheet'!L187*'Input Sheet'!L188</f>
        <v>0</v>
      </c>
      <c r="I24" s="121">
        <f>'Input Sheet'!M187*'Input Sheet'!M188</f>
        <v>0</v>
      </c>
      <c r="J24" s="121">
        <f>'Input Sheet'!N187*'Input Sheet'!N188</f>
        <v>0</v>
      </c>
      <c r="K24" s="121">
        <f>'Input Sheet'!O187*'Input Sheet'!O188</f>
        <v>0</v>
      </c>
      <c r="L24" s="121">
        <f>'Input Sheet'!P187*'Input Sheet'!P188</f>
        <v>0</v>
      </c>
      <c r="M24" s="121">
        <f>'Input Sheet'!Q187*'Input Sheet'!Q188</f>
        <v>0</v>
      </c>
      <c r="N24" s="121">
        <f>'Input Sheet'!R187*'Input Sheet'!R188</f>
        <v>0</v>
      </c>
      <c r="O24" s="121">
        <f>'Input Sheet'!S187*'Input Sheet'!S188</f>
        <v>0</v>
      </c>
      <c r="P24" s="121">
        <f>'Input Sheet'!T187*'Input Sheet'!T188</f>
        <v>0</v>
      </c>
      <c r="Q24" s="121">
        <f>'Input Sheet'!U187*'Input Sheet'!U188</f>
        <v>0</v>
      </c>
      <c r="R24" s="121">
        <f>'Input Sheet'!V187*'Input Sheet'!V188</f>
        <v>0</v>
      </c>
      <c r="S24" s="121">
        <f>'Input Sheet'!W187*'Input Sheet'!W188</f>
        <v>0</v>
      </c>
      <c r="T24" s="121">
        <f>'Input Sheet'!X187*'Input Sheet'!X188</f>
        <v>0</v>
      </c>
      <c r="U24" s="121">
        <f>'Input Sheet'!Y187*'Input Sheet'!Y188</f>
        <v>0</v>
      </c>
      <c r="V24" s="121">
        <f>'Input Sheet'!Z187*'Input Sheet'!Z188</f>
        <v>0</v>
      </c>
      <c r="W24" s="121">
        <f>'Input Sheet'!AA187*'Input Sheet'!AA188</f>
        <v>0</v>
      </c>
      <c r="X24" s="121">
        <f>'Input Sheet'!AB187*'Input Sheet'!AB188</f>
        <v>0</v>
      </c>
      <c r="Y24" s="121">
        <f>'Input Sheet'!AC187*'Input Sheet'!AC188</f>
        <v>0</v>
      </c>
      <c r="Z24" s="121">
        <f>'Input Sheet'!AD187*'Input Sheet'!AD188</f>
        <v>0</v>
      </c>
      <c r="AA24" s="121">
        <f>'Input Sheet'!AE187*'Input Sheet'!AE188</f>
        <v>0</v>
      </c>
      <c r="AB24" s="121">
        <f>'Input Sheet'!AF187*'Input Sheet'!AF188</f>
        <v>0</v>
      </c>
      <c r="AC24" s="121">
        <f>'Input Sheet'!AG187*'Input Sheet'!AG188</f>
        <v>0</v>
      </c>
      <c r="AD24" s="121">
        <f>'Input Sheet'!AH187*'Input Sheet'!AH188</f>
        <v>0</v>
      </c>
      <c r="AE24" s="121">
        <f>'Input Sheet'!AI187*'Input Sheet'!AI188</f>
        <v>0</v>
      </c>
      <c r="AF24" s="121">
        <f>'Input Sheet'!AJ187*'Input Sheet'!AJ188</f>
        <v>0</v>
      </c>
      <c r="AG24" s="121">
        <f>'Input Sheet'!AK187*'Input Sheet'!AK188</f>
        <v>0</v>
      </c>
      <c r="AH24" s="121">
        <f>'Input Sheet'!AL187*'Input Sheet'!AL188</f>
        <v>0</v>
      </c>
      <c r="AI24" s="121">
        <f>'Input Sheet'!AM187*'Input Sheet'!AM188</f>
        <v>0</v>
      </c>
      <c r="AJ24" s="121">
        <f>'Input Sheet'!AN187*'Input Sheet'!AN188</f>
        <v>0</v>
      </c>
      <c r="AK24" s="121">
        <f>'Input Sheet'!AO187*'Input Sheet'!AO188</f>
        <v>0</v>
      </c>
      <c r="AL24" s="121">
        <f>'Input Sheet'!AP187*'Input Sheet'!AP188</f>
        <v>0</v>
      </c>
      <c r="AM24" s="121">
        <f>'Input Sheet'!AQ187*'Input Sheet'!AQ188</f>
        <v>0</v>
      </c>
      <c r="AN24" s="121">
        <f>'Input Sheet'!AR187*'Input Sheet'!AR188</f>
        <v>0</v>
      </c>
      <c r="AO24" s="121">
        <f>'Input Sheet'!AS187*'Input Sheet'!AS188</f>
        <v>0</v>
      </c>
      <c r="AP24" s="121">
        <f>'Input Sheet'!AT187*'Input Sheet'!AT188</f>
        <v>0</v>
      </c>
      <c r="AQ24" s="121">
        <f>'Input Sheet'!AU187*'Input Sheet'!AU188</f>
        <v>0</v>
      </c>
      <c r="AR24" s="121">
        <f>'Input Sheet'!AV187*'Input Sheet'!AV188</f>
        <v>0</v>
      </c>
      <c r="AS24" s="121">
        <f>'Input Sheet'!AW187*'Input Sheet'!AW188</f>
        <v>0</v>
      </c>
      <c r="AT24" s="121">
        <f>'Input Sheet'!AX187*'Input Sheet'!AX188</f>
        <v>0</v>
      </c>
      <c r="AU24" s="121">
        <f>'Input Sheet'!AY187*'Input Sheet'!AY188</f>
        <v>0</v>
      </c>
      <c r="AV24" s="121">
        <f>'Input Sheet'!AZ187*'Input Sheet'!AZ188</f>
        <v>0</v>
      </c>
      <c r="AW24" s="121">
        <f>'Input Sheet'!BA187*'Input Sheet'!BA188</f>
        <v>0</v>
      </c>
      <c r="AX24" s="121">
        <f>'Input Sheet'!BB187*'Input Sheet'!BB188</f>
        <v>0</v>
      </c>
      <c r="AY24" s="121">
        <f>'Input Sheet'!BC187*'Input Sheet'!BC188</f>
        <v>0</v>
      </c>
      <c r="AZ24" s="121">
        <f>'Input Sheet'!BD187*'Input Sheet'!BD188</f>
        <v>0</v>
      </c>
      <c r="BA24" s="121">
        <f>'Input Sheet'!BE187*'Input Sheet'!BE188</f>
        <v>0</v>
      </c>
      <c r="BB24" s="121">
        <f>'Input Sheet'!BF187*'Input Sheet'!BF188</f>
        <v>0</v>
      </c>
      <c r="BC24" s="10"/>
    </row>
    <row r="25" spans="1:55" x14ac:dyDescent="0.25">
      <c r="A25" s="30"/>
      <c r="B25" s="285" t="str">
        <f>IF('Input Sheet'!C189&lt;&gt;"",'Input Sheet'!C189,"")</f>
        <v/>
      </c>
      <c r="C25" s="119">
        <f ca="1">E25+NPV('Input Sheet'!$G$15,INDIRECT("F25:"&amp;ADDRESS(25,4+'Input Sheet'!$G$11)))</f>
        <v>0</v>
      </c>
      <c r="D25" s="468"/>
      <c r="E25" s="120">
        <f>'Input Sheet'!I189*'Input Sheet'!I190</f>
        <v>0</v>
      </c>
      <c r="F25" s="121">
        <f>'Input Sheet'!J189*'Input Sheet'!J190</f>
        <v>0</v>
      </c>
      <c r="G25" s="121">
        <f>'Input Sheet'!K189*'Input Sheet'!K190</f>
        <v>0</v>
      </c>
      <c r="H25" s="121">
        <f>'Input Sheet'!L189*'Input Sheet'!L190</f>
        <v>0</v>
      </c>
      <c r="I25" s="121">
        <f>'Input Sheet'!M189*'Input Sheet'!M190</f>
        <v>0</v>
      </c>
      <c r="J25" s="121">
        <f>'Input Sheet'!N189*'Input Sheet'!N190</f>
        <v>0</v>
      </c>
      <c r="K25" s="121">
        <f>'Input Sheet'!O189*'Input Sheet'!O190</f>
        <v>0</v>
      </c>
      <c r="L25" s="121">
        <f>'Input Sheet'!P189*'Input Sheet'!P190</f>
        <v>0</v>
      </c>
      <c r="M25" s="121">
        <f>'Input Sheet'!Q189*'Input Sheet'!Q190</f>
        <v>0</v>
      </c>
      <c r="N25" s="121">
        <f>'Input Sheet'!R189*'Input Sheet'!R190</f>
        <v>0</v>
      </c>
      <c r="O25" s="121">
        <f>'Input Sheet'!S189*'Input Sheet'!S190</f>
        <v>0</v>
      </c>
      <c r="P25" s="121">
        <f>'Input Sheet'!T189*'Input Sheet'!T190</f>
        <v>0</v>
      </c>
      <c r="Q25" s="121">
        <f>'Input Sheet'!U189*'Input Sheet'!U190</f>
        <v>0</v>
      </c>
      <c r="R25" s="121">
        <f>'Input Sheet'!V189*'Input Sheet'!V190</f>
        <v>0</v>
      </c>
      <c r="S25" s="121">
        <f>'Input Sheet'!W189*'Input Sheet'!W190</f>
        <v>0</v>
      </c>
      <c r="T25" s="121">
        <f>'Input Sheet'!X189*'Input Sheet'!X190</f>
        <v>0</v>
      </c>
      <c r="U25" s="121">
        <f>'Input Sheet'!Y189*'Input Sheet'!Y190</f>
        <v>0</v>
      </c>
      <c r="V25" s="121">
        <f>'Input Sheet'!Z189*'Input Sheet'!Z190</f>
        <v>0</v>
      </c>
      <c r="W25" s="121">
        <f>'Input Sheet'!AA189*'Input Sheet'!AA190</f>
        <v>0</v>
      </c>
      <c r="X25" s="121">
        <f>'Input Sheet'!AB189*'Input Sheet'!AB190</f>
        <v>0</v>
      </c>
      <c r="Y25" s="121">
        <f>'Input Sheet'!AC189*'Input Sheet'!AC190</f>
        <v>0</v>
      </c>
      <c r="Z25" s="121">
        <f>'Input Sheet'!AD189*'Input Sheet'!AD190</f>
        <v>0</v>
      </c>
      <c r="AA25" s="121">
        <f>'Input Sheet'!AE189*'Input Sheet'!AE190</f>
        <v>0</v>
      </c>
      <c r="AB25" s="121">
        <f>'Input Sheet'!AF189*'Input Sheet'!AF190</f>
        <v>0</v>
      </c>
      <c r="AC25" s="121">
        <f>'Input Sheet'!AG189*'Input Sheet'!AG190</f>
        <v>0</v>
      </c>
      <c r="AD25" s="121">
        <f>'Input Sheet'!AH189*'Input Sheet'!AH190</f>
        <v>0</v>
      </c>
      <c r="AE25" s="121">
        <f>'Input Sheet'!AI189*'Input Sheet'!AI190</f>
        <v>0</v>
      </c>
      <c r="AF25" s="121">
        <f>'Input Sheet'!AJ189*'Input Sheet'!AJ190</f>
        <v>0</v>
      </c>
      <c r="AG25" s="121">
        <f>'Input Sheet'!AK189*'Input Sheet'!AK190</f>
        <v>0</v>
      </c>
      <c r="AH25" s="121">
        <f>'Input Sheet'!AL189*'Input Sheet'!AL190</f>
        <v>0</v>
      </c>
      <c r="AI25" s="121">
        <f>'Input Sheet'!AM189*'Input Sheet'!AM190</f>
        <v>0</v>
      </c>
      <c r="AJ25" s="121">
        <f>'Input Sheet'!AN189*'Input Sheet'!AN190</f>
        <v>0</v>
      </c>
      <c r="AK25" s="121">
        <f>'Input Sheet'!AO189*'Input Sheet'!AO190</f>
        <v>0</v>
      </c>
      <c r="AL25" s="121">
        <f>'Input Sheet'!AP189*'Input Sheet'!AP190</f>
        <v>0</v>
      </c>
      <c r="AM25" s="121">
        <f>'Input Sheet'!AQ189*'Input Sheet'!AQ190</f>
        <v>0</v>
      </c>
      <c r="AN25" s="121">
        <f>'Input Sheet'!AR189*'Input Sheet'!AR190</f>
        <v>0</v>
      </c>
      <c r="AO25" s="121">
        <f>'Input Sheet'!AS189*'Input Sheet'!AS190</f>
        <v>0</v>
      </c>
      <c r="AP25" s="121">
        <f>'Input Sheet'!AT189*'Input Sheet'!AT190</f>
        <v>0</v>
      </c>
      <c r="AQ25" s="121">
        <f>'Input Sheet'!AU189*'Input Sheet'!AU190</f>
        <v>0</v>
      </c>
      <c r="AR25" s="121">
        <f>'Input Sheet'!AV189*'Input Sheet'!AV190</f>
        <v>0</v>
      </c>
      <c r="AS25" s="121">
        <f>'Input Sheet'!AW189*'Input Sheet'!AW190</f>
        <v>0</v>
      </c>
      <c r="AT25" s="121">
        <f>'Input Sheet'!AX189*'Input Sheet'!AX190</f>
        <v>0</v>
      </c>
      <c r="AU25" s="121">
        <f>'Input Sheet'!AY189*'Input Sheet'!AY190</f>
        <v>0</v>
      </c>
      <c r="AV25" s="121">
        <f>'Input Sheet'!AZ189*'Input Sheet'!AZ190</f>
        <v>0</v>
      </c>
      <c r="AW25" s="121">
        <f>'Input Sheet'!BA189*'Input Sheet'!BA190</f>
        <v>0</v>
      </c>
      <c r="AX25" s="121">
        <f>'Input Sheet'!BB189*'Input Sheet'!BB190</f>
        <v>0</v>
      </c>
      <c r="AY25" s="121">
        <f>'Input Sheet'!BC189*'Input Sheet'!BC190</f>
        <v>0</v>
      </c>
      <c r="AZ25" s="121">
        <f>'Input Sheet'!BD189*'Input Sheet'!BD190</f>
        <v>0</v>
      </c>
      <c r="BA25" s="121">
        <f>'Input Sheet'!BE189*'Input Sheet'!BE190</f>
        <v>0</v>
      </c>
      <c r="BB25" s="121">
        <f>'Input Sheet'!BF189*'Input Sheet'!BF190</f>
        <v>0</v>
      </c>
      <c r="BC25" s="10"/>
    </row>
    <row r="26" spans="1:55" x14ac:dyDescent="0.25">
      <c r="A26" s="30"/>
      <c r="B26" s="285" t="str">
        <f>IF('Input Sheet'!C191&lt;&gt;"",'Input Sheet'!C191,"")</f>
        <v/>
      </c>
      <c r="C26" s="119">
        <f ca="1">E26+NPV('Input Sheet'!$G$15,INDIRECT("F26:"&amp;ADDRESS(26,4+'Input Sheet'!$G$11)))</f>
        <v>0</v>
      </c>
      <c r="D26" s="468"/>
      <c r="E26" s="120">
        <f>'Input Sheet'!I191*'Input Sheet'!I192</f>
        <v>0</v>
      </c>
      <c r="F26" s="121">
        <f>'Input Sheet'!J191*'Input Sheet'!J192</f>
        <v>0</v>
      </c>
      <c r="G26" s="121">
        <f>'Input Sheet'!K191*'Input Sheet'!K192</f>
        <v>0</v>
      </c>
      <c r="H26" s="121">
        <f>'Input Sheet'!L191*'Input Sheet'!L192</f>
        <v>0</v>
      </c>
      <c r="I26" s="121">
        <f>'Input Sheet'!M191*'Input Sheet'!M192</f>
        <v>0</v>
      </c>
      <c r="J26" s="121">
        <f>'Input Sheet'!N191*'Input Sheet'!N192</f>
        <v>0</v>
      </c>
      <c r="K26" s="121">
        <f>'Input Sheet'!O191*'Input Sheet'!O192</f>
        <v>0</v>
      </c>
      <c r="L26" s="121">
        <f>'Input Sheet'!P191*'Input Sheet'!P192</f>
        <v>0</v>
      </c>
      <c r="M26" s="121">
        <f>'Input Sheet'!Q191*'Input Sheet'!Q192</f>
        <v>0</v>
      </c>
      <c r="N26" s="121">
        <f>'Input Sheet'!R191*'Input Sheet'!R192</f>
        <v>0</v>
      </c>
      <c r="O26" s="121">
        <f>'Input Sheet'!S191*'Input Sheet'!S192</f>
        <v>0</v>
      </c>
      <c r="P26" s="121">
        <f>'Input Sheet'!T191*'Input Sheet'!T192</f>
        <v>0</v>
      </c>
      <c r="Q26" s="121">
        <f>'Input Sheet'!U191*'Input Sheet'!U192</f>
        <v>0</v>
      </c>
      <c r="R26" s="121">
        <f>'Input Sheet'!V191*'Input Sheet'!V192</f>
        <v>0</v>
      </c>
      <c r="S26" s="121">
        <f>'Input Sheet'!W191*'Input Sheet'!W192</f>
        <v>0</v>
      </c>
      <c r="T26" s="121">
        <f>'Input Sheet'!X191*'Input Sheet'!X192</f>
        <v>0</v>
      </c>
      <c r="U26" s="121">
        <f>'Input Sheet'!Y191*'Input Sheet'!Y192</f>
        <v>0</v>
      </c>
      <c r="V26" s="121">
        <f>'Input Sheet'!Z191*'Input Sheet'!Z192</f>
        <v>0</v>
      </c>
      <c r="W26" s="121">
        <f>'Input Sheet'!AA191*'Input Sheet'!AA192</f>
        <v>0</v>
      </c>
      <c r="X26" s="121">
        <f>'Input Sheet'!AB191*'Input Sheet'!AB192</f>
        <v>0</v>
      </c>
      <c r="Y26" s="121">
        <f>'Input Sheet'!AC191*'Input Sheet'!AC192</f>
        <v>0</v>
      </c>
      <c r="Z26" s="121">
        <f>'Input Sheet'!AD191*'Input Sheet'!AD192</f>
        <v>0</v>
      </c>
      <c r="AA26" s="121">
        <f>'Input Sheet'!AE191*'Input Sheet'!AE192</f>
        <v>0</v>
      </c>
      <c r="AB26" s="121">
        <f>'Input Sheet'!AF191*'Input Sheet'!AF192</f>
        <v>0</v>
      </c>
      <c r="AC26" s="121">
        <f>'Input Sheet'!AG191*'Input Sheet'!AG192</f>
        <v>0</v>
      </c>
      <c r="AD26" s="121">
        <f>'Input Sheet'!AH191*'Input Sheet'!AH192</f>
        <v>0</v>
      </c>
      <c r="AE26" s="121">
        <f>'Input Sheet'!AI191*'Input Sheet'!AI192</f>
        <v>0</v>
      </c>
      <c r="AF26" s="121">
        <f>'Input Sheet'!AJ191*'Input Sheet'!AJ192</f>
        <v>0</v>
      </c>
      <c r="AG26" s="121">
        <f>'Input Sheet'!AK191*'Input Sheet'!AK192</f>
        <v>0</v>
      </c>
      <c r="AH26" s="121">
        <f>'Input Sheet'!AL191*'Input Sheet'!AL192</f>
        <v>0</v>
      </c>
      <c r="AI26" s="121">
        <f>'Input Sheet'!AM191*'Input Sheet'!AM192</f>
        <v>0</v>
      </c>
      <c r="AJ26" s="121">
        <f>'Input Sheet'!AN191*'Input Sheet'!AN192</f>
        <v>0</v>
      </c>
      <c r="AK26" s="121">
        <f>'Input Sheet'!AO191*'Input Sheet'!AO192</f>
        <v>0</v>
      </c>
      <c r="AL26" s="121">
        <f>'Input Sheet'!AP191*'Input Sheet'!AP192</f>
        <v>0</v>
      </c>
      <c r="AM26" s="121">
        <f>'Input Sheet'!AQ191*'Input Sheet'!AQ192</f>
        <v>0</v>
      </c>
      <c r="AN26" s="121">
        <f>'Input Sheet'!AR191*'Input Sheet'!AR192</f>
        <v>0</v>
      </c>
      <c r="AO26" s="121">
        <f>'Input Sheet'!AS191*'Input Sheet'!AS192</f>
        <v>0</v>
      </c>
      <c r="AP26" s="121">
        <f>'Input Sheet'!AT191*'Input Sheet'!AT192</f>
        <v>0</v>
      </c>
      <c r="AQ26" s="121">
        <f>'Input Sheet'!AU191*'Input Sheet'!AU192</f>
        <v>0</v>
      </c>
      <c r="AR26" s="121">
        <f>'Input Sheet'!AV191*'Input Sheet'!AV192</f>
        <v>0</v>
      </c>
      <c r="AS26" s="121">
        <f>'Input Sheet'!AW191*'Input Sheet'!AW192</f>
        <v>0</v>
      </c>
      <c r="AT26" s="121">
        <f>'Input Sheet'!AX191*'Input Sheet'!AX192</f>
        <v>0</v>
      </c>
      <c r="AU26" s="121">
        <f>'Input Sheet'!AY191*'Input Sheet'!AY192</f>
        <v>0</v>
      </c>
      <c r="AV26" s="121">
        <f>'Input Sheet'!AZ191*'Input Sheet'!AZ192</f>
        <v>0</v>
      </c>
      <c r="AW26" s="121">
        <f>'Input Sheet'!BA191*'Input Sheet'!BA192</f>
        <v>0</v>
      </c>
      <c r="AX26" s="121">
        <f>'Input Sheet'!BB191*'Input Sheet'!BB192</f>
        <v>0</v>
      </c>
      <c r="AY26" s="121">
        <f>'Input Sheet'!BC191*'Input Sheet'!BC192</f>
        <v>0</v>
      </c>
      <c r="AZ26" s="121">
        <f>'Input Sheet'!BD191*'Input Sheet'!BD192</f>
        <v>0</v>
      </c>
      <c r="BA26" s="121">
        <f>'Input Sheet'!BE191*'Input Sheet'!BE192</f>
        <v>0</v>
      </c>
      <c r="BB26" s="121">
        <f>'Input Sheet'!BF191*'Input Sheet'!BF192</f>
        <v>0</v>
      </c>
      <c r="BC26" s="10"/>
    </row>
    <row r="27" spans="1:55" x14ac:dyDescent="0.25">
      <c r="A27" s="30"/>
      <c r="B27" s="285" t="str">
        <f>IF('Input Sheet'!C193&lt;&gt;"",'Input Sheet'!C193,"")</f>
        <v/>
      </c>
      <c r="C27" s="119">
        <f ca="1">E27+NPV('Input Sheet'!$G$15,INDIRECT("F27:"&amp;ADDRESS(27,4+'Input Sheet'!$G$11)))</f>
        <v>0</v>
      </c>
      <c r="D27" s="468"/>
      <c r="E27" s="120">
        <f>'Input Sheet'!I193*'Input Sheet'!I194</f>
        <v>0</v>
      </c>
      <c r="F27" s="121">
        <f>'Input Sheet'!J193*'Input Sheet'!J194</f>
        <v>0</v>
      </c>
      <c r="G27" s="121">
        <f>'Input Sheet'!K193*'Input Sheet'!K194</f>
        <v>0</v>
      </c>
      <c r="H27" s="121">
        <f>'Input Sheet'!L193*'Input Sheet'!L194</f>
        <v>0</v>
      </c>
      <c r="I27" s="121">
        <f>'Input Sheet'!M193*'Input Sheet'!M194</f>
        <v>0</v>
      </c>
      <c r="J27" s="121">
        <f>'Input Sheet'!N193*'Input Sheet'!N194</f>
        <v>0</v>
      </c>
      <c r="K27" s="121">
        <f>'Input Sheet'!O193*'Input Sheet'!O194</f>
        <v>0</v>
      </c>
      <c r="L27" s="121">
        <f>'Input Sheet'!P193*'Input Sheet'!P194</f>
        <v>0</v>
      </c>
      <c r="M27" s="121">
        <f>'Input Sheet'!Q193*'Input Sheet'!Q194</f>
        <v>0</v>
      </c>
      <c r="N27" s="121">
        <f>'Input Sheet'!R193*'Input Sheet'!R194</f>
        <v>0</v>
      </c>
      <c r="O27" s="121">
        <f>'Input Sheet'!S193*'Input Sheet'!S194</f>
        <v>0</v>
      </c>
      <c r="P27" s="121">
        <f>'Input Sheet'!T193*'Input Sheet'!T194</f>
        <v>0</v>
      </c>
      <c r="Q27" s="121">
        <f>'Input Sheet'!U193*'Input Sheet'!U194</f>
        <v>0</v>
      </c>
      <c r="R27" s="121">
        <f>'Input Sheet'!V193*'Input Sheet'!V194</f>
        <v>0</v>
      </c>
      <c r="S27" s="121">
        <f>'Input Sheet'!W193*'Input Sheet'!W194</f>
        <v>0</v>
      </c>
      <c r="T27" s="121">
        <f>'Input Sheet'!X193*'Input Sheet'!X194</f>
        <v>0</v>
      </c>
      <c r="U27" s="121">
        <f>'Input Sheet'!Y193*'Input Sheet'!Y194</f>
        <v>0</v>
      </c>
      <c r="V27" s="121">
        <f>'Input Sheet'!Z193*'Input Sheet'!Z194</f>
        <v>0</v>
      </c>
      <c r="W27" s="121">
        <f>'Input Sheet'!AA193*'Input Sheet'!AA194</f>
        <v>0</v>
      </c>
      <c r="X27" s="121">
        <f>'Input Sheet'!AB193*'Input Sheet'!AB194</f>
        <v>0</v>
      </c>
      <c r="Y27" s="121">
        <f>'Input Sheet'!AC193*'Input Sheet'!AC194</f>
        <v>0</v>
      </c>
      <c r="Z27" s="121">
        <f>'Input Sheet'!AD193*'Input Sheet'!AD194</f>
        <v>0</v>
      </c>
      <c r="AA27" s="121">
        <f>'Input Sheet'!AE193*'Input Sheet'!AE194</f>
        <v>0</v>
      </c>
      <c r="AB27" s="121">
        <f>'Input Sheet'!AF193*'Input Sheet'!AF194</f>
        <v>0</v>
      </c>
      <c r="AC27" s="121">
        <f>'Input Sheet'!AG193*'Input Sheet'!AG194</f>
        <v>0</v>
      </c>
      <c r="AD27" s="121">
        <f>'Input Sheet'!AH193*'Input Sheet'!AH194</f>
        <v>0</v>
      </c>
      <c r="AE27" s="121">
        <f>'Input Sheet'!AI193*'Input Sheet'!AI194</f>
        <v>0</v>
      </c>
      <c r="AF27" s="121">
        <f>'Input Sheet'!AJ193*'Input Sheet'!AJ194</f>
        <v>0</v>
      </c>
      <c r="AG27" s="121">
        <f>'Input Sheet'!AK193*'Input Sheet'!AK194</f>
        <v>0</v>
      </c>
      <c r="AH27" s="121">
        <f>'Input Sheet'!AL193*'Input Sheet'!AL194</f>
        <v>0</v>
      </c>
      <c r="AI27" s="121">
        <f>'Input Sheet'!AM193*'Input Sheet'!AM194</f>
        <v>0</v>
      </c>
      <c r="AJ27" s="121">
        <f>'Input Sheet'!AN193*'Input Sheet'!AN194</f>
        <v>0</v>
      </c>
      <c r="AK27" s="121">
        <f>'Input Sheet'!AO193*'Input Sheet'!AO194</f>
        <v>0</v>
      </c>
      <c r="AL27" s="121">
        <f>'Input Sheet'!AP193*'Input Sheet'!AP194</f>
        <v>0</v>
      </c>
      <c r="AM27" s="121">
        <f>'Input Sheet'!AQ193*'Input Sheet'!AQ194</f>
        <v>0</v>
      </c>
      <c r="AN27" s="121">
        <f>'Input Sheet'!AR193*'Input Sheet'!AR194</f>
        <v>0</v>
      </c>
      <c r="AO27" s="121">
        <f>'Input Sheet'!AS193*'Input Sheet'!AS194</f>
        <v>0</v>
      </c>
      <c r="AP27" s="121">
        <f>'Input Sheet'!AT193*'Input Sheet'!AT194</f>
        <v>0</v>
      </c>
      <c r="AQ27" s="121">
        <f>'Input Sheet'!AU193*'Input Sheet'!AU194</f>
        <v>0</v>
      </c>
      <c r="AR27" s="121">
        <f>'Input Sheet'!AV193*'Input Sheet'!AV194</f>
        <v>0</v>
      </c>
      <c r="AS27" s="121">
        <f>'Input Sheet'!AW193*'Input Sheet'!AW194</f>
        <v>0</v>
      </c>
      <c r="AT27" s="121">
        <f>'Input Sheet'!AX193*'Input Sheet'!AX194</f>
        <v>0</v>
      </c>
      <c r="AU27" s="121">
        <f>'Input Sheet'!AY193*'Input Sheet'!AY194</f>
        <v>0</v>
      </c>
      <c r="AV27" s="121">
        <f>'Input Sheet'!AZ193*'Input Sheet'!AZ194</f>
        <v>0</v>
      </c>
      <c r="AW27" s="121">
        <f>'Input Sheet'!BA193*'Input Sheet'!BA194</f>
        <v>0</v>
      </c>
      <c r="AX27" s="121">
        <f>'Input Sheet'!BB193*'Input Sheet'!BB194</f>
        <v>0</v>
      </c>
      <c r="AY27" s="121">
        <f>'Input Sheet'!BC193*'Input Sheet'!BC194</f>
        <v>0</v>
      </c>
      <c r="AZ27" s="121">
        <f>'Input Sheet'!BD193*'Input Sheet'!BD194</f>
        <v>0</v>
      </c>
      <c r="BA27" s="121">
        <f>'Input Sheet'!BE193*'Input Sheet'!BE194</f>
        <v>0</v>
      </c>
      <c r="BB27" s="121">
        <f>'Input Sheet'!BF193*'Input Sheet'!BF194</f>
        <v>0</v>
      </c>
      <c r="BC27" s="10"/>
    </row>
    <row r="28" spans="1:55" x14ac:dyDescent="0.25">
      <c r="A28" s="30"/>
      <c r="B28" s="285" t="str">
        <f>IF('Input Sheet'!C195&lt;&gt;"",'Input Sheet'!C195,"")</f>
        <v/>
      </c>
      <c r="C28" s="119">
        <f ca="1">E28+NPV('Input Sheet'!$G$15,INDIRECT("F28:"&amp;ADDRESS(28,4+'Input Sheet'!$G$11)))</f>
        <v>0</v>
      </c>
      <c r="D28" s="468"/>
      <c r="E28" s="120">
        <f>'Input Sheet'!I195*'Input Sheet'!I196</f>
        <v>0</v>
      </c>
      <c r="F28" s="121">
        <f>'Input Sheet'!J195*'Input Sheet'!J196</f>
        <v>0</v>
      </c>
      <c r="G28" s="121">
        <f>'Input Sheet'!K195*'Input Sheet'!K196</f>
        <v>0</v>
      </c>
      <c r="H28" s="121">
        <f>'Input Sheet'!L195*'Input Sheet'!L196</f>
        <v>0</v>
      </c>
      <c r="I28" s="121">
        <f>'Input Sheet'!M195*'Input Sheet'!M196</f>
        <v>0</v>
      </c>
      <c r="J28" s="121">
        <f>'Input Sheet'!N195*'Input Sheet'!N196</f>
        <v>0</v>
      </c>
      <c r="K28" s="121">
        <f>'Input Sheet'!O195*'Input Sheet'!O196</f>
        <v>0</v>
      </c>
      <c r="L28" s="121">
        <f>'Input Sheet'!P195*'Input Sheet'!P196</f>
        <v>0</v>
      </c>
      <c r="M28" s="121">
        <f>'Input Sheet'!Q195*'Input Sheet'!Q196</f>
        <v>0</v>
      </c>
      <c r="N28" s="121">
        <f>'Input Sheet'!R195*'Input Sheet'!R196</f>
        <v>0</v>
      </c>
      <c r="O28" s="121">
        <f>'Input Sheet'!S195*'Input Sheet'!S196</f>
        <v>0</v>
      </c>
      <c r="P28" s="121">
        <f>'Input Sheet'!T195*'Input Sheet'!T196</f>
        <v>0</v>
      </c>
      <c r="Q28" s="121">
        <f>'Input Sheet'!U195*'Input Sheet'!U196</f>
        <v>0</v>
      </c>
      <c r="R28" s="121">
        <f>'Input Sheet'!V195*'Input Sheet'!V196</f>
        <v>0</v>
      </c>
      <c r="S28" s="121">
        <f>'Input Sheet'!W195*'Input Sheet'!W196</f>
        <v>0</v>
      </c>
      <c r="T28" s="121">
        <f>'Input Sheet'!X195*'Input Sheet'!X196</f>
        <v>0</v>
      </c>
      <c r="U28" s="121">
        <f>'Input Sheet'!Y195*'Input Sheet'!Y196</f>
        <v>0</v>
      </c>
      <c r="V28" s="121">
        <f>'Input Sheet'!Z195*'Input Sheet'!Z196</f>
        <v>0</v>
      </c>
      <c r="W28" s="121">
        <f>'Input Sheet'!AA195*'Input Sheet'!AA196</f>
        <v>0</v>
      </c>
      <c r="X28" s="121">
        <f>'Input Sheet'!AB195*'Input Sheet'!AB196</f>
        <v>0</v>
      </c>
      <c r="Y28" s="121">
        <f>'Input Sheet'!AC195*'Input Sheet'!AC196</f>
        <v>0</v>
      </c>
      <c r="Z28" s="121">
        <f>'Input Sheet'!AD195*'Input Sheet'!AD196</f>
        <v>0</v>
      </c>
      <c r="AA28" s="121">
        <f>'Input Sheet'!AE195*'Input Sheet'!AE196</f>
        <v>0</v>
      </c>
      <c r="AB28" s="121">
        <f>'Input Sheet'!AF195*'Input Sheet'!AF196</f>
        <v>0</v>
      </c>
      <c r="AC28" s="121">
        <f>'Input Sheet'!AG195*'Input Sheet'!AG196</f>
        <v>0</v>
      </c>
      <c r="AD28" s="121">
        <f>'Input Sheet'!AH195*'Input Sheet'!AH196</f>
        <v>0</v>
      </c>
      <c r="AE28" s="121">
        <f>'Input Sheet'!AI195*'Input Sheet'!AI196</f>
        <v>0</v>
      </c>
      <c r="AF28" s="121">
        <f>'Input Sheet'!AJ195*'Input Sheet'!AJ196</f>
        <v>0</v>
      </c>
      <c r="AG28" s="121">
        <f>'Input Sheet'!AK195*'Input Sheet'!AK196</f>
        <v>0</v>
      </c>
      <c r="AH28" s="121">
        <f>'Input Sheet'!AL195*'Input Sheet'!AL196</f>
        <v>0</v>
      </c>
      <c r="AI28" s="121">
        <f>'Input Sheet'!AM195*'Input Sheet'!AM196</f>
        <v>0</v>
      </c>
      <c r="AJ28" s="121">
        <f>'Input Sheet'!AN195*'Input Sheet'!AN196</f>
        <v>0</v>
      </c>
      <c r="AK28" s="121">
        <f>'Input Sheet'!AO195*'Input Sheet'!AO196</f>
        <v>0</v>
      </c>
      <c r="AL28" s="121">
        <f>'Input Sheet'!AP195*'Input Sheet'!AP196</f>
        <v>0</v>
      </c>
      <c r="AM28" s="121">
        <f>'Input Sheet'!AQ195*'Input Sheet'!AQ196</f>
        <v>0</v>
      </c>
      <c r="AN28" s="121">
        <f>'Input Sheet'!AR195*'Input Sheet'!AR196</f>
        <v>0</v>
      </c>
      <c r="AO28" s="121">
        <f>'Input Sheet'!AS195*'Input Sheet'!AS196</f>
        <v>0</v>
      </c>
      <c r="AP28" s="121">
        <f>'Input Sheet'!AT195*'Input Sheet'!AT196</f>
        <v>0</v>
      </c>
      <c r="AQ28" s="121">
        <f>'Input Sheet'!AU195*'Input Sheet'!AU196</f>
        <v>0</v>
      </c>
      <c r="AR28" s="121">
        <f>'Input Sheet'!AV195*'Input Sheet'!AV196</f>
        <v>0</v>
      </c>
      <c r="AS28" s="121">
        <f>'Input Sheet'!AW195*'Input Sheet'!AW196</f>
        <v>0</v>
      </c>
      <c r="AT28" s="121">
        <f>'Input Sheet'!AX195*'Input Sheet'!AX196</f>
        <v>0</v>
      </c>
      <c r="AU28" s="121">
        <f>'Input Sheet'!AY195*'Input Sheet'!AY196</f>
        <v>0</v>
      </c>
      <c r="AV28" s="121">
        <f>'Input Sheet'!AZ195*'Input Sheet'!AZ196</f>
        <v>0</v>
      </c>
      <c r="AW28" s="121">
        <f>'Input Sheet'!BA195*'Input Sheet'!BA196</f>
        <v>0</v>
      </c>
      <c r="AX28" s="121">
        <f>'Input Sheet'!BB195*'Input Sheet'!BB196</f>
        <v>0</v>
      </c>
      <c r="AY28" s="121">
        <f>'Input Sheet'!BC195*'Input Sheet'!BC196</f>
        <v>0</v>
      </c>
      <c r="AZ28" s="121">
        <f>'Input Sheet'!BD195*'Input Sheet'!BD196</f>
        <v>0</v>
      </c>
      <c r="BA28" s="121">
        <f>'Input Sheet'!BE195*'Input Sheet'!BE196</f>
        <v>0</v>
      </c>
      <c r="BB28" s="121">
        <f>'Input Sheet'!BF195*'Input Sheet'!BF196</f>
        <v>0</v>
      </c>
      <c r="BC28" s="10"/>
    </row>
    <row r="29" spans="1:55" x14ac:dyDescent="0.25">
      <c r="A29" s="30"/>
      <c r="B29" s="285" t="str">
        <f>IF('Input Sheet'!C197&lt;&gt;"",'Input Sheet'!C197,"")</f>
        <v/>
      </c>
      <c r="C29" s="119">
        <f ca="1">E29+NPV('Input Sheet'!$G$15,INDIRECT("F29:"&amp;ADDRESS(29,4+'Input Sheet'!$G$11)))</f>
        <v>0</v>
      </c>
      <c r="D29" s="468"/>
      <c r="E29" s="120">
        <f>'Input Sheet'!I197*'Input Sheet'!I198</f>
        <v>0</v>
      </c>
      <c r="F29" s="121">
        <f>'Input Sheet'!J197*'Input Sheet'!J198</f>
        <v>0</v>
      </c>
      <c r="G29" s="121">
        <f>'Input Sheet'!K197*'Input Sheet'!K198</f>
        <v>0</v>
      </c>
      <c r="H29" s="121">
        <f>'Input Sheet'!L197*'Input Sheet'!L198</f>
        <v>0</v>
      </c>
      <c r="I29" s="121">
        <f>'Input Sheet'!M197*'Input Sheet'!M198</f>
        <v>0</v>
      </c>
      <c r="J29" s="121">
        <f>'Input Sheet'!N197*'Input Sheet'!N198</f>
        <v>0</v>
      </c>
      <c r="K29" s="121">
        <f>'Input Sheet'!O197*'Input Sheet'!O198</f>
        <v>0</v>
      </c>
      <c r="L29" s="121">
        <f>'Input Sheet'!P197*'Input Sheet'!P198</f>
        <v>0</v>
      </c>
      <c r="M29" s="121">
        <f>'Input Sheet'!Q197*'Input Sheet'!Q198</f>
        <v>0</v>
      </c>
      <c r="N29" s="121">
        <f>'Input Sheet'!R197*'Input Sheet'!R198</f>
        <v>0</v>
      </c>
      <c r="O29" s="121">
        <f>'Input Sheet'!S197*'Input Sheet'!S198</f>
        <v>0</v>
      </c>
      <c r="P29" s="121">
        <f>'Input Sheet'!T197*'Input Sheet'!T198</f>
        <v>0</v>
      </c>
      <c r="Q29" s="121">
        <f>'Input Sheet'!U197*'Input Sheet'!U198</f>
        <v>0</v>
      </c>
      <c r="R29" s="121">
        <f>'Input Sheet'!V197*'Input Sheet'!V198</f>
        <v>0</v>
      </c>
      <c r="S29" s="121">
        <f>'Input Sheet'!W197*'Input Sheet'!W198</f>
        <v>0</v>
      </c>
      <c r="T29" s="121">
        <f>'Input Sheet'!X197*'Input Sheet'!X198</f>
        <v>0</v>
      </c>
      <c r="U29" s="121">
        <f>'Input Sheet'!Y197*'Input Sheet'!Y198</f>
        <v>0</v>
      </c>
      <c r="V29" s="121">
        <f>'Input Sheet'!Z197*'Input Sheet'!Z198</f>
        <v>0</v>
      </c>
      <c r="W29" s="121">
        <f>'Input Sheet'!AA197*'Input Sheet'!AA198</f>
        <v>0</v>
      </c>
      <c r="X29" s="121">
        <f>'Input Sheet'!AB197*'Input Sheet'!AB198</f>
        <v>0</v>
      </c>
      <c r="Y29" s="121">
        <f>'Input Sheet'!AC197*'Input Sheet'!AC198</f>
        <v>0</v>
      </c>
      <c r="Z29" s="121">
        <f>'Input Sheet'!AD197*'Input Sheet'!AD198</f>
        <v>0</v>
      </c>
      <c r="AA29" s="121">
        <f>'Input Sheet'!AE197*'Input Sheet'!AE198</f>
        <v>0</v>
      </c>
      <c r="AB29" s="121">
        <f>'Input Sheet'!AF197*'Input Sheet'!AF198</f>
        <v>0</v>
      </c>
      <c r="AC29" s="121">
        <f>'Input Sheet'!AG197*'Input Sheet'!AG198</f>
        <v>0</v>
      </c>
      <c r="AD29" s="121">
        <f>'Input Sheet'!AH197*'Input Sheet'!AH198</f>
        <v>0</v>
      </c>
      <c r="AE29" s="121">
        <f>'Input Sheet'!AI197*'Input Sheet'!AI198</f>
        <v>0</v>
      </c>
      <c r="AF29" s="121">
        <f>'Input Sheet'!AJ197*'Input Sheet'!AJ198</f>
        <v>0</v>
      </c>
      <c r="AG29" s="121">
        <f>'Input Sheet'!AK197*'Input Sheet'!AK198</f>
        <v>0</v>
      </c>
      <c r="AH29" s="121">
        <f>'Input Sheet'!AL197*'Input Sheet'!AL198</f>
        <v>0</v>
      </c>
      <c r="AI29" s="121">
        <f>'Input Sheet'!AM197*'Input Sheet'!AM198</f>
        <v>0</v>
      </c>
      <c r="AJ29" s="121">
        <f>'Input Sheet'!AN197*'Input Sheet'!AN198</f>
        <v>0</v>
      </c>
      <c r="AK29" s="121">
        <f>'Input Sheet'!AO197*'Input Sheet'!AO198</f>
        <v>0</v>
      </c>
      <c r="AL29" s="121">
        <f>'Input Sheet'!AP197*'Input Sheet'!AP198</f>
        <v>0</v>
      </c>
      <c r="AM29" s="121">
        <f>'Input Sheet'!AQ197*'Input Sheet'!AQ198</f>
        <v>0</v>
      </c>
      <c r="AN29" s="121">
        <f>'Input Sheet'!AR197*'Input Sheet'!AR198</f>
        <v>0</v>
      </c>
      <c r="AO29" s="121">
        <f>'Input Sheet'!AS197*'Input Sheet'!AS198</f>
        <v>0</v>
      </c>
      <c r="AP29" s="121">
        <f>'Input Sheet'!AT197*'Input Sheet'!AT198</f>
        <v>0</v>
      </c>
      <c r="AQ29" s="121">
        <f>'Input Sheet'!AU197*'Input Sheet'!AU198</f>
        <v>0</v>
      </c>
      <c r="AR29" s="121">
        <f>'Input Sheet'!AV197*'Input Sheet'!AV198</f>
        <v>0</v>
      </c>
      <c r="AS29" s="121">
        <f>'Input Sheet'!AW197*'Input Sheet'!AW198</f>
        <v>0</v>
      </c>
      <c r="AT29" s="121">
        <f>'Input Sheet'!AX197*'Input Sheet'!AX198</f>
        <v>0</v>
      </c>
      <c r="AU29" s="121">
        <f>'Input Sheet'!AY197*'Input Sheet'!AY198</f>
        <v>0</v>
      </c>
      <c r="AV29" s="121">
        <f>'Input Sheet'!AZ197*'Input Sheet'!AZ198</f>
        <v>0</v>
      </c>
      <c r="AW29" s="121">
        <f>'Input Sheet'!BA197*'Input Sheet'!BA198</f>
        <v>0</v>
      </c>
      <c r="AX29" s="121">
        <f>'Input Sheet'!BB197*'Input Sheet'!BB198</f>
        <v>0</v>
      </c>
      <c r="AY29" s="121">
        <f>'Input Sheet'!BC197*'Input Sheet'!BC198</f>
        <v>0</v>
      </c>
      <c r="AZ29" s="121">
        <f>'Input Sheet'!BD197*'Input Sheet'!BD198</f>
        <v>0</v>
      </c>
      <c r="BA29" s="121">
        <f>'Input Sheet'!BE197*'Input Sheet'!BE198</f>
        <v>0</v>
      </c>
      <c r="BB29" s="121">
        <f>'Input Sheet'!BF197*'Input Sheet'!BF198</f>
        <v>0</v>
      </c>
      <c r="BC29" s="10"/>
    </row>
    <row r="30" spans="1:55" x14ac:dyDescent="0.25">
      <c r="A30" s="30"/>
      <c r="B30" s="285" t="str">
        <f>IF('Input Sheet'!C199&lt;&gt;"",'Input Sheet'!C199,"")</f>
        <v/>
      </c>
      <c r="C30" s="119">
        <f ca="1">E30+NPV('Input Sheet'!$G$15,INDIRECT("F30:"&amp;ADDRESS(30,4+'Input Sheet'!$G$11)))</f>
        <v>0</v>
      </c>
      <c r="D30" s="468"/>
      <c r="E30" s="120">
        <f>'Input Sheet'!I199*'Input Sheet'!I200</f>
        <v>0</v>
      </c>
      <c r="F30" s="121">
        <f>'Input Sheet'!J199*'Input Sheet'!J200</f>
        <v>0</v>
      </c>
      <c r="G30" s="121">
        <f>'Input Sheet'!K199*'Input Sheet'!K200</f>
        <v>0</v>
      </c>
      <c r="H30" s="121">
        <f>'Input Sheet'!L199*'Input Sheet'!L200</f>
        <v>0</v>
      </c>
      <c r="I30" s="121">
        <f>'Input Sheet'!M199*'Input Sheet'!M200</f>
        <v>0</v>
      </c>
      <c r="J30" s="121">
        <f>'Input Sheet'!N199*'Input Sheet'!N200</f>
        <v>0</v>
      </c>
      <c r="K30" s="121">
        <f>'Input Sheet'!O199*'Input Sheet'!O200</f>
        <v>0</v>
      </c>
      <c r="L30" s="121">
        <f>'Input Sheet'!P199*'Input Sheet'!P200</f>
        <v>0</v>
      </c>
      <c r="M30" s="121">
        <f>'Input Sheet'!Q199*'Input Sheet'!Q200</f>
        <v>0</v>
      </c>
      <c r="N30" s="121">
        <f>'Input Sheet'!R199*'Input Sheet'!R200</f>
        <v>0</v>
      </c>
      <c r="O30" s="121">
        <f>'Input Sheet'!S199*'Input Sheet'!S200</f>
        <v>0</v>
      </c>
      <c r="P30" s="121">
        <f>'Input Sheet'!T199*'Input Sheet'!T200</f>
        <v>0</v>
      </c>
      <c r="Q30" s="121">
        <f>'Input Sheet'!U199*'Input Sheet'!U200</f>
        <v>0</v>
      </c>
      <c r="R30" s="121">
        <f>'Input Sheet'!V199*'Input Sheet'!V200</f>
        <v>0</v>
      </c>
      <c r="S30" s="121">
        <f>'Input Sheet'!W199*'Input Sheet'!W200</f>
        <v>0</v>
      </c>
      <c r="T30" s="121">
        <f>'Input Sheet'!X199*'Input Sheet'!X200</f>
        <v>0</v>
      </c>
      <c r="U30" s="121">
        <f>'Input Sheet'!Y199*'Input Sheet'!Y200</f>
        <v>0</v>
      </c>
      <c r="V30" s="121">
        <f>'Input Sheet'!Z199*'Input Sheet'!Z200</f>
        <v>0</v>
      </c>
      <c r="W30" s="121">
        <f>'Input Sheet'!AA199*'Input Sheet'!AA200</f>
        <v>0</v>
      </c>
      <c r="X30" s="121">
        <f>'Input Sheet'!AB199*'Input Sheet'!AB200</f>
        <v>0</v>
      </c>
      <c r="Y30" s="121">
        <f>'Input Sheet'!AC199*'Input Sheet'!AC200</f>
        <v>0</v>
      </c>
      <c r="Z30" s="121">
        <f>'Input Sheet'!AD199*'Input Sheet'!AD200</f>
        <v>0</v>
      </c>
      <c r="AA30" s="121">
        <f>'Input Sheet'!AE199*'Input Sheet'!AE200</f>
        <v>0</v>
      </c>
      <c r="AB30" s="121">
        <f>'Input Sheet'!AF199*'Input Sheet'!AF200</f>
        <v>0</v>
      </c>
      <c r="AC30" s="121">
        <f>'Input Sheet'!AG199*'Input Sheet'!AG200</f>
        <v>0</v>
      </c>
      <c r="AD30" s="121">
        <f>'Input Sheet'!AH199*'Input Sheet'!AH200</f>
        <v>0</v>
      </c>
      <c r="AE30" s="121">
        <f>'Input Sheet'!AI199*'Input Sheet'!AI200</f>
        <v>0</v>
      </c>
      <c r="AF30" s="121">
        <f>'Input Sheet'!AJ199*'Input Sheet'!AJ200</f>
        <v>0</v>
      </c>
      <c r="AG30" s="121">
        <f>'Input Sheet'!AK199*'Input Sheet'!AK200</f>
        <v>0</v>
      </c>
      <c r="AH30" s="121">
        <f>'Input Sheet'!AL199*'Input Sheet'!AL200</f>
        <v>0</v>
      </c>
      <c r="AI30" s="121">
        <f>'Input Sheet'!AM199*'Input Sheet'!AM200</f>
        <v>0</v>
      </c>
      <c r="AJ30" s="121">
        <f>'Input Sheet'!AN199*'Input Sheet'!AN200</f>
        <v>0</v>
      </c>
      <c r="AK30" s="121">
        <f>'Input Sheet'!AO199*'Input Sheet'!AO200</f>
        <v>0</v>
      </c>
      <c r="AL30" s="121">
        <f>'Input Sheet'!AP199*'Input Sheet'!AP200</f>
        <v>0</v>
      </c>
      <c r="AM30" s="121">
        <f>'Input Sheet'!AQ199*'Input Sheet'!AQ200</f>
        <v>0</v>
      </c>
      <c r="AN30" s="121">
        <f>'Input Sheet'!AR199*'Input Sheet'!AR200</f>
        <v>0</v>
      </c>
      <c r="AO30" s="121">
        <f>'Input Sheet'!AS199*'Input Sheet'!AS200</f>
        <v>0</v>
      </c>
      <c r="AP30" s="121">
        <f>'Input Sheet'!AT199*'Input Sheet'!AT200</f>
        <v>0</v>
      </c>
      <c r="AQ30" s="121">
        <f>'Input Sheet'!AU199*'Input Sheet'!AU200</f>
        <v>0</v>
      </c>
      <c r="AR30" s="121">
        <f>'Input Sheet'!AV199*'Input Sheet'!AV200</f>
        <v>0</v>
      </c>
      <c r="AS30" s="121">
        <f>'Input Sheet'!AW199*'Input Sheet'!AW200</f>
        <v>0</v>
      </c>
      <c r="AT30" s="121">
        <f>'Input Sheet'!AX199*'Input Sheet'!AX200</f>
        <v>0</v>
      </c>
      <c r="AU30" s="121">
        <f>'Input Sheet'!AY199*'Input Sheet'!AY200</f>
        <v>0</v>
      </c>
      <c r="AV30" s="121">
        <f>'Input Sheet'!AZ199*'Input Sheet'!AZ200</f>
        <v>0</v>
      </c>
      <c r="AW30" s="121">
        <f>'Input Sheet'!BA199*'Input Sheet'!BA200</f>
        <v>0</v>
      </c>
      <c r="AX30" s="121">
        <f>'Input Sheet'!BB199*'Input Sheet'!BB200</f>
        <v>0</v>
      </c>
      <c r="AY30" s="121">
        <f>'Input Sheet'!BC199*'Input Sheet'!BC200</f>
        <v>0</v>
      </c>
      <c r="AZ30" s="121">
        <f>'Input Sheet'!BD199*'Input Sheet'!BD200</f>
        <v>0</v>
      </c>
      <c r="BA30" s="121">
        <f>'Input Sheet'!BE199*'Input Sheet'!BE200</f>
        <v>0</v>
      </c>
      <c r="BB30" s="121">
        <f>'Input Sheet'!BF199*'Input Sheet'!BF200</f>
        <v>0</v>
      </c>
      <c r="BC30" s="10"/>
    </row>
    <row r="31" spans="1:55" ht="15.75" thickBot="1" x14ac:dyDescent="0.3">
      <c r="A31" s="30"/>
      <c r="B31" s="285" t="str">
        <f>IF('Input Sheet'!C201&lt;&gt;"",'Input Sheet'!C201,"")</f>
        <v/>
      </c>
      <c r="C31" s="122">
        <f ca="1">E31+NPV('Input Sheet'!$G$15,INDIRECT("F31:"&amp;ADDRESS(31,4+'Input Sheet'!$G$11)))</f>
        <v>0</v>
      </c>
      <c r="D31" s="468"/>
      <c r="E31" s="108">
        <f>'Input Sheet'!I201*'Input Sheet'!I202</f>
        <v>0</v>
      </c>
      <c r="F31" s="109">
        <f>'Input Sheet'!J201*'Input Sheet'!J202</f>
        <v>0</v>
      </c>
      <c r="G31" s="109">
        <f>'Input Sheet'!K201*'Input Sheet'!K202</f>
        <v>0</v>
      </c>
      <c r="H31" s="109">
        <f>'Input Sheet'!L201*'Input Sheet'!L202</f>
        <v>0</v>
      </c>
      <c r="I31" s="109">
        <f>'Input Sheet'!M201*'Input Sheet'!M202</f>
        <v>0</v>
      </c>
      <c r="J31" s="109">
        <f>'Input Sheet'!N201*'Input Sheet'!N202</f>
        <v>0</v>
      </c>
      <c r="K31" s="109">
        <f>'Input Sheet'!O201*'Input Sheet'!O202</f>
        <v>0</v>
      </c>
      <c r="L31" s="109">
        <f>'Input Sheet'!P201*'Input Sheet'!P202</f>
        <v>0</v>
      </c>
      <c r="M31" s="109">
        <f>'Input Sheet'!Q201*'Input Sheet'!Q202</f>
        <v>0</v>
      </c>
      <c r="N31" s="109">
        <f>'Input Sheet'!R201*'Input Sheet'!R202</f>
        <v>0</v>
      </c>
      <c r="O31" s="109">
        <f>'Input Sheet'!S201*'Input Sheet'!S202</f>
        <v>0</v>
      </c>
      <c r="P31" s="109">
        <f>'Input Sheet'!T201*'Input Sheet'!T202</f>
        <v>0</v>
      </c>
      <c r="Q31" s="109">
        <f>'Input Sheet'!U201*'Input Sheet'!U202</f>
        <v>0</v>
      </c>
      <c r="R31" s="109">
        <f>'Input Sheet'!V201*'Input Sheet'!V202</f>
        <v>0</v>
      </c>
      <c r="S31" s="109">
        <f>'Input Sheet'!W201*'Input Sheet'!W202</f>
        <v>0</v>
      </c>
      <c r="T31" s="109">
        <f>'Input Sheet'!X201*'Input Sheet'!X202</f>
        <v>0</v>
      </c>
      <c r="U31" s="109">
        <f>'Input Sheet'!Y201*'Input Sheet'!Y202</f>
        <v>0</v>
      </c>
      <c r="V31" s="109">
        <f>'Input Sheet'!Z201*'Input Sheet'!Z202</f>
        <v>0</v>
      </c>
      <c r="W31" s="109">
        <f>'Input Sheet'!AA201*'Input Sheet'!AA202</f>
        <v>0</v>
      </c>
      <c r="X31" s="109">
        <f>'Input Sheet'!AB201*'Input Sheet'!AB202</f>
        <v>0</v>
      </c>
      <c r="Y31" s="109">
        <f>'Input Sheet'!AC201*'Input Sheet'!AC202</f>
        <v>0</v>
      </c>
      <c r="Z31" s="109">
        <f>'Input Sheet'!AD201*'Input Sheet'!AD202</f>
        <v>0</v>
      </c>
      <c r="AA31" s="109">
        <f>'Input Sheet'!AE201*'Input Sheet'!AE202</f>
        <v>0</v>
      </c>
      <c r="AB31" s="109">
        <f>'Input Sheet'!AF201*'Input Sheet'!AF202</f>
        <v>0</v>
      </c>
      <c r="AC31" s="109">
        <f>'Input Sheet'!AG201*'Input Sheet'!AG202</f>
        <v>0</v>
      </c>
      <c r="AD31" s="109">
        <f>'Input Sheet'!AH201*'Input Sheet'!AH202</f>
        <v>0</v>
      </c>
      <c r="AE31" s="109">
        <f>'Input Sheet'!AI201*'Input Sheet'!AI202</f>
        <v>0</v>
      </c>
      <c r="AF31" s="109">
        <f>'Input Sheet'!AJ201*'Input Sheet'!AJ202</f>
        <v>0</v>
      </c>
      <c r="AG31" s="109">
        <f>'Input Sheet'!AK201*'Input Sheet'!AK202</f>
        <v>0</v>
      </c>
      <c r="AH31" s="109">
        <f>'Input Sheet'!AL201*'Input Sheet'!AL202</f>
        <v>0</v>
      </c>
      <c r="AI31" s="109">
        <f>'Input Sheet'!AM201*'Input Sheet'!AM202</f>
        <v>0</v>
      </c>
      <c r="AJ31" s="109">
        <f>'Input Sheet'!AN201*'Input Sheet'!AN202</f>
        <v>0</v>
      </c>
      <c r="AK31" s="109">
        <f>'Input Sheet'!AO201*'Input Sheet'!AO202</f>
        <v>0</v>
      </c>
      <c r="AL31" s="109">
        <f>'Input Sheet'!AP201*'Input Sheet'!AP202</f>
        <v>0</v>
      </c>
      <c r="AM31" s="109">
        <f>'Input Sheet'!AQ201*'Input Sheet'!AQ202</f>
        <v>0</v>
      </c>
      <c r="AN31" s="109">
        <f>'Input Sheet'!AR201*'Input Sheet'!AR202</f>
        <v>0</v>
      </c>
      <c r="AO31" s="109">
        <f>'Input Sheet'!AS201*'Input Sheet'!AS202</f>
        <v>0</v>
      </c>
      <c r="AP31" s="109">
        <f>'Input Sheet'!AT201*'Input Sheet'!AT202</f>
        <v>0</v>
      </c>
      <c r="AQ31" s="109">
        <f>'Input Sheet'!AU201*'Input Sheet'!AU202</f>
        <v>0</v>
      </c>
      <c r="AR31" s="109">
        <f>'Input Sheet'!AV201*'Input Sheet'!AV202</f>
        <v>0</v>
      </c>
      <c r="AS31" s="109">
        <f>'Input Sheet'!AW201*'Input Sheet'!AW202</f>
        <v>0</v>
      </c>
      <c r="AT31" s="109">
        <f>'Input Sheet'!AX201*'Input Sheet'!AX202</f>
        <v>0</v>
      </c>
      <c r="AU31" s="109">
        <f>'Input Sheet'!AY201*'Input Sheet'!AY202</f>
        <v>0</v>
      </c>
      <c r="AV31" s="109">
        <f>'Input Sheet'!AZ201*'Input Sheet'!AZ202</f>
        <v>0</v>
      </c>
      <c r="AW31" s="109">
        <f>'Input Sheet'!BA201*'Input Sheet'!BA202</f>
        <v>0</v>
      </c>
      <c r="AX31" s="109">
        <f>'Input Sheet'!BB201*'Input Sheet'!BB202</f>
        <v>0</v>
      </c>
      <c r="AY31" s="109">
        <f>'Input Sheet'!BC201*'Input Sheet'!BC202</f>
        <v>0</v>
      </c>
      <c r="AZ31" s="109">
        <f>'Input Sheet'!BD201*'Input Sheet'!BD202</f>
        <v>0</v>
      </c>
      <c r="BA31" s="109">
        <f>'Input Sheet'!BE201*'Input Sheet'!BE202</f>
        <v>0</v>
      </c>
      <c r="BB31" s="109">
        <f>'Input Sheet'!BF201*'Input Sheet'!BF202</f>
        <v>0</v>
      </c>
      <c r="BC31" s="10"/>
    </row>
    <row r="32" spans="1:55" ht="15.75" thickBot="1" x14ac:dyDescent="0.3">
      <c r="A32" s="30"/>
      <c r="B32" s="466" t="s">
        <v>9</v>
      </c>
      <c r="C32" s="467">
        <f ca="1">E32+NPV('Input Sheet'!$G$15,INDIRECT("F32:"&amp;ADDRESS(32,4+'Input Sheet'!$G$11)))</f>
        <v>0</v>
      </c>
      <c r="D32" s="468"/>
      <c r="E32" s="110">
        <f t="shared" ref="E32:AR32" si="25">SUM(E17:E31)</f>
        <v>0</v>
      </c>
      <c r="F32" s="111">
        <f t="shared" si="25"/>
        <v>0</v>
      </c>
      <c r="G32" s="111">
        <f t="shared" si="25"/>
        <v>0</v>
      </c>
      <c r="H32" s="111">
        <f t="shared" si="25"/>
        <v>0</v>
      </c>
      <c r="I32" s="111">
        <f t="shared" si="25"/>
        <v>0</v>
      </c>
      <c r="J32" s="111">
        <f t="shared" si="25"/>
        <v>0</v>
      </c>
      <c r="K32" s="111">
        <f t="shared" si="25"/>
        <v>0</v>
      </c>
      <c r="L32" s="111">
        <f t="shared" si="25"/>
        <v>0</v>
      </c>
      <c r="M32" s="111">
        <f t="shared" si="25"/>
        <v>0</v>
      </c>
      <c r="N32" s="111">
        <f t="shared" si="25"/>
        <v>0</v>
      </c>
      <c r="O32" s="111">
        <f t="shared" si="25"/>
        <v>0</v>
      </c>
      <c r="P32" s="111">
        <f t="shared" si="25"/>
        <v>0</v>
      </c>
      <c r="Q32" s="111">
        <f t="shared" si="25"/>
        <v>0</v>
      </c>
      <c r="R32" s="111">
        <f t="shared" si="25"/>
        <v>0</v>
      </c>
      <c r="S32" s="111">
        <f t="shared" si="25"/>
        <v>0</v>
      </c>
      <c r="T32" s="111">
        <f t="shared" si="25"/>
        <v>0</v>
      </c>
      <c r="U32" s="111">
        <f t="shared" si="25"/>
        <v>0</v>
      </c>
      <c r="V32" s="111">
        <f t="shared" si="25"/>
        <v>0</v>
      </c>
      <c r="W32" s="111">
        <f t="shared" si="25"/>
        <v>0</v>
      </c>
      <c r="X32" s="111">
        <f t="shared" si="25"/>
        <v>0</v>
      </c>
      <c r="Y32" s="111">
        <f t="shared" si="25"/>
        <v>0</v>
      </c>
      <c r="Z32" s="111">
        <f t="shared" si="25"/>
        <v>0</v>
      </c>
      <c r="AA32" s="111">
        <f t="shared" si="25"/>
        <v>0</v>
      </c>
      <c r="AB32" s="111">
        <f t="shared" si="25"/>
        <v>0</v>
      </c>
      <c r="AC32" s="111">
        <f t="shared" si="25"/>
        <v>0</v>
      </c>
      <c r="AD32" s="111">
        <f t="shared" si="25"/>
        <v>0</v>
      </c>
      <c r="AE32" s="111">
        <f t="shared" si="25"/>
        <v>0</v>
      </c>
      <c r="AF32" s="111">
        <f t="shared" si="25"/>
        <v>0</v>
      </c>
      <c r="AG32" s="111">
        <f t="shared" si="25"/>
        <v>0</v>
      </c>
      <c r="AH32" s="111">
        <f t="shared" si="25"/>
        <v>0</v>
      </c>
      <c r="AI32" s="111">
        <f t="shared" si="25"/>
        <v>0</v>
      </c>
      <c r="AJ32" s="111">
        <f t="shared" si="25"/>
        <v>0</v>
      </c>
      <c r="AK32" s="111">
        <f t="shared" si="25"/>
        <v>0</v>
      </c>
      <c r="AL32" s="111">
        <f t="shared" si="25"/>
        <v>0</v>
      </c>
      <c r="AM32" s="111">
        <f t="shared" si="25"/>
        <v>0</v>
      </c>
      <c r="AN32" s="111">
        <f t="shared" si="25"/>
        <v>0</v>
      </c>
      <c r="AO32" s="111">
        <f t="shared" si="25"/>
        <v>0</v>
      </c>
      <c r="AP32" s="111">
        <f t="shared" si="25"/>
        <v>0</v>
      </c>
      <c r="AQ32" s="111">
        <f t="shared" si="25"/>
        <v>0</v>
      </c>
      <c r="AR32" s="111">
        <f t="shared" si="25"/>
        <v>0</v>
      </c>
      <c r="AS32" s="111">
        <f t="shared" ref="AS32:BB32" si="26">SUM(AS17:AS31)</f>
        <v>0</v>
      </c>
      <c r="AT32" s="111">
        <f t="shared" si="26"/>
        <v>0</v>
      </c>
      <c r="AU32" s="111">
        <f t="shared" si="26"/>
        <v>0</v>
      </c>
      <c r="AV32" s="111">
        <f t="shared" si="26"/>
        <v>0</v>
      </c>
      <c r="AW32" s="111">
        <f t="shared" si="26"/>
        <v>0</v>
      </c>
      <c r="AX32" s="111">
        <f t="shared" si="26"/>
        <v>0</v>
      </c>
      <c r="AY32" s="111">
        <f t="shared" si="26"/>
        <v>0</v>
      </c>
      <c r="AZ32" s="111">
        <f t="shared" si="26"/>
        <v>0</v>
      </c>
      <c r="BA32" s="111">
        <f t="shared" si="26"/>
        <v>0</v>
      </c>
      <c r="BB32" s="111">
        <f t="shared" si="26"/>
        <v>0</v>
      </c>
      <c r="BC32" s="10"/>
    </row>
    <row r="33" spans="1:55" ht="3.75" customHeight="1" thickBot="1" x14ac:dyDescent="0.3">
      <c r="A33" s="30"/>
      <c r="B33" s="30"/>
      <c r="C33" s="452"/>
      <c r="D33" s="453"/>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2"/>
      <c r="AR33" s="452"/>
      <c r="AS33" s="452"/>
      <c r="AT33" s="452"/>
      <c r="AU33" s="452"/>
      <c r="AV33" s="452"/>
      <c r="AW33" s="452"/>
      <c r="AX33" s="452"/>
      <c r="AY33" s="452"/>
      <c r="AZ33" s="452"/>
      <c r="BA33" s="452"/>
      <c r="BB33" s="452"/>
      <c r="BC33" s="10"/>
    </row>
    <row r="34" spans="1:55" ht="16.5" thickBot="1" x14ac:dyDescent="0.3">
      <c r="A34" s="30"/>
      <c r="B34" s="15" t="s">
        <v>10</v>
      </c>
      <c r="C34" s="470">
        <f ca="1">E34+NPV('Input Sheet'!$G$15,INDIRECT("F34:"&amp;ADDRESS(34,4+'Input Sheet'!$G$11)))</f>
        <v>0</v>
      </c>
      <c r="D34" s="453"/>
      <c r="E34" s="110">
        <f t="shared" ref="E34:AR34" si="27">E32+E15</f>
        <v>0</v>
      </c>
      <c r="F34" s="111">
        <f t="shared" si="27"/>
        <v>0</v>
      </c>
      <c r="G34" s="111">
        <f t="shared" si="27"/>
        <v>0</v>
      </c>
      <c r="H34" s="111">
        <f t="shared" si="27"/>
        <v>0</v>
      </c>
      <c r="I34" s="111">
        <f t="shared" si="27"/>
        <v>0</v>
      </c>
      <c r="J34" s="111">
        <f t="shared" si="27"/>
        <v>0</v>
      </c>
      <c r="K34" s="111">
        <f t="shared" si="27"/>
        <v>0</v>
      </c>
      <c r="L34" s="111">
        <f t="shared" si="27"/>
        <v>0</v>
      </c>
      <c r="M34" s="111">
        <f t="shared" si="27"/>
        <v>0</v>
      </c>
      <c r="N34" s="111">
        <f t="shared" si="27"/>
        <v>0</v>
      </c>
      <c r="O34" s="111">
        <f t="shared" si="27"/>
        <v>0</v>
      </c>
      <c r="P34" s="111">
        <f t="shared" si="27"/>
        <v>0</v>
      </c>
      <c r="Q34" s="111">
        <f t="shared" si="27"/>
        <v>0</v>
      </c>
      <c r="R34" s="111">
        <f t="shared" si="27"/>
        <v>0</v>
      </c>
      <c r="S34" s="111">
        <f t="shared" si="27"/>
        <v>0</v>
      </c>
      <c r="T34" s="111">
        <f t="shared" si="27"/>
        <v>0</v>
      </c>
      <c r="U34" s="111">
        <f t="shared" si="27"/>
        <v>0</v>
      </c>
      <c r="V34" s="111">
        <f t="shared" si="27"/>
        <v>0</v>
      </c>
      <c r="W34" s="111">
        <f t="shared" si="27"/>
        <v>0</v>
      </c>
      <c r="X34" s="111">
        <f t="shared" si="27"/>
        <v>0</v>
      </c>
      <c r="Y34" s="111">
        <f t="shared" si="27"/>
        <v>0</v>
      </c>
      <c r="Z34" s="111">
        <f t="shared" si="27"/>
        <v>0</v>
      </c>
      <c r="AA34" s="111">
        <f t="shared" si="27"/>
        <v>0</v>
      </c>
      <c r="AB34" s="111">
        <f t="shared" si="27"/>
        <v>0</v>
      </c>
      <c r="AC34" s="111">
        <f t="shared" si="27"/>
        <v>0</v>
      </c>
      <c r="AD34" s="111">
        <f t="shared" si="27"/>
        <v>0</v>
      </c>
      <c r="AE34" s="111">
        <f t="shared" si="27"/>
        <v>0</v>
      </c>
      <c r="AF34" s="111">
        <f t="shared" si="27"/>
        <v>0</v>
      </c>
      <c r="AG34" s="111">
        <f t="shared" si="27"/>
        <v>0</v>
      </c>
      <c r="AH34" s="111">
        <f t="shared" si="27"/>
        <v>0</v>
      </c>
      <c r="AI34" s="111">
        <f t="shared" si="27"/>
        <v>0</v>
      </c>
      <c r="AJ34" s="111">
        <f t="shared" si="27"/>
        <v>0</v>
      </c>
      <c r="AK34" s="111">
        <f t="shared" si="27"/>
        <v>0</v>
      </c>
      <c r="AL34" s="111">
        <f t="shared" si="27"/>
        <v>0</v>
      </c>
      <c r="AM34" s="111">
        <f t="shared" si="27"/>
        <v>0</v>
      </c>
      <c r="AN34" s="111">
        <f t="shared" si="27"/>
        <v>0</v>
      </c>
      <c r="AO34" s="111">
        <f t="shared" si="27"/>
        <v>0</v>
      </c>
      <c r="AP34" s="111">
        <f t="shared" si="27"/>
        <v>0</v>
      </c>
      <c r="AQ34" s="111">
        <f t="shared" si="27"/>
        <v>0</v>
      </c>
      <c r="AR34" s="111">
        <f t="shared" si="27"/>
        <v>0</v>
      </c>
      <c r="AS34" s="111">
        <f t="shared" ref="AS34:BB34" si="28">AS32+AS15</f>
        <v>0</v>
      </c>
      <c r="AT34" s="111">
        <f t="shared" si="28"/>
        <v>0</v>
      </c>
      <c r="AU34" s="111">
        <f t="shared" si="28"/>
        <v>0</v>
      </c>
      <c r="AV34" s="111">
        <f t="shared" si="28"/>
        <v>0</v>
      </c>
      <c r="AW34" s="111">
        <f t="shared" si="28"/>
        <v>0</v>
      </c>
      <c r="AX34" s="111">
        <f t="shared" si="28"/>
        <v>0</v>
      </c>
      <c r="AY34" s="111">
        <f t="shared" si="28"/>
        <v>0</v>
      </c>
      <c r="AZ34" s="111">
        <f t="shared" si="28"/>
        <v>0</v>
      </c>
      <c r="BA34" s="111">
        <f t="shared" si="28"/>
        <v>0</v>
      </c>
      <c r="BB34" s="111">
        <f t="shared" si="28"/>
        <v>0</v>
      </c>
      <c r="BC34" s="10"/>
    </row>
    <row r="35" spans="1:55" ht="16.5" thickBot="1" x14ac:dyDescent="0.3">
      <c r="A35" s="30"/>
      <c r="B35" s="15" t="s">
        <v>11</v>
      </c>
      <c r="C35" s="471" t="e">
        <f ca="1">IRR(INDIRECT("E34:"&amp;ADDRESS(34,4+'Input Sheet'!$G$11)))</f>
        <v>#NUM!</v>
      </c>
      <c r="D35" s="11"/>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row>
    <row r="36" spans="1:55" ht="16.5" thickBot="1" x14ac:dyDescent="0.3">
      <c r="A36" s="30"/>
      <c r="B36" s="15" t="s">
        <v>12</v>
      </c>
      <c r="C36" s="472" t="e">
        <f ca="1">C32/-C15</f>
        <v>#DIV/0!</v>
      </c>
      <c r="D36" s="11"/>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row>
    <row r="37" spans="1:55" x14ac:dyDescent="0.25">
      <c r="A37" s="30"/>
      <c r="B37" s="10"/>
      <c r="C37" s="10"/>
      <c r="D37" s="11"/>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row>
    <row r="38" spans="1:55" x14ac:dyDescent="0.25">
      <c r="A38" s="30"/>
      <c r="B38" s="10"/>
      <c r="C38" s="10"/>
      <c r="D38" s="11"/>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row>
    <row r="39" spans="1:55" x14ac:dyDescent="0.25">
      <c r="A39" s="30"/>
      <c r="B39" s="10"/>
      <c r="C39" s="10"/>
      <c r="D39" s="11"/>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row>
    <row r="40" spans="1:55" x14ac:dyDescent="0.25">
      <c r="A40" s="30"/>
      <c r="B40" s="10"/>
      <c r="C40" s="10"/>
      <c r="D40" s="11"/>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row>
  </sheetData>
  <sheetProtection algorithmName="SHA-512" hashValue="GyBEGVoy4KnXr8MMhjOVghGpgAvw7DIL9iuPuSmK12pLxm6apnDR1QOOQW9bdX1k+E6xe2zK+uo9Ts4oJqG0GA==" saltValue="at7/rmNc96V51dPsotcTRw==" spinCount="100000" sheet="1" objects="1" scenarios="1"/>
  <dataConsolidate/>
  <mergeCells count="2">
    <mergeCell ref="C3:G5"/>
    <mergeCell ref="C6:G6"/>
  </mergeCells>
  <pageMargins left="0.25" right="0.25" top="0.75" bottom="0.75" header="0.3" footer="0.3"/>
  <pageSetup paperSize="9" scale="39" orientation="landscape" r:id="rId1"/>
  <colBreaks count="1" manualBreakCount="1">
    <brk id="19" max="1048575" man="1"/>
  </colBreaks>
  <ignoredErrors>
    <ignoredError sqref="O11:AR16 O34:AR34 C35:C36 J11:N16 O32:AR33 J32:N34 AS11:BB34" evalError="1"/>
  </ignoredErrors>
  <extLst>
    <ext xmlns:x14="http://schemas.microsoft.com/office/spreadsheetml/2009/9/main" uri="{78C0D931-6437-407d-A8EE-F0AAD7539E65}">
      <x14:conditionalFormattings>
        <x14:conditionalFormatting xmlns:xm="http://schemas.microsoft.com/office/excel/2006/main">
          <x14:cfRule type="expression" priority="835" id="{E698E561-F2F6-4968-BCD3-40CB89C106EA}">
            <xm:f>'Input Sheet'!$B$8&lt;7</xm:f>
            <x14:dxf>
              <font>
                <color theme="0"/>
              </font>
            </x14:dxf>
          </x14:cfRule>
          <x14:cfRule type="expression" priority="836" id="{713CD313-E365-46FC-987B-08B2BB4BB463}">
            <xm:f>'Input Sheet'!$G$11=0</xm:f>
            <x14:dxf>
              <font>
                <color theme="0"/>
              </font>
            </x14:dxf>
          </x14:cfRule>
          <xm:sqref>C11:C14 C17:C31 E34:BB34 E11:BB15 E17:BB32</xm:sqref>
        </x14:conditionalFormatting>
        <x14:conditionalFormatting xmlns:xm="http://schemas.microsoft.com/office/excel/2006/main">
          <x14:cfRule type="expression" priority="837" id="{782E8B28-5F11-465E-A410-32B13899A719}">
            <xm:f>'Input Sheet'!$B$8&lt;7</xm:f>
            <x14:dxf>
              <font>
                <color theme="9" tint="0.59996337778862885"/>
              </font>
            </x14:dxf>
          </x14:cfRule>
          <x14:cfRule type="expression" priority="838" id="{5B405145-2A70-4411-B687-34BDD308FE41}">
            <xm:f>'Input Sheet'!$G$11=0</xm:f>
            <x14:dxf>
              <font>
                <color theme="9" tint="0.59996337778862885"/>
              </font>
            </x14:dxf>
          </x14:cfRule>
          <xm:sqref>C15 C32 C34:C36</xm:sqref>
        </x14:conditionalFormatting>
        <x14:conditionalFormatting xmlns:xm="http://schemas.microsoft.com/office/excel/2006/main">
          <x14:cfRule type="expression" priority="810" id="{93E53D56-EBAD-44FC-88F6-5B54BC5C20BF}">
            <xm:f>$AH$9&gt;'Input Sheet'!$G$13</xm:f>
            <x14:dxf>
              <font>
                <color theme="2" tint="-0.24994659260841701"/>
              </font>
              <fill>
                <patternFill>
                  <bgColor theme="2" tint="-0.24994659260841701"/>
                </patternFill>
              </fill>
              <border>
                <left/>
                <right/>
                <top/>
                <bottom/>
                <vertical/>
                <horizontal/>
              </border>
            </x14:dxf>
          </x14:cfRule>
          <xm:sqref>AH9:AH38</xm:sqref>
        </x14:conditionalFormatting>
        <x14:conditionalFormatting xmlns:xm="http://schemas.microsoft.com/office/excel/2006/main">
          <x14:cfRule type="expression" priority="811" id="{B6F8CDEE-EA3B-4399-91F5-8C055A7CBE85}">
            <xm:f>$AG$9&gt;'Input Sheet'!$G$13</xm:f>
            <x14:dxf>
              <font>
                <color theme="2" tint="-0.24994659260841701"/>
              </font>
              <fill>
                <patternFill>
                  <bgColor theme="2" tint="-0.24994659260841701"/>
                </patternFill>
              </fill>
              <border>
                <left/>
                <right/>
                <top/>
                <bottom/>
                <vertical/>
                <horizontal/>
              </border>
            </x14:dxf>
          </x14:cfRule>
          <xm:sqref>AG9:AG38</xm:sqref>
        </x14:conditionalFormatting>
        <x14:conditionalFormatting xmlns:xm="http://schemas.microsoft.com/office/excel/2006/main">
          <x14:cfRule type="expression" priority="812" id="{89802979-5F3E-4B59-9951-22BD500DF48A}">
            <xm:f>$AF$9&gt;'Input Sheet'!$G$13</xm:f>
            <x14:dxf>
              <font>
                <color theme="2" tint="-0.24994659260841701"/>
              </font>
              <fill>
                <patternFill>
                  <bgColor theme="2" tint="-0.24994659260841701"/>
                </patternFill>
              </fill>
              <border>
                <left/>
                <right/>
                <top/>
                <bottom/>
                <vertical/>
                <horizontal/>
              </border>
            </x14:dxf>
          </x14:cfRule>
          <xm:sqref>AF9:AF38</xm:sqref>
        </x14:conditionalFormatting>
        <x14:conditionalFormatting xmlns:xm="http://schemas.microsoft.com/office/excel/2006/main">
          <x14:cfRule type="expression" priority="813" id="{94793B9E-1893-4B38-B988-52587AEBE4F1}">
            <xm:f>$AE$9&gt;'Input Sheet'!$G$13</xm:f>
            <x14:dxf>
              <font>
                <color theme="2" tint="-0.24994659260841701"/>
              </font>
              <fill>
                <patternFill>
                  <bgColor theme="2" tint="-0.24994659260841701"/>
                </patternFill>
              </fill>
              <border>
                <left/>
                <right/>
                <top/>
                <bottom/>
                <vertical/>
                <horizontal/>
              </border>
            </x14:dxf>
          </x14:cfRule>
          <xm:sqref>AE9:AE38</xm:sqref>
        </x14:conditionalFormatting>
        <x14:conditionalFormatting xmlns:xm="http://schemas.microsoft.com/office/excel/2006/main">
          <x14:cfRule type="expression" priority="814" id="{4673B867-C593-4077-8283-4C5B5612ADCC}">
            <xm:f>$AD$9&gt;'Input Sheet'!$G$13</xm:f>
            <x14:dxf>
              <font>
                <color theme="2" tint="-0.24994659260841701"/>
              </font>
              <fill>
                <patternFill>
                  <bgColor theme="2" tint="-0.24994659260841701"/>
                </patternFill>
              </fill>
              <border>
                <left/>
                <right/>
                <top/>
                <bottom/>
                <vertical/>
                <horizontal/>
              </border>
            </x14:dxf>
          </x14:cfRule>
          <xm:sqref>AD9:AD38</xm:sqref>
        </x14:conditionalFormatting>
        <x14:conditionalFormatting xmlns:xm="http://schemas.microsoft.com/office/excel/2006/main">
          <x14:cfRule type="expression" priority="815" id="{B8BEC145-534B-4C0C-80D5-20DA12A76973}">
            <xm:f>$AC$9&gt;'Input Sheet'!$G$13</xm:f>
            <x14:dxf>
              <font>
                <color theme="2" tint="-0.24994659260841701"/>
              </font>
              <fill>
                <patternFill>
                  <bgColor theme="2" tint="-0.24994659260841701"/>
                </patternFill>
              </fill>
              <border>
                <left/>
                <right/>
                <top/>
                <bottom/>
                <vertical/>
                <horizontal/>
              </border>
            </x14:dxf>
          </x14:cfRule>
          <xm:sqref>AC9:AC38</xm:sqref>
        </x14:conditionalFormatting>
        <x14:conditionalFormatting xmlns:xm="http://schemas.microsoft.com/office/excel/2006/main">
          <x14:cfRule type="expression" priority="816" id="{1AFC06C0-8947-4F0C-BDE4-27305D135A14}">
            <xm:f>$AB$9&gt;'Input Sheet'!$G$13</xm:f>
            <x14:dxf>
              <font>
                <color theme="2" tint="-0.24994659260841701"/>
              </font>
              <fill>
                <patternFill>
                  <bgColor theme="2" tint="-0.24994659260841701"/>
                </patternFill>
              </fill>
              <border>
                <left/>
                <right/>
                <top/>
                <bottom/>
                <vertical/>
                <horizontal/>
              </border>
            </x14:dxf>
          </x14:cfRule>
          <xm:sqref>AB9:AB38</xm:sqref>
        </x14:conditionalFormatting>
        <x14:conditionalFormatting xmlns:xm="http://schemas.microsoft.com/office/excel/2006/main">
          <x14:cfRule type="expression" priority="817" id="{B51FDFB4-769F-4CD3-8CE3-B66270E61624}">
            <xm:f>$AA$9&gt;'Input Sheet'!$G$13</xm:f>
            <x14:dxf>
              <font>
                <color theme="2" tint="-0.24994659260841701"/>
              </font>
              <fill>
                <patternFill>
                  <bgColor theme="2" tint="-0.24994659260841701"/>
                </patternFill>
              </fill>
              <border>
                <left/>
                <right/>
                <top/>
                <bottom/>
                <vertical/>
                <horizontal/>
              </border>
            </x14:dxf>
          </x14:cfRule>
          <xm:sqref>AA9:AA38</xm:sqref>
        </x14:conditionalFormatting>
        <x14:conditionalFormatting xmlns:xm="http://schemas.microsoft.com/office/excel/2006/main">
          <x14:cfRule type="expression" priority="818" id="{AA3F8C9B-BF22-4F68-BB1D-23B997B31AA8}">
            <xm:f>$Z$9&gt;'Input Sheet'!$G$13</xm:f>
            <x14:dxf>
              <font>
                <color theme="2" tint="-0.24994659260841701"/>
              </font>
              <fill>
                <patternFill>
                  <bgColor theme="2" tint="-0.24994659260841701"/>
                </patternFill>
              </fill>
              <border>
                <left/>
                <right/>
                <top/>
                <bottom/>
                <vertical/>
                <horizontal/>
              </border>
            </x14:dxf>
          </x14:cfRule>
          <xm:sqref>Z9:Z38</xm:sqref>
        </x14:conditionalFormatting>
        <x14:conditionalFormatting xmlns:xm="http://schemas.microsoft.com/office/excel/2006/main">
          <x14:cfRule type="expression" priority="819" id="{29D10A44-3320-4777-927F-D05E3433EF1B}">
            <xm:f>$Y$9&gt;'Input Sheet'!$G$13</xm:f>
            <x14:dxf>
              <font>
                <color theme="2" tint="-0.24994659260841701"/>
              </font>
              <fill>
                <patternFill>
                  <bgColor theme="2" tint="-0.24994659260841701"/>
                </patternFill>
              </fill>
              <border>
                <left/>
                <right/>
                <top/>
                <bottom/>
                <vertical/>
                <horizontal/>
              </border>
            </x14:dxf>
          </x14:cfRule>
          <xm:sqref>Y9:Y38</xm:sqref>
        </x14:conditionalFormatting>
        <x14:conditionalFormatting xmlns:xm="http://schemas.microsoft.com/office/excel/2006/main">
          <x14:cfRule type="expression" priority="820" id="{7DF932BB-4116-4ECA-AE26-6E38661BE2C0}">
            <xm:f>$X$9&gt;'Input Sheet'!$G$13</xm:f>
            <x14:dxf>
              <font>
                <color theme="2" tint="-0.24994659260841701"/>
              </font>
              <fill>
                <patternFill>
                  <bgColor theme="2" tint="-0.24994659260841701"/>
                </patternFill>
              </fill>
              <border>
                <left/>
                <right/>
                <top/>
                <bottom/>
                <vertical/>
                <horizontal/>
              </border>
            </x14:dxf>
          </x14:cfRule>
          <xm:sqref>X9:X38</xm:sqref>
        </x14:conditionalFormatting>
        <x14:conditionalFormatting xmlns:xm="http://schemas.microsoft.com/office/excel/2006/main">
          <x14:cfRule type="expression" priority="821" id="{57CA0397-1521-4DB1-A408-D1B7686DFB7E}">
            <xm:f>$W$9&gt;'Input Sheet'!$G$13</xm:f>
            <x14:dxf>
              <font>
                <color theme="2" tint="-0.24994659260841701"/>
              </font>
              <fill>
                <patternFill>
                  <bgColor theme="2" tint="-0.24994659260841701"/>
                </patternFill>
              </fill>
              <border>
                <left/>
                <right/>
                <top/>
                <bottom/>
                <vertical/>
                <horizontal/>
              </border>
            </x14:dxf>
          </x14:cfRule>
          <xm:sqref>W9:W38</xm:sqref>
        </x14:conditionalFormatting>
        <x14:conditionalFormatting xmlns:xm="http://schemas.microsoft.com/office/excel/2006/main">
          <x14:cfRule type="expression" priority="822" id="{07E64DDC-E4FD-406D-8424-FD1597F0DAA5}">
            <xm:f>$V$9&gt;'Input Sheet'!$G$13</xm:f>
            <x14:dxf>
              <font>
                <color theme="2" tint="-0.24994659260841701"/>
              </font>
              <fill>
                <patternFill>
                  <bgColor theme="2" tint="-0.24994659260841701"/>
                </patternFill>
              </fill>
              <border>
                <left/>
                <right/>
                <top/>
                <bottom/>
                <vertical/>
                <horizontal/>
              </border>
            </x14:dxf>
          </x14:cfRule>
          <xm:sqref>V9:V38</xm:sqref>
        </x14:conditionalFormatting>
        <x14:conditionalFormatting xmlns:xm="http://schemas.microsoft.com/office/excel/2006/main">
          <x14:cfRule type="expression" priority="823" id="{90616A6F-A9F0-4845-87E7-0FE126A995D4}">
            <xm:f>$U$9&gt;'Input Sheet'!$G$13</xm:f>
            <x14:dxf>
              <font>
                <color theme="2" tint="-0.24994659260841701"/>
              </font>
              <fill>
                <patternFill>
                  <bgColor theme="2" tint="-0.24994659260841701"/>
                </patternFill>
              </fill>
              <border>
                <left/>
                <right/>
                <top/>
                <bottom/>
                <vertical/>
                <horizontal/>
              </border>
            </x14:dxf>
          </x14:cfRule>
          <xm:sqref>U9:U38</xm:sqref>
        </x14:conditionalFormatting>
        <x14:conditionalFormatting xmlns:xm="http://schemas.microsoft.com/office/excel/2006/main">
          <x14:cfRule type="expression" priority="824" id="{8F827302-7041-4B4E-A30C-17DD414086EC}">
            <xm:f>$T$9&gt;'Input Sheet'!$G$13</xm:f>
            <x14:dxf>
              <font>
                <color theme="2" tint="-0.24994659260841701"/>
              </font>
              <fill>
                <patternFill>
                  <bgColor theme="2" tint="-0.24994659260841701"/>
                </patternFill>
              </fill>
              <border>
                <left/>
                <right/>
                <top/>
                <bottom/>
                <vertical/>
                <horizontal/>
              </border>
            </x14:dxf>
          </x14:cfRule>
          <xm:sqref>T9:T38</xm:sqref>
        </x14:conditionalFormatting>
        <x14:conditionalFormatting xmlns:xm="http://schemas.microsoft.com/office/excel/2006/main">
          <x14:cfRule type="expression" priority="825" id="{1E6CA099-8F18-450C-8A45-5A2D63F1F60E}">
            <xm:f>$S$9&gt;'Input Sheet'!$G$13</xm:f>
            <x14:dxf>
              <font>
                <color theme="2" tint="-0.24994659260841701"/>
              </font>
              <fill>
                <patternFill>
                  <bgColor theme="2" tint="-0.24994659260841701"/>
                </patternFill>
              </fill>
              <border>
                <left/>
                <right/>
                <top/>
                <bottom/>
                <vertical/>
                <horizontal/>
              </border>
            </x14:dxf>
          </x14:cfRule>
          <xm:sqref>S9:S38</xm:sqref>
        </x14:conditionalFormatting>
        <x14:conditionalFormatting xmlns:xm="http://schemas.microsoft.com/office/excel/2006/main">
          <x14:cfRule type="expression" priority="826" id="{14C12A36-66FA-40A7-A548-83F4C9E85C25}">
            <xm:f>$R$9&gt;'Input Sheet'!$G$13</xm:f>
            <x14:dxf>
              <font>
                <color theme="2" tint="-0.24994659260841701"/>
              </font>
              <fill>
                <patternFill>
                  <bgColor theme="2" tint="-0.24994659260841701"/>
                </patternFill>
              </fill>
              <border>
                <left/>
                <right/>
                <top/>
                <bottom/>
                <vertical/>
                <horizontal/>
              </border>
            </x14:dxf>
          </x14:cfRule>
          <xm:sqref>R9:R38</xm:sqref>
        </x14:conditionalFormatting>
        <x14:conditionalFormatting xmlns:xm="http://schemas.microsoft.com/office/excel/2006/main">
          <x14:cfRule type="expression" priority="827" id="{3C11CADE-2BFE-449C-ABE3-0280A4C741CF}">
            <xm:f>$Q$9&gt;'Input Sheet'!$G$13</xm:f>
            <x14:dxf>
              <font>
                <color theme="2" tint="-0.24994659260841701"/>
              </font>
              <fill>
                <patternFill>
                  <bgColor theme="2" tint="-0.24994659260841701"/>
                </patternFill>
              </fill>
              <border>
                <left/>
                <right/>
                <top/>
                <bottom/>
                <vertical/>
                <horizontal/>
              </border>
            </x14:dxf>
          </x14:cfRule>
          <xm:sqref>Q9:Q38</xm:sqref>
        </x14:conditionalFormatting>
        <x14:conditionalFormatting xmlns:xm="http://schemas.microsoft.com/office/excel/2006/main">
          <x14:cfRule type="expression" priority="828" id="{ECDB8657-63DD-43E0-92CF-F9E664986E8E}">
            <xm:f>$P$9&gt;'Input Sheet'!$G$13</xm:f>
            <x14:dxf>
              <font>
                <color theme="2" tint="-0.24994659260841701"/>
              </font>
              <fill>
                <patternFill>
                  <bgColor theme="2" tint="-0.24994659260841701"/>
                </patternFill>
              </fill>
              <border>
                <left/>
                <right/>
                <top/>
                <bottom/>
                <vertical/>
                <horizontal/>
              </border>
            </x14:dxf>
          </x14:cfRule>
          <xm:sqref>P9:P38</xm:sqref>
        </x14:conditionalFormatting>
        <x14:conditionalFormatting xmlns:xm="http://schemas.microsoft.com/office/excel/2006/main">
          <x14:cfRule type="expression" priority="829" id="{2C1196CC-51EE-4E75-A57D-F7066E5EA0D4}">
            <xm:f>$O$9&gt;'Input Sheet'!$G$13</xm:f>
            <x14:dxf>
              <font>
                <color theme="2" tint="-0.24994659260841701"/>
              </font>
              <fill>
                <patternFill>
                  <bgColor theme="2" tint="-0.24994659260841701"/>
                </patternFill>
              </fill>
              <border>
                <left/>
                <right/>
                <top/>
                <bottom/>
                <vertical/>
                <horizontal/>
              </border>
            </x14:dxf>
          </x14:cfRule>
          <xm:sqref>O9:O38</xm:sqref>
        </x14:conditionalFormatting>
        <x14:conditionalFormatting xmlns:xm="http://schemas.microsoft.com/office/excel/2006/main">
          <x14:cfRule type="expression" priority="809" id="{E5A47CEE-B126-48FA-907D-E58343CBAB24}">
            <xm:f>$AI$9&gt;'Input Sheet'!$G$13</xm:f>
            <x14:dxf>
              <font>
                <color theme="2" tint="-0.24994659260841701"/>
              </font>
              <fill>
                <patternFill>
                  <bgColor theme="2" tint="-0.24994659260841701"/>
                </patternFill>
              </fill>
              <border>
                <left/>
                <right/>
                <top/>
                <bottom/>
                <vertical/>
                <horizontal/>
              </border>
            </x14:dxf>
          </x14:cfRule>
          <xm:sqref>AI9:AI38</xm:sqref>
        </x14:conditionalFormatting>
        <x14:conditionalFormatting xmlns:xm="http://schemas.microsoft.com/office/excel/2006/main">
          <x14:cfRule type="expression" priority="704" id="{D8D7A267-91A8-4759-B9D5-BCFC7E14F512}">
            <xm:f>$AJ$9&gt;'Input Sheet'!$G$13</xm:f>
            <x14:dxf>
              <font>
                <color theme="2" tint="-0.24994659260841701"/>
              </font>
              <fill>
                <patternFill>
                  <bgColor theme="2" tint="-0.24994659260841701"/>
                </patternFill>
              </fill>
              <border>
                <left/>
                <right/>
                <top/>
                <bottom/>
              </border>
            </x14:dxf>
          </x14:cfRule>
          <xm:sqref>AJ9:AJ38</xm:sqref>
        </x14:conditionalFormatting>
        <x14:conditionalFormatting xmlns:xm="http://schemas.microsoft.com/office/excel/2006/main">
          <x14:cfRule type="expression" priority="699" id="{FB2121FE-9EB1-4DF5-B4DD-C700097265CF}">
            <xm:f>$AK$9&gt;'Input Sheet'!$G$13</xm:f>
            <x14:dxf>
              <font>
                <color theme="2" tint="-0.24994659260841701"/>
              </font>
              <fill>
                <patternFill>
                  <bgColor theme="2" tint="-0.24994659260841701"/>
                </patternFill>
              </fill>
              <border>
                <left/>
                <right/>
                <top/>
                <bottom/>
              </border>
            </x14:dxf>
          </x14:cfRule>
          <xm:sqref>AK9:AK38</xm:sqref>
        </x14:conditionalFormatting>
        <x14:conditionalFormatting xmlns:xm="http://schemas.microsoft.com/office/excel/2006/main">
          <x14:cfRule type="expression" priority="17" id="{54648189-3F3F-4FDF-84B4-37B106046CE7}">
            <xm:f>$AL$9&gt;'Input Sheet'!$G$13</xm:f>
            <x14:dxf>
              <font>
                <color theme="2" tint="-0.24994659260841701"/>
              </font>
              <fill>
                <patternFill>
                  <bgColor theme="2" tint="-0.24994659260841701"/>
                </patternFill>
              </fill>
              <border>
                <left/>
                <right/>
                <top/>
                <bottom/>
              </border>
            </x14:dxf>
          </x14:cfRule>
          <xm:sqref>AL9:AL38</xm:sqref>
        </x14:conditionalFormatting>
        <x14:conditionalFormatting xmlns:xm="http://schemas.microsoft.com/office/excel/2006/main">
          <x14:cfRule type="expression" priority="16" id="{FB913049-C917-4B25-A94C-1000F422EF1B}">
            <xm:f>$AM$9&gt;'Input Sheet'!$G$13</xm:f>
            <x14:dxf>
              <font>
                <color theme="2" tint="-0.24994659260841701"/>
              </font>
              <fill>
                <patternFill>
                  <bgColor theme="2" tint="-0.24994659260841701"/>
                </patternFill>
              </fill>
              <border>
                <left/>
                <right/>
                <top/>
                <bottom/>
              </border>
            </x14:dxf>
          </x14:cfRule>
          <xm:sqref>AM9:AM38</xm:sqref>
        </x14:conditionalFormatting>
        <x14:conditionalFormatting xmlns:xm="http://schemas.microsoft.com/office/excel/2006/main">
          <x14:cfRule type="expression" priority="15" id="{45E23916-27CB-45C5-A82D-ED4B4681C39A}">
            <xm:f>$AN$9&gt;'Input Sheet'!$G$13</xm:f>
            <x14:dxf>
              <font>
                <color theme="2" tint="-0.24994659260841701"/>
              </font>
              <fill>
                <patternFill>
                  <bgColor theme="2" tint="-0.24994659260841701"/>
                </patternFill>
              </fill>
              <border>
                <left/>
                <right/>
                <top/>
                <bottom/>
              </border>
            </x14:dxf>
          </x14:cfRule>
          <xm:sqref>AN9:AN38</xm:sqref>
        </x14:conditionalFormatting>
        <x14:conditionalFormatting xmlns:xm="http://schemas.microsoft.com/office/excel/2006/main">
          <x14:cfRule type="expression" priority="14" id="{E4AEE768-EC95-4E97-8DDA-21ECFB7E0ED5}">
            <xm:f>$AO$9&gt;'Input Sheet'!$G$13</xm:f>
            <x14:dxf>
              <font>
                <color theme="2" tint="-0.24994659260841701"/>
              </font>
              <fill>
                <patternFill>
                  <bgColor theme="2" tint="-0.24994659260841701"/>
                </patternFill>
              </fill>
              <border>
                <left/>
                <right/>
                <top/>
                <bottom/>
              </border>
            </x14:dxf>
          </x14:cfRule>
          <xm:sqref>AO9:AO38</xm:sqref>
        </x14:conditionalFormatting>
        <x14:conditionalFormatting xmlns:xm="http://schemas.microsoft.com/office/excel/2006/main">
          <x14:cfRule type="expression" priority="13" id="{F4209291-73E7-4999-897B-8801819E436F}">
            <xm:f>$AP$9&gt;'Input Sheet'!$G$13</xm:f>
            <x14:dxf>
              <font>
                <color theme="2" tint="-0.24994659260841701"/>
              </font>
              <fill>
                <patternFill>
                  <bgColor theme="2" tint="-0.24994659260841701"/>
                </patternFill>
              </fill>
              <border>
                <left/>
                <right/>
                <top/>
                <bottom/>
              </border>
            </x14:dxf>
          </x14:cfRule>
          <xm:sqref>AP9:AP38</xm:sqref>
        </x14:conditionalFormatting>
        <x14:conditionalFormatting xmlns:xm="http://schemas.microsoft.com/office/excel/2006/main">
          <x14:cfRule type="expression" priority="12" id="{64C43ECE-6C38-492D-913E-DC17F49954A1}">
            <xm:f>$AQ$9&gt;'Input Sheet'!$G$13</xm:f>
            <x14:dxf>
              <font>
                <color theme="2" tint="-0.24994659260841701"/>
              </font>
              <fill>
                <patternFill>
                  <bgColor theme="2" tint="-0.24994659260841701"/>
                </patternFill>
              </fill>
              <border>
                <left/>
                <right/>
                <top/>
                <bottom/>
              </border>
            </x14:dxf>
          </x14:cfRule>
          <xm:sqref>AQ9:AQ38</xm:sqref>
        </x14:conditionalFormatting>
        <x14:conditionalFormatting xmlns:xm="http://schemas.microsoft.com/office/excel/2006/main">
          <x14:cfRule type="expression" priority="11" id="{4FE32D06-2E60-40BE-A4D2-A9B0623ADB09}">
            <xm:f>$AR$9&gt;'Input Sheet'!$G$13</xm:f>
            <x14:dxf>
              <font>
                <color theme="2" tint="-0.24994659260841701"/>
              </font>
              <fill>
                <patternFill>
                  <bgColor theme="2" tint="-0.24994659260841701"/>
                </patternFill>
              </fill>
              <border>
                <left/>
                <right/>
                <top/>
                <bottom/>
              </border>
            </x14:dxf>
          </x14:cfRule>
          <xm:sqref>AR9:AR38</xm:sqref>
        </x14:conditionalFormatting>
        <x14:conditionalFormatting xmlns:xm="http://schemas.microsoft.com/office/excel/2006/main">
          <x14:cfRule type="expression" priority="834" id="{068635CE-7BC2-4099-9139-0A35008EA968}">
            <xm:f>$J$9&gt;'Input Sheet'!$G$13</xm:f>
            <x14:dxf>
              <font>
                <color theme="2" tint="-0.24994659260841701"/>
              </font>
              <fill>
                <patternFill>
                  <bgColor theme="2" tint="-0.24994659260841701"/>
                </patternFill>
              </fill>
              <border>
                <left/>
                <right/>
                <top/>
                <bottom/>
              </border>
            </x14:dxf>
          </x14:cfRule>
          <xm:sqref>J9:J38</xm:sqref>
        </x14:conditionalFormatting>
        <x14:conditionalFormatting xmlns:xm="http://schemas.microsoft.com/office/excel/2006/main">
          <x14:cfRule type="expression" priority="830" id="{348144AE-44B0-42B6-A08E-6E55CA30645A}">
            <xm:f>$N$9&gt;'Input Sheet'!$G$13</xm:f>
            <x14:dxf>
              <font>
                <color theme="2" tint="-0.24994659260841701"/>
              </font>
              <fill>
                <patternFill>
                  <bgColor theme="2" tint="-0.24994659260841701"/>
                </patternFill>
              </fill>
              <border>
                <left/>
                <right/>
                <top/>
                <bottom/>
              </border>
            </x14:dxf>
          </x14:cfRule>
          <xm:sqref>N9:N38</xm:sqref>
        </x14:conditionalFormatting>
        <x14:conditionalFormatting xmlns:xm="http://schemas.microsoft.com/office/excel/2006/main">
          <x14:cfRule type="expression" priority="831" id="{12AFD609-3463-483A-BD43-31D3ECDC537C}">
            <xm:f>$M$9&gt;'Input Sheet'!$G$13</xm:f>
            <x14:dxf>
              <font>
                <color theme="2" tint="-0.24994659260841701"/>
              </font>
              <fill>
                <patternFill>
                  <bgColor theme="2" tint="-0.24994659260841701"/>
                </patternFill>
              </fill>
              <border>
                <left/>
                <right/>
                <top/>
                <bottom/>
              </border>
            </x14:dxf>
          </x14:cfRule>
          <xm:sqref>M9:M38</xm:sqref>
        </x14:conditionalFormatting>
        <x14:conditionalFormatting xmlns:xm="http://schemas.microsoft.com/office/excel/2006/main">
          <x14:cfRule type="expression" priority="832" id="{DC1515BF-EEB5-465C-89AC-A46015A1A48A}">
            <xm:f>$L$9&gt;'Input Sheet'!$G$13</xm:f>
            <x14:dxf>
              <font>
                <color theme="2" tint="-0.24994659260841701"/>
              </font>
              <fill>
                <patternFill>
                  <bgColor theme="2" tint="-0.24994659260841701"/>
                </patternFill>
              </fill>
              <border>
                <left/>
                <right/>
                <top/>
                <bottom/>
              </border>
            </x14:dxf>
          </x14:cfRule>
          <xm:sqref>L9:O38</xm:sqref>
        </x14:conditionalFormatting>
        <x14:conditionalFormatting xmlns:xm="http://schemas.microsoft.com/office/excel/2006/main">
          <x14:cfRule type="expression" priority="833" id="{ECB5086C-3AAA-4F39-BF82-B35A988C9260}">
            <xm:f>$K$9&gt;'Input Sheet'!$G$13</xm:f>
            <x14:dxf>
              <font>
                <color theme="2" tint="-0.24994659260841701"/>
              </font>
              <fill>
                <patternFill>
                  <bgColor theme="2" tint="-0.24994659260841701"/>
                </patternFill>
              </fill>
              <border>
                <left/>
                <right/>
                <top/>
                <bottom/>
              </border>
            </x14:dxf>
          </x14:cfRule>
          <xm:sqref>K9:K38</xm:sqref>
        </x14:conditionalFormatting>
        <x14:conditionalFormatting xmlns:xm="http://schemas.microsoft.com/office/excel/2006/main">
          <x14:cfRule type="expression" priority="1" id="{952D9DE2-7B18-4848-B78B-4C6F6C72EF7A}">
            <xm:f>$BB$9&gt;'Input Sheet'!$G$13</xm:f>
            <x14:dxf>
              <font>
                <color theme="2" tint="-0.24994659260841701"/>
              </font>
              <fill>
                <patternFill>
                  <bgColor theme="2" tint="-0.24994659260841701"/>
                </patternFill>
              </fill>
              <border>
                <left/>
                <right/>
                <top/>
                <bottom/>
              </border>
            </x14:dxf>
          </x14:cfRule>
          <xm:sqref>BB9:BB34</xm:sqref>
        </x14:conditionalFormatting>
        <x14:conditionalFormatting xmlns:xm="http://schemas.microsoft.com/office/excel/2006/main">
          <x14:cfRule type="expression" priority="10" id="{223F7A2F-6EB3-4045-96D6-090AE094D56E}">
            <xm:f>$AS$9&gt;'Input Sheet'!$G$13</xm:f>
            <x14:dxf>
              <font>
                <color theme="2" tint="-0.24994659260841701"/>
              </font>
              <fill>
                <patternFill>
                  <bgColor theme="2" tint="-0.24994659260841701"/>
                </patternFill>
              </fill>
              <border>
                <left/>
                <right/>
                <top/>
                <bottom/>
              </border>
            </x14:dxf>
          </x14:cfRule>
          <xm:sqref>AS9:AS34</xm:sqref>
        </x14:conditionalFormatting>
        <x14:conditionalFormatting xmlns:xm="http://schemas.microsoft.com/office/excel/2006/main">
          <x14:cfRule type="expression" priority="9" id="{011949B3-CCF7-4604-A3A5-A681D516A512}">
            <xm:f>$AT$9&gt;'Input Sheet'!$G$13</xm:f>
            <x14:dxf>
              <font>
                <color theme="2" tint="-0.24994659260841701"/>
              </font>
              <fill>
                <patternFill>
                  <bgColor theme="2" tint="-0.24994659260841701"/>
                </patternFill>
              </fill>
              <border>
                <left/>
                <right/>
                <top/>
                <bottom/>
              </border>
            </x14:dxf>
          </x14:cfRule>
          <xm:sqref>AT9:AT38</xm:sqref>
        </x14:conditionalFormatting>
        <x14:conditionalFormatting xmlns:xm="http://schemas.microsoft.com/office/excel/2006/main">
          <x14:cfRule type="expression" priority="8" id="{52CB7BAE-ED40-46C4-905A-821182629784}">
            <xm:f>$AU$9&gt;'Input Sheet'!$G$13</xm:f>
            <x14:dxf>
              <font>
                <color theme="2" tint="-0.24994659260841701"/>
              </font>
              <fill>
                <patternFill>
                  <bgColor theme="2" tint="-0.24994659260841701"/>
                </patternFill>
              </fill>
              <border>
                <left/>
                <right/>
                <top/>
                <bottom/>
              </border>
            </x14:dxf>
          </x14:cfRule>
          <xm:sqref>AU9:AU38</xm:sqref>
        </x14:conditionalFormatting>
        <x14:conditionalFormatting xmlns:xm="http://schemas.microsoft.com/office/excel/2006/main">
          <x14:cfRule type="expression" priority="7" id="{B2509A42-3B2E-44E4-BDE9-E81AB7027FAB}">
            <xm:f>$AV$9&gt;'Input Sheet'!$G$13</xm:f>
            <x14:dxf>
              <font>
                <color theme="2" tint="-0.24994659260841701"/>
              </font>
              <fill>
                <patternFill>
                  <bgColor theme="2" tint="-0.24994659260841701"/>
                </patternFill>
              </fill>
              <border>
                <left/>
                <right/>
                <top/>
                <bottom/>
              </border>
            </x14:dxf>
          </x14:cfRule>
          <xm:sqref>AV9:AV38</xm:sqref>
        </x14:conditionalFormatting>
        <x14:conditionalFormatting xmlns:xm="http://schemas.microsoft.com/office/excel/2006/main">
          <x14:cfRule type="expression" priority="6" id="{D56CE99D-FF05-4434-91BD-A7AAD2DA7E7C}">
            <xm:f>$AW$9&gt;'Input Sheet'!$G$13</xm:f>
            <x14:dxf>
              <font>
                <color theme="2" tint="-0.24994659260841701"/>
              </font>
              <fill>
                <patternFill>
                  <bgColor theme="2" tint="-0.24994659260841701"/>
                </patternFill>
              </fill>
              <border>
                <left/>
                <right/>
                <top/>
                <bottom/>
              </border>
            </x14:dxf>
          </x14:cfRule>
          <xm:sqref>AW9:AW38</xm:sqref>
        </x14:conditionalFormatting>
        <x14:conditionalFormatting xmlns:xm="http://schemas.microsoft.com/office/excel/2006/main">
          <x14:cfRule type="expression" priority="5" id="{E0917815-147E-40C3-8202-67D7B19AC774}">
            <xm:f>$AX$9&gt;'Input Sheet'!$G$13</xm:f>
            <x14:dxf>
              <font>
                <color theme="2" tint="-0.24994659260841701"/>
              </font>
              <fill>
                <patternFill>
                  <bgColor theme="2" tint="-0.24994659260841701"/>
                </patternFill>
              </fill>
              <border>
                <left/>
                <right/>
                <top/>
                <bottom/>
              </border>
            </x14:dxf>
          </x14:cfRule>
          <xm:sqref>AX9:AX38</xm:sqref>
        </x14:conditionalFormatting>
        <x14:conditionalFormatting xmlns:xm="http://schemas.microsoft.com/office/excel/2006/main">
          <x14:cfRule type="expression" priority="4" id="{BE61F129-7F53-4E39-8710-F6D63BA57969}">
            <xm:f>$AY$9&gt;'Input Sheet'!$G$13</xm:f>
            <x14:dxf>
              <font>
                <color theme="2" tint="-0.24994659260841701"/>
              </font>
              <fill>
                <patternFill>
                  <bgColor theme="2" tint="-0.24994659260841701"/>
                </patternFill>
              </fill>
              <border>
                <left/>
                <right/>
                <top/>
                <bottom/>
              </border>
            </x14:dxf>
          </x14:cfRule>
          <xm:sqref>AY9:AY38</xm:sqref>
        </x14:conditionalFormatting>
        <x14:conditionalFormatting xmlns:xm="http://schemas.microsoft.com/office/excel/2006/main">
          <x14:cfRule type="expression" priority="3" id="{6E9517F6-8E8F-48B0-BDC7-F63C11C70FCD}">
            <xm:f>$AZ$9&gt;'Input Sheet'!$G$13</xm:f>
            <x14:dxf>
              <font>
                <color theme="2" tint="-0.24994659260841701"/>
              </font>
              <fill>
                <patternFill>
                  <bgColor theme="2" tint="-0.24994659260841701"/>
                </patternFill>
              </fill>
              <border>
                <left/>
                <right/>
                <top/>
                <bottom/>
              </border>
            </x14:dxf>
          </x14:cfRule>
          <xm:sqref>AZ9:AZ38</xm:sqref>
        </x14:conditionalFormatting>
        <x14:conditionalFormatting xmlns:xm="http://schemas.microsoft.com/office/excel/2006/main">
          <x14:cfRule type="expression" priority="2" id="{A9E0CF3D-7BCD-42B3-8CB6-B82477EDD9F1}">
            <xm:f>$BA$9&gt;'Input Sheet'!$G$13</xm:f>
            <x14:dxf>
              <font>
                <color theme="2" tint="-0.24994659260841701"/>
              </font>
              <fill>
                <patternFill>
                  <bgColor theme="2" tint="-0.24994659260841701"/>
                </patternFill>
              </fill>
              <border>
                <left/>
                <right/>
                <top/>
                <bottom/>
              </border>
            </x14:dxf>
          </x14:cfRule>
          <xm:sqref>BA9:BA38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0" sqref="A10"/>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8" sqref="A8"/>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tint="-0.749992370372631"/>
  </sheetPr>
  <dimension ref="A1:BC281"/>
  <sheetViews>
    <sheetView zoomScale="110" zoomScaleNormal="110" zoomScaleSheetLayoutView="40" workbookViewId="0">
      <selection activeCell="G271" sqref="G271"/>
    </sheetView>
  </sheetViews>
  <sheetFormatPr defaultColWidth="9.140625" defaultRowHeight="15" outlineLevelRow="1" x14ac:dyDescent="0.25"/>
  <cols>
    <col min="1" max="1" width="4.140625" style="2" customWidth="1"/>
    <col min="2" max="2" width="27.140625" style="2" customWidth="1"/>
    <col min="3" max="3" width="15.85546875" style="2" customWidth="1"/>
    <col min="4" max="4" width="0.85546875" style="8" customWidth="1"/>
    <col min="5" max="54" width="14.140625" style="2" customWidth="1"/>
    <col min="55" max="55" width="4.140625" style="2" customWidth="1"/>
    <col min="56" max="16384" width="9.140625" style="2"/>
  </cols>
  <sheetData>
    <row r="1" spans="1:55" ht="15.75" thickBot="1" x14ac:dyDescent="0.3">
      <c r="A1" s="10"/>
      <c r="B1" s="10"/>
      <c r="C1" s="10"/>
      <c r="D1" s="11"/>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row>
    <row r="2" spans="1:55" ht="15" customHeight="1" thickBot="1" x14ac:dyDescent="0.3">
      <c r="A2" s="10"/>
      <c r="B2" s="10"/>
      <c r="C2" s="663" t="s">
        <v>168</v>
      </c>
      <c r="D2" s="664"/>
      <c r="E2" s="664"/>
      <c r="F2" s="664"/>
      <c r="G2" s="665"/>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row>
    <row r="3" spans="1:55" ht="15" customHeight="1" x14ac:dyDescent="0.25">
      <c r="A3" s="10"/>
      <c r="B3" s="10"/>
      <c r="C3" s="654" t="s">
        <v>226</v>
      </c>
      <c r="D3" s="655"/>
      <c r="E3" s="655"/>
      <c r="F3" s="655"/>
      <c r="G3" s="656"/>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row>
    <row r="4" spans="1:55" ht="7.5" customHeight="1" x14ac:dyDescent="0.25">
      <c r="A4" s="10"/>
      <c r="B4" s="10"/>
      <c r="C4" s="657"/>
      <c r="D4" s="658"/>
      <c r="E4" s="658"/>
      <c r="F4" s="658"/>
      <c r="G4" s="659"/>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row>
    <row r="5" spans="1:55" ht="15" customHeight="1" x14ac:dyDescent="0.25">
      <c r="A5" s="10"/>
      <c r="B5" s="10"/>
      <c r="C5" s="657"/>
      <c r="D5" s="658"/>
      <c r="E5" s="658"/>
      <c r="F5" s="658"/>
      <c r="G5" s="65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row>
    <row r="6" spans="1:55" ht="21.75" customHeight="1" thickBot="1" x14ac:dyDescent="0.3">
      <c r="A6" s="10"/>
      <c r="B6" s="10"/>
      <c r="C6" s="660" t="str">
        <f>CONCATENATE("Proposal code: ",'Input Sheet'!BF1)</f>
        <v>Proposal code: 202Y-XX-T……….</v>
      </c>
      <c r="D6" s="661"/>
      <c r="E6" s="661"/>
      <c r="F6" s="661"/>
      <c r="G6" s="662"/>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row>
    <row r="7" spans="1:55" x14ac:dyDescent="0.25">
      <c r="A7" s="10"/>
      <c r="B7" s="10"/>
      <c r="C7" s="10"/>
      <c r="D7" s="11"/>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row>
    <row r="8" spans="1:55" hidden="1" outlineLevel="1" x14ac:dyDescent="0.25">
      <c r="A8" s="10"/>
      <c r="B8" s="10"/>
      <c r="C8" s="185">
        <f>+'Input Sheet'!G16</f>
        <v>0.1</v>
      </c>
      <c r="D8" s="11"/>
      <c r="E8" s="14">
        <v>1</v>
      </c>
      <c r="F8" s="14">
        <v>2</v>
      </c>
      <c r="G8" s="14">
        <v>3</v>
      </c>
      <c r="H8" s="14">
        <v>4</v>
      </c>
      <c r="I8" s="14">
        <v>5</v>
      </c>
      <c r="J8" s="14">
        <v>6</v>
      </c>
      <c r="K8" s="14">
        <v>7</v>
      </c>
      <c r="L8" s="14">
        <v>8</v>
      </c>
      <c r="M8" s="14">
        <v>9</v>
      </c>
      <c r="N8" s="14">
        <v>10</v>
      </c>
      <c r="O8" s="14">
        <v>11</v>
      </c>
      <c r="P8" s="14">
        <v>12</v>
      </c>
      <c r="Q8" s="14">
        <v>13</v>
      </c>
      <c r="R8" s="14">
        <v>14</v>
      </c>
      <c r="S8" s="14">
        <v>15</v>
      </c>
      <c r="T8" s="14">
        <v>16</v>
      </c>
      <c r="U8" s="14">
        <v>17</v>
      </c>
      <c r="V8" s="14">
        <v>18</v>
      </c>
      <c r="W8" s="14">
        <v>19</v>
      </c>
      <c r="X8" s="14">
        <v>20</v>
      </c>
      <c r="Y8" s="14">
        <v>21</v>
      </c>
      <c r="Z8" s="14">
        <v>22</v>
      </c>
      <c r="AA8" s="14">
        <v>23</v>
      </c>
      <c r="AB8" s="14">
        <v>24</v>
      </c>
      <c r="AC8" s="14">
        <v>25</v>
      </c>
      <c r="AD8" s="14">
        <v>26</v>
      </c>
      <c r="AE8" s="14">
        <v>27</v>
      </c>
      <c r="AF8" s="14">
        <v>28</v>
      </c>
      <c r="AG8" s="14">
        <v>29</v>
      </c>
      <c r="AH8" s="14">
        <v>30</v>
      </c>
      <c r="AI8" s="14">
        <v>31</v>
      </c>
      <c r="AJ8" s="14">
        <v>32</v>
      </c>
      <c r="AK8" s="14">
        <v>33</v>
      </c>
      <c r="AL8" s="14">
        <v>34</v>
      </c>
      <c r="AM8" s="14">
        <v>35</v>
      </c>
      <c r="AN8" s="14">
        <v>36</v>
      </c>
      <c r="AO8" s="14">
        <v>37</v>
      </c>
      <c r="AP8" s="14">
        <v>38</v>
      </c>
      <c r="AQ8" s="14">
        <v>39</v>
      </c>
      <c r="AR8" s="14">
        <v>40</v>
      </c>
      <c r="AS8" s="14">
        <v>41</v>
      </c>
      <c r="AT8" s="14">
        <v>42</v>
      </c>
      <c r="AU8" s="14">
        <v>43</v>
      </c>
      <c r="AV8" s="14">
        <v>44</v>
      </c>
      <c r="AW8" s="14">
        <v>45</v>
      </c>
      <c r="AX8" s="14">
        <v>46</v>
      </c>
      <c r="AY8" s="14">
        <v>47</v>
      </c>
      <c r="AZ8" s="14">
        <v>48</v>
      </c>
      <c r="BA8" s="14">
        <v>49</v>
      </c>
      <c r="BB8" s="14">
        <v>50</v>
      </c>
      <c r="BC8" s="10"/>
    </row>
    <row r="9" spans="1:55" ht="30.75" hidden="1" customHeight="1" outlineLevel="1" x14ac:dyDescent="0.3">
      <c r="A9" s="10"/>
      <c r="B9" s="39" t="s">
        <v>114</v>
      </c>
      <c r="C9" s="12" t="str">
        <f>CONCATENATE("NPV @ ",'Input Sheet'!G16*100,"%")</f>
        <v>NPV @ 10%</v>
      </c>
      <c r="D9" s="11"/>
      <c r="E9" s="13">
        <f>+'Input Sheet'!$G$12</f>
        <v>2022</v>
      </c>
      <c r="F9" s="13">
        <f>E9+1</f>
        <v>2023</v>
      </c>
      <c r="G9" s="13">
        <f t="shared" ref="G9:BB9" si="0">F9+1</f>
        <v>2024</v>
      </c>
      <c r="H9" s="13">
        <f t="shared" si="0"/>
        <v>2025</v>
      </c>
      <c r="I9" s="13">
        <f t="shared" si="0"/>
        <v>2026</v>
      </c>
      <c r="J9" s="13">
        <f t="shared" si="0"/>
        <v>2027</v>
      </c>
      <c r="K9" s="13">
        <f t="shared" si="0"/>
        <v>2028</v>
      </c>
      <c r="L9" s="13">
        <f t="shared" si="0"/>
        <v>2029</v>
      </c>
      <c r="M9" s="13">
        <f t="shared" si="0"/>
        <v>2030</v>
      </c>
      <c r="N9" s="13">
        <f t="shared" si="0"/>
        <v>2031</v>
      </c>
      <c r="O9" s="13">
        <f t="shared" si="0"/>
        <v>2032</v>
      </c>
      <c r="P9" s="13">
        <f t="shared" si="0"/>
        <v>2033</v>
      </c>
      <c r="Q9" s="13">
        <f t="shared" si="0"/>
        <v>2034</v>
      </c>
      <c r="R9" s="13">
        <f t="shared" si="0"/>
        <v>2035</v>
      </c>
      <c r="S9" s="13">
        <f t="shared" si="0"/>
        <v>2036</v>
      </c>
      <c r="T9" s="13">
        <f t="shared" si="0"/>
        <v>2037</v>
      </c>
      <c r="U9" s="13">
        <f t="shared" si="0"/>
        <v>2038</v>
      </c>
      <c r="V9" s="13">
        <f t="shared" si="0"/>
        <v>2039</v>
      </c>
      <c r="W9" s="13">
        <f t="shared" si="0"/>
        <v>2040</v>
      </c>
      <c r="X9" s="13">
        <f t="shared" si="0"/>
        <v>2041</v>
      </c>
      <c r="Y9" s="13">
        <f t="shared" si="0"/>
        <v>2042</v>
      </c>
      <c r="Z9" s="13">
        <f t="shared" si="0"/>
        <v>2043</v>
      </c>
      <c r="AA9" s="13">
        <f t="shared" si="0"/>
        <v>2044</v>
      </c>
      <c r="AB9" s="13">
        <f t="shared" si="0"/>
        <v>2045</v>
      </c>
      <c r="AC9" s="13">
        <f t="shared" si="0"/>
        <v>2046</v>
      </c>
      <c r="AD9" s="13">
        <f t="shared" si="0"/>
        <v>2047</v>
      </c>
      <c r="AE9" s="13">
        <f t="shared" si="0"/>
        <v>2048</v>
      </c>
      <c r="AF9" s="13">
        <f t="shared" si="0"/>
        <v>2049</v>
      </c>
      <c r="AG9" s="13">
        <f t="shared" si="0"/>
        <v>2050</v>
      </c>
      <c r="AH9" s="13">
        <f t="shared" si="0"/>
        <v>2051</v>
      </c>
      <c r="AI9" s="13">
        <f t="shared" si="0"/>
        <v>2052</v>
      </c>
      <c r="AJ9" s="13">
        <f t="shared" si="0"/>
        <v>2053</v>
      </c>
      <c r="AK9" s="13">
        <f t="shared" si="0"/>
        <v>2054</v>
      </c>
      <c r="AL9" s="13">
        <f t="shared" si="0"/>
        <v>2055</v>
      </c>
      <c r="AM9" s="13">
        <f t="shared" si="0"/>
        <v>2056</v>
      </c>
      <c r="AN9" s="13">
        <f t="shared" si="0"/>
        <v>2057</v>
      </c>
      <c r="AO9" s="13">
        <f t="shared" si="0"/>
        <v>2058</v>
      </c>
      <c r="AP9" s="13">
        <f t="shared" si="0"/>
        <v>2059</v>
      </c>
      <c r="AQ9" s="13">
        <f t="shared" si="0"/>
        <v>2060</v>
      </c>
      <c r="AR9" s="13">
        <f t="shared" si="0"/>
        <v>2061</v>
      </c>
      <c r="AS9" s="13">
        <f t="shared" si="0"/>
        <v>2062</v>
      </c>
      <c r="AT9" s="13">
        <f t="shared" si="0"/>
        <v>2063</v>
      </c>
      <c r="AU9" s="13">
        <f t="shared" si="0"/>
        <v>2064</v>
      </c>
      <c r="AV9" s="13">
        <f t="shared" si="0"/>
        <v>2065</v>
      </c>
      <c r="AW9" s="13">
        <f t="shared" si="0"/>
        <v>2066</v>
      </c>
      <c r="AX9" s="13">
        <f t="shared" si="0"/>
        <v>2067</v>
      </c>
      <c r="AY9" s="13">
        <f t="shared" si="0"/>
        <v>2068</v>
      </c>
      <c r="AZ9" s="13">
        <f t="shared" si="0"/>
        <v>2069</v>
      </c>
      <c r="BA9" s="13">
        <f t="shared" si="0"/>
        <v>2070</v>
      </c>
      <c r="BB9" s="13">
        <f t="shared" si="0"/>
        <v>2071</v>
      </c>
      <c r="BC9" s="10"/>
    </row>
    <row r="10" spans="1:55" ht="3.75" hidden="1" customHeight="1" outlineLevel="1" thickBot="1" x14ac:dyDescent="0.3">
      <c r="A10" s="10"/>
      <c r="B10" s="5"/>
      <c r="C10" s="5"/>
      <c r="D10" s="17"/>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10"/>
    </row>
    <row r="11" spans="1:55" hidden="1" outlineLevel="1" x14ac:dyDescent="0.25">
      <c r="A11" s="10"/>
      <c r="B11" s="2" t="s">
        <v>5</v>
      </c>
      <c r="C11" s="114">
        <f ca="1">E11+NPV(C8,INDIRECT("F11:"&amp;ADDRESS(11,4+'Input Sheet'!$G$11)))</f>
        <v>0</v>
      </c>
      <c r="D11" s="115"/>
      <c r="E11" s="106">
        <f>-'Input Sheet'!I73*$A$49</f>
        <v>0</v>
      </c>
      <c r="F11" s="107">
        <f>-'Input Sheet'!J73*$A$49</f>
        <v>0</v>
      </c>
      <c r="G11" s="107">
        <f>-'Input Sheet'!K73*$A$49</f>
        <v>0</v>
      </c>
      <c r="H11" s="107">
        <f>-'Input Sheet'!L73*$A$49</f>
        <v>0</v>
      </c>
      <c r="I11" s="107">
        <f>-'Input Sheet'!M73*$A$49</f>
        <v>0</v>
      </c>
      <c r="J11" s="107">
        <f>-'Input Sheet'!N73*$A$49</f>
        <v>0</v>
      </c>
      <c r="K11" s="107">
        <f>-'Input Sheet'!O73*$A$49</f>
        <v>0</v>
      </c>
      <c r="L11" s="107">
        <f>-'Input Sheet'!P73*$A$49</f>
        <v>0</v>
      </c>
      <c r="M11" s="107">
        <f>-'Input Sheet'!Q73*$A$49</f>
        <v>0</v>
      </c>
      <c r="N11" s="107">
        <f>-'Input Sheet'!R73*$A$49</f>
        <v>0</v>
      </c>
      <c r="O11" s="107">
        <f>-'Input Sheet'!S73*$A$49</f>
        <v>0</v>
      </c>
      <c r="P11" s="107">
        <f>-'Input Sheet'!T73*$A$49</f>
        <v>0</v>
      </c>
      <c r="Q11" s="107">
        <f>-'Input Sheet'!U73*$A$49</f>
        <v>0</v>
      </c>
      <c r="R11" s="107">
        <f>-'Input Sheet'!V73*$A$49</f>
        <v>0</v>
      </c>
      <c r="S11" s="107">
        <f>-'Input Sheet'!W73*$A$49</f>
        <v>0</v>
      </c>
      <c r="T11" s="107">
        <f>-'Input Sheet'!X73*$A$49</f>
        <v>0</v>
      </c>
      <c r="U11" s="107">
        <f>-'Input Sheet'!Y73*$A$49</f>
        <v>0</v>
      </c>
      <c r="V11" s="107">
        <f>-'Input Sheet'!Z73*$A$49</f>
        <v>0</v>
      </c>
      <c r="W11" s="107">
        <f>-'Input Sheet'!AA73*$A$49</f>
        <v>0</v>
      </c>
      <c r="X11" s="107">
        <f>-'Input Sheet'!AB73*$A$49</f>
        <v>0</v>
      </c>
      <c r="Y11" s="107">
        <f>-'Input Sheet'!AC73*$A$49</f>
        <v>0</v>
      </c>
      <c r="Z11" s="107">
        <f>-'Input Sheet'!AD73*$A$49</f>
        <v>0</v>
      </c>
      <c r="AA11" s="107">
        <f>-'Input Sheet'!AE73*$A$49</f>
        <v>0</v>
      </c>
      <c r="AB11" s="107">
        <f>-'Input Sheet'!AF73*$A$49</f>
        <v>0</v>
      </c>
      <c r="AC11" s="107">
        <f>-'Input Sheet'!AG73*$A$49</f>
        <v>0</v>
      </c>
      <c r="AD11" s="107">
        <f>-'Input Sheet'!AH73*$A$49</f>
        <v>0</v>
      </c>
      <c r="AE11" s="107">
        <f>-'Input Sheet'!AI73*$A$49</f>
        <v>0</v>
      </c>
      <c r="AF11" s="107">
        <f>-'Input Sheet'!AJ73*$A$49</f>
        <v>0</v>
      </c>
      <c r="AG11" s="107">
        <f>-'Input Sheet'!AK73*$A$49</f>
        <v>0</v>
      </c>
      <c r="AH11" s="107">
        <f>-'Input Sheet'!AL73*$A$49</f>
        <v>0</v>
      </c>
      <c r="AI11" s="107">
        <f>-'Input Sheet'!AM73*$A$49</f>
        <v>0</v>
      </c>
      <c r="AJ11" s="107">
        <f>-'Input Sheet'!AN73*$A$49</f>
        <v>0</v>
      </c>
      <c r="AK11" s="107">
        <f>-'Input Sheet'!AO73*$A$49</f>
        <v>0</v>
      </c>
      <c r="AL11" s="107">
        <f>-'Input Sheet'!AP73*$A$49</f>
        <v>0</v>
      </c>
      <c r="AM11" s="107">
        <f>-'Input Sheet'!AQ73*$A$49</f>
        <v>0</v>
      </c>
      <c r="AN11" s="107">
        <f>-'Input Sheet'!AR73*$A$49</f>
        <v>0</v>
      </c>
      <c r="AO11" s="107">
        <f>-'Input Sheet'!AS73*$A$49</f>
        <v>0</v>
      </c>
      <c r="AP11" s="107">
        <f>-'Input Sheet'!AT73*$A$49</f>
        <v>0</v>
      </c>
      <c r="AQ11" s="107">
        <f>-'Input Sheet'!AU73*$A$49</f>
        <v>0</v>
      </c>
      <c r="AR11" s="107">
        <f>-'Input Sheet'!AV73*$A$49</f>
        <v>0</v>
      </c>
      <c r="AS11" s="107">
        <f>-'Input Sheet'!AW73*$A$49</f>
        <v>0</v>
      </c>
      <c r="AT11" s="107">
        <f>-'Input Sheet'!AX73*$A$49</f>
        <v>0</v>
      </c>
      <c r="AU11" s="107">
        <f>-'Input Sheet'!AY73*$A$49</f>
        <v>0</v>
      </c>
      <c r="AV11" s="107">
        <f>-'Input Sheet'!AZ73*$A$49</f>
        <v>0</v>
      </c>
      <c r="AW11" s="107">
        <f>-'Input Sheet'!BA73*$A$49</f>
        <v>0</v>
      </c>
      <c r="AX11" s="107">
        <f>-'Input Sheet'!BB73*$A$49</f>
        <v>0</v>
      </c>
      <c r="AY11" s="107">
        <f>-'Input Sheet'!BC73*$A$49</f>
        <v>0</v>
      </c>
      <c r="AZ11" s="107">
        <f>-'Input Sheet'!BD73*$A$49</f>
        <v>0</v>
      </c>
      <c r="BA11" s="107">
        <f>-'Input Sheet'!BE73*$A$49</f>
        <v>0</v>
      </c>
      <c r="BB11" s="107">
        <f>-'Input Sheet'!BF73*$A$49</f>
        <v>0</v>
      </c>
      <c r="BC11" s="10"/>
    </row>
    <row r="12" spans="1:55" hidden="1" outlineLevel="1" x14ac:dyDescent="0.25">
      <c r="A12" s="10"/>
      <c r="B12" s="2" t="s">
        <v>35</v>
      </c>
      <c r="C12" s="116">
        <f ca="1">E12+NPV(C8,INDIRECT("F12:"&amp;ADDRESS(12,4+'Input Sheet'!$G$11)))</f>
        <v>0</v>
      </c>
      <c r="D12" s="115"/>
      <c r="E12" s="117">
        <f>-'Input Sheet'!I79*$A$50</f>
        <v>0</v>
      </c>
      <c r="F12" s="118">
        <f>-'Input Sheet'!J79*$A$50</f>
        <v>0</v>
      </c>
      <c r="G12" s="118">
        <f>-'Input Sheet'!K79*$A$50</f>
        <v>0</v>
      </c>
      <c r="H12" s="118">
        <f>-'Input Sheet'!L79*$A$50</f>
        <v>0</v>
      </c>
      <c r="I12" s="118">
        <f>-'Input Sheet'!M79*$A$50</f>
        <v>0</v>
      </c>
      <c r="J12" s="118">
        <f>-'Input Sheet'!N79*$A$50</f>
        <v>0</v>
      </c>
      <c r="K12" s="118">
        <f>-'Input Sheet'!O79*$A$50</f>
        <v>0</v>
      </c>
      <c r="L12" s="118">
        <f>-'Input Sheet'!P79*$A$50</f>
        <v>0</v>
      </c>
      <c r="M12" s="118">
        <f>-'Input Sheet'!Q79*$A$50</f>
        <v>0</v>
      </c>
      <c r="N12" s="118">
        <f>-'Input Sheet'!R79*$A$50</f>
        <v>0</v>
      </c>
      <c r="O12" s="118">
        <f>-'Input Sheet'!S79*$A$50</f>
        <v>0</v>
      </c>
      <c r="P12" s="118">
        <f>-'Input Sheet'!T79*$A$50</f>
        <v>0</v>
      </c>
      <c r="Q12" s="118">
        <f>-'Input Sheet'!U79*$A$50</f>
        <v>0</v>
      </c>
      <c r="R12" s="118">
        <f>-'Input Sheet'!V79*$A$50</f>
        <v>0</v>
      </c>
      <c r="S12" s="118">
        <f>-'Input Sheet'!W79*$A$50</f>
        <v>0</v>
      </c>
      <c r="T12" s="118">
        <f>-'Input Sheet'!X79*$A$50</f>
        <v>0</v>
      </c>
      <c r="U12" s="118">
        <f>-'Input Sheet'!Y79*$A$50</f>
        <v>0</v>
      </c>
      <c r="V12" s="118">
        <f>-'Input Sheet'!Z79*$A$50</f>
        <v>0</v>
      </c>
      <c r="W12" s="118">
        <f>-'Input Sheet'!AA79*$A$50</f>
        <v>0</v>
      </c>
      <c r="X12" s="118">
        <f>-'Input Sheet'!AB79*$A$50</f>
        <v>0</v>
      </c>
      <c r="Y12" s="118">
        <f>-'Input Sheet'!AC79*$A$50</f>
        <v>0</v>
      </c>
      <c r="Z12" s="118">
        <f>-'Input Sheet'!AD79*$A$50</f>
        <v>0</v>
      </c>
      <c r="AA12" s="118">
        <f>-'Input Sheet'!AE79*$A$50</f>
        <v>0</v>
      </c>
      <c r="AB12" s="118">
        <f>-'Input Sheet'!AF79*$A$50</f>
        <v>0</v>
      </c>
      <c r="AC12" s="118">
        <f>-'Input Sheet'!AG79*$A$50</f>
        <v>0</v>
      </c>
      <c r="AD12" s="118">
        <f>-'Input Sheet'!AH79*$A$50</f>
        <v>0</v>
      </c>
      <c r="AE12" s="118">
        <f>-'Input Sheet'!AI79*$A$50</f>
        <v>0</v>
      </c>
      <c r="AF12" s="118">
        <f>-'Input Sheet'!AJ79*$A$50</f>
        <v>0</v>
      </c>
      <c r="AG12" s="118">
        <f>-'Input Sheet'!AK79*$A$50</f>
        <v>0</v>
      </c>
      <c r="AH12" s="118">
        <f>-'Input Sheet'!AL79*$A$50</f>
        <v>0</v>
      </c>
      <c r="AI12" s="118">
        <f>-'Input Sheet'!AM79*$A$50</f>
        <v>0</v>
      </c>
      <c r="AJ12" s="118">
        <f>-'Input Sheet'!AN79*$A$50</f>
        <v>0</v>
      </c>
      <c r="AK12" s="118">
        <f>-'Input Sheet'!AO79*$A$50</f>
        <v>0</v>
      </c>
      <c r="AL12" s="118">
        <f>-'Input Sheet'!AP79*$A$50</f>
        <v>0</v>
      </c>
      <c r="AM12" s="118">
        <f>-'Input Sheet'!AQ79*$A$50</f>
        <v>0</v>
      </c>
      <c r="AN12" s="118">
        <f>-'Input Sheet'!AR79*$A$50</f>
        <v>0</v>
      </c>
      <c r="AO12" s="118">
        <f>-'Input Sheet'!AS79*$A$50</f>
        <v>0</v>
      </c>
      <c r="AP12" s="118">
        <f>-'Input Sheet'!AT79*$A$50</f>
        <v>0</v>
      </c>
      <c r="AQ12" s="118">
        <f>-'Input Sheet'!AU79*$A$50</f>
        <v>0</v>
      </c>
      <c r="AR12" s="118">
        <f>-'Input Sheet'!AV79*$A$50</f>
        <v>0</v>
      </c>
      <c r="AS12" s="118">
        <f>-'Input Sheet'!AW79*$A$50</f>
        <v>0</v>
      </c>
      <c r="AT12" s="118">
        <f>-'Input Sheet'!AX79*$A$50</f>
        <v>0</v>
      </c>
      <c r="AU12" s="118">
        <f>-'Input Sheet'!AY79*$A$50</f>
        <v>0</v>
      </c>
      <c r="AV12" s="118">
        <f>-'Input Sheet'!AZ79*$A$50</f>
        <v>0</v>
      </c>
      <c r="AW12" s="118">
        <f>-'Input Sheet'!BA79*$A$50</f>
        <v>0</v>
      </c>
      <c r="AX12" s="118">
        <f>-'Input Sheet'!BB79*$A$50</f>
        <v>0</v>
      </c>
      <c r="AY12" s="118">
        <f>-'Input Sheet'!BC79*$A$50</f>
        <v>0</v>
      </c>
      <c r="AZ12" s="118">
        <f>-'Input Sheet'!BD79*$A$50</f>
        <v>0</v>
      </c>
      <c r="BA12" s="118">
        <f>-'Input Sheet'!BE79*$A$50</f>
        <v>0</v>
      </c>
      <c r="BB12" s="118">
        <f>-'Input Sheet'!BF79*$A$50</f>
        <v>0</v>
      </c>
      <c r="BC12" s="10"/>
    </row>
    <row r="13" spans="1:55" hidden="1" outlineLevel="1" x14ac:dyDescent="0.25">
      <c r="A13" s="10"/>
      <c r="B13" s="2" t="s">
        <v>6</v>
      </c>
      <c r="C13" s="119">
        <f ca="1">E13+NPV(C8,INDIRECT("F13:"&amp;ADDRESS(13,4+'Input Sheet'!$G$11)))</f>
        <v>0</v>
      </c>
      <c r="D13" s="115"/>
      <c r="E13" s="120">
        <f>-'Input Sheet'!I125*$A$51</f>
        <v>0</v>
      </c>
      <c r="F13" s="121">
        <f>-'Input Sheet'!J125*$A$51</f>
        <v>0</v>
      </c>
      <c r="G13" s="121">
        <f>-'Input Sheet'!K125*$A$51</f>
        <v>0</v>
      </c>
      <c r="H13" s="121">
        <f>-'Input Sheet'!L125*$A$51</f>
        <v>0</v>
      </c>
      <c r="I13" s="121">
        <f>-'Input Sheet'!M125*$A$51</f>
        <v>0</v>
      </c>
      <c r="J13" s="121">
        <f>-'Input Sheet'!N125*$A$51</f>
        <v>0</v>
      </c>
      <c r="K13" s="121">
        <f>-'Input Sheet'!O125*$A$51</f>
        <v>0</v>
      </c>
      <c r="L13" s="121">
        <f>-'Input Sheet'!P125*$A$51</f>
        <v>0</v>
      </c>
      <c r="M13" s="121">
        <f>-'Input Sheet'!Q125*$A$51</f>
        <v>0</v>
      </c>
      <c r="N13" s="121">
        <f>-'Input Sheet'!R125*$A$51</f>
        <v>0</v>
      </c>
      <c r="O13" s="121">
        <f>-'Input Sheet'!S125*$A$51</f>
        <v>0</v>
      </c>
      <c r="P13" s="121">
        <f>-'Input Sheet'!T125*$A$51</f>
        <v>0</v>
      </c>
      <c r="Q13" s="121">
        <f>-'Input Sheet'!U125*$A$51</f>
        <v>0</v>
      </c>
      <c r="R13" s="121">
        <f>-'Input Sheet'!V125*$A$51</f>
        <v>0</v>
      </c>
      <c r="S13" s="121">
        <f>-'Input Sheet'!W125*$A$51</f>
        <v>0</v>
      </c>
      <c r="T13" s="121">
        <f>-'Input Sheet'!X125*$A$51</f>
        <v>0</v>
      </c>
      <c r="U13" s="121">
        <f>-'Input Sheet'!Y125*$A$51</f>
        <v>0</v>
      </c>
      <c r="V13" s="121">
        <f>-'Input Sheet'!Z125*$A$51</f>
        <v>0</v>
      </c>
      <c r="W13" s="121">
        <f>-'Input Sheet'!AA125*$A$51</f>
        <v>0</v>
      </c>
      <c r="X13" s="121">
        <f>-'Input Sheet'!AB125*$A$51</f>
        <v>0</v>
      </c>
      <c r="Y13" s="121">
        <f>-'Input Sheet'!AC125*$A$51</f>
        <v>0</v>
      </c>
      <c r="Z13" s="121">
        <f>-'Input Sheet'!AD125*$A$51</f>
        <v>0</v>
      </c>
      <c r="AA13" s="121">
        <f>-'Input Sheet'!AE125*$A$51</f>
        <v>0</v>
      </c>
      <c r="AB13" s="121">
        <f>-'Input Sheet'!AF125*$A$51</f>
        <v>0</v>
      </c>
      <c r="AC13" s="121">
        <f>-'Input Sheet'!AG125*$A$51</f>
        <v>0</v>
      </c>
      <c r="AD13" s="121">
        <f>-'Input Sheet'!AH125*$A$51</f>
        <v>0</v>
      </c>
      <c r="AE13" s="121">
        <f>-'Input Sheet'!AI125*$A$51</f>
        <v>0</v>
      </c>
      <c r="AF13" s="121">
        <f>-'Input Sheet'!AJ125*$A$51</f>
        <v>0</v>
      </c>
      <c r="AG13" s="121">
        <f>-'Input Sheet'!AK125*$A$51</f>
        <v>0</v>
      </c>
      <c r="AH13" s="121">
        <f>-'Input Sheet'!AL125*$A$51</f>
        <v>0</v>
      </c>
      <c r="AI13" s="121">
        <f>-'Input Sheet'!AM125*$A$51</f>
        <v>0</v>
      </c>
      <c r="AJ13" s="121">
        <f>-'Input Sheet'!AN125*$A$51</f>
        <v>0</v>
      </c>
      <c r="AK13" s="121">
        <f>-'Input Sheet'!AO125*$A$51</f>
        <v>0</v>
      </c>
      <c r="AL13" s="121">
        <f>-'Input Sheet'!AP125*$A$51</f>
        <v>0</v>
      </c>
      <c r="AM13" s="121">
        <f>-'Input Sheet'!AQ125*$A$51</f>
        <v>0</v>
      </c>
      <c r="AN13" s="121">
        <f>-'Input Sheet'!AR125*$A$51</f>
        <v>0</v>
      </c>
      <c r="AO13" s="121">
        <f>-'Input Sheet'!AS125*$A$51</f>
        <v>0</v>
      </c>
      <c r="AP13" s="121">
        <f>-'Input Sheet'!AT125*$A$51</f>
        <v>0</v>
      </c>
      <c r="AQ13" s="121">
        <f>-'Input Sheet'!AU125*$A$51</f>
        <v>0</v>
      </c>
      <c r="AR13" s="121">
        <f>-'Input Sheet'!AV125*$A$51</f>
        <v>0</v>
      </c>
      <c r="AS13" s="121">
        <f>-'Input Sheet'!AW125*$A$51</f>
        <v>0</v>
      </c>
      <c r="AT13" s="121">
        <f>-'Input Sheet'!AX125*$A$51</f>
        <v>0</v>
      </c>
      <c r="AU13" s="121">
        <f>-'Input Sheet'!AY125*$A$51</f>
        <v>0</v>
      </c>
      <c r="AV13" s="121">
        <f>-'Input Sheet'!AZ125*$A$51</f>
        <v>0</v>
      </c>
      <c r="AW13" s="121">
        <f>-'Input Sheet'!BA125*$A$51</f>
        <v>0</v>
      </c>
      <c r="AX13" s="121">
        <f>-'Input Sheet'!BB125*$A$51</f>
        <v>0</v>
      </c>
      <c r="AY13" s="121">
        <f>-'Input Sheet'!BC125*$A$51</f>
        <v>0</v>
      </c>
      <c r="AZ13" s="121">
        <f>-'Input Sheet'!BD125*$A$51</f>
        <v>0</v>
      </c>
      <c r="BA13" s="121">
        <f>-'Input Sheet'!BE125*$A$51</f>
        <v>0</v>
      </c>
      <c r="BB13" s="121">
        <f>-'Input Sheet'!BF125*$A$51</f>
        <v>0</v>
      </c>
      <c r="BC13" s="10"/>
    </row>
    <row r="14" spans="1:55" hidden="1" outlineLevel="1" x14ac:dyDescent="0.25">
      <c r="A14" s="10">
        <v>1</v>
      </c>
      <c r="B14" s="2" t="s">
        <v>23</v>
      </c>
      <c r="C14" s="119">
        <f ca="1">E14+NPV(C8,INDIRECT("F14:"&amp;ADDRESS(14,4+'Input Sheet'!$G$11)))</f>
        <v>0</v>
      </c>
      <c r="D14" s="115"/>
      <c r="E14" s="120">
        <f>'Input Sheet'!I167*$A$52*$A$14</f>
        <v>0</v>
      </c>
      <c r="F14" s="121">
        <f>'Input Sheet'!J167*$A$52*$A$14</f>
        <v>0</v>
      </c>
      <c r="G14" s="121">
        <f>'Input Sheet'!K167*$A$52*$A$14</f>
        <v>0</v>
      </c>
      <c r="H14" s="121">
        <f>'Input Sheet'!L167*$A$52*$A$14</f>
        <v>0</v>
      </c>
      <c r="I14" s="121">
        <f>'Input Sheet'!M167*$A$52*$A$14</f>
        <v>0</v>
      </c>
      <c r="J14" s="121">
        <f>'Input Sheet'!N167*$A$52*$A$14</f>
        <v>0</v>
      </c>
      <c r="K14" s="121">
        <f>'Input Sheet'!O167*$A$52*$A$14</f>
        <v>0</v>
      </c>
      <c r="L14" s="121">
        <f>'Input Sheet'!P167*$A$52*$A$14</f>
        <v>0</v>
      </c>
      <c r="M14" s="121">
        <f>'Input Sheet'!Q167*$A$52*$A$14</f>
        <v>0</v>
      </c>
      <c r="N14" s="121">
        <f>'Input Sheet'!R167*$A$52*$A$14</f>
        <v>0</v>
      </c>
      <c r="O14" s="121">
        <f>'Input Sheet'!S167*$A$52*$A$14</f>
        <v>0</v>
      </c>
      <c r="P14" s="121">
        <f>'Input Sheet'!T167*$A$52*$A$14</f>
        <v>0</v>
      </c>
      <c r="Q14" s="121">
        <f>'Input Sheet'!U167*$A$52*$A$14</f>
        <v>0</v>
      </c>
      <c r="R14" s="121">
        <f>'Input Sheet'!V167*$A$52*$A$14</f>
        <v>0</v>
      </c>
      <c r="S14" s="121">
        <f>'Input Sheet'!W167*$A$52*$A$14</f>
        <v>0</v>
      </c>
      <c r="T14" s="121">
        <f>'Input Sheet'!X167*$A$52*$A$14</f>
        <v>0</v>
      </c>
      <c r="U14" s="121">
        <f>'Input Sheet'!Y167*$A$52*$A$14</f>
        <v>0</v>
      </c>
      <c r="V14" s="121">
        <f>'Input Sheet'!Z167*$A$52*$A$14</f>
        <v>0</v>
      </c>
      <c r="W14" s="121">
        <f>'Input Sheet'!AA167*$A$52*$A$14</f>
        <v>0</v>
      </c>
      <c r="X14" s="121">
        <f>'Input Sheet'!AB167*$A$52*$A$14</f>
        <v>0</v>
      </c>
      <c r="Y14" s="121">
        <f>'Input Sheet'!AC167*$A$52*$A$14</f>
        <v>0</v>
      </c>
      <c r="Z14" s="121">
        <f>'Input Sheet'!AD167*$A$52*$A$14</f>
        <v>0</v>
      </c>
      <c r="AA14" s="121">
        <f>'Input Sheet'!AE167*$A$52*$A$14</f>
        <v>0</v>
      </c>
      <c r="AB14" s="121">
        <f>'Input Sheet'!AF167*$A$52*$A$14</f>
        <v>0</v>
      </c>
      <c r="AC14" s="121">
        <f>'Input Sheet'!AG167*$A$52*$A$14</f>
        <v>0</v>
      </c>
      <c r="AD14" s="121">
        <f>'Input Sheet'!AH167*$A$52*$A$14</f>
        <v>0</v>
      </c>
      <c r="AE14" s="121">
        <f>'Input Sheet'!AI167*$A$52*$A$14</f>
        <v>0</v>
      </c>
      <c r="AF14" s="121">
        <f>'Input Sheet'!AJ167*$A$52*$A$14</f>
        <v>0</v>
      </c>
      <c r="AG14" s="121">
        <f>'Input Sheet'!AK167*$A$52*$A$14</f>
        <v>0</v>
      </c>
      <c r="AH14" s="121">
        <f>'Input Sheet'!AL167*$A$52*$A$14</f>
        <v>0</v>
      </c>
      <c r="AI14" s="121">
        <f>'Input Sheet'!AM167*$A$52*$A$14</f>
        <v>0</v>
      </c>
      <c r="AJ14" s="121">
        <f>'Input Sheet'!AN167*$A$52*$A$14</f>
        <v>0</v>
      </c>
      <c r="AK14" s="121">
        <f>'Input Sheet'!AO167*$A$52*$A$14</f>
        <v>0</v>
      </c>
      <c r="AL14" s="121">
        <f>'Input Sheet'!AP167*$A$52*$A$14</f>
        <v>0</v>
      </c>
      <c r="AM14" s="121">
        <f>'Input Sheet'!AQ167*$A$52*$A$14</f>
        <v>0</v>
      </c>
      <c r="AN14" s="121">
        <f>'Input Sheet'!AR167*$A$52*$A$14</f>
        <v>0</v>
      </c>
      <c r="AO14" s="121">
        <f>'Input Sheet'!AS167*$A$52*$A$14</f>
        <v>0</v>
      </c>
      <c r="AP14" s="121">
        <f>'Input Sheet'!AT167*$A$52*$A$14</f>
        <v>0</v>
      </c>
      <c r="AQ14" s="121">
        <f>'Input Sheet'!AU167*$A$52*$A$14</f>
        <v>0</v>
      </c>
      <c r="AR14" s="121">
        <f>'Input Sheet'!AV167*$A$52*$A$14</f>
        <v>0</v>
      </c>
      <c r="AS14" s="121">
        <f>'Input Sheet'!AW167*$A$52*$A$14</f>
        <v>0</v>
      </c>
      <c r="AT14" s="121">
        <f>'Input Sheet'!AX167*$A$52*$A$14</f>
        <v>0</v>
      </c>
      <c r="AU14" s="121">
        <f>'Input Sheet'!AY167*$A$52*$A$14</f>
        <v>0</v>
      </c>
      <c r="AV14" s="121">
        <f>'Input Sheet'!AZ167*$A$52*$A$14</f>
        <v>0</v>
      </c>
      <c r="AW14" s="121">
        <f>'Input Sheet'!BA167*$A$52*$A$14</f>
        <v>0</v>
      </c>
      <c r="AX14" s="121">
        <f>'Input Sheet'!BB167*$A$52*$A$14</f>
        <v>0</v>
      </c>
      <c r="AY14" s="121">
        <f>'Input Sheet'!BC167*$A$52*$A$14</f>
        <v>0</v>
      </c>
      <c r="AZ14" s="121">
        <f>'Input Sheet'!BD167*$A$52*$A$14</f>
        <v>0</v>
      </c>
      <c r="BA14" s="121">
        <f>'Input Sheet'!BE167*$A$52*$A$14</f>
        <v>0</v>
      </c>
      <c r="BB14" s="121">
        <f>'Input Sheet'!BF167*$A$52*$A$14</f>
        <v>0</v>
      </c>
      <c r="BC14" s="10"/>
    </row>
    <row r="15" spans="1:55" ht="15.75" hidden="1" outlineLevel="1" thickBot="1" x14ac:dyDescent="0.3">
      <c r="A15" s="10"/>
      <c r="B15" s="2" t="s">
        <v>7</v>
      </c>
      <c r="C15" s="122">
        <f ca="1">E15+NPV(C8,INDIRECT("F15:"&amp;ADDRESS(15,4+'Input Sheet'!$G$11)))</f>
        <v>0</v>
      </c>
      <c r="D15" s="115"/>
      <c r="E15" s="108">
        <f>IF(E9='Input Sheet'!$E$84,'Input Sheet'!$E$85,0)*$A$53</f>
        <v>0</v>
      </c>
      <c r="F15" s="109">
        <f>IF(F9='Input Sheet'!$E$84,'Input Sheet'!$E$85,0)*$A$53</f>
        <v>0</v>
      </c>
      <c r="G15" s="109">
        <f>IF(G9='Input Sheet'!$E$84,'Input Sheet'!$E$85,0)*$A$53</f>
        <v>0</v>
      </c>
      <c r="H15" s="109">
        <f>IF(H9='Input Sheet'!$E$84,'Input Sheet'!$E$85,0)*$A$53</f>
        <v>0</v>
      </c>
      <c r="I15" s="109">
        <f>IF(I9='Input Sheet'!$E$84,'Input Sheet'!$E$85,0)*$A$53</f>
        <v>0</v>
      </c>
      <c r="J15" s="109">
        <f>IF(J9='Input Sheet'!$E$84,'Input Sheet'!$E$85,0)*$A$53</f>
        <v>0</v>
      </c>
      <c r="K15" s="109">
        <f>IF(K9='Input Sheet'!$E$84,'Input Sheet'!$E$85,0)*$A$53</f>
        <v>0</v>
      </c>
      <c r="L15" s="109">
        <f>IF(L9='Input Sheet'!$E$84,'Input Sheet'!$E$85,0)*$A$53</f>
        <v>0</v>
      </c>
      <c r="M15" s="109">
        <f>IF(M9='Input Sheet'!$E$84,'Input Sheet'!$E$85,0)*$A$53</f>
        <v>0</v>
      </c>
      <c r="N15" s="109">
        <f>IF(N9='Input Sheet'!$E$84,'Input Sheet'!$E$85,0)*$A$53</f>
        <v>0</v>
      </c>
      <c r="O15" s="109">
        <f>IF(O9='Input Sheet'!$E$84,'Input Sheet'!$E$85,0)*$A$53</f>
        <v>0</v>
      </c>
      <c r="P15" s="109">
        <f>IF(P9='Input Sheet'!$E$84,'Input Sheet'!$E$85,0)*$A$53</f>
        <v>0</v>
      </c>
      <c r="Q15" s="109">
        <f>IF(Q9='Input Sheet'!$E$84,'Input Sheet'!$E$85,0)*$A$53</f>
        <v>0</v>
      </c>
      <c r="R15" s="109">
        <f>IF(R9='Input Sheet'!$E$84,'Input Sheet'!$E$85,0)*$A$53</f>
        <v>0</v>
      </c>
      <c r="S15" s="109">
        <f>IF(S9='Input Sheet'!$E$84,'Input Sheet'!$E$85,0)*$A$53</f>
        <v>0</v>
      </c>
      <c r="T15" s="109">
        <f>IF(T9='Input Sheet'!$E$84,'Input Sheet'!$E$85,0)*$A$53</f>
        <v>0</v>
      </c>
      <c r="U15" s="109">
        <f>IF(U9='Input Sheet'!$E$84,'Input Sheet'!$E$85,0)*$A$53</f>
        <v>0</v>
      </c>
      <c r="V15" s="109">
        <f>IF(V9='Input Sheet'!$E$84,'Input Sheet'!$E$85,0)*$A$53</f>
        <v>0</v>
      </c>
      <c r="W15" s="109">
        <f>IF(W9='Input Sheet'!$E$84,'Input Sheet'!$E$85,0)*$A$53</f>
        <v>0</v>
      </c>
      <c r="X15" s="109">
        <f>IF(X9='Input Sheet'!$E$84,'Input Sheet'!$E$85,0)*$A$53</f>
        <v>0</v>
      </c>
      <c r="Y15" s="109">
        <f>IF(Y9='Input Sheet'!$E$84,'Input Sheet'!$E$85,0)*$A$53</f>
        <v>0</v>
      </c>
      <c r="Z15" s="109">
        <f>IF(Z9='Input Sheet'!$E$84,'Input Sheet'!$E$85,0)*$A$53</f>
        <v>0</v>
      </c>
      <c r="AA15" s="109">
        <f>IF(AA9='Input Sheet'!$E$84,'Input Sheet'!$E$85,0)*$A$53</f>
        <v>0</v>
      </c>
      <c r="AB15" s="109">
        <f>IF(AB9='Input Sheet'!$E$84,'Input Sheet'!$E$85,0)*$A$53</f>
        <v>0</v>
      </c>
      <c r="AC15" s="109">
        <f>IF(AC9='Input Sheet'!$E$84,'Input Sheet'!$E$85,0)*$A$53</f>
        <v>0</v>
      </c>
      <c r="AD15" s="109">
        <f>IF(AD9='Input Sheet'!$E$84,'Input Sheet'!$E$85,0)*$A$53</f>
        <v>0</v>
      </c>
      <c r="AE15" s="109">
        <f>IF(AE9='Input Sheet'!$E$84,'Input Sheet'!$E$85,0)*$A$53</f>
        <v>0</v>
      </c>
      <c r="AF15" s="109">
        <f>IF(AF9='Input Sheet'!$E$84,'Input Sheet'!$E$85,0)*$A$53</f>
        <v>0</v>
      </c>
      <c r="AG15" s="109">
        <f>IF(AG9='Input Sheet'!$E$84,'Input Sheet'!$E$85,0)*$A$53</f>
        <v>0</v>
      </c>
      <c r="AH15" s="109">
        <f>IF(AH9='Input Sheet'!$E$84,'Input Sheet'!$E$85,0)*$A$53</f>
        <v>0</v>
      </c>
      <c r="AI15" s="109">
        <f>IF(AI9='Input Sheet'!$E$84,'Input Sheet'!$E$85,0)*$A$53</f>
        <v>0</v>
      </c>
      <c r="AJ15" s="109">
        <f>IF(AJ9='Input Sheet'!$E$84,'Input Sheet'!$E$85,0)*$A$53</f>
        <v>0</v>
      </c>
      <c r="AK15" s="109">
        <f>IF(AK9='Input Sheet'!$E$84,'Input Sheet'!$E$85,0)*$A$53</f>
        <v>0</v>
      </c>
      <c r="AL15" s="109">
        <f>IF(AL9='Input Sheet'!$E$84,'Input Sheet'!$E$85,0)*$A$53</f>
        <v>0</v>
      </c>
      <c r="AM15" s="109">
        <f>IF(AM9='Input Sheet'!$E$84,'Input Sheet'!$E$85,0)*$A$53</f>
        <v>0</v>
      </c>
      <c r="AN15" s="109">
        <f>IF(AN9='Input Sheet'!$E$84,'Input Sheet'!$E$85,0)*$A$53</f>
        <v>0</v>
      </c>
      <c r="AO15" s="109">
        <f>IF(AO9='Input Sheet'!$E$84,'Input Sheet'!$E$85,0)*$A$53</f>
        <v>0</v>
      </c>
      <c r="AP15" s="109">
        <f>IF(AP9='Input Sheet'!$E$84,'Input Sheet'!$E$85,0)*$A$53</f>
        <v>0</v>
      </c>
      <c r="AQ15" s="109">
        <f>IF(AQ9='Input Sheet'!$E$84,'Input Sheet'!$E$85,0)*$A$53</f>
        <v>0</v>
      </c>
      <c r="AR15" s="109">
        <f>IF(AR9='Input Sheet'!$E$84,'Input Sheet'!$E$85,0)*$A$53</f>
        <v>0</v>
      </c>
      <c r="AS15" s="109">
        <f>IF(AS9='Input Sheet'!$E$84,'Input Sheet'!$E$85,0)*$A$53</f>
        <v>0</v>
      </c>
      <c r="AT15" s="109">
        <f>IF(AT9='Input Sheet'!$E$84,'Input Sheet'!$E$85,0)*$A$53</f>
        <v>0</v>
      </c>
      <c r="AU15" s="109">
        <f>IF(AU9='Input Sheet'!$E$84,'Input Sheet'!$E$85,0)*$A$53</f>
        <v>0</v>
      </c>
      <c r="AV15" s="109">
        <f>IF(AV9='Input Sheet'!$E$84,'Input Sheet'!$E$85,0)*$A$53</f>
        <v>0</v>
      </c>
      <c r="AW15" s="109">
        <f>IF(AW9='Input Sheet'!$E$84,'Input Sheet'!$E$85,0)*$A$53</f>
        <v>0</v>
      </c>
      <c r="AX15" s="109">
        <f>IF(AX9='Input Sheet'!$E$84,'Input Sheet'!$E$85,0)*$A$53</f>
        <v>0</v>
      </c>
      <c r="AY15" s="109">
        <f>IF(AY9='Input Sheet'!$E$84,'Input Sheet'!$E$85,0)*$A$53</f>
        <v>0</v>
      </c>
      <c r="AZ15" s="109">
        <f>IF(AZ9='Input Sheet'!$E$84,'Input Sheet'!$E$85,0)*$A$53</f>
        <v>0</v>
      </c>
      <c r="BA15" s="109">
        <f>IF(BA9='Input Sheet'!$E$84,'Input Sheet'!$E$85,0)*$A$53</f>
        <v>0</v>
      </c>
      <c r="BB15" s="109">
        <f>IF(BB9='Input Sheet'!$E$84,'Input Sheet'!$E$85,0)*$A$53</f>
        <v>0</v>
      </c>
      <c r="BC15" s="10"/>
    </row>
    <row r="16" spans="1:55" ht="3.75" hidden="1" customHeight="1" outlineLevel="1" thickBot="1" x14ac:dyDescent="0.3">
      <c r="A16" s="10"/>
      <c r="B16" s="5"/>
      <c r="C16" s="123"/>
      <c r="D16" s="124"/>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0"/>
    </row>
    <row r="17" spans="1:55" ht="16.5" hidden="1" outlineLevel="1" thickBot="1" x14ac:dyDescent="0.3">
      <c r="A17" s="10"/>
      <c r="B17" s="15" t="s">
        <v>27</v>
      </c>
      <c r="C17" s="125">
        <f ca="1">+SUM(C11:C15)</f>
        <v>0</v>
      </c>
      <c r="D17" s="124"/>
      <c r="E17" s="110">
        <f>+SUM(E11:E15)</f>
        <v>0</v>
      </c>
      <c r="F17" s="111">
        <f t="shared" ref="F17:AH17" si="1">+SUM(F11:F15)</f>
        <v>0</v>
      </c>
      <c r="G17" s="111">
        <f t="shared" si="1"/>
        <v>0</v>
      </c>
      <c r="H17" s="111">
        <f t="shared" si="1"/>
        <v>0</v>
      </c>
      <c r="I17" s="111">
        <f t="shared" si="1"/>
        <v>0</v>
      </c>
      <c r="J17" s="111">
        <f t="shared" si="1"/>
        <v>0</v>
      </c>
      <c r="K17" s="111">
        <f t="shared" si="1"/>
        <v>0</v>
      </c>
      <c r="L17" s="111">
        <f t="shared" si="1"/>
        <v>0</v>
      </c>
      <c r="M17" s="111">
        <f t="shared" si="1"/>
        <v>0</v>
      </c>
      <c r="N17" s="111">
        <f t="shared" si="1"/>
        <v>0</v>
      </c>
      <c r="O17" s="111">
        <f t="shared" si="1"/>
        <v>0</v>
      </c>
      <c r="P17" s="111">
        <f t="shared" si="1"/>
        <v>0</v>
      </c>
      <c r="Q17" s="111">
        <f t="shared" si="1"/>
        <v>0</v>
      </c>
      <c r="R17" s="111">
        <f t="shared" si="1"/>
        <v>0</v>
      </c>
      <c r="S17" s="111">
        <f t="shared" si="1"/>
        <v>0</v>
      </c>
      <c r="T17" s="111">
        <f t="shared" si="1"/>
        <v>0</v>
      </c>
      <c r="U17" s="111">
        <f t="shared" si="1"/>
        <v>0</v>
      </c>
      <c r="V17" s="111">
        <f t="shared" si="1"/>
        <v>0</v>
      </c>
      <c r="W17" s="111">
        <f t="shared" si="1"/>
        <v>0</v>
      </c>
      <c r="X17" s="111">
        <f t="shared" si="1"/>
        <v>0</v>
      </c>
      <c r="Y17" s="111">
        <f t="shared" si="1"/>
        <v>0</v>
      </c>
      <c r="Z17" s="111">
        <f t="shared" si="1"/>
        <v>0</v>
      </c>
      <c r="AA17" s="111">
        <f t="shared" si="1"/>
        <v>0</v>
      </c>
      <c r="AB17" s="111">
        <f t="shared" si="1"/>
        <v>0</v>
      </c>
      <c r="AC17" s="111">
        <f t="shared" si="1"/>
        <v>0</v>
      </c>
      <c r="AD17" s="111">
        <f t="shared" si="1"/>
        <v>0</v>
      </c>
      <c r="AE17" s="111">
        <f t="shared" si="1"/>
        <v>0</v>
      </c>
      <c r="AF17" s="111">
        <f t="shared" si="1"/>
        <v>0</v>
      </c>
      <c r="AG17" s="111">
        <f t="shared" si="1"/>
        <v>0</v>
      </c>
      <c r="AH17" s="111">
        <f t="shared" si="1"/>
        <v>0</v>
      </c>
      <c r="AI17" s="111">
        <f t="shared" ref="AI17:BB17" si="2">+SUM(AI11:AI15)</f>
        <v>0</v>
      </c>
      <c r="AJ17" s="111">
        <f t="shared" si="2"/>
        <v>0</v>
      </c>
      <c r="AK17" s="111">
        <f t="shared" si="2"/>
        <v>0</v>
      </c>
      <c r="AL17" s="111">
        <f t="shared" si="2"/>
        <v>0</v>
      </c>
      <c r="AM17" s="111">
        <f t="shared" si="2"/>
        <v>0</v>
      </c>
      <c r="AN17" s="111">
        <f t="shared" si="2"/>
        <v>0</v>
      </c>
      <c r="AO17" s="111">
        <f t="shared" si="2"/>
        <v>0</v>
      </c>
      <c r="AP17" s="111">
        <f t="shared" si="2"/>
        <v>0</v>
      </c>
      <c r="AQ17" s="111">
        <f t="shared" si="2"/>
        <v>0</v>
      </c>
      <c r="AR17" s="111">
        <f t="shared" si="2"/>
        <v>0</v>
      </c>
      <c r="AS17" s="111">
        <f t="shared" si="2"/>
        <v>0</v>
      </c>
      <c r="AT17" s="111">
        <f t="shared" si="2"/>
        <v>0</v>
      </c>
      <c r="AU17" s="111">
        <f t="shared" si="2"/>
        <v>0</v>
      </c>
      <c r="AV17" s="111">
        <f t="shared" si="2"/>
        <v>0</v>
      </c>
      <c r="AW17" s="111">
        <f t="shared" si="2"/>
        <v>0</v>
      </c>
      <c r="AX17" s="111">
        <f t="shared" si="2"/>
        <v>0</v>
      </c>
      <c r="AY17" s="111">
        <f t="shared" si="2"/>
        <v>0</v>
      </c>
      <c r="AZ17" s="111">
        <f t="shared" si="2"/>
        <v>0</v>
      </c>
      <c r="BA17" s="111">
        <f t="shared" si="2"/>
        <v>0</v>
      </c>
      <c r="BB17" s="111">
        <f t="shared" si="2"/>
        <v>0</v>
      </c>
      <c r="BC17" s="10"/>
    </row>
    <row r="18" spans="1:55" ht="16.5" hidden="1" outlineLevel="1" thickBot="1" x14ac:dyDescent="0.3">
      <c r="A18" s="10"/>
      <c r="B18" s="15" t="s">
        <v>26</v>
      </c>
      <c r="C18" s="18" t="e">
        <f ca="1">IRR(INDIRECT("E17:"&amp;ADDRESS(17,4+'Input Sheet'!$G$11)))</f>
        <v>#NUM!</v>
      </c>
      <c r="D18" s="11"/>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row>
    <row r="19" spans="1:55" hidden="1" outlineLevel="1"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row>
    <row r="20" spans="1:55" hidden="1" outlineLevel="1"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row>
    <row r="21" spans="1:55" hidden="1" outlineLevel="1"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row>
    <row r="22" spans="1:55" hidden="1" outlineLevel="1" x14ac:dyDescent="0.25">
      <c r="A22" s="10"/>
      <c r="B22" s="10"/>
      <c r="C22" s="220"/>
      <c r="D22" s="22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row>
    <row r="23" spans="1:55" ht="15.75" hidden="1" outlineLevel="1" thickBot="1" x14ac:dyDescent="0.3">
      <c r="A23" s="10"/>
      <c r="B23" s="10"/>
      <c r="C23" s="220"/>
      <c r="D23" s="220"/>
      <c r="E23" s="258" t="s">
        <v>5</v>
      </c>
      <c r="F23" s="220"/>
      <c r="G23" s="220"/>
      <c r="H23" s="220"/>
      <c r="I23" s="10"/>
      <c r="J23" s="10" t="s">
        <v>154</v>
      </c>
      <c r="K23" s="289" t="s">
        <v>173</v>
      </c>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row>
    <row r="24" spans="1:55" hidden="1" outlineLevel="1" x14ac:dyDescent="0.25">
      <c r="A24" s="10"/>
      <c r="B24" s="10"/>
      <c r="C24" s="220"/>
      <c r="D24" s="220"/>
      <c r="E24" s="251">
        <v>1</v>
      </c>
      <c r="F24" s="252">
        <v>0.5</v>
      </c>
      <c r="G24" s="252">
        <v>0.75</v>
      </c>
      <c r="H24" s="253">
        <v>1.25</v>
      </c>
      <c r="I24" s="253">
        <v>1.5</v>
      </c>
      <c r="J24" s="290"/>
      <c r="K24" s="27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row>
    <row r="25" spans="1:55" ht="15.75" hidden="1" outlineLevel="1" thickBot="1" x14ac:dyDescent="0.3">
      <c r="A25" s="10"/>
      <c r="B25" s="10"/>
      <c r="C25" s="220"/>
      <c r="D25" s="220"/>
      <c r="E25" s="254">
        <f ca="1">$C$17</f>
        <v>0</v>
      </c>
      <c r="F25" s="255"/>
      <c r="G25" s="255"/>
      <c r="H25" s="256"/>
      <c r="I25" s="256"/>
      <c r="J25" s="256"/>
      <c r="K25" s="257"/>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1:55" hidden="1" outlineLevel="1" x14ac:dyDescent="0.25">
      <c r="A26" s="10"/>
      <c r="B26" s="10"/>
      <c r="C26" s="220"/>
      <c r="D26" s="220"/>
      <c r="E26" s="220"/>
      <c r="F26" s="220"/>
      <c r="G26" s="22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55" ht="15.75" hidden="1" outlineLevel="1" thickBot="1" x14ac:dyDescent="0.3">
      <c r="A27" s="10"/>
      <c r="B27" s="10"/>
      <c r="C27" s="220"/>
      <c r="D27" s="220"/>
      <c r="E27" s="258" t="s">
        <v>35</v>
      </c>
      <c r="F27" s="220"/>
      <c r="G27" s="220"/>
      <c r="H27" s="10"/>
      <c r="I27" s="10"/>
      <c r="J27" s="10" t="s">
        <v>154</v>
      </c>
      <c r="K27" s="289" t="s">
        <v>173</v>
      </c>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row>
    <row r="28" spans="1:55" hidden="1" outlineLevel="1" x14ac:dyDescent="0.25">
      <c r="A28" s="10"/>
      <c r="B28" s="10"/>
      <c r="C28" s="220"/>
      <c r="D28" s="220"/>
      <c r="E28" s="251">
        <v>1</v>
      </c>
      <c r="F28" s="252">
        <v>0.5</v>
      </c>
      <c r="G28" s="252">
        <v>0.75</v>
      </c>
      <c r="H28" s="253">
        <v>1.25</v>
      </c>
      <c r="I28" s="253">
        <v>1.5</v>
      </c>
      <c r="J28" s="290"/>
      <c r="K28" s="27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1:55" ht="15.75" hidden="1" outlineLevel="1" thickBot="1" x14ac:dyDescent="0.3">
      <c r="A29" s="10"/>
      <c r="B29" s="10"/>
      <c r="C29" s="220"/>
      <c r="D29" s="220"/>
      <c r="E29" s="254">
        <f ca="1">$C$17</f>
        <v>0</v>
      </c>
      <c r="F29" s="255"/>
      <c r="G29" s="255"/>
      <c r="H29" s="256"/>
      <c r="I29" s="256"/>
      <c r="J29" s="256"/>
      <c r="K29" s="257"/>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row>
    <row r="30" spans="1:55" hidden="1" outlineLevel="1" x14ac:dyDescent="0.25">
      <c r="A30" s="10"/>
      <c r="B30" s="10"/>
      <c r="C30" s="220"/>
      <c r="D30" s="220"/>
      <c r="E30" s="220"/>
      <c r="F30" s="220"/>
      <c r="G30" s="22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row>
    <row r="31" spans="1:55" ht="15.75" hidden="1" outlineLevel="1" thickBot="1" x14ac:dyDescent="0.3">
      <c r="A31" s="10"/>
      <c r="B31" s="10"/>
      <c r="C31" s="220"/>
      <c r="D31" s="220"/>
      <c r="E31" s="258" t="s">
        <v>6</v>
      </c>
      <c r="F31" s="220"/>
      <c r="G31" s="220"/>
      <c r="H31" s="10"/>
      <c r="I31" s="10"/>
      <c r="J31" s="10" t="s">
        <v>154</v>
      </c>
      <c r="K31" s="289" t="s">
        <v>173</v>
      </c>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row>
    <row r="32" spans="1:55" hidden="1" outlineLevel="1" x14ac:dyDescent="0.25">
      <c r="A32" s="10"/>
      <c r="B32" s="10"/>
      <c r="C32" s="220"/>
      <c r="D32" s="220"/>
      <c r="E32" s="251">
        <v>1</v>
      </c>
      <c r="F32" s="252">
        <v>0.5</v>
      </c>
      <c r="G32" s="252">
        <v>0.75</v>
      </c>
      <c r="H32" s="253">
        <v>1.25</v>
      </c>
      <c r="I32" s="253">
        <v>1.5</v>
      </c>
      <c r="J32" s="290"/>
      <c r="K32" s="27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row>
    <row r="33" spans="1:55" ht="15.75" hidden="1" outlineLevel="1" thickBot="1" x14ac:dyDescent="0.3">
      <c r="A33" s="10"/>
      <c r="B33" s="10"/>
      <c r="C33" s="220"/>
      <c r="D33" s="220"/>
      <c r="E33" s="254">
        <f ca="1">$C$17</f>
        <v>0</v>
      </c>
      <c r="F33" s="255"/>
      <c r="G33" s="255"/>
      <c r="H33" s="256"/>
      <c r="I33" s="256"/>
      <c r="J33" s="256"/>
      <c r="K33" s="257"/>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row>
    <row r="34" spans="1:55" hidden="1" outlineLevel="1" x14ac:dyDescent="0.25">
      <c r="A34" s="10"/>
      <c r="B34" s="10"/>
      <c r="C34" s="220"/>
      <c r="D34" s="220"/>
      <c r="E34" s="220"/>
      <c r="F34" s="220"/>
      <c r="G34" s="22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row>
    <row r="35" spans="1:55" ht="15.75" hidden="1" outlineLevel="1" thickBot="1" x14ac:dyDescent="0.3">
      <c r="A35" s="10"/>
      <c r="B35" s="10"/>
      <c r="C35" s="220"/>
      <c r="D35" s="220"/>
      <c r="E35" s="258" t="s">
        <v>23</v>
      </c>
      <c r="F35" s="220"/>
      <c r="G35" s="220"/>
      <c r="H35" s="10"/>
      <c r="I35" s="10"/>
      <c r="J35" s="10" t="s">
        <v>154</v>
      </c>
      <c r="K35" s="289" t="s">
        <v>173</v>
      </c>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row>
    <row r="36" spans="1:55" hidden="1" outlineLevel="1" x14ac:dyDescent="0.25">
      <c r="A36" s="10"/>
      <c r="B36" s="10"/>
      <c r="C36" s="220"/>
      <c r="D36" s="220"/>
      <c r="E36" s="251">
        <v>1</v>
      </c>
      <c r="F36" s="252">
        <v>0.5</v>
      </c>
      <c r="G36" s="252">
        <v>0.75</v>
      </c>
      <c r="H36" s="253">
        <v>1.25</v>
      </c>
      <c r="I36" s="253">
        <v>1.5</v>
      </c>
      <c r="J36" s="290"/>
      <c r="K36" s="27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row>
    <row r="37" spans="1:55" ht="15.75" hidden="1" outlineLevel="1" thickBot="1" x14ac:dyDescent="0.3">
      <c r="A37" s="10"/>
      <c r="B37" s="10"/>
      <c r="C37" s="220"/>
      <c r="D37" s="220"/>
      <c r="E37" s="254">
        <f ca="1">$C$17</f>
        <v>0</v>
      </c>
      <c r="F37" s="255"/>
      <c r="G37" s="255"/>
      <c r="H37" s="256"/>
      <c r="I37" s="256"/>
      <c r="J37" s="256"/>
      <c r="K37" s="257"/>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row>
    <row r="38" spans="1:55" hidden="1" outlineLevel="1" x14ac:dyDescent="0.25">
      <c r="A38" s="10"/>
      <c r="B38" s="10"/>
      <c r="C38" s="220"/>
      <c r="D38" s="220"/>
      <c r="E38" s="220"/>
      <c r="F38" s="220"/>
      <c r="G38" s="22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row>
    <row r="39" spans="1:55" ht="15.75" hidden="1" outlineLevel="1" thickBot="1" x14ac:dyDescent="0.3">
      <c r="A39" s="10"/>
      <c r="B39" s="10"/>
      <c r="C39" s="220"/>
      <c r="D39" s="220"/>
      <c r="E39" s="258" t="s">
        <v>7</v>
      </c>
      <c r="F39" s="220"/>
      <c r="G39" s="220"/>
      <c r="H39" s="10"/>
      <c r="I39" s="10"/>
      <c r="J39" s="10" t="s">
        <v>154</v>
      </c>
      <c r="K39" s="289" t="s">
        <v>173</v>
      </c>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row>
    <row r="40" spans="1:55" hidden="1" outlineLevel="1" x14ac:dyDescent="0.25">
      <c r="A40" s="10"/>
      <c r="B40" s="10"/>
      <c r="C40" s="220"/>
      <c r="D40" s="220"/>
      <c r="E40" s="251">
        <v>1</v>
      </c>
      <c r="F40" s="252">
        <v>0.5</v>
      </c>
      <c r="G40" s="252">
        <v>0.75</v>
      </c>
      <c r="H40" s="253">
        <v>1.25</v>
      </c>
      <c r="I40" s="253">
        <v>1.5</v>
      </c>
      <c r="J40" s="290"/>
      <c r="K40" s="27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row>
    <row r="41" spans="1:55" ht="15.75" hidden="1" outlineLevel="1" thickBot="1" x14ac:dyDescent="0.3">
      <c r="A41" s="10"/>
      <c r="B41" s="10"/>
      <c r="C41" s="220"/>
      <c r="D41" s="220"/>
      <c r="E41" s="254">
        <f ca="1">$C$17</f>
        <v>0</v>
      </c>
      <c r="F41" s="255"/>
      <c r="G41" s="255"/>
      <c r="H41" s="256"/>
      <c r="I41" s="256"/>
      <c r="J41" s="256"/>
      <c r="K41" s="257"/>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row>
    <row r="42" spans="1:55" hidden="1" outlineLevel="1" x14ac:dyDescent="0.25">
      <c r="A42" s="10"/>
      <c r="B42" s="10"/>
      <c r="C42" s="220"/>
      <c r="D42" s="220"/>
      <c r="E42" s="220"/>
      <c r="F42" s="220"/>
      <c r="G42" s="220"/>
      <c r="H42" s="22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row>
    <row r="43" spans="1:55" hidden="1" outlineLevel="1" x14ac:dyDescent="0.25">
      <c r="A43" s="10"/>
      <c r="B43" s="10"/>
      <c r="C43" s="10"/>
      <c r="D43" s="10"/>
      <c r="E43" s="220"/>
      <c r="F43" s="220"/>
      <c r="G43" s="220"/>
      <c r="H43" s="22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row>
    <row r="44" spans="1:55" collapsed="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row>
    <row r="45" spans="1:55" ht="21" x14ac:dyDescent="0.35">
      <c r="A45" s="10"/>
      <c r="B45" s="214" t="s">
        <v>167</v>
      </c>
      <c r="C45" s="10"/>
      <c r="D45" s="10"/>
      <c r="E45" s="250"/>
      <c r="F45" s="250"/>
      <c r="G45" s="250"/>
      <c r="H45" s="250"/>
      <c r="I45" s="250"/>
      <c r="J45" s="291"/>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row>
    <row r="46" spans="1:55" ht="21" x14ac:dyDescent="0.35">
      <c r="A46" s="10"/>
      <c r="B46" s="214"/>
      <c r="C46" s="10"/>
      <c r="D46" s="10"/>
      <c r="E46" s="250"/>
      <c r="F46" s="250"/>
      <c r="G46" s="250"/>
      <c r="H46" s="250"/>
      <c r="I46" s="250"/>
      <c r="J46" s="25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row>
    <row r="47" spans="1:55" x14ac:dyDescent="0.25">
      <c r="A47" s="10"/>
      <c r="B47" s="10"/>
      <c r="C47" s="249" t="s">
        <v>153</v>
      </c>
      <c r="D47" s="10"/>
      <c r="E47" s="10" t="s">
        <v>154</v>
      </c>
      <c r="F47" s="10"/>
      <c r="G47" s="247">
        <v>0.5</v>
      </c>
      <c r="H47" s="247">
        <v>0.75</v>
      </c>
      <c r="I47" s="247">
        <v>1</v>
      </c>
      <c r="J47" s="247">
        <v>1.25</v>
      </c>
      <c r="K47" s="247">
        <v>1.5</v>
      </c>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row>
    <row r="48" spans="1:55" ht="3.75" customHeight="1" thickBot="1" x14ac:dyDescent="0.3">
      <c r="A48" s="10"/>
      <c r="B48" s="273"/>
      <c r="C48" s="273"/>
      <c r="D48" s="273"/>
      <c r="E48" s="273"/>
      <c r="F48" s="10"/>
      <c r="G48" s="273"/>
      <c r="H48" s="273"/>
      <c r="I48" s="273"/>
      <c r="J48" s="273"/>
      <c r="K48" s="273"/>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row>
    <row r="49" spans="1:55" ht="15.75" thickBot="1" x14ac:dyDescent="0.3">
      <c r="A49" s="10">
        <v>1</v>
      </c>
      <c r="B49" s="2" t="s">
        <v>5</v>
      </c>
      <c r="C49" s="259" t="e">
        <f ca="1">((G49-I49)/I49)/(($G$47-$I$47)/$I$47)</f>
        <v>#DIV/0!</v>
      </c>
      <c r="D49" s="10"/>
      <c r="E49" s="218" t="str">
        <f>IF(J24="","n.a.",J24-1)</f>
        <v>n.a.</v>
      </c>
      <c r="F49" s="10"/>
      <c r="G49" s="262">
        <f>+F25</f>
        <v>0</v>
      </c>
      <c r="H49" s="263">
        <f>+G25</f>
        <v>0</v>
      </c>
      <c r="I49" s="263">
        <f ca="1">+E25</f>
        <v>0</v>
      </c>
      <c r="J49" s="263">
        <f>+H25</f>
        <v>0</v>
      </c>
      <c r="K49" s="263">
        <f>+I25</f>
        <v>0</v>
      </c>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row>
    <row r="50" spans="1:55" ht="15.75" thickBot="1" x14ac:dyDescent="0.3">
      <c r="A50" s="10">
        <v>1</v>
      </c>
      <c r="B50" s="2" t="s">
        <v>35</v>
      </c>
      <c r="C50" s="259" t="e">
        <f ca="1">((G50-I50)/I50)/(($G$47-$I$47)/$I$47)</f>
        <v>#DIV/0!</v>
      </c>
      <c r="D50" s="10"/>
      <c r="E50" s="218" t="str">
        <f>IF(J28="","n.a.",J28-1)</f>
        <v>n.a.</v>
      </c>
      <c r="F50" s="10"/>
      <c r="G50" s="265">
        <f>+F29</f>
        <v>0</v>
      </c>
      <c r="H50" s="261">
        <f>+G29</f>
        <v>0</v>
      </c>
      <c r="I50" s="261">
        <f ca="1">+E29</f>
        <v>0</v>
      </c>
      <c r="J50" s="261">
        <f>+H29</f>
        <v>0</v>
      </c>
      <c r="K50" s="261">
        <f>+I29</f>
        <v>0</v>
      </c>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row>
    <row r="51" spans="1:55" ht="15.75" thickBot="1" x14ac:dyDescent="0.3">
      <c r="A51" s="10">
        <v>1</v>
      </c>
      <c r="B51" s="2" t="s">
        <v>6</v>
      </c>
      <c r="C51" s="259" t="e">
        <f ca="1">((G51-I51)/I51)/(($G$47-$I$47)/$I$47)</f>
        <v>#DIV/0!</v>
      </c>
      <c r="D51" s="10"/>
      <c r="E51" s="218" t="str">
        <f>IF(J32="","n.a.",J32-1)</f>
        <v>n.a.</v>
      </c>
      <c r="F51" s="10"/>
      <c r="G51" s="265">
        <f>+F33</f>
        <v>0</v>
      </c>
      <c r="H51" s="261">
        <f>+G33</f>
        <v>0</v>
      </c>
      <c r="I51" s="261">
        <f ca="1">+E33</f>
        <v>0</v>
      </c>
      <c r="J51" s="261">
        <f>+H33</f>
        <v>0</v>
      </c>
      <c r="K51" s="261">
        <f>+I33</f>
        <v>0</v>
      </c>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row>
    <row r="52" spans="1:55" ht="15.75" thickBot="1" x14ac:dyDescent="0.3">
      <c r="A52" s="10">
        <v>1</v>
      </c>
      <c r="B52" s="2" t="s">
        <v>23</v>
      </c>
      <c r="C52" s="260" t="e">
        <f ca="1">((G52-I52)/I52)/(($G$47-$I$47)/$I$47)</f>
        <v>#DIV/0!</v>
      </c>
      <c r="D52" s="10"/>
      <c r="E52" s="222" t="str">
        <f>IF(J36="","n.a.",J36-1)</f>
        <v>n.a.</v>
      </c>
      <c r="F52" s="10"/>
      <c r="G52" s="265">
        <f>+F37</f>
        <v>0</v>
      </c>
      <c r="H52" s="261">
        <f>+G37</f>
        <v>0</v>
      </c>
      <c r="I52" s="261">
        <f ca="1">+E37</f>
        <v>0</v>
      </c>
      <c r="J52" s="261">
        <f>+H37</f>
        <v>0</v>
      </c>
      <c r="K52" s="261">
        <f>+I37</f>
        <v>0</v>
      </c>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row>
    <row r="53" spans="1:55" ht="15.75" thickBot="1" x14ac:dyDescent="0.3">
      <c r="A53" s="10">
        <v>1</v>
      </c>
      <c r="B53" s="2" t="s">
        <v>7</v>
      </c>
      <c r="C53" s="260" t="e">
        <f ca="1">((G53-I53)/I53)/(($G$47-$I$47)/$I$47)</f>
        <v>#DIV/0!</v>
      </c>
      <c r="D53" s="10"/>
      <c r="E53" s="221" t="str">
        <f>IF(J40="","n.a.",J40-1)</f>
        <v>n.a.</v>
      </c>
      <c r="F53" s="10"/>
      <c r="G53" s="267">
        <f>+F41</f>
        <v>0</v>
      </c>
      <c r="H53" s="268">
        <f>+G41</f>
        <v>0</v>
      </c>
      <c r="I53" s="268">
        <f ca="1">+E41</f>
        <v>0</v>
      </c>
      <c r="J53" s="268">
        <f>+H41</f>
        <v>0</v>
      </c>
      <c r="K53" s="268">
        <f>+I41</f>
        <v>0</v>
      </c>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row>
    <row r="54" spans="1:55" x14ac:dyDescent="0.25">
      <c r="A54" s="10"/>
      <c r="B54" s="10"/>
      <c r="C54" s="35"/>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row>
    <row r="55" spans="1:55" x14ac:dyDescent="0.25">
      <c r="A55" s="10"/>
      <c r="B55" s="10"/>
      <c r="C55" s="35"/>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row>
    <row r="56" spans="1:55" x14ac:dyDescent="0.25">
      <c r="A56" s="10"/>
      <c r="B56" s="10"/>
      <c r="C56" s="35"/>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row>
    <row r="57" spans="1:55" x14ac:dyDescent="0.25">
      <c r="A57" s="10"/>
      <c r="B57" s="10"/>
      <c r="C57" s="35"/>
      <c r="D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row>
    <row r="58" spans="1:55" x14ac:dyDescent="0.25">
      <c r="A58" s="10"/>
      <c r="B58" s="10"/>
      <c r="C58" s="35"/>
      <c r="D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row>
    <row r="59" spans="1:55" x14ac:dyDescent="0.25">
      <c r="A59" s="10"/>
      <c r="B59" s="10"/>
      <c r="C59" s="35"/>
      <c r="D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row>
    <row r="60" spans="1:55" x14ac:dyDescent="0.25">
      <c r="A60" s="10"/>
      <c r="B60" s="10"/>
      <c r="C60" s="35"/>
      <c r="D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row>
    <row r="61" spans="1:55" x14ac:dyDescent="0.25">
      <c r="A61" s="10"/>
      <c r="B61" s="10"/>
      <c r="C61" s="249"/>
      <c r="D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row>
    <row r="62" spans="1:55" x14ac:dyDescent="0.25">
      <c r="A62" s="10"/>
      <c r="B62" s="10"/>
      <c r="C62" s="249"/>
      <c r="D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row>
    <row r="63" spans="1:55" x14ac:dyDescent="0.25">
      <c r="A63" s="10"/>
      <c r="B63" s="10"/>
      <c r="C63" s="249"/>
      <c r="D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row>
    <row r="64" spans="1:55" x14ac:dyDescent="0.25">
      <c r="A64" s="10"/>
      <c r="B64" s="10"/>
      <c r="C64" s="249"/>
      <c r="D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row>
    <row r="65" spans="1:55" x14ac:dyDescent="0.25">
      <c r="A65" s="10"/>
      <c r="B65" s="10"/>
      <c r="C65" s="249"/>
      <c r="D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row>
    <row r="66" spans="1:55" x14ac:dyDescent="0.25">
      <c r="A66" s="10"/>
      <c r="B66" s="10"/>
      <c r="C66" s="249"/>
      <c r="D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row>
    <row r="67" spans="1:55" x14ac:dyDescent="0.25">
      <c r="A67" s="10"/>
      <c r="B67" s="10"/>
      <c r="C67" s="249"/>
      <c r="D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row>
    <row r="68" spans="1:55" x14ac:dyDescent="0.25">
      <c r="A68" s="10"/>
      <c r="B68" s="10"/>
      <c r="C68" s="249"/>
      <c r="D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row>
    <row r="69" spans="1:55" x14ac:dyDescent="0.25">
      <c r="A69" s="10"/>
      <c r="B69" s="10"/>
      <c r="C69" s="249"/>
      <c r="D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row>
    <row r="70" spans="1:55" x14ac:dyDescent="0.25">
      <c r="A70" s="10"/>
      <c r="B70" s="10"/>
      <c r="C70" s="249"/>
      <c r="D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row>
    <row r="71" spans="1:55" x14ac:dyDescent="0.25">
      <c r="A71" s="10"/>
      <c r="B71" s="10"/>
      <c r="C71" s="249"/>
      <c r="D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row>
    <row r="72" spans="1:55" x14ac:dyDescent="0.25">
      <c r="A72" s="10"/>
      <c r="B72" s="10"/>
      <c r="C72" s="35"/>
      <c r="D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row>
    <row r="73" spans="1:55" x14ac:dyDescent="0.25">
      <c r="A73" s="10"/>
      <c r="B73" s="10"/>
      <c r="C73" s="35"/>
      <c r="D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row>
    <row r="74" spans="1:55" x14ac:dyDescent="0.25">
      <c r="A74" s="10"/>
      <c r="B74" s="10"/>
      <c r="C74" s="35"/>
      <c r="D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row>
    <row r="75" spans="1:55" x14ac:dyDescent="0.25">
      <c r="A75" s="10"/>
      <c r="B75" s="10"/>
      <c r="C75" s="35"/>
      <c r="D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row>
    <row r="76" spans="1:55" x14ac:dyDescent="0.25">
      <c r="A76" s="10"/>
      <c r="B76" s="10"/>
      <c r="C76" s="35"/>
      <c r="D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row>
    <row r="77" spans="1:55" x14ac:dyDescent="0.25">
      <c r="A77" s="10"/>
      <c r="B77" s="10"/>
      <c r="C77" s="35"/>
      <c r="D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row>
    <row r="78" spans="1:55" x14ac:dyDescent="0.25">
      <c r="A78" s="10"/>
      <c r="B78" s="10"/>
      <c r="C78" s="35"/>
      <c r="D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row>
    <row r="79" spans="1:55" x14ac:dyDescent="0.25">
      <c r="A79" s="10"/>
      <c r="B79" s="10"/>
      <c r="C79" s="35"/>
      <c r="D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row>
    <row r="80" spans="1:55" x14ac:dyDescent="0.25">
      <c r="A80" s="10"/>
      <c r="B80" s="10"/>
      <c r="C80" s="35"/>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row>
    <row r="81" spans="1:55" x14ac:dyDescent="0.25">
      <c r="A81" s="10"/>
      <c r="B81" s="10"/>
      <c r="C81" s="24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row>
    <row r="82" spans="1:55" x14ac:dyDescent="0.25">
      <c r="A82" s="10"/>
      <c r="B82" s="10"/>
      <c r="C82" s="24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row>
    <row r="83" spans="1:5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row>
    <row r="84" spans="1:55" ht="18.75" hidden="1" outlineLevel="1" x14ac:dyDescent="0.3">
      <c r="A84" s="30"/>
      <c r="B84" s="10"/>
      <c r="C84" s="12" t="str">
        <f>CONCATENATE("NPV @ ",'Input Sheet'!G15*100,"%")</f>
        <v>NPV @ 3%</v>
      </c>
      <c r="D84" s="11"/>
      <c r="E84" s="13">
        <f>+'Input Sheet'!$G$12</f>
        <v>2022</v>
      </c>
      <c r="F84" s="13">
        <f>E84+1</f>
        <v>2023</v>
      </c>
      <c r="G84" s="13">
        <f t="shared" ref="G84:BB84" si="3">F84+1</f>
        <v>2024</v>
      </c>
      <c r="H84" s="13">
        <f t="shared" si="3"/>
        <v>2025</v>
      </c>
      <c r="I84" s="13">
        <f t="shared" si="3"/>
        <v>2026</v>
      </c>
      <c r="J84" s="13">
        <f t="shared" si="3"/>
        <v>2027</v>
      </c>
      <c r="K84" s="13">
        <f t="shared" si="3"/>
        <v>2028</v>
      </c>
      <c r="L84" s="13">
        <f t="shared" si="3"/>
        <v>2029</v>
      </c>
      <c r="M84" s="13">
        <f t="shared" si="3"/>
        <v>2030</v>
      </c>
      <c r="N84" s="13">
        <f t="shared" si="3"/>
        <v>2031</v>
      </c>
      <c r="O84" s="13">
        <f t="shared" si="3"/>
        <v>2032</v>
      </c>
      <c r="P84" s="13">
        <f t="shared" si="3"/>
        <v>2033</v>
      </c>
      <c r="Q84" s="13">
        <f t="shared" si="3"/>
        <v>2034</v>
      </c>
      <c r="R84" s="13">
        <f t="shared" si="3"/>
        <v>2035</v>
      </c>
      <c r="S84" s="13">
        <f t="shared" si="3"/>
        <v>2036</v>
      </c>
      <c r="T84" s="13">
        <f t="shared" si="3"/>
        <v>2037</v>
      </c>
      <c r="U84" s="13">
        <f t="shared" si="3"/>
        <v>2038</v>
      </c>
      <c r="V84" s="13">
        <f t="shared" si="3"/>
        <v>2039</v>
      </c>
      <c r="W84" s="13">
        <f t="shared" si="3"/>
        <v>2040</v>
      </c>
      <c r="X84" s="13">
        <f t="shared" si="3"/>
        <v>2041</v>
      </c>
      <c r="Y84" s="13">
        <f t="shared" si="3"/>
        <v>2042</v>
      </c>
      <c r="Z84" s="13">
        <f t="shared" si="3"/>
        <v>2043</v>
      </c>
      <c r="AA84" s="13">
        <f t="shared" si="3"/>
        <v>2044</v>
      </c>
      <c r="AB84" s="13">
        <f t="shared" si="3"/>
        <v>2045</v>
      </c>
      <c r="AC84" s="13">
        <f t="shared" si="3"/>
        <v>2046</v>
      </c>
      <c r="AD84" s="13">
        <f t="shared" si="3"/>
        <v>2047</v>
      </c>
      <c r="AE84" s="13">
        <f t="shared" si="3"/>
        <v>2048</v>
      </c>
      <c r="AF84" s="13">
        <f t="shared" si="3"/>
        <v>2049</v>
      </c>
      <c r="AG84" s="13">
        <f t="shared" si="3"/>
        <v>2050</v>
      </c>
      <c r="AH84" s="13">
        <f t="shared" si="3"/>
        <v>2051</v>
      </c>
      <c r="AI84" s="13">
        <f t="shared" si="3"/>
        <v>2052</v>
      </c>
      <c r="AJ84" s="13">
        <f t="shared" si="3"/>
        <v>2053</v>
      </c>
      <c r="AK84" s="13">
        <f t="shared" si="3"/>
        <v>2054</v>
      </c>
      <c r="AL84" s="13">
        <f t="shared" si="3"/>
        <v>2055</v>
      </c>
      <c r="AM84" s="13">
        <f t="shared" si="3"/>
        <v>2056</v>
      </c>
      <c r="AN84" s="13">
        <f t="shared" si="3"/>
        <v>2057</v>
      </c>
      <c r="AO84" s="13">
        <f t="shared" si="3"/>
        <v>2058</v>
      </c>
      <c r="AP84" s="13">
        <f t="shared" si="3"/>
        <v>2059</v>
      </c>
      <c r="AQ84" s="13">
        <f t="shared" si="3"/>
        <v>2060</v>
      </c>
      <c r="AR84" s="13">
        <f t="shared" si="3"/>
        <v>2061</v>
      </c>
      <c r="AS84" s="13">
        <f t="shared" si="3"/>
        <v>2062</v>
      </c>
      <c r="AT84" s="13">
        <f t="shared" si="3"/>
        <v>2063</v>
      </c>
      <c r="AU84" s="13">
        <f t="shared" si="3"/>
        <v>2064</v>
      </c>
      <c r="AV84" s="13">
        <f t="shared" si="3"/>
        <v>2065</v>
      </c>
      <c r="AW84" s="13">
        <f t="shared" si="3"/>
        <v>2066</v>
      </c>
      <c r="AX84" s="13">
        <f t="shared" si="3"/>
        <v>2067</v>
      </c>
      <c r="AY84" s="13">
        <f t="shared" si="3"/>
        <v>2068</v>
      </c>
      <c r="AZ84" s="13">
        <f t="shared" si="3"/>
        <v>2069</v>
      </c>
      <c r="BA84" s="13">
        <f t="shared" si="3"/>
        <v>2070</v>
      </c>
      <c r="BB84" s="13">
        <f t="shared" si="3"/>
        <v>2071</v>
      </c>
      <c r="BC84" s="10"/>
    </row>
    <row r="85" spans="1:55" ht="3.75" hidden="1" customHeight="1" outlineLevel="1" thickBot="1" x14ac:dyDescent="0.3">
      <c r="A85" s="30"/>
      <c r="B85" s="1"/>
      <c r="C85" s="1"/>
      <c r="D85" s="9"/>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0"/>
    </row>
    <row r="86" spans="1:55" hidden="1" outlineLevel="1" x14ac:dyDescent="0.25">
      <c r="A86" s="30">
        <v>1</v>
      </c>
      <c r="B86" s="2" t="s">
        <v>5</v>
      </c>
      <c r="C86" s="274">
        <f ca="1">E86+NPV('Input Sheet'!$G$15,INDIRECT("F86:"&amp;ADDRESS(86,4+'Input Sheet'!$G$11)))</f>
        <v>0</v>
      </c>
      <c r="D86" s="126"/>
      <c r="E86" s="106">
        <f>-'Input Sheet'!I74*$A$86</f>
        <v>0</v>
      </c>
      <c r="F86" s="107">
        <f>-'Input Sheet'!J74*$A$86</f>
        <v>0</v>
      </c>
      <c r="G86" s="107">
        <f>-'Input Sheet'!K74*$A$86</f>
        <v>0</v>
      </c>
      <c r="H86" s="107">
        <f>-'Input Sheet'!L74*$A$86</f>
        <v>0</v>
      </c>
      <c r="I86" s="107">
        <f>-'Input Sheet'!M74*$A$86</f>
        <v>0</v>
      </c>
      <c r="J86" s="107">
        <f>-'Input Sheet'!N74*$A$86</f>
        <v>0</v>
      </c>
      <c r="K86" s="107">
        <f>-'Input Sheet'!O74*$A$86</f>
        <v>0</v>
      </c>
      <c r="L86" s="107">
        <f>-'Input Sheet'!P74*$A$86</f>
        <v>0</v>
      </c>
      <c r="M86" s="107">
        <f>-'Input Sheet'!Q74*$A$86</f>
        <v>0</v>
      </c>
      <c r="N86" s="107">
        <f>-'Input Sheet'!R74*$A$86</f>
        <v>0</v>
      </c>
      <c r="O86" s="107">
        <f>-'Input Sheet'!S74*$A$86</f>
        <v>0</v>
      </c>
      <c r="P86" s="107">
        <f>-'Input Sheet'!T74*$A$86</f>
        <v>0</v>
      </c>
      <c r="Q86" s="107">
        <f>-'Input Sheet'!U74*$A$86</f>
        <v>0</v>
      </c>
      <c r="R86" s="107">
        <f>-'Input Sheet'!V74*$A$86</f>
        <v>0</v>
      </c>
      <c r="S86" s="107">
        <f>-'Input Sheet'!W74*$A$86</f>
        <v>0</v>
      </c>
      <c r="T86" s="107">
        <f>-'Input Sheet'!X74*$A$86</f>
        <v>0</v>
      </c>
      <c r="U86" s="107">
        <f>-'Input Sheet'!Y74*$A$86</f>
        <v>0</v>
      </c>
      <c r="V86" s="107">
        <f>-'Input Sheet'!Z74*$A$86</f>
        <v>0</v>
      </c>
      <c r="W86" s="107">
        <f>-'Input Sheet'!AA74*$A$86</f>
        <v>0</v>
      </c>
      <c r="X86" s="107">
        <f>-'Input Sheet'!AB74*$A$86</f>
        <v>0</v>
      </c>
      <c r="Y86" s="107">
        <f>-'Input Sheet'!AC74*$A$86</f>
        <v>0</v>
      </c>
      <c r="Z86" s="107">
        <f>-'Input Sheet'!AD74*$A$86</f>
        <v>0</v>
      </c>
      <c r="AA86" s="107">
        <f>-'Input Sheet'!AE74*$A$86</f>
        <v>0</v>
      </c>
      <c r="AB86" s="107">
        <f>-'Input Sheet'!AF74*$A$86</f>
        <v>0</v>
      </c>
      <c r="AC86" s="107">
        <f>-'Input Sheet'!AG74*$A$86</f>
        <v>0</v>
      </c>
      <c r="AD86" s="107">
        <f>-'Input Sheet'!AH74*$A$86</f>
        <v>0</v>
      </c>
      <c r="AE86" s="107">
        <f>-'Input Sheet'!AI74*$A$86</f>
        <v>0</v>
      </c>
      <c r="AF86" s="107">
        <f>-'Input Sheet'!AJ74*$A$86</f>
        <v>0</v>
      </c>
      <c r="AG86" s="107">
        <f>-'Input Sheet'!AK74*$A$86</f>
        <v>0</v>
      </c>
      <c r="AH86" s="107">
        <f>-'Input Sheet'!AL74*$A$86</f>
        <v>0</v>
      </c>
      <c r="AI86" s="107">
        <f>-'Input Sheet'!AM74*$A$86</f>
        <v>0</v>
      </c>
      <c r="AJ86" s="107">
        <f>-'Input Sheet'!AN74*$A$86</f>
        <v>0</v>
      </c>
      <c r="AK86" s="107">
        <f>-'Input Sheet'!AO74*$A$86</f>
        <v>0</v>
      </c>
      <c r="AL86" s="107">
        <f>-'Input Sheet'!AP74*$A$86</f>
        <v>0</v>
      </c>
      <c r="AM86" s="107">
        <f>-'Input Sheet'!AQ74*$A$86</f>
        <v>0</v>
      </c>
      <c r="AN86" s="107">
        <f>-'Input Sheet'!AR74*$A$86</f>
        <v>0</v>
      </c>
      <c r="AO86" s="107">
        <f>-'Input Sheet'!AS74*$A$86</f>
        <v>0</v>
      </c>
      <c r="AP86" s="107">
        <f>-'Input Sheet'!AT74*$A$86</f>
        <v>0</v>
      </c>
      <c r="AQ86" s="107">
        <f>-'Input Sheet'!AU74*$A$86</f>
        <v>0</v>
      </c>
      <c r="AR86" s="107">
        <f>-'Input Sheet'!AV74*$A$86</f>
        <v>0</v>
      </c>
      <c r="AS86" s="107">
        <f>-'Input Sheet'!AW74*$A$86</f>
        <v>0</v>
      </c>
      <c r="AT86" s="107">
        <f>-'Input Sheet'!AX74*$A$86</f>
        <v>0</v>
      </c>
      <c r="AU86" s="107">
        <f>-'Input Sheet'!AY74*$A$86</f>
        <v>0</v>
      </c>
      <c r="AV86" s="107">
        <f>-'Input Sheet'!AZ74*$A$86</f>
        <v>0</v>
      </c>
      <c r="AW86" s="107">
        <f>-'Input Sheet'!BA74*$A$86</f>
        <v>0</v>
      </c>
      <c r="AX86" s="107">
        <f>-'Input Sheet'!BB74*$A$86</f>
        <v>0</v>
      </c>
      <c r="AY86" s="107">
        <f>-'Input Sheet'!BC74*$A$86</f>
        <v>0</v>
      </c>
      <c r="AZ86" s="107">
        <f>-'Input Sheet'!BD74*$A$86</f>
        <v>0</v>
      </c>
      <c r="BA86" s="107">
        <f>-'Input Sheet'!BE74*$A$86</f>
        <v>0</v>
      </c>
      <c r="BB86" s="107">
        <f>-'Input Sheet'!BF74*$A$86</f>
        <v>0</v>
      </c>
      <c r="BC86" s="10"/>
    </row>
    <row r="87" spans="1:55" hidden="1" outlineLevel="1" x14ac:dyDescent="0.25">
      <c r="A87" s="30">
        <v>1</v>
      </c>
      <c r="B87" s="2" t="s">
        <v>35</v>
      </c>
      <c r="C87" s="275">
        <f ca="1">E87+NPV('Input Sheet'!$G$15,INDIRECT("F87:"&amp;ADDRESS(87,4+'Input Sheet'!$G$11)))</f>
        <v>0</v>
      </c>
      <c r="D87" s="126"/>
      <c r="E87" s="120">
        <f>-'Input Sheet'!I79*'Input Sheet'!$F$79*$A$87</f>
        <v>0</v>
      </c>
      <c r="F87" s="121">
        <f>-'Input Sheet'!J79*'Input Sheet'!$F$79*$A$87</f>
        <v>0</v>
      </c>
      <c r="G87" s="121">
        <f>-'Input Sheet'!K79*'Input Sheet'!$F$79*$A$87</f>
        <v>0</v>
      </c>
      <c r="H87" s="121">
        <f>-'Input Sheet'!L79*'Input Sheet'!$F$79*$A$87</f>
        <v>0</v>
      </c>
      <c r="I87" s="121">
        <f>-'Input Sheet'!M79*'Input Sheet'!$F$79*$A$87</f>
        <v>0</v>
      </c>
      <c r="J87" s="121">
        <f>-'Input Sheet'!N79*'Input Sheet'!$F$79*$A$87</f>
        <v>0</v>
      </c>
      <c r="K87" s="121">
        <f>-'Input Sheet'!O79*'Input Sheet'!$F$79*$A$87</f>
        <v>0</v>
      </c>
      <c r="L87" s="121">
        <f>-'Input Sheet'!P79*'Input Sheet'!$F$79*$A$87</f>
        <v>0</v>
      </c>
      <c r="M87" s="121">
        <f>-'Input Sheet'!Q79*'Input Sheet'!$F$79*$A$87</f>
        <v>0</v>
      </c>
      <c r="N87" s="121">
        <f>-'Input Sheet'!R79*'Input Sheet'!$F$79*$A$87</f>
        <v>0</v>
      </c>
      <c r="O87" s="121">
        <f>-'Input Sheet'!S79*'Input Sheet'!$F$79*$A$87</f>
        <v>0</v>
      </c>
      <c r="P87" s="121">
        <f>-'Input Sheet'!T79*'Input Sheet'!$F$79*$A$87</f>
        <v>0</v>
      </c>
      <c r="Q87" s="121">
        <f>-'Input Sheet'!U79*'Input Sheet'!$F$79*$A$87</f>
        <v>0</v>
      </c>
      <c r="R87" s="121">
        <f>-'Input Sheet'!V79*'Input Sheet'!$F$79*$A$87</f>
        <v>0</v>
      </c>
      <c r="S87" s="121">
        <f>-'Input Sheet'!W79*'Input Sheet'!$F$79*$A$87</f>
        <v>0</v>
      </c>
      <c r="T87" s="121">
        <f>-'Input Sheet'!X79*'Input Sheet'!$F$79*$A$87</f>
        <v>0</v>
      </c>
      <c r="U87" s="121">
        <f>-'Input Sheet'!Y79*'Input Sheet'!$F$79*$A$87</f>
        <v>0</v>
      </c>
      <c r="V87" s="121">
        <f>-'Input Sheet'!Z79*'Input Sheet'!$F$79*$A$87</f>
        <v>0</v>
      </c>
      <c r="W87" s="121">
        <f>-'Input Sheet'!AA79*'Input Sheet'!$F$79*$A$87</f>
        <v>0</v>
      </c>
      <c r="X87" s="121">
        <f>-'Input Sheet'!AB79*'Input Sheet'!$F$79*$A$87</f>
        <v>0</v>
      </c>
      <c r="Y87" s="121">
        <f>-'Input Sheet'!AC79*'Input Sheet'!$F$79*$A$87</f>
        <v>0</v>
      </c>
      <c r="Z87" s="121">
        <f>-'Input Sheet'!AD79*'Input Sheet'!$F$79*$A$87</f>
        <v>0</v>
      </c>
      <c r="AA87" s="121">
        <f>-'Input Sheet'!AE79*'Input Sheet'!$F$79*$A$87</f>
        <v>0</v>
      </c>
      <c r="AB87" s="121">
        <f>-'Input Sheet'!AF79*'Input Sheet'!$F$79*$A$87</f>
        <v>0</v>
      </c>
      <c r="AC87" s="121">
        <f>-'Input Sheet'!AG79*'Input Sheet'!$F$79*$A$87</f>
        <v>0</v>
      </c>
      <c r="AD87" s="121">
        <f>-'Input Sheet'!AH79*'Input Sheet'!$F$79*$A$87</f>
        <v>0</v>
      </c>
      <c r="AE87" s="121">
        <f>-'Input Sheet'!AI79*'Input Sheet'!$F$79*$A$87</f>
        <v>0</v>
      </c>
      <c r="AF87" s="121">
        <f>-'Input Sheet'!AJ79*'Input Sheet'!$F$79*$A$87</f>
        <v>0</v>
      </c>
      <c r="AG87" s="121">
        <f>-'Input Sheet'!AK79*'Input Sheet'!$F$79*$A$87</f>
        <v>0</v>
      </c>
      <c r="AH87" s="121">
        <f>-'Input Sheet'!AL79*'Input Sheet'!$F$79*$A$87</f>
        <v>0</v>
      </c>
      <c r="AI87" s="121">
        <f>-'Input Sheet'!AM79*'Input Sheet'!$F$79*$A$87</f>
        <v>0</v>
      </c>
      <c r="AJ87" s="121">
        <f>-'Input Sheet'!AN79*'Input Sheet'!$F$79*$A$87</f>
        <v>0</v>
      </c>
      <c r="AK87" s="121">
        <f>-'Input Sheet'!AO79*'Input Sheet'!$F$79*$A$87</f>
        <v>0</v>
      </c>
      <c r="AL87" s="121">
        <f>-'Input Sheet'!AP79*'Input Sheet'!$F$79*$A$87</f>
        <v>0</v>
      </c>
      <c r="AM87" s="121">
        <f>-'Input Sheet'!AQ79*'Input Sheet'!$F$79*$A$87</f>
        <v>0</v>
      </c>
      <c r="AN87" s="121">
        <f>-'Input Sheet'!AR79*'Input Sheet'!$F$79*$A$87</f>
        <v>0</v>
      </c>
      <c r="AO87" s="121">
        <f>-'Input Sheet'!AS79*'Input Sheet'!$F$79*$A$87</f>
        <v>0</v>
      </c>
      <c r="AP87" s="121">
        <f>-'Input Sheet'!AT79*'Input Sheet'!$F$79*$A$87</f>
        <v>0</v>
      </c>
      <c r="AQ87" s="121">
        <f>-'Input Sheet'!AU79*'Input Sheet'!$F$79*$A$87</f>
        <v>0</v>
      </c>
      <c r="AR87" s="121">
        <f>-'Input Sheet'!AV79*'Input Sheet'!$F$79*$A$87</f>
        <v>0</v>
      </c>
      <c r="AS87" s="121">
        <f>-'Input Sheet'!AW79*'Input Sheet'!$F$79*$A$87</f>
        <v>0</v>
      </c>
      <c r="AT87" s="121">
        <f>-'Input Sheet'!AX79*'Input Sheet'!$F$79*$A$87</f>
        <v>0</v>
      </c>
      <c r="AU87" s="121">
        <f>-'Input Sheet'!AY79*'Input Sheet'!$F$79*$A$87</f>
        <v>0</v>
      </c>
      <c r="AV87" s="121">
        <f>-'Input Sheet'!AZ79*'Input Sheet'!$F$79*$A$87</f>
        <v>0</v>
      </c>
      <c r="AW87" s="121">
        <f>-'Input Sheet'!BA79*'Input Sheet'!$F$79*$A$87</f>
        <v>0</v>
      </c>
      <c r="AX87" s="121">
        <f>-'Input Sheet'!BB79*'Input Sheet'!$F$79*$A$87</f>
        <v>0</v>
      </c>
      <c r="AY87" s="121">
        <f>-'Input Sheet'!BC79*'Input Sheet'!$F$79*$A$87</f>
        <v>0</v>
      </c>
      <c r="AZ87" s="121">
        <f>-'Input Sheet'!BD79*'Input Sheet'!$F$79*$A$87</f>
        <v>0</v>
      </c>
      <c r="BA87" s="121">
        <f>-'Input Sheet'!BE79*'Input Sheet'!$F$79*$A$87</f>
        <v>0</v>
      </c>
      <c r="BB87" s="121">
        <f>-'Input Sheet'!BF79*'Input Sheet'!$F$79*$A$87</f>
        <v>0</v>
      </c>
      <c r="BC87" s="10"/>
    </row>
    <row r="88" spans="1:55" hidden="1" outlineLevel="1" x14ac:dyDescent="0.25">
      <c r="A88" s="30">
        <v>1</v>
      </c>
      <c r="B88" s="2" t="s">
        <v>6</v>
      </c>
      <c r="C88" s="276">
        <f ca="1">E88+NPV('Input Sheet'!$G$15,INDIRECT("F88:"&amp;ADDRESS(88,4+'Input Sheet'!$G$11)))</f>
        <v>0</v>
      </c>
      <c r="D88" s="126"/>
      <c r="E88" s="120">
        <f>-'Input Sheet'!I126*$A$88</f>
        <v>0</v>
      </c>
      <c r="F88" s="121">
        <f>-'Input Sheet'!J126*$A$88</f>
        <v>0</v>
      </c>
      <c r="G88" s="121">
        <f>-'Input Sheet'!K126*$A$88</f>
        <v>0</v>
      </c>
      <c r="H88" s="121">
        <f>-'Input Sheet'!L126*$A$88</f>
        <v>0</v>
      </c>
      <c r="I88" s="121">
        <f>-'Input Sheet'!M126*$A$88</f>
        <v>0</v>
      </c>
      <c r="J88" s="121">
        <f>-'Input Sheet'!N126*$A$88</f>
        <v>0</v>
      </c>
      <c r="K88" s="121">
        <f>-'Input Sheet'!O126*$A$88</f>
        <v>0</v>
      </c>
      <c r="L88" s="121">
        <f>-'Input Sheet'!P126*$A$88</f>
        <v>0</v>
      </c>
      <c r="M88" s="121">
        <f>-'Input Sheet'!Q126*$A$88</f>
        <v>0</v>
      </c>
      <c r="N88" s="121">
        <f>-'Input Sheet'!R126*$A$88</f>
        <v>0</v>
      </c>
      <c r="O88" s="121">
        <f>-'Input Sheet'!S126*$A$88</f>
        <v>0</v>
      </c>
      <c r="P88" s="121">
        <f>-'Input Sheet'!T126*$A$88</f>
        <v>0</v>
      </c>
      <c r="Q88" s="121">
        <f>-'Input Sheet'!U126*$A$88</f>
        <v>0</v>
      </c>
      <c r="R88" s="121">
        <f>-'Input Sheet'!V126*$A$88</f>
        <v>0</v>
      </c>
      <c r="S88" s="121">
        <f>-'Input Sheet'!W126*$A$88</f>
        <v>0</v>
      </c>
      <c r="T88" s="121">
        <f>-'Input Sheet'!X126*$A$88</f>
        <v>0</v>
      </c>
      <c r="U88" s="121">
        <f>-'Input Sheet'!Y126*$A$88</f>
        <v>0</v>
      </c>
      <c r="V88" s="121">
        <f>-'Input Sheet'!Z126*$A$88</f>
        <v>0</v>
      </c>
      <c r="W88" s="121">
        <f>-'Input Sheet'!AA126*$A$88</f>
        <v>0</v>
      </c>
      <c r="X88" s="121">
        <f>-'Input Sheet'!AB126*$A$88</f>
        <v>0</v>
      </c>
      <c r="Y88" s="121">
        <f>-'Input Sheet'!AC126*$A$88</f>
        <v>0</v>
      </c>
      <c r="Z88" s="121">
        <f>-'Input Sheet'!AD126*$A$88</f>
        <v>0</v>
      </c>
      <c r="AA88" s="121">
        <f>-'Input Sheet'!AE126*$A$88</f>
        <v>0</v>
      </c>
      <c r="AB88" s="121">
        <f>-'Input Sheet'!AF126*$A$88</f>
        <v>0</v>
      </c>
      <c r="AC88" s="121">
        <f>-'Input Sheet'!AG126*$A$88</f>
        <v>0</v>
      </c>
      <c r="AD88" s="121">
        <f>-'Input Sheet'!AH126*$A$88</f>
        <v>0</v>
      </c>
      <c r="AE88" s="121">
        <f>-'Input Sheet'!AI126*$A$88</f>
        <v>0</v>
      </c>
      <c r="AF88" s="121">
        <f>-'Input Sheet'!AJ126*$A$88</f>
        <v>0</v>
      </c>
      <c r="AG88" s="121">
        <f>-'Input Sheet'!AK126*$A$88</f>
        <v>0</v>
      </c>
      <c r="AH88" s="121">
        <f>-'Input Sheet'!AL126*$A$88</f>
        <v>0</v>
      </c>
      <c r="AI88" s="121">
        <f>-'Input Sheet'!AM126*$A$88</f>
        <v>0</v>
      </c>
      <c r="AJ88" s="121">
        <f>-'Input Sheet'!AN126*$A$88</f>
        <v>0</v>
      </c>
      <c r="AK88" s="121">
        <f>-'Input Sheet'!AO126*$A$88</f>
        <v>0</v>
      </c>
      <c r="AL88" s="121">
        <f>-'Input Sheet'!AP126*$A$88</f>
        <v>0</v>
      </c>
      <c r="AM88" s="121">
        <f>-'Input Sheet'!AQ126*$A$88</f>
        <v>0</v>
      </c>
      <c r="AN88" s="121">
        <f>-'Input Sheet'!AR126*$A$88</f>
        <v>0</v>
      </c>
      <c r="AO88" s="121">
        <f>-'Input Sheet'!AS126*$A$88</f>
        <v>0</v>
      </c>
      <c r="AP88" s="121">
        <f>-'Input Sheet'!AT126*$A$88</f>
        <v>0</v>
      </c>
      <c r="AQ88" s="121">
        <f>-'Input Sheet'!AU126*$A$88</f>
        <v>0</v>
      </c>
      <c r="AR88" s="121">
        <f>-'Input Sheet'!AV126*$A$88</f>
        <v>0</v>
      </c>
      <c r="AS88" s="121">
        <f>-'Input Sheet'!AW126*$A$88</f>
        <v>0</v>
      </c>
      <c r="AT88" s="121">
        <f>-'Input Sheet'!AX126*$A$88</f>
        <v>0</v>
      </c>
      <c r="AU88" s="121">
        <f>-'Input Sheet'!AY126*$A$88</f>
        <v>0</v>
      </c>
      <c r="AV88" s="121">
        <f>-'Input Sheet'!AZ126*$A$88</f>
        <v>0</v>
      </c>
      <c r="AW88" s="121">
        <f>-'Input Sheet'!BA126*$A$88</f>
        <v>0</v>
      </c>
      <c r="AX88" s="121">
        <f>-'Input Sheet'!BB126*$A$88</f>
        <v>0</v>
      </c>
      <c r="AY88" s="121">
        <f>-'Input Sheet'!BC126*$A$88</f>
        <v>0</v>
      </c>
      <c r="AZ88" s="121">
        <f>-'Input Sheet'!BD126*$A$88</f>
        <v>0</v>
      </c>
      <c r="BA88" s="121">
        <f>-'Input Sheet'!BE126*$A$88</f>
        <v>0</v>
      </c>
      <c r="BB88" s="121">
        <f>-'Input Sheet'!BF126*$A$88</f>
        <v>0</v>
      </c>
      <c r="BC88" s="10"/>
    </row>
    <row r="89" spans="1:55" ht="15.75" hidden="1" outlineLevel="1" thickBot="1" x14ac:dyDescent="0.3">
      <c r="A89" s="30">
        <v>1</v>
      </c>
      <c r="B89" s="2" t="s">
        <v>7</v>
      </c>
      <c r="C89" s="277">
        <f ca="1">E89+NPV('Input Sheet'!$G$15,INDIRECT("F89:"&amp;ADDRESS(89,4+'Input Sheet'!$G$11)))</f>
        <v>0</v>
      </c>
      <c r="D89" s="126"/>
      <c r="E89" s="120">
        <f>IF(E9='Input Sheet'!$E$84,'Input Sheet'!$E$86,0)*$A$89</f>
        <v>0</v>
      </c>
      <c r="F89" s="121">
        <f>IF(F9='Input Sheet'!$E$84,'Input Sheet'!$E$86,0)*$A$89</f>
        <v>0</v>
      </c>
      <c r="G89" s="121">
        <f>IF(G9='Input Sheet'!$E$84,'Input Sheet'!$E$86,0)*$A$89</f>
        <v>0</v>
      </c>
      <c r="H89" s="121">
        <f>IF(H9='Input Sheet'!$E$84,'Input Sheet'!$E$86,0)*$A$89</f>
        <v>0</v>
      </c>
      <c r="I89" s="121">
        <f>IF(I9='Input Sheet'!$E$84,'Input Sheet'!$E$86,0)*$A$89</f>
        <v>0</v>
      </c>
      <c r="J89" s="121">
        <f>IF(J9='Input Sheet'!$E$84,'Input Sheet'!$E$86,0)*$A$89</f>
        <v>0</v>
      </c>
      <c r="K89" s="121">
        <f>IF(K9='Input Sheet'!$E$84,'Input Sheet'!$E$86,0)*$A$89</f>
        <v>0</v>
      </c>
      <c r="L89" s="121">
        <f>IF(L9='Input Sheet'!$E$84,'Input Sheet'!$E$86,0)*$A$89</f>
        <v>0</v>
      </c>
      <c r="M89" s="121">
        <f>IF(M9='Input Sheet'!$E$84,'Input Sheet'!$E$86,0)*$A$89</f>
        <v>0</v>
      </c>
      <c r="N89" s="121">
        <f>IF(N9='Input Sheet'!$E$84,'Input Sheet'!$E$86,0)*$A$89</f>
        <v>0</v>
      </c>
      <c r="O89" s="121">
        <f>IF(O9='Input Sheet'!$E$84,'Input Sheet'!$E$86,0)*$A$89</f>
        <v>0</v>
      </c>
      <c r="P89" s="121">
        <f>IF(P9='Input Sheet'!$E$84,'Input Sheet'!$E$86,0)*$A$89</f>
        <v>0</v>
      </c>
      <c r="Q89" s="121">
        <f>IF(Q9='Input Sheet'!$E$84,'Input Sheet'!$E$86,0)*$A$89</f>
        <v>0</v>
      </c>
      <c r="R89" s="121">
        <f>IF(R9='Input Sheet'!$E$84,'Input Sheet'!$E$86,0)*$A$89</f>
        <v>0</v>
      </c>
      <c r="S89" s="121">
        <f>IF(S9='Input Sheet'!$E$84,'Input Sheet'!$E$86,0)*$A$89</f>
        <v>0</v>
      </c>
      <c r="T89" s="121">
        <f>IF(T9='Input Sheet'!$E$84,'Input Sheet'!$E$86,0)*$A$89</f>
        <v>0</v>
      </c>
      <c r="U89" s="121">
        <f>IF(U9='Input Sheet'!$E$84,'Input Sheet'!$E$86,0)*$A$89</f>
        <v>0</v>
      </c>
      <c r="V89" s="121">
        <f>IF(V9='Input Sheet'!$E$84,'Input Sheet'!$E$86,0)*$A$89</f>
        <v>0</v>
      </c>
      <c r="W89" s="121">
        <f>IF(W9='Input Sheet'!$E$84,'Input Sheet'!$E$86,0)*$A$89</f>
        <v>0</v>
      </c>
      <c r="X89" s="121">
        <f>IF(X9='Input Sheet'!$E$84,'Input Sheet'!$E$86,0)*$A$89</f>
        <v>0</v>
      </c>
      <c r="Y89" s="121">
        <f>IF(Y9='Input Sheet'!$E$84,'Input Sheet'!$E$86,0)*$A$89</f>
        <v>0</v>
      </c>
      <c r="Z89" s="121">
        <f>IF(Z9='Input Sheet'!$E$84,'Input Sheet'!$E$86,0)*$A$89</f>
        <v>0</v>
      </c>
      <c r="AA89" s="121">
        <f>IF(AA9='Input Sheet'!$E$84,'Input Sheet'!$E$86,0)*$A$89</f>
        <v>0</v>
      </c>
      <c r="AB89" s="121">
        <f>IF(AB9='Input Sheet'!$E$84,'Input Sheet'!$E$86,0)*$A$89</f>
        <v>0</v>
      </c>
      <c r="AC89" s="121">
        <f>IF(AC9='Input Sheet'!$E$84,'Input Sheet'!$E$86,0)*$A$89</f>
        <v>0</v>
      </c>
      <c r="AD89" s="121">
        <f>IF(AD9='Input Sheet'!$E$84,'Input Sheet'!$E$86,0)*$A$89</f>
        <v>0</v>
      </c>
      <c r="AE89" s="121">
        <f>IF(AE9='Input Sheet'!$E$84,'Input Sheet'!$E$86,0)*$A$89</f>
        <v>0</v>
      </c>
      <c r="AF89" s="121">
        <f>IF(AF9='Input Sheet'!$E$84,'Input Sheet'!$E$86,0)*$A$89</f>
        <v>0</v>
      </c>
      <c r="AG89" s="121">
        <f>IF(AG9='Input Sheet'!$E$84,'Input Sheet'!$E$86,0)*$A$89</f>
        <v>0</v>
      </c>
      <c r="AH89" s="121">
        <f>IF(AH9='Input Sheet'!$E$84,'Input Sheet'!$E$86,0)*$A$89</f>
        <v>0</v>
      </c>
      <c r="AI89" s="121">
        <f>IF(AI9='Input Sheet'!$E$84,'Input Sheet'!$E$86,0)*$A$89</f>
        <v>0</v>
      </c>
      <c r="AJ89" s="121">
        <f>IF(AJ9='Input Sheet'!$E$84,'Input Sheet'!$E$86,0)*$A$89</f>
        <v>0</v>
      </c>
      <c r="AK89" s="121">
        <f>IF(AK9='Input Sheet'!$E$84,'Input Sheet'!$E$86,0)*$A$89</f>
        <v>0</v>
      </c>
      <c r="AL89" s="121">
        <f>IF(AL9='Input Sheet'!$E$84,'Input Sheet'!$E$86,0)*$A$89</f>
        <v>0</v>
      </c>
      <c r="AM89" s="121">
        <f>IF(AM9='Input Sheet'!$E$84,'Input Sheet'!$E$86,0)*$A$89</f>
        <v>0</v>
      </c>
      <c r="AN89" s="121">
        <f>IF(AN9='Input Sheet'!$E$84,'Input Sheet'!$E$86,0)*$A$89</f>
        <v>0</v>
      </c>
      <c r="AO89" s="121">
        <f>IF(AO9='Input Sheet'!$E$84,'Input Sheet'!$E$86,0)*$A$89</f>
        <v>0</v>
      </c>
      <c r="AP89" s="121">
        <f>IF(AP9='Input Sheet'!$E$84,'Input Sheet'!$E$86,0)*$A$89</f>
        <v>0</v>
      </c>
      <c r="AQ89" s="121">
        <f>IF(AQ9='Input Sheet'!$E$84,'Input Sheet'!$E$86,0)*$A$89</f>
        <v>0</v>
      </c>
      <c r="AR89" s="121">
        <f>IF(AR9='Input Sheet'!$E$84,'Input Sheet'!$E$86,0)*$A$89</f>
        <v>0</v>
      </c>
      <c r="AS89" s="121">
        <f>IF(AS9='Input Sheet'!$E$84,'Input Sheet'!$E$86,0)*$A$89</f>
        <v>0</v>
      </c>
      <c r="AT89" s="121">
        <f>IF(AT9='Input Sheet'!$E$84,'Input Sheet'!$E$86,0)*$A$89</f>
        <v>0</v>
      </c>
      <c r="AU89" s="121">
        <f>IF(AU9='Input Sheet'!$E$84,'Input Sheet'!$E$86,0)*$A$89</f>
        <v>0</v>
      </c>
      <c r="AV89" s="121">
        <f>IF(AV9='Input Sheet'!$E$84,'Input Sheet'!$E$86,0)*$A$89</f>
        <v>0</v>
      </c>
      <c r="AW89" s="121">
        <f>IF(AW9='Input Sheet'!$E$84,'Input Sheet'!$E$86,0)*$A$89</f>
        <v>0</v>
      </c>
      <c r="AX89" s="121">
        <f>IF(AX9='Input Sheet'!$E$84,'Input Sheet'!$E$86,0)*$A$89</f>
        <v>0</v>
      </c>
      <c r="AY89" s="121">
        <f>IF(AY9='Input Sheet'!$E$84,'Input Sheet'!$E$86,0)*$A$89</f>
        <v>0</v>
      </c>
      <c r="AZ89" s="121">
        <f>IF(AZ9='Input Sheet'!$E$84,'Input Sheet'!$E$86,0)*$A$89</f>
        <v>0</v>
      </c>
      <c r="BA89" s="121">
        <f>IF(BA9='Input Sheet'!$E$84,'Input Sheet'!$E$86,0)*$A$89</f>
        <v>0</v>
      </c>
      <c r="BB89" s="121">
        <f>IF(BB9='Input Sheet'!$E$84,'Input Sheet'!$E$86,0)*$A$89</f>
        <v>0</v>
      </c>
      <c r="BC89" s="10"/>
    </row>
    <row r="90" spans="1:55" ht="15.75" hidden="1" outlineLevel="1" thickBot="1" x14ac:dyDescent="0.3">
      <c r="A90" s="30"/>
      <c r="B90" s="16" t="s">
        <v>8</v>
      </c>
      <c r="C90" s="278">
        <f ca="1">E90+NPV('Input Sheet'!$G$15,INDIRECT("F90:"&amp;ADDRESS(90,4+'Input Sheet'!$G$11)))</f>
        <v>0</v>
      </c>
      <c r="D90" s="126"/>
      <c r="E90" s="110">
        <f>SUM(E86:E89)</f>
        <v>0</v>
      </c>
      <c r="F90" s="111">
        <f t="shared" ref="F90:BB90" si="4">SUM(F86:F89)</f>
        <v>0</v>
      </c>
      <c r="G90" s="111">
        <f t="shared" si="4"/>
        <v>0</v>
      </c>
      <c r="H90" s="111">
        <f t="shared" si="4"/>
        <v>0</v>
      </c>
      <c r="I90" s="111">
        <f t="shared" si="4"/>
        <v>0</v>
      </c>
      <c r="J90" s="111">
        <f t="shared" si="4"/>
        <v>0</v>
      </c>
      <c r="K90" s="111">
        <f t="shared" si="4"/>
        <v>0</v>
      </c>
      <c r="L90" s="111">
        <f t="shared" si="4"/>
        <v>0</v>
      </c>
      <c r="M90" s="111">
        <f t="shared" si="4"/>
        <v>0</v>
      </c>
      <c r="N90" s="111">
        <f t="shared" si="4"/>
        <v>0</v>
      </c>
      <c r="O90" s="111">
        <f t="shared" si="4"/>
        <v>0</v>
      </c>
      <c r="P90" s="111">
        <f t="shared" si="4"/>
        <v>0</v>
      </c>
      <c r="Q90" s="111">
        <f t="shared" si="4"/>
        <v>0</v>
      </c>
      <c r="R90" s="111">
        <f t="shared" si="4"/>
        <v>0</v>
      </c>
      <c r="S90" s="111">
        <f t="shared" si="4"/>
        <v>0</v>
      </c>
      <c r="T90" s="111">
        <f t="shared" si="4"/>
        <v>0</v>
      </c>
      <c r="U90" s="111">
        <f t="shared" si="4"/>
        <v>0</v>
      </c>
      <c r="V90" s="111">
        <f t="shared" si="4"/>
        <v>0</v>
      </c>
      <c r="W90" s="111">
        <f t="shared" si="4"/>
        <v>0</v>
      </c>
      <c r="X90" s="111">
        <f t="shared" si="4"/>
        <v>0</v>
      </c>
      <c r="Y90" s="111">
        <f t="shared" si="4"/>
        <v>0</v>
      </c>
      <c r="Z90" s="111">
        <f t="shared" si="4"/>
        <v>0</v>
      </c>
      <c r="AA90" s="111">
        <f t="shared" si="4"/>
        <v>0</v>
      </c>
      <c r="AB90" s="111">
        <f t="shared" si="4"/>
        <v>0</v>
      </c>
      <c r="AC90" s="111">
        <f t="shared" si="4"/>
        <v>0</v>
      </c>
      <c r="AD90" s="111">
        <f t="shared" si="4"/>
        <v>0</v>
      </c>
      <c r="AE90" s="111">
        <f t="shared" si="4"/>
        <v>0</v>
      </c>
      <c r="AF90" s="111">
        <f t="shared" si="4"/>
        <v>0</v>
      </c>
      <c r="AG90" s="111">
        <f t="shared" si="4"/>
        <v>0</v>
      </c>
      <c r="AH90" s="111">
        <f t="shared" si="4"/>
        <v>0</v>
      </c>
      <c r="AI90" s="111">
        <f t="shared" si="4"/>
        <v>0</v>
      </c>
      <c r="AJ90" s="111">
        <f t="shared" si="4"/>
        <v>0</v>
      </c>
      <c r="AK90" s="111">
        <f t="shared" si="4"/>
        <v>0</v>
      </c>
      <c r="AL90" s="111">
        <f t="shared" si="4"/>
        <v>0</v>
      </c>
      <c r="AM90" s="111">
        <f t="shared" si="4"/>
        <v>0</v>
      </c>
      <c r="AN90" s="111">
        <f t="shared" si="4"/>
        <v>0</v>
      </c>
      <c r="AO90" s="111">
        <f t="shared" si="4"/>
        <v>0</v>
      </c>
      <c r="AP90" s="111">
        <f t="shared" si="4"/>
        <v>0</v>
      </c>
      <c r="AQ90" s="111">
        <f t="shared" si="4"/>
        <v>0</v>
      </c>
      <c r="AR90" s="111">
        <f t="shared" si="4"/>
        <v>0</v>
      </c>
      <c r="AS90" s="111">
        <f t="shared" si="4"/>
        <v>0</v>
      </c>
      <c r="AT90" s="111">
        <f t="shared" si="4"/>
        <v>0</v>
      </c>
      <c r="AU90" s="111">
        <f t="shared" si="4"/>
        <v>0</v>
      </c>
      <c r="AV90" s="111">
        <f t="shared" si="4"/>
        <v>0</v>
      </c>
      <c r="AW90" s="111">
        <f t="shared" si="4"/>
        <v>0</v>
      </c>
      <c r="AX90" s="111">
        <f t="shared" si="4"/>
        <v>0</v>
      </c>
      <c r="AY90" s="111">
        <f t="shared" si="4"/>
        <v>0</v>
      </c>
      <c r="AZ90" s="111">
        <f t="shared" si="4"/>
        <v>0</v>
      </c>
      <c r="BA90" s="111">
        <f t="shared" si="4"/>
        <v>0</v>
      </c>
      <c r="BB90" s="111">
        <f t="shared" si="4"/>
        <v>0</v>
      </c>
      <c r="BC90" s="10"/>
    </row>
    <row r="91" spans="1:55" ht="3.75" hidden="1" customHeight="1" outlineLevel="1" x14ac:dyDescent="0.25">
      <c r="A91" s="30">
        <v>1</v>
      </c>
      <c r="C91" s="128"/>
      <c r="D91" s="129"/>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8"/>
      <c r="BB91" s="128"/>
      <c r="BC91" s="10"/>
    </row>
    <row r="92" spans="1:55" hidden="1" outlineLevel="1" x14ac:dyDescent="0.25">
      <c r="A92" s="30">
        <v>1</v>
      </c>
      <c r="B92" s="285" t="str">
        <f>IF('Input Sheet'!C173&lt;&gt;"",'Input Sheet'!C173,"")</f>
        <v/>
      </c>
      <c r="C92" s="119">
        <f ca="1">E92+NPV('Input Sheet'!$G$15,INDIRECT("F92:"&amp;ADDRESS(92,4+'Input Sheet'!$G$11)))</f>
        <v>0</v>
      </c>
      <c r="D92" s="126"/>
      <c r="E92" s="120">
        <f>'Input Sheet'!I173*'Input Sheet'!I174*$A$92</f>
        <v>0</v>
      </c>
      <c r="F92" s="121">
        <f>'Input Sheet'!J173*'Input Sheet'!J174*$A$92</f>
        <v>0</v>
      </c>
      <c r="G92" s="121">
        <f>'Input Sheet'!K173*'Input Sheet'!K174*$A$92</f>
        <v>0</v>
      </c>
      <c r="H92" s="121">
        <f>'Input Sheet'!L173*'Input Sheet'!L174*$A$92</f>
        <v>0</v>
      </c>
      <c r="I92" s="121">
        <f>'Input Sheet'!M173*'Input Sheet'!M174*$A$92</f>
        <v>0</v>
      </c>
      <c r="J92" s="121">
        <f>'Input Sheet'!N173*'Input Sheet'!N174*$A$92</f>
        <v>0</v>
      </c>
      <c r="K92" s="121">
        <f>'Input Sheet'!O173*'Input Sheet'!O174*$A$92</f>
        <v>0</v>
      </c>
      <c r="L92" s="121">
        <f>'Input Sheet'!P173*'Input Sheet'!P174*$A$92</f>
        <v>0</v>
      </c>
      <c r="M92" s="121">
        <f>'Input Sheet'!Q173*'Input Sheet'!Q174*$A$92</f>
        <v>0</v>
      </c>
      <c r="N92" s="121">
        <f>'Input Sheet'!R173*'Input Sheet'!R174*$A$92</f>
        <v>0</v>
      </c>
      <c r="O92" s="121">
        <f>'Input Sheet'!S173*'Input Sheet'!S174*$A$92</f>
        <v>0</v>
      </c>
      <c r="P92" s="121">
        <f>'Input Sheet'!T173*'Input Sheet'!T174*$A$92</f>
        <v>0</v>
      </c>
      <c r="Q92" s="121">
        <f>'Input Sheet'!U173*'Input Sheet'!U174*$A$92</f>
        <v>0</v>
      </c>
      <c r="R92" s="121">
        <f>'Input Sheet'!V173*'Input Sheet'!V174*$A$92</f>
        <v>0</v>
      </c>
      <c r="S92" s="121">
        <f>'Input Sheet'!W173*'Input Sheet'!W174*$A$92</f>
        <v>0</v>
      </c>
      <c r="T92" s="121">
        <f>'Input Sheet'!X173*'Input Sheet'!X174*$A$92</f>
        <v>0</v>
      </c>
      <c r="U92" s="121">
        <f>'Input Sheet'!Y173*'Input Sheet'!Y174*$A$92</f>
        <v>0</v>
      </c>
      <c r="V92" s="121">
        <f>'Input Sheet'!Z173*'Input Sheet'!Z174*$A$92</f>
        <v>0</v>
      </c>
      <c r="W92" s="121">
        <f>'Input Sheet'!AA173*'Input Sheet'!AA174*$A$92</f>
        <v>0</v>
      </c>
      <c r="X92" s="121">
        <f>'Input Sheet'!AB173*'Input Sheet'!AB174*$A$92</f>
        <v>0</v>
      </c>
      <c r="Y92" s="121">
        <f>'Input Sheet'!AC173*'Input Sheet'!AC174*$A$92</f>
        <v>0</v>
      </c>
      <c r="Z92" s="121">
        <f>'Input Sheet'!AD173*'Input Sheet'!AD174*$A$92</f>
        <v>0</v>
      </c>
      <c r="AA92" s="121">
        <f>'Input Sheet'!AE173*'Input Sheet'!AE174*$A$92</f>
        <v>0</v>
      </c>
      <c r="AB92" s="121">
        <f>'Input Sheet'!AF173*'Input Sheet'!AF174*$A$92</f>
        <v>0</v>
      </c>
      <c r="AC92" s="121">
        <f>'Input Sheet'!AG173*'Input Sheet'!AG174*$A$92</f>
        <v>0</v>
      </c>
      <c r="AD92" s="121">
        <f>'Input Sheet'!AH173*'Input Sheet'!AH174*$A$92</f>
        <v>0</v>
      </c>
      <c r="AE92" s="121">
        <f>'Input Sheet'!AI173*'Input Sheet'!AI174*$A$92</f>
        <v>0</v>
      </c>
      <c r="AF92" s="121">
        <f>'Input Sheet'!AJ173*'Input Sheet'!AJ174*$A$92</f>
        <v>0</v>
      </c>
      <c r="AG92" s="121">
        <f>'Input Sheet'!AK173*'Input Sheet'!AK174*$A$92</f>
        <v>0</v>
      </c>
      <c r="AH92" s="121">
        <f>'Input Sheet'!AL173*'Input Sheet'!AL174*$A$92</f>
        <v>0</v>
      </c>
      <c r="AI92" s="121">
        <f>'Input Sheet'!AM173*'Input Sheet'!AM174*$A$92</f>
        <v>0</v>
      </c>
      <c r="AJ92" s="121">
        <f>'Input Sheet'!AN173*'Input Sheet'!AN174*$A$92</f>
        <v>0</v>
      </c>
      <c r="AK92" s="121">
        <f>'Input Sheet'!AO173*'Input Sheet'!AO174*$A$92</f>
        <v>0</v>
      </c>
      <c r="AL92" s="121">
        <f>'Input Sheet'!AP173*'Input Sheet'!AP174*$A$92</f>
        <v>0</v>
      </c>
      <c r="AM92" s="121">
        <f>'Input Sheet'!AQ173*'Input Sheet'!AQ174*$A$92</f>
        <v>0</v>
      </c>
      <c r="AN92" s="121">
        <f>'Input Sheet'!AR173*'Input Sheet'!AR174*$A$92</f>
        <v>0</v>
      </c>
      <c r="AO92" s="121">
        <f>'Input Sheet'!AS173*'Input Sheet'!AS174*$A$92</f>
        <v>0</v>
      </c>
      <c r="AP92" s="121">
        <f>'Input Sheet'!AT173*'Input Sheet'!AT174*$A$92</f>
        <v>0</v>
      </c>
      <c r="AQ92" s="121">
        <f>'Input Sheet'!AU173*'Input Sheet'!AU174*$A$92</f>
        <v>0</v>
      </c>
      <c r="AR92" s="121">
        <f>'Input Sheet'!AV173*'Input Sheet'!AV174*$A$92</f>
        <v>0</v>
      </c>
      <c r="AS92" s="121">
        <f>'Input Sheet'!AW173*'Input Sheet'!AW174*$A$92</f>
        <v>0</v>
      </c>
      <c r="AT92" s="121">
        <f>'Input Sheet'!AX173*'Input Sheet'!AX174*$A$92</f>
        <v>0</v>
      </c>
      <c r="AU92" s="121">
        <f>'Input Sheet'!AY173*'Input Sheet'!AY174*$A$92</f>
        <v>0</v>
      </c>
      <c r="AV92" s="121">
        <f>'Input Sheet'!AZ173*'Input Sheet'!AZ174*$A$92</f>
        <v>0</v>
      </c>
      <c r="AW92" s="121">
        <f>'Input Sheet'!BA173*'Input Sheet'!BA174*$A$92</f>
        <v>0</v>
      </c>
      <c r="AX92" s="121">
        <f>'Input Sheet'!BB173*'Input Sheet'!BB174*$A$92</f>
        <v>0</v>
      </c>
      <c r="AY92" s="121">
        <f>'Input Sheet'!BC173*'Input Sheet'!BC174*$A$92</f>
        <v>0</v>
      </c>
      <c r="AZ92" s="121">
        <f>'Input Sheet'!BD173*'Input Sheet'!BD174*$A$92</f>
        <v>0</v>
      </c>
      <c r="BA92" s="121">
        <f>'Input Sheet'!BE173*'Input Sheet'!BE174*$A$92</f>
        <v>0</v>
      </c>
      <c r="BB92" s="121">
        <f>'Input Sheet'!BF173*'Input Sheet'!BF174*$A$92</f>
        <v>0</v>
      </c>
      <c r="BC92" s="10"/>
    </row>
    <row r="93" spans="1:55" hidden="1" outlineLevel="1" x14ac:dyDescent="0.25">
      <c r="A93" s="30">
        <v>1</v>
      </c>
      <c r="B93" s="285" t="str">
        <f>IF('Input Sheet'!C175&lt;&gt;"",'Input Sheet'!C175,"")</f>
        <v/>
      </c>
      <c r="C93" s="119">
        <f ca="1">E93+NPV('Input Sheet'!$G$15,INDIRECT("F93:"&amp;ADDRESS(93,4+'Input Sheet'!$G$11)))</f>
        <v>0</v>
      </c>
      <c r="D93" s="126"/>
      <c r="E93" s="120">
        <f>'Input Sheet'!I175*'Input Sheet'!I176*$A$93</f>
        <v>0</v>
      </c>
      <c r="F93" s="121">
        <f>'Input Sheet'!J175*'Input Sheet'!J176*$A$93</f>
        <v>0</v>
      </c>
      <c r="G93" s="121">
        <f>'Input Sheet'!K175*'Input Sheet'!K176*$A$93</f>
        <v>0</v>
      </c>
      <c r="H93" s="121">
        <f>'Input Sheet'!L175*'Input Sheet'!L176*$A$93</f>
        <v>0</v>
      </c>
      <c r="I93" s="121">
        <f>'Input Sheet'!M175*'Input Sheet'!M176*$A$93</f>
        <v>0</v>
      </c>
      <c r="J93" s="121">
        <f>'Input Sheet'!N175*'Input Sheet'!N176*$A$93</f>
        <v>0</v>
      </c>
      <c r="K93" s="121">
        <f>'Input Sheet'!O175*'Input Sheet'!O176*$A$93</f>
        <v>0</v>
      </c>
      <c r="L93" s="121">
        <f>'Input Sheet'!P175*'Input Sheet'!P176*$A$93</f>
        <v>0</v>
      </c>
      <c r="M93" s="121">
        <f>'Input Sheet'!Q175*'Input Sheet'!Q176*$A$93</f>
        <v>0</v>
      </c>
      <c r="N93" s="121">
        <f>'Input Sheet'!R175*'Input Sheet'!R176*$A$93</f>
        <v>0</v>
      </c>
      <c r="O93" s="121">
        <f>'Input Sheet'!S175*'Input Sheet'!S176*$A$93</f>
        <v>0</v>
      </c>
      <c r="P93" s="121">
        <f>'Input Sheet'!T175*'Input Sheet'!T176*$A$93</f>
        <v>0</v>
      </c>
      <c r="Q93" s="121">
        <f>'Input Sheet'!U175*'Input Sheet'!U176*$A$93</f>
        <v>0</v>
      </c>
      <c r="R93" s="121">
        <f>'Input Sheet'!V175*'Input Sheet'!V176*$A$93</f>
        <v>0</v>
      </c>
      <c r="S93" s="121">
        <f>'Input Sheet'!W175*'Input Sheet'!W176*$A$93</f>
        <v>0</v>
      </c>
      <c r="T93" s="121">
        <f>'Input Sheet'!X175*'Input Sheet'!X176*$A$93</f>
        <v>0</v>
      </c>
      <c r="U93" s="121">
        <f>'Input Sheet'!Y175*'Input Sheet'!Y176*$A$93</f>
        <v>0</v>
      </c>
      <c r="V93" s="121">
        <f>'Input Sheet'!Z175*'Input Sheet'!Z176*$A$93</f>
        <v>0</v>
      </c>
      <c r="W93" s="121">
        <f>'Input Sheet'!AA175*'Input Sheet'!AA176*$A$93</f>
        <v>0</v>
      </c>
      <c r="X93" s="121">
        <f>'Input Sheet'!AB175*'Input Sheet'!AB176*$A$93</f>
        <v>0</v>
      </c>
      <c r="Y93" s="121">
        <f>'Input Sheet'!AC175*'Input Sheet'!AC176*$A$93</f>
        <v>0</v>
      </c>
      <c r="Z93" s="121">
        <f>'Input Sheet'!AD175*'Input Sheet'!AD176*$A$93</f>
        <v>0</v>
      </c>
      <c r="AA93" s="121">
        <f>'Input Sheet'!AE175*'Input Sheet'!AE176*$A$93</f>
        <v>0</v>
      </c>
      <c r="AB93" s="121">
        <f>'Input Sheet'!AF175*'Input Sheet'!AF176*$A$93</f>
        <v>0</v>
      </c>
      <c r="AC93" s="121">
        <f>'Input Sheet'!AG175*'Input Sheet'!AG176*$A$93</f>
        <v>0</v>
      </c>
      <c r="AD93" s="121">
        <f>'Input Sheet'!AH175*'Input Sheet'!AH176*$A$93</f>
        <v>0</v>
      </c>
      <c r="AE93" s="121">
        <f>'Input Sheet'!AI175*'Input Sheet'!AI176*$A$93</f>
        <v>0</v>
      </c>
      <c r="AF93" s="121">
        <f>'Input Sheet'!AJ175*'Input Sheet'!AJ176*$A$93</f>
        <v>0</v>
      </c>
      <c r="AG93" s="121">
        <f>'Input Sheet'!AK175*'Input Sheet'!AK176*$A$93</f>
        <v>0</v>
      </c>
      <c r="AH93" s="121">
        <f>'Input Sheet'!AL175*'Input Sheet'!AL176*$A$93</f>
        <v>0</v>
      </c>
      <c r="AI93" s="121">
        <f>'Input Sheet'!AM175*'Input Sheet'!AM176*$A$93</f>
        <v>0</v>
      </c>
      <c r="AJ93" s="121">
        <f>'Input Sheet'!AN175*'Input Sheet'!AN176*$A$93</f>
        <v>0</v>
      </c>
      <c r="AK93" s="121">
        <f>'Input Sheet'!AO175*'Input Sheet'!AO176*$A$93</f>
        <v>0</v>
      </c>
      <c r="AL93" s="121">
        <f>'Input Sheet'!AP175*'Input Sheet'!AP176*$A$93</f>
        <v>0</v>
      </c>
      <c r="AM93" s="121">
        <f>'Input Sheet'!AQ175*'Input Sheet'!AQ176*$A$93</f>
        <v>0</v>
      </c>
      <c r="AN93" s="121">
        <f>'Input Sheet'!AR175*'Input Sheet'!AR176*$A$93</f>
        <v>0</v>
      </c>
      <c r="AO93" s="121">
        <f>'Input Sheet'!AS175*'Input Sheet'!AS176*$A$93</f>
        <v>0</v>
      </c>
      <c r="AP93" s="121">
        <f>'Input Sheet'!AT175*'Input Sheet'!AT176*$A$93</f>
        <v>0</v>
      </c>
      <c r="AQ93" s="121">
        <f>'Input Sheet'!AU175*'Input Sheet'!AU176*$A$93</f>
        <v>0</v>
      </c>
      <c r="AR93" s="121">
        <f>'Input Sheet'!AV175*'Input Sheet'!AV176*$A$93</f>
        <v>0</v>
      </c>
      <c r="AS93" s="121">
        <f>'Input Sheet'!AW175*'Input Sheet'!AW176*$A$93</f>
        <v>0</v>
      </c>
      <c r="AT93" s="121">
        <f>'Input Sheet'!AX175*'Input Sheet'!AX176*$A$93</f>
        <v>0</v>
      </c>
      <c r="AU93" s="121">
        <f>'Input Sheet'!AY175*'Input Sheet'!AY176*$A$93</f>
        <v>0</v>
      </c>
      <c r="AV93" s="121">
        <f>'Input Sheet'!AZ175*'Input Sheet'!AZ176*$A$93</f>
        <v>0</v>
      </c>
      <c r="AW93" s="121">
        <f>'Input Sheet'!BA175*'Input Sheet'!BA176*$A$93</f>
        <v>0</v>
      </c>
      <c r="AX93" s="121">
        <f>'Input Sheet'!BB175*'Input Sheet'!BB176*$A$93</f>
        <v>0</v>
      </c>
      <c r="AY93" s="121">
        <f>'Input Sheet'!BC175*'Input Sheet'!BC176*$A$93</f>
        <v>0</v>
      </c>
      <c r="AZ93" s="121">
        <f>'Input Sheet'!BD175*'Input Sheet'!BD176*$A$93</f>
        <v>0</v>
      </c>
      <c r="BA93" s="121">
        <f>'Input Sheet'!BE175*'Input Sheet'!BE176*$A$93</f>
        <v>0</v>
      </c>
      <c r="BB93" s="121">
        <f>'Input Sheet'!BF175*'Input Sheet'!BF176*$A$93</f>
        <v>0</v>
      </c>
      <c r="BC93" s="10"/>
    </row>
    <row r="94" spans="1:55" hidden="1" outlineLevel="1" x14ac:dyDescent="0.25">
      <c r="A94" s="30">
        <v>1</v>
      </c>
      <c r="B94" s="285" t="str">
        <f>IF('Input Sheet'!C177&lt;&gt;"",'Input Sheet'!C177,"")</f>
        <v/>
      </c>
      <c r="C94" s="119">
        <f ca="1">E94+NPV('Input Sheet'!$G$15,INDIRECT("F94:"&amp;ADDRESS(94,4+'Input Sheet'!$G$11)))</f>
        <v>0</v>
      </c>
      <c r="D94" s="126"/>
      <c r="E94" s="120">
        <f>'Input Sheet'!I177*'Input Sheet'!I178*$A$94</f>
        <v>0</v>
      </c>
      <c r="F94" s="121">
        <f>'Input Sheet'!J177*'Input Sheet'!J178*$A$94</f>
        <v>0</v>
      </c>
      <c r="G94" s="121">
        <f>'Input Sheet'!K177*'Input Sheet'!K178*$A$94</f>
        <v>0</v>
      </c>
      <c r="H94" s="121">
        <f>'Input Sheet'!L177*'Input Sheet'!L178*$A$94</f>
        <v>0</v>
      </c>
      <c r="I94" s="121">
        <f>'Input Sheet'!M177*'Input Sheet'!M178*$A$94</f>
        <v>0</v>
      </c>
      <c r="J94" s="121">
        <f>'Input Sheet'!N177*'Input Sheet'!N178*$A$94</f>
        <v>0</v>
      </c>
      <c r="K94" s="121">
        <f>'Input Sheet'!O177*'Input Sheet'!O178*$A$94</f>
        <v>0</v>
      </c>
      <c r="L94" s="121">
        <f>'Input Sheet'!P177*'Input Sheet'!P178*$A$94</f>
        <v>0</v>
      </c>
      <c r="M94" s="121">
        <f>'Input Sheet'!Q177*'Input Sheet'!Q178*$A$94</f>
        <v>0</v>
      </c>
      <c r="N94" s="121">
        <f>'Input Sheet'!R177*'Input Sheet'!R178*$A$94</f>
        <v>0</v>
      </c>
      <c r="O94" s="121">
        <f>'Input Sheet'!S177*'Input Sheet'!S178*$A$94</f>
        <v>0</v>
      </c>
      <c r="P94" s="121">
        <f>'Input Sheet'!T177*'Input Sheet'!T178*$A$94</f>
        <v>0</v>
      </c>
      <c r="Q94" s="121">
        <f>'Input Sheet'!U177*'Input Sheet'!U178*$A$94</f>
        <v>0</v>
      </c>
      <c r="R94" s="121">
        <f>'Input Sheet'!V177*'Input Sheet'!V178*$A$94</f>
        <v>0</v>
      </c>
      <c r="S94" s="121">
        <f>'Input Sheet'!W177*'Input Sheet'!W178*$A$94</f>
        <v>0</v>
      </c>
      <c r="T94" s="121">
        <f>'Input Sheet'!X177*'Input Sheet'!X178*$A$94</f>
        <v>0</v>
      </c>
      <c r="U94" s="121">
        <f>'Input Sheet'!Y177*'Input Sheet'!Y178*$A$94</f>
        <v>0</v>
      </c>
      <c r="V94" s="121">
        <f>'Input Sheet'!Z177*'Input Sheet'!Z178*$A$94</f>
        <v>0</v>
      </c>
      <c r="W94" s="121">
        <f>'Input Sheet'!AA177*'Input Sheet'!AA178*$A$94</f>
        <v>0</v>
      </c>
      <c r="X94" s="121">
        <f>'Input Sheet'!AB177*'Input Sheet'!AB178*$A$94</f>
        <v>0</v>
      </c>
      <c r="Y94" s="121">
        <f>'Input Sheet'!AC177*'Input Sheet'!AC178*$A$94</f>
        <v>0</v>
      </c>
      <c r="Z94" s="121">
        <f>'Input Sheet'!AD177*'Input Sheet'!AD178*$A$94</f>
        <v>0</v>
      </c>
      <c r="AA94" s="121">
        <f>'Input Sheet'!AE177*'Input Sheet'!AE178*$A$94</f>
        <v>0</v>
      </c>
      <c r="AB94" s="121">
        <f>'Input Sheet'!AF177*'Input Sheet'!AF178*$A$94</f>
        <v>0</v>
      </c>
      <c r="AC94" s="121">
        <f>'Input Sheet'!AG177*'Input Sheet'!AG178*$A$94</f>
        <v>0</v>
      </c>
      <c r="AD94" s="121">
        <f>'Input Sheet'!AH177*'Input Sheet'!AH178*$A$94</f>
        <v>0</v>
      </c>
      <c r="AE94" s="121">
        <f>'Input Sheet'!AI177*'Input Sheet'!AI178*$A$94</f>
        <v>0</v>
      </c>
      <c r="AF94" s="121">
        <f>'Input Sheet'!AJ177*'Input Sheet'!AJ178*$A$94</f>
        <v>0</v>
      </c>
      <c r="AG94" s="121">
        <f>'Input Sheet'!AK177*'Input Sheet'!AK178*$A$94</f>
        <v>0</v>
      </c>
      <c r="AH94" s="121">
        <f>'Input Sheet'!AL177*'Input Sheet'!AL178*$A$94</f>
        <v>0</v>
      </c>
      <c r="AI94" s="121">
        <f>'Input Sheet'!AM177*'Input Sheet'!AM178*$A$94</f>
        <v>0</v>
      </c>
      <c r="AJ94" s="121">
        <f>'Input Sheet'!AN177*'Input Sheet'!AN178*$A$94</f>
        <v>0</v>
      </c>
      <c r="AK94" s="121">
        <f>'Input Sheet'!AO177*'Input Sheet'!AO178*$A$94</f>
        <v>0</v>
      </c>
      <c r="AL94" s="121">
        <f>'Input Sheet'!AP177*'Input Sheet'!AP178*$A$94</f>
        <v>0</v>
      </c>
      <c r="AM94" s="121">
        <f>'Input Sheet'!AQ177*'Input Sheet'!AQ178*$A$94</f>
        <v>0</v>
      </c>
      <c r="AN94" s="121">
        <f>'Input Sheet'!AR177*'Input Sheet'!AR178*$A$94</f>
        <v>0</v>
      </c>
      <c r="AO94" s="121">
        <f>'Input Sheet'!AS177*'Input Sheet'!AS178*$A$94</f>
        <v>0</v>
      </c>
      <c r="AP94" s="121">
        <f>'Input Sheet'!AT177*'Input Sheet'!AT178*$A$94</f>
        <v>0</v>
      </c>
      <c r="AQ94" s="121">
        <f>'Input Sheet'!AU177*'Input Sheet'!AU178*$A$94</f>
        <v>0</v>
      </c>
      <c r="AR94" s="121">
        <f>'Input Sheet'!AV177*'Input Sheet'!AV178*$A$94</f>
        <v>0</v>
      </c>
      <c r="AS94" s="121">
        <f>'Input Sheet'!AW177*'Input Sheet'!AW178*$A$94</f>
        <v>0</v>
      </c>
      <c r="AT94" s="121">
        <f>'Input Sheet'!AX177*'Input Sheet'!AX178*$A$94</f>
        <v>0</v>
      </c>
      <c r="AU94" s="121">
        <f>'Input Sheet'!AY177*'Input Sheet'!AY178*$A$94</f>
        <v>0</v>
      </c>
      <c r="AV94" s="121">
        <f>'Input Sheet'!AZ177*'Input Sheet'!AZ178*$A$94</f>
        <v>0</v>
      </c>
      <c r="AW94" s="121">
        <f>'Input Sheet'!BA177*'Input Sheet'!BA178*$A$94</f>
        <v>0</v>
      </c>
      <c r="AX94" s="121">
        <f>'Input Sheet'!BB177*'Input Sheet'!BB178*$A$94</f>
        <v>0</v>
      </c>
      <c r="AY94" s="121">
        <f>'Input Sheet'!BC177*'Input Sheet'!BC178*$A$94</f>
        <v>0</v>
      </c>
      <c r="AZ94" s="121">
        <f>'Input Sheet'!BD177*'Input Sheet'!BD178*$A$94</f>
        <v>0</v>
      </c>
      <c r="BA94" s="121">
        <f>'Input Sheet'!BE177*'Input Sheet'!BE178*$A$94</f>
        <v>0</v>
      </c>
      <c r="BB94" s="121">
        <f>'Input Sheet'!BF177*'Input Sheet'!BF178*$A$94</f>
        <v>0</v>
      </c>
      <c r="BC94" s="10"/>
    </row>
    <row r="95" spans="1:55" hidden="1" outlineLevel="1" x14ac:dyDescent="0.25">
      <c r="A95" s="30">
        <v>1</v>
      </c>
      <c r="B95" s="285" t="str">
        <f>IF('Input Sheet'!C179&lt;&gt;"",'Input Sheet'!C179,"")</f>
        <v/>
      </c>
      <c r="C95" s="119">
        <f ca="1">E95+NPV('Input Sheet'!$G$15,INDIRECT("F95:"&amp;ADDRESS(95,4+'Input Sheet'!$G$11)))</f>
        <v>0</v>
      </c>
      <c r="D95" s="126"/>
      <c r="E95" s="120">
        <f>'Input Sheet'!I179*'Input Sheet'!I180*$A$95</f>
        <v>0</v>
      </c>
      <c r="F95" s="121">
        <f>'Input Sheet'!J179*'Input Sheet'!J180*$A$95</f>
        <v>0</v>
      </c>
      <c r="G95" s="121">
        <f>'Input Sheet'!K179*'Input Sheet'!K180*$A$95</f>
        <v>0</v>
      </c>
      <c r="H95" s="121">
        <f>'Input Sheet'!L179*'Input Sheet'!L180*$A$95</f>
        <v>0</v>
      </c>
      <c r="I95" s="121">
        <f>'Input Sheet'!M179*'Input Sheet'!M180*$A$95</f>
        <v>0</v>
      </c>
      <c r="J95" s="121">
        <f>'Input Sheet'!N179*'Input Sheet'!N180*$A$95</f>
        <v>0</v>
      </c>
      <c r="K95" s="121">
        <f>'Input Sheet'!O179*'Input Sheet'!O180*$A$95</f>
        <v>0</v>
      </c>
      <c r="L95" s="121">
        <f>'Input Sheet'!P179*'Input Sheet'!P180*$A$95</f>
        <v>0</v>
      </c>
      <c r="M95" s="121">
        <f>'Input Sheet'!Q179*'Input Sheet'!Q180*$A$95</f>
        <v>0</v>
      </c>
      <c r="N95" s="121">
        <f>'Input Sheet'!R179*'Input Sheet'!R180*$A$95</f>
        <v>0</v>
      </c>
      <c r="O95" s="121">
        <f>'Input Sheet'!S179*'Input Sheet'!S180*$A$95</f>
        <v>0</v>
      </c>
      <c r="P95" s="121">
        <f>'Input Sheet'!T179*'Input Sheet'!T180*$A$95</f>
        <v>0</v>
      </c>
      <c r="Q95" s="121">
        <f>'Input Sheet'!U179*'Input Sheet'!U180*$A$95</f>
        <v>0</v>
      </c>
      <c r="R95" s="121">
        <f>'Input Sheet'!V179*'Input Sheet'!V180*$A$95</f>
        <v>0</v>
      </c>
      <c r="S95" s="121">
        <f>'Input Sheet'!W179*'Input Sheet'!W180*$A$95</f>
        <v>0</v>
      </c>
      <c r="T95" s="121">
        <f>'Input Sheet'!X179*'Input Sheet'!X180*$A$95</f>
        <v>0</v>
      </c>
      <c r="U95" s="121">
        <f>'Input Sheet'!Y179*'Input Sheet'!Y180*$A$95</f>
        <v>0</v>
      </c>
      <c r="V95" s="121">
        <f>'Input Sheet'!Z179*'Input Sheet'!Z180*$A$95</f>
        <v>0</v>
      </c>
      <c r="W95" s="121">
        <f>'Input Sheet'!AA179*'Input Sheet'!AA180*$A$95</f>
        <v>0</v>
      </c>
      <c r="X95" s="121">
        <f>'Input Sheet'!AB179*'Input Sheet'!AB180*$A$95</f>
        <v>0</v>
      </c>
      <c r="Y95" s="121">
        <f>'Input Sheet'!AC179*'Input Sheet'!AC180*$A$95</f>
        <v>0</v>
      </c>
      <c r="Z95" s="121">
        <f>'Input Sheet'!AD179*'Input Sheet'!AD180*$A$95</f>
        <v>0</v>
      </c>
      <c r="AA95" s="121">
        <f>'Input Sheet'!AE179*'Input Sheet'!AE180*$A$95</f>
        <v>0</v>
      </c>
      <c r="AB95" s="121">
        <f>'Input Sheet'!AF179*'Input Sheet'!AF180*$A$95</f>
        <v>0</v>
      </c>
      <c r="AC95" s="121">
        <f>'Input Sheet'!AG179*'Input Sheet'!AG180*$A$95</f>
        <v>0</v>
      </c>
      <c r="AD95" s="121">
        <f>'Input Sheet'!AH179*'Input Sheet'!AH180*$A$95</f>
        <v>0</v>
      </c>
      <c r="AE95" s="121">
        <f>'Input Sheet'!AI179*'Input Sheet'!AI180*$A$95</f>
        <v>0</v>
      </c>
      <c r="AF95" s="121">
        <f>'Input Sheet'!AJ179*'Input Sheet'!AJ180*$A$95</f>
        <v>0</v>
      </c>
      <c r="AG95" s="121">
        <f>'Input Sheet'!AK179*'Input Sheet'!AK180*$A$95</f>
        <v>0</v>
      </c>
      <c r="AH95" s="121">
        <f>'Input Sheet'!AL179*'Input Sheet'!AL180*$A$95</f>
        <v>0</v>
      </c>
      <c r="AI95" s="121">
        <f>'Input Sheet'!AM179*'Input Sheet'!AM180*$A$95</f>
        <v>0</v>
      </c>
      <c r="AJ95" s="121">
        <f>'Input Sheet'!AN179*'Input Sheet'!AN180*$A$95</f>
        <v>0</v>
      </c>
      <c r="AK95" s="121">
        <f>'Input Sheet'!AO179*'Input Sheet'!AO180*$A$95</f>
        <v>0</v>
      </c>
      <c r="AL95" s="121">
        <f>'Input Sheet'!AP179*'Input Sheet'!AP180*$A$95</f>
        <v>0</v>
      </c>
      <c r="AM95" s="121">
        <f>'Input Sheet'!AQ179*'Input Sheet'!AQ180*$A$95</f>
        <v>0</v>
      </c>
      <c r="AN95" s="121">
        <f>'Input Sheet'!AR179*'Input Sheet'!AR180*$A$95</f>
        <v>0</v>
      </c>
      <c r="AO95" s="121">
        <f>'Input Sheet'!AS179*'Input Sheet'!AS180*$A$95</f>
        <v>0</v>
      </c>
      <c r="AP95" s="121">
        <f>'Input Sheet'!AT179*'Input Sheet'!AT180*$A$95</f>
        <v>0</v>
      </c>
      <c r="AQ95" s="121">
        <f>'Input Sheet'!AU179*'Input Sheet'!AU180*$A$95</f>
        <v>0</v>
      </c>
      <c r="AR95" s="121">
        <f>'Input Sheet'!AV179*'Input Sheet'!AV180*$A$95</f>
        <v>0</v>
      </c>
      <c r="AS95" s="121">
        <f>'Input Sheet'!AW179*'Input Sheet'!AW180*$A$95</f>
        <v>0</v>
      </c>
      <c r="AT95" s="121">
        <f>'Input Sheet'!AX179*'Input Sheet'!AX180*$A$95</f>
        <v>0</v>
      </c>
      <c r="AU95" s="121">
        <f>'Input Sheet'!AY179*'Input Sheet'!AY180*$A$95</f>
        <v>0</v>
      </c>
      <c r="AV95" s="121">
        <f>'Input Sheet'!AZ179*'Input Sheet'!AZ180*$A$95</f>
        <v>0</v>
      </c>
      <c r="AW95" s="121">
        <f>'Input Sheet'!BA179*'Input Sheet'!BA180*$A$95</f>
        <v>0</v>
      </c>
      <c r="AX95" s="121">
        <f>'Input Sheet'!BB179*'Input Sheet'!BB180*$A$95</f>
        <v>0</v>
      </c>
      <c r="AY95" s="121">
        <f>'Input Sheet'!BC179*'Input Sheet'!BC180*$A$95</f>
        <v>0</v>
      </c>
      <c r="AZ95" s="121">
        <f>'Input Sheet'!BD179*'Input Sheet'!BD180*$A$95</f>
        <v>0</v>
      </c>
      <c r="BA95" s="121">
        <f>'Input Sheet'!BE179*'Input Sheet'!BE180*$A$95</f>
        <v>0</v>
      </c>
      <c r="BB95" s="121">
        <f>'Input Sheet'!BF179*'Input Sheet'!BF180*$A$95</f>
        <v>0</v>
      </c>
      <c r="BC95" s="10"/>
    </row>
    <row r="96" spans="1:55" hidden="1" outlineLevel="1" x14ac:dyDescent="0.25">
      <c r="A96" s="30">
        <v>1</v>
      </c>
      <c r="B96" s="285" t="str">
        <f>IF('Input Sheet'!C181&lt;&gt;"",'Input Sheet'!C181,"")</f>
        <v/>
      </c>
      <c r="C96" s="119">
        <f ca="1">E96+NPV('Input Sheet'!$G$15,INDIRECT("F96:"&amp;ADDRESS(96,4+'Input Sheet'!$G$11)))</f>
        <v>0</v>
      </c>
      <c r="D96" s="126"/>
      <c r="E96" s="120">
        <f>'Input Sheet'!I181*'Input Sheet'!I182*$A$96</f>
        <v>0</v>
      </c>
      <c r="F96" s="121">
        <f>'Input Sheet'!J181*'Input Sheet'!J182*$A$96</f>
        <v>0</v>
      </c>
      <c r="G96" s="121">
        <f>'Input Sheet'!K181*'Input Sheet'!K182*$A$96</f>
        <v>0</v>
      </c>
      <c r="H96" s="121">
        <f>'Input Sheet'!L181*'Input Sheet'!L182*$A$96</f>
        <v>0</v>
      </c>
      <c r="I96" s="121">
        <f>'Input Sheet'!M181*'Input Sheet'!M182*$A$96</f>
        <v>0</v>
      </c>
      <c r="J96" s="121">
        <f>'Input Sheet'!N181*'Input Sheet'!N182*$A$96</f>
        <v>0</v>
      </c>
      <c r="K96" s="121">
        <f>'Input Sheet'!O181*'Input Sheet'!O182*$A$96</f>
        <v>0</v>
      </c>
      <c r="L96" s="121">
        <f>'Input Sheet'!P181*'Input Sheet'!P182*$A$96</f>
        <v>0</v>
      </c>
      <c r="M96" s="121">
        <f>'Input Sheet'!Q181*'Input Sheet'!Q182*$A$96</f>
        <v>0</v>
      </c>
      <c r="N96" s="121">
        <f>'Input Sheet'!R181*'Input Sheet'!R182*$A$96</f>
        <v>0</v>
      </c>
      <c r="O96" s="121">
        <f>'Input Sheet'!S181*'Input Sheet'!S182*$A$96</f>
        <v>0</v>
      </c>
      <c r="P96" s="121">
        <f>'Input Sheet'!T181*'Input Sheet'!T182*$A$96</f>
        <v>0</v>
      </c>
      <c r="Q96" s="121">
        <f>'Input Sheet'!U181*'Input Sheet'!U182*$A$96</f>
        <v>0</v>
      </c>
      <c r="R96" s="121">
        <f>'Input Sheet'!V181*'Input Sheet'!V182*$A$96</f>
        <v>0</v>
      </c>
      <c r="S96" s="121">
        <f>'Input Sheet'!W181*'Input Sheet'!W182*$A$96</f>
        <v>0</v>
      </c>
      <c r="T96" s="121">
        <f>'Input Sheet'!X181*'Input Sheet'!X182*$A$96</f>
        <v>0</v>
      </c>
      <c r="U96" s="121">
        <f>'Input Sheet'!Y181*'Input Sheet'!Y182*$A$96</f>
        <v>0</v>
      </c>
      <c r="V96" s="121">
        <f>'Input Sheet'!Z181*'Input Sheet'!Z182*$A$96</f>
        <v>0</v>
      </c>
      <c r="W96" s="121">
        <f>'Input Sheet'!AA181*'Input Sheet'!AA182*$A$96</f>
        <v>0</v>
      </c>
      <c r="X96" s="121">
        <f>'Input Sheet'!AB181*'Input Sheet'!AB182*$A$96</f>
        <v>0</v>
      </c>
      <c r="Y96" s="121">
        <f>'Input Sheet'!AC181*'Input Sheet'!AC182*$A$96</f>
        <v>0</v>
      </c>
      <c r="Z96" s="121">
        <f>'Input Sheet'!AD181*'Input Sheet'!AD182*$A$96</f>
        <v>0</v>
      </c>
      <c r="AA96" s="121">
        <f>'Input Sheet'!AE181*'Input Sheet'!AE182*$A$96</f>
        <v>0</v>
      </c>
      <c r="AB96" s="121">
        <f>'Input Sheet'!AF181*'Input Sheet'!AF182*$A$96</f>
        <v>0</v>
      </c>
      <c r="AC96" s="121">
        <f>'Input Sheet'!AG181*'Input Sheet'!AG182*$A$96</f>
        <v>0</v>
      </c>
      <c r="AD96" s="121">
        <f>'Input Sheet'!AH181*'Input Sheet'!AH182*$A$96</f>
        <v>0</v>
      </c>
      <c r="AE96" s="121">
        <f>'Input Sheet'!AI181*'Input Sheet'!AI182*$A$96</f>
        <v>0</v>
      </c>
      <c r="AF96" s="121">
        <f>'Input Sheet'!AJ181*'Input Sheet'!AJ182*$A$96</f>
        <v>0</v>
      </c>
      <c r="AG96" s="121">
        <f>'Input Sheet'!AK181*'Input Sheet'!AK182*$A$96</f>
        <v>0</v>
      </c>
      <c r="AH96" s="121">
        <f>'Input Sheet'!AL181*'Input Sheet'!AL182*$A$96</f>
        <v>0</v>
      </c>
      <c r="AI96" s="121">
        <f>'Input Sheet'!AM181*'Input Sheet'!AM182*$A$96</f>
        <v>0</v>
      </c>
      <c r="AJ96" s="121">
        <f>'Input Sheet'!AN181*'Input Sheet'!AN182*$A$96</f>
        <v>0</v>
      </c>
      <c r="AK96" s="121">
        <f>'Input Sheet'!AO181*'Input Sheet'!AO182*$A$96</f>
        <v>0</v>
      </c>
      <c r="AL96" s="121">
        <f>'Input Sheet'!AP181*'Input Sheet'!AP182*$A$96</f>
        <v>0</v>
      </c>
      <c r="AM96" s="121">
        <f>'Input Sheet'!AQ181*'Input Sheet'!AQ182*$A$96</f>
        <v>0</v>
      </c>
      <c r="AN96" s="121">
        <f>'Input Sheet'!AR181*'Input Sheet'!AR182*$A$96</f>
        <v>0</v>
      </c>
      <c r="AO96" s="121">
        <f>'Input Sheet'!AS181*'Input Sheet'!AS182*$A$96</f>
        <v>0</v>
      </c>
      <c r="AP96" s="121">
        <f>'Input Sheet'!AT181*'Input Sheet'!AT182*$A$96</f>
        <v>0</v>
      </c>
      <c r="AQ96" s="121">
        <f>'Input Sheet'!AU181*'Input Sheet'!AU182*$A$96</f>
        <v>0</v>
      </c>
      <c r="AR96" s="121">
        <f>'Input Sheet'!AV181*'Input Sheet'!AV182*$A$96</f>
        <v>0</v>
      </c>
      <c r="AS96" s="121">
        <f>'Input Sheet'!AW181*'Input Sheet'!AW182*$A$96</f>
        <v>0</v>
      </c>
      <c r="AT96" s="121">
        <f>'Input Sheet'!AX181*'Input Sheet'!AX182*$A$96</f>
        <v>0</v>
      </c>
      <c r="AU96" s="121">
        <f>'Input Sheet'!AY181*'Input Sheet'!AY182*$A$96</f>
        <v>0</v>
      </c>
      <c r="AV96" s="121">
        <f>'Input Sheet'!AZ181*'Input Sheet'!AZ182*$A$96</f>
        <v>0</v>
      </c>
      <c r="AW96" s="121">
        <f>'Input Sheet'!BA181*'Input Sheet'!BA182*$A$96</f>
        <v>0</v>
      </c>
      <c r="AX96" s="121">
        <f>'Input Sheet'!BB181*'Input Sheet'!BB182*$A$96</f>
        <v>0</v>
      </c>
      <c r="AY96" s="121">
        <f>'Input Sheet'!BC181*'Input Sheet'!BC182*$A$96</f>
        <v>0</v>
      </c>
      <c r="AZ96" s="121">
        <f>'Input Sheet'!BD181*'Input Sheet'!BD182*$A$96</f>
        <v>0</v>
      </c>
      <c r="BA96" s="121">
        <f>'Input Sheet'!BE181*'Input Sheet'!BE182*$A$96</f>
        <v>0</v>
      </c>
      <c r="BB96" s="121">
        <f>'Input Sheet'!BF181*'Input Sheet'!BF182*$A$96</f>
        <v>0</v>
      </c>
      <c r="BC96" s="10"/>
    </row>
    <row r="97" spans="1:55" hidden="1" outlineLevel="1" x14ac:dyDescent="0.25">
      <c r="A97" s="30">
        <v>1</v>
      </c>
      <c r="B97" s="285" t="str">
        <f>IF('Input Sheet'!C183&lt;&gt;"",'Input Sheet'!C183,"")</f>
        <v/>
      </c>
      <c r="C97" s="119">
        <f ca="1">E97+NPV('Input Sheet'!$G$15,INDIRECT("F97:"&amp;ADDRESS(97,4+'Input Sheet'!$G$11)))</f>
        <v>0</v>
      </c>
      <c r="D97" s="126"/>
      <c r="E97" s="120">
        <f>'Input Sheet'!I183*'Input Sheet'!I184*$A$97</f>
        <v>0</v>
      </c>
      <c r="F97" s="121">
        <f>'Input Sheet'!J183*'Input Sheet'!J184*$A$97</f>
        <v>0</v>
      </c>
      <c r="G97" s="121">
        <f>'Input Sheet'!K183*'Input Sheet'!K184*$A$97</f>
        <v>0</v>
      </c>
      <c r="H97" s="121">
        <f>'Input Sheet'!L183*'Input Sheet'!L184*$A$97</f>
        <v>0</v>
      </c>
      <c r="I97" s="121">
        <f>'Input Sheet'!M183*'Input Sheet'!M184*$A$97</f>
        <v>0</v>
      </c>
      <c r="J97" s="121">
        <f>'Input Sheet'!N183*'Input Sheet'!N184*$A$97</f>
        <v>0</v>
      </c>
      <c r="K97" s="121">
        <f>'Input Sheet'!O183*'Input Sheet'!O184*$A$97</f>
        <v>0</v>
      </c>
      <c r="L97" s="121">
        <f>'Input Sheet'!P183*'Input Sheet'!P184*$A$97</f>
        <v>0</v>
      </c>
      <c r="M97" s="121">
        <f>'Input Sheet'!Q183*'Input Sheet'!Q184*$A$97</f>
        <v>0</v>
      </c>
      <c r="N97" s="121">
        <f>'Input Sheet'!R183*'Input Sheet'!R184*$A$97</f>
        <v>0</v>
      </c>
      <c r="O97" s="121">
        <f>'Input Sheet'!S183*'Input Sheet'!S184*$A$97</f>
        <v>0</v>
      </c>
      <c r="P97" s="121">
        <f>'Input Sheet'!T183*'Input Sheet'!T184*$A$97</f>
        <v>0</v>
      </c>
      <c r="Q97" s="121">
        <f>'Input Sheet'!U183*'Input Sheet'!U184*$A$97</f>
        <v>0</v>
      </c>
      <c r="R97" s="121">
        <f>'Input Sheet'!V183*'Input Sheet'!V184*$A$97</f>
        <v>0</v>
      </c>
      <c r="S97" s="121">
        <f>'Input Sheet'!W183*'Input Sheet'!W184*$A$97</f>
        <v>0</v>
      </c>
      <c r="T97" s="121">
        <f>'Input Sheet'!X183*'Input Sheet'!X184*$A$97</f>
        <v>0</v>
      </c>
      <c r="U97" s="121">
        <f>'Input Sheet'!Y183*'Input Sheet'!Y184*$A$97</f>
        <v>0</v>
      </c>
      <c r="V97" s="121">
        <f>'Input Sheet'!Z183*'Input Sheet'!Z184*$A$97</f>
        <v>0</v>
      </c>
      <c r="W97" s="121">
        <f>'Input Sheet'!AA183*'Input Sheet'!AA184*$A$97</f>
        <v>0</v>
      </c>
      <c r="X97" s="121">
        <f>'Input Sheet'!AB183*'Input Sheet'!AB184*$A$97</f>
        <v>0</v>
      </c>
      <c r="Y97" s="121">
        <f>'Input Sheet'!AC183*'Input Sheet'!AC184*$A$97</f>
        <v>0</v>
      </c>
      <c r="Z97" s="121">
        <f>'Input Sheet'!AD183*'Input Sheet'!AD184*$A$97</f>
        <v>0</v>
      </c>
      <c r="AA97" s="121">
        <f>'Input Sheet'!AE183*'Input Sheet'!AE184*$A$97</f>
        <v>0</v>
      </c>
      <c r="AB97" s="121">
        <f>'Input Sheet'!AF183*'Input Sheet'!AF184*$A$97</f>
        <v>0</v>
      </c>
      <c r="AC97" s="121">
        <f>'Input Sheet'!AG183*'Input Sheet'!AG184*$A$97</f>
        <v>0</v>
      </c>
      <c r="AD97" s="121">
        <f>'Input Sheet'!AH183*'Input Sheet'!AH184*$A$97</f>
        <v>0</v>
      </c>
      <c r="AE97" s="121">
        <f>'Input Sheet'!AI183*'Input Sheet'!AI184*$A$97</f>
        <v>0</v>
      </c>
      <c r="AF97" s="121">
        <f>'Input Sheet'!AJ183*'Input Sheet'!AJ184*$A$97</f>
        <v>0</v>
      </c>
      <c r="AG97" s="121">
        <f>'Input Sheet'!AK183*'Input Sheet'!AK184*$A$97</f>
        <v>0</v>
      </c>
      <c r="AH97" s="121">
        <f>'Input Sheet'!AL183*'Input Sheet'!AL184*$A$97</f>
        <v>0</v>
      </c>
      <c r="AI97" s="121">
        <f>'Input Sheet'!AM183*'Input Sheet'!AM184*$A$97</f>
        <v>0</v>
      </c>
      <c r="AJ97" s="121">
        <f>'Input Sheet'!AN183*'Input Sheet'!AN184*$A$97</f>
        <v>0</v>
      </c>
      <c r="AK97" s="121">
        <f>'Input Sheet'!AO183*'Input Sheet'!AO184*$A$97</f>
        <v>0</v>
      </c>
      <c r="AL97" s="121">
        <f>'Input Sheet'!AP183*'Input Sheet'!AP184*$A$97</f>
        <v>0</v>
      </c>
      <c r="AM97" s="121">
        <f>'Input Sheet'!AQ183*'Input Sheet'!AQ184*$A$97</f>
        <v>0</v>
      </c>
      <c r="AN97" s="121">
        <f>'Input Sheet'!AR183*'Input Sheet'!AR184*$A$97</f>
        <v>0</v>
      </c>
      <c r="AO97" s="121">
        <f>'Input Sheet'!AS183*'Input Sheet'!AS184*$A$97</f>
        <v>0</v>
      </c>
      <c r="AP97" s="121">
        <f>'Input Sheet'!AT183*'Input Sheet'!AT184*$A$97</f>
        <v>0</v>
      </c>
      <c r="AQ97" s="121">
        <f>'Input Sheet'!AU183*'Input Sheet'!AU184*$A$97</f>
        <v>0</v>
      </c>
      <c r="AR97" s="121">
        <f>'Input Sheet'!AV183*'Input Sheet'!AV184*$A$97</f>
        <v>0</v>
      </c>
      <c r="AS97" s="121">
        <f>'Input Sheet'!AW183*'Input Sheet'!AW184*$A$97</f>
        <v>0</v>
      </c>
      <c r="AT97" s="121">
        <f>'Input Sheet'!AX183*'Input Sheet'!AX184*$A$97</f>
        <v>0</v>
      </c>
      <c r="AU97" s="121">
        <f>'Input Sheet'!AY183*'Input Sheet'!AY184*$A$97</f>
        <v>0</v>
      </c>
      <c r="AV97" s="121">
        <f>'Input Sheet'!AZ183*'Input Sheet'!AZ184*$A$97</f>
        <v>0</v>
      </c>
      <c r="AW97" s="121">
        <f>'Input Sheet'!BA183*'Input Sheet'!BA184*$A$97</f>
        <v>0</v>
      </c>
      <c r="AX97" s="121">
        <f>'Input Sheet'!BB183*'Input Sheet'!BB184*$A$97</f>
        <v>0</v>
      </c>
      <c r="AY97" s="121">
        <f>'Input Sheet'!BC183*'Input Sheet'!BC184*$A$97</f>
        <v>0</v>
      </c>
      <c r="AZ97" s="121">
        <f>'Input Sheet'!BD183*'Input Sheet'!BD184*$A$97</f>
        <v>0</v>
      </c>
      <c r="BA97" s="121">
        <f>'Input Sheet'!BE183*'Input Sheet'!BE184*$A$97</f>
        <v>0</v>
      </c>
      <c r="BB97" s="121">
        <f>'Input Sheet'!BF183*'Input Sheet'!BF184*$A$97</f>
        <v>0</v>
      </c>
      <c r="BC97" s="10"/>
    </row>
    <row r="98" spans="1:55" hidden="1" outlineLevel="1" x14ac:dyDescent="0.25">
      <c r="A98" s="30">
        <v>1</v>
      </c>
      <c r="B98" s="285" t="str">
        <f>IF('Input Sheet'!C185&lt;&gt;"",'Input Sheet'!C185,"")</f>
        <v/>
      </c>
      <c r="C98" s="119">
        <f ca="1">E98+NPV('Input Sheet'!$G$15,INDIRECT("F98:"&amp;ADDRESS(98,4+'Input Sheet'!$G$11)))</f>
        <v>0</v>
      </c>
      <c r="D98" s="126"/>
      <c r="E98" s="120">
        <f>'Input Sheet'!I185*'Input Sheet'!I186*$A$98</f>
        <v>0</v>
      </c>
      <c r="F98" s="121">
        <f>'Input Sheet'!J185*'Input Sheet'!J186*$A$98</f>
        <v>0</v>
      </c>
      <c r="G98" s="121">
        <f>'Input Sheet'!K185*'Input Sheet'!K186*$A$98</f>
        <v>0</v>
      </c>
      <c r="H98" s="121">
        <f>'Input Sheet'!L185*'Input Sheet'!L186*$A$98</f>
        <v>0</v>
      </c>
      <c r="I98" s="121">
        <f>'Input Sheet'!M185*'Input Sheet'!M186*$A$98</f>
        <v>0</v>
      </c>
      <c r="J98" s="121">
        <f>'Input Sheet'!N185*'Input Sheet'!N186*$A$98</f>
        <v>0</v>
      </c>
      <c r="K98" s="121">
        <f>'Input Sheet'!O185*'Input Sheet'!O186*$A$98</f>
        <v>0</v>
      </c>
      <c r="L98" s="121">
        <f>'Input Sheet'!P185*'Input Sheet'!P186*$A$98</f>
        <v>0</v>
      </c>
      <c r="M98" s="121">
        <f>'Input Sheet'!Q185*'Input Sheet'!Q186*$A$98</f>
        <v>0</v>
      </c>
      <c r="N98" s="121">
        <f>'Input Sheet'!R185*'Input Sheet'!R186*$A$98</f>
        <v>0</v>
      </c>
      <c r="O98" s="121">
        <f>'Input Sheet'!S185*'Input Sheet'!S186*$A$98</f>
        <v>0</v>
      </c>
      <c r="P98" s="121">
        <f>'Input Sheet'!T185*'Input Sheet'!T186*$A$98</f>
        <v>0</v>
      </c>
      <c r="Q98" s="121">
        <f>'Input Sheet'!U185*'Input Sheet'!U186*$A$98</f>
        <v>0</v>
      </c>
      <c r="R98" s="121">
        <f>'Input Sheet'!V185*'Input Sheet'!V186*$A$98</f>
        <v>0</v>
      </c>
      <c r="S98" s="121">
        <f>'Input Sheet'!W185*'Input Sheet'!W186*$A$98</f>
        <v>0</v>
      </c>
      <c r="T98" s="121">
        <f>'Input Sheet'!X185*'Input Sheet'!X186*$A$98</f>
        <v>0</v>
      </c>
      <c r="U98" s="121">
        <f>'Input Sheet'!Y185*'Input Sheet'!Y186*$A$98</f>
        <v>0</v>
      </c>
      <c r="V98" s="121">
        <f>'Input Sheet'!Z185*'Input Sheet'!Z186*$A$98</f>
        <v>0</v>
      </c>
      <c r="W98" s="121">
        <f>'Input Sheet'!AA185*'Input Sheet'!AA186*$A$98</f>
        <v>0</v>
      </c>
      <c r="X98" s="121">
        <f>'Input Sheet'!AB185*'Input Sheet'!AB186*$A$98</f>
        <v>0</v>
      </c>
      <c r="Y98" s="121">
        <f>'Input Sheet'!AC185*'Input Sheet'!AC186*$A$98</f>
        <v>0</v>
      </c>
      <c r="Z98" s="121">
        <f>'Input Sheet'!AD185*'Input Sheet'!AD186*$A$98</f>
        <v>0</v>
      </c>
      <c r="AA98" s="121">
        <f>'Input Sheet'!AE185*'Input Sheet'!AE186*$A$98</f>
        <v>0</v>
      </c>
      <c r="AB98" s="121">
        <f>'Input Sheet'!AF185*'Input Sheet'!AF186*$A$98</f>
        <v>0</v>
      </c>
      <c r="AC98" s="121">
        <f>'Input Sheet'!AG185*'Input Sheet'!AG186*$A$98</f>
        <v>0</v>
      </c>
      <c r="AD98" s="121">
        <f>'Input Sheet'!AH185*'Input Sheet'!AH186*$A$98</f>
        <v>0</v>
      </c>
      <c r="AE98" s="121">
        <f>'Input Sheet'!AI185*'Input Sheet'!AI186*$A$98</f>
        <v>0</v>
      </c>
      <c r="AF98" s="121">
        <f>'Input Sheet'!AJ185*'Input Sheet'!AJ186*$A$98</f>
        <v>0</v>
      </c>
      <c r="AG98" s="121">
        <f>'Input Sheet'!AK185*'Input Sheet'!AK186*$A$98</f>
        <v>0</v>
      </c>
      <c r="AH98" s="121">
        <f>'Input Sheet'!AL185*'Input Sheet'!AL186*$A$98</f>
        <v>0</v>
      </c>
      <c r="AI98" s="121">
        <f>'Input Sheet'!AM185*'Input Sheet'!AM186*$A$98</f>
        <v>0</v>
      </c>
      <c r="AJ98" s="121">
        <f>'Input Sheet'!AN185*'Input Sheet'!AN186*$A$98</f>
        <v>0</v>
      </c>
      <c r="AK98" s="121">
        <f>'Input Sheet'!AO185*'Input Sheet'!AO186*$A$98</f>
        <v>0</v>
      </c>
      <c r="AL98" s="121">
        <f>'Input Sheet'!AP185*'Input Sheet'!AP186*$A$98</f>
        <v>0</v>
      </c>
      <c r="AM98" s="121">
        <f>'Input Sheet'!AQ185*'Input Sheet'!AQ186*$A$98</f>
        <v>0</v>
      </c>
      <c r="AN98" s="121">
        <f>'Input Sheet'!AR185*'Input Sheet'!AR186*$A$98</f>
        <v>0</v>
      </c>
      <c r="AO98" s="121">
        <f>'Input Sheet'!AS185*'Input Sheet'!AS186*$A$98</f>
        <v>0</v>
      </c>
      <c r="AP98" s="121">
        <f>'Input Sheet'!AT185*'Input Sheet'!AT186*$A$98</f>
        <v>0</v>
      </c>
      <c r="AQ98" s="121">
        <f>'Input Sheet'!AU185*'Input Sheet'!AU186*$A$98</f>
        <v>0</v>
      </c>
      <c r="AR98" s="121">
        <f>'Input Sheet'!AV185*'Input Sheet'!AV186*$A$98</f>
        <v>0</v>
      </c>
      <c r="AS98" s="121">
        <f>'Input Sheet'!AW185*'Input Sheet'!AW186*$A$98</f>
        <v>0</v>
      </c>
      <c r="AT98" s="121">
        <f>'Input Sheet'!AX185*'Input Sheet'!AX186*$A$98</f>
        <v>0</v>
      </c>
      <c r="AU98" s="121">
        <f>'Input Sheet'!AY185*'Input Sheet'!AY186*$A$98</f>
        <v>0</v>
      </c>
      <c r="AV98" s="121">
        <f>'Input Sheet'!AZ185*'Input Sheet'!AZ186*$A$98</f>
        <v>0</v>
      </c>
      <c r="AW98" s="121">
        <f>'Input Sheet'!BA185*'Input Sheet'!BA186*$A$98</f>
        <v>0</v>
      </c>
      <c r="AX98" s="121">
        <f>'Input Sheet'!BB185*'Input Sheet'!BB186*$A$98</f>
        <v>0</v>
      </c>
      <c r="AY98" s="121">
        <f>'Input Sheet'!BC185*'Input Sheet'!BC186*$A$98</f>
        <v>0</v>
      </c>
      <c r="AZ98" s="121">
        <f>'Input Sheet'!BD185*'Input Sheet'!BD186*$A$98</f>
        <v>0</v>
      </c>
      <c r="BA98" s="121">
        <f>'Input Sheet'!BE185*'Input Sheet'!BE186*$A$98</f>
        <v>0</v>
      </c>
      <c r="BB98" s="121">
        <f>'Input Sheet'!BF185*'Input Sheet'!BF186*$A$98</f>
        <v>0</v>
      </c>
      <c r="BC98" s="10"/>
    </row>
    <row r="99" spans="1:55" hidden="1" outlineLevel="1" x14ac:dyDescent="0.25">
      <c r="A99" s="30">
        <v>1</v>
      </c>
      <c r="B99" s="285" t="str">
        <f>IF('Input Sheet'!C187&lt;&gt;"",'Input Sheet'!C187,"")</f>
        <v/>
      </c>
      <c r="C99" s="119">
        <f ca="1">E99+NPV('Input Sheet'!$G$15,INDIRECT("F99:"&amp;ADDRESS(99,4+'Input Sheet'!$G$11)))</f>
        <v>0</v>
      </c>
      <c r="D99" s="126"/>
      <c r="E99" s="120">
        <f>'Input Sheet'!I187*'Input Sheet'!I188*$A$99</f>
        <v>0</v>
      </c>
      <c r="F99" s="121">
        <f>'Input Sheet'!J187*'Input Sheet'!J188*$A$99</f>
        <v>0</v>
      </c>
      <c r="G99" s="121">
        <f>'Input Sheet'!K187*'Input Sheet'!K188*$A$99</f>
        <v>0</v>
      </c>
      <c r="H99" s="121">
        <f>'Input Sheet'!L187*'Input Sheet'!L188*$A$99</f>
        <v>0</v>
      </c>
      <c r="I99" s="121">
        <f>'Input Sheet'!M187*'Input Sheet'!M188*$A$99</f>
        <v>0</v>
      </c>
      <c r="J99" s="121">
        <f>'Input Sheet'!N187*'Input Sheet'!N188*$A$99</f>
        <v>0</v>
      </c>
      <c r="K99" s="121">
        <f>'Input Sheet'!O187*'Input Sheet'!O188*$A$99</f>
        <v>0</v>
      </c>
      <c r="L99" s="121">
        <f>'Input Sheet'!P187*'Input Sheet'!P188*$A$99</f>
        <v>0</v>
      </c>
      <c r="M99" s="121">
        <f>'Input Sheet'!Q187*'Input Sheet'!Q188*$A$99</f>
        <v>0</v>
      </c>
      <c r="N99" s="121">
        <f>'Input Sheet'!R187*'Input Sheet'!R188*$A$99</f>
        <v>0</v>
      </c>
      <c r="O99" s="121">
        <f>'Input Sheet'!S187*'Input Sheet'!S188*$A$99</f>
        <v>0</v>
      </c>
      <c r="P99" s="121">
        <f>'Input Sheet'!T187*'Input Sheet'!T188*$A$99</f>
        <v>0</v>
      </c>
      <c r="Q99" s="121">
        <f>'Input Sheet'!U187*'Input Sheet'!U188*$A$99</f>
        <v>0</v>
      </c>
      <c r="R99" s="121">
        <f>'Input Sheet'!V187*'Input Sheet'!V188*$A$99</f>
        <v>0</v>
      </c>
      <c r="S99" s="121">
        <f>'Input Sheet'!W187*'Input Sheet'!W188*$A$99</f>
        <v>0</v>
      </c>
      <c r="T99" s="121">
        <f>'Input Sheet'!X187*'Input Sheet'!X188*$A$99</f>
        <v>0</v>
      </c>
      <c r="U99" s="121">
        <f>'Input Sheet'!Y187*'Input Sheet'!Y188*$A$99</f>
        <v>0</v>
      </c>
      <c r="V99" s="121">
        <f>'Input Sheet'!Z187*'Input Sheet'!Z188*$A$99</f>
        <v>0</v>
      </c>
      <c r="W99" s="121">
        <f>'Input Sheet'!AA187*'Input Sheet'!AA188*$A$99</f>
        <v>0</v>
      </c>
      <c r="X99" s="121">
        <f>'Input Sheet'!AB187*'Input Sheet'!AB188*$A$99</f>
        <v>0</v>
      </c>
      <c r="Y99" s="121">
        <f>'Input Sheet'!AC187*'Input Sheet'!AC188*$A$99</f>
        <v>0</v>
      </c>
      <c r="Z99" s="121">
        <f>'Input Sheet'!AD187*'Input Sheet'!AD188*$A$99</f>
        <v>0</v>
      </c>
      <c r="AA99" s="121">
        <f>'Input Sheet'!AE187*'Input Sheet'!AE188*$A$99</f>
        <v>0</v>
      </c>
      <c r="AB99" s="121">
        <f>'Input Sheet'!AF187*'Input Sheet'!AF188*$A$99</f>
        <v>0</v>
      </c>
      <c r="AC99" s="121">
        <f>'Input Sheet'!AG187*'Input Sheet'!AG188*$A$99</f>
        <v>0</v>
      </c>
      <c r="AD99" s="121">
        <f>'Input Sheet'!AH187*'Input Sheet'!AH188*$A$99</f>
        <v>0</v>
      </c>
      <c r="AE99" s="121">
        <f>'Input Sheet'!AI187*'Input Sheet'!AI188*$A$99</f>
        <v>0</v>
      </c>
      <c r="AF99" s="121">
        <f>'Input Sheet'!AJ187*'Input Sheet'!AJ188*$A$99</f>
        <v>0</v>
      </c>
      <c r="AG99" s="121">
        <f>'Input Sheet'!AK187*'Input Sheet'!AK188*$A$99</f>
        <v>0</v>
      </c>
      <c r="AH99" s="121">
        <f>'Input Sheet'!AL187*'Input Sheet'!AL188*$A$99</f>
        <v>0</v>
      </c>
      <c r="AI99" s="121">
        <f>'Input Sheet'!AM187*'Input Sheet'!AM188*$A$99</f>
        <v>0</v>
      </c>
      <c r="AJ99" s="121">
        <f>'Input Sheet'!AN187*'Input Sheet'!AN188*$A$99</f>
        <v>0</v>
      </c>
      <c r="AK99" s="121">
        <f>'Input Sheet'!AO187*'Input Sheet'!AO188*$A$99</f>
        <v>0</v>
      </c>
      <c r="AL99" s="121">
        <f>'Input Sheet'!AP187*'Input Sheet'!AP188*$A$99</f>
        <v>0</v>
      </c>
      <c r="AM99" s="121">
        <f>'Input Sheet'!AQ187*'Input Sheet'!AQ188*$A$99</f>
        <v>0</v>
      </c>
      <c r="AN99" s="121">
        <f>'Input Sheet'!AR187*'Input Sheet'!AR188*$A$99</f>
        <v>0</v>
      </c>
      <c r="AO99" s="121">
        <f>'Input Sheet'!AS187*'Input Sheet'!AS188*$A$99</f>
        <v>0</v>
      </c>
      <c r="AP99" s="121">
        <f>'Input Sheet'!AT187*'Input Sheet'!AT188*$A$99</f>
        <v>0</v>
      </c>
      <c r="AQ99" s="121">
        <f>'Input Sheet'!AU187*'Input Sheet'!AU188*$A$99</f>
        <v>0</v>
      </c>
      <c r="AR99" s="121">
        <f>'Input Sheet'!AV187*'Input Sheet'!AV188*$A$99</f>
        <v>0</v>
      </c>
      <c r="AS99" s="121">
        <f>'Input Sheet'!AW187*'Input Sheet'!AW188*$A$99</f>
        <v>0</v>
      </c>
      <c r="AT99" s="121">
        <f>'Input Sheet'!AX187*'Input Sheet'!AX188*$A$99</f>
        <v>0</v>
      </c>
      <c r="AU99" s="121">
        <f>'Input Sheet'!AY187*'Input Sheet'!AY188*$A$99</f>
        <v>0</v>
      </c>
      <c r="AV99" s="121">
        <f>'Input Sheet'!AZ187*'Input Sheet'!AZ188*$A$99</f>
        <v>0</v>
      </c>
      <c r="AW99" s="121">
        <f>'Input Sheet'!BA187*'Input Sheet'!BA188*$A$99</f>
        <v>0</v>
      </c>
      <c r="AX99" s="121">
        <f>'Input Sheet'!BB187*'Input Sheet'!BB188*$A$99</f>
        <v>0</v>
      </c>
      <c r="AY99" s="121">
        <f>'Input Sheet'!BC187*'Input Sheet'!BC188*$A$99</f>
        <v>0</v>
      </c>
      <c r="AZ99" s="121">
        <f>'Input Sheet'!BD187*'Input Sheet'!BD188*$A$99</f>
        <v>0</v>
      </c>
      <c r="BA99" s="121">
        <f>'Input Sheet'!BE187*'Input Sheet'!BE188*$A$99</f>
        <v>0</v>
      </c>
      <c r="BB99" s="121">
        <f>'Input Sheet'!BF187*'Input Sheet'!BF188*$A$99</f>
        <v>0</v>
      </c>
      <c r="BC99" s="10"/>
    </row>
    <row r="100" spans="1:55" hidden="1" outlineLevel="1" x14ac:dyDescent="0.25">
      <c r="A100" s="30">
        <v>1</v>
      </c>
      <c r="B100" s="285" t="str">
        <f>IF('Input Sheet'!C189&lt;&gt;"",'Input Sheet'!C189,"")</f>
        <v/>
      </c>
      <c r="C100" s="119">
        <f ca="1">E100+NPV('Input Sheet'!$G$15,INDIRECT("F100:"&amp;ADDRESS(100,4+'Input Sheet'!$G$11)))</f>
        <v>0</v>
      </c>
      <c r="D100" s="126"/>
      <c r="E100" s="120">
        <f>'Input Sheet'!I189*'Input Sheet'!I190*$A$100</f>
        <v>0</v>
      </c>
      <c r="F100" s="121">
        <f>'Input Sheet'!J189*'Input Sheet'!J190*$A$100</f>
        <v>0</v>
      </c>
      <c r="G100" s="121">
        <f>'Input Sheet'!K189*'Input Sheet'!K190*$A$100</f>
        <v>0</v>
      </c>
      <c r="H100" s="121">
        <f>'Input Sheet'!L189*'Input Sheet'!L190*$A$100</f>
        <v>0</v>
      </c>
      <c r="I100" s="121">
        <f>'Input Sheet'!M189*'Input Sheet'!M190*$A$100</f>
        <v>0</v>
      </c>
      <c r="J100" s="121">
        <f>'Input Sheet'!N189*'Input Sheet'!N190*$A$100</f>
        <v>0</v>
      </c>
      <c r="K100" s="121">
        <f>'Input Sheet'!O189*'Input Sheet'!O190*$A$100</f>
        <v>0</v>
      </c>
      <c r="L100" s="121">
        <f>'Input Sheet'!P189*'Input Sheet'!P190*$A$100</f>
        <v>0</v>
      </c>
      <c r="M100" s="121">
        <f>'Input Sheet'!Q189*'Input Sheet'!Q190*$A$100</f>
        <v>0</v>
      </c>
      <c r="N100" s="121">
        <f>'Input Sheet'!R189*'Input Sheet'!R190*$A$100</f>
        <v>0</v>
      </c>
      <c r="O100" s="121">
        <f>'Input Sheet'!S189*'Input Sheet'!S190*$A$100</f>
        <v>0</v>
      </c>
      <c r="P100" s="121">
        <f>'Input Sheet'!T189*'Input Sheet'!T190*$A$100</f>
        <v>0</v>
      </c>
      <c r="Q100" s="121">
        <f>'Input Sheet'!U189*'Input Sheet'!U190*$A$100</f>
        <v>0</v>
      </c>
      <c r="R100" s="121">
        <f>'Input Sheet'!V189*'Input Sheet'!V190*$A$100</f>
        <v>0</v>
      </c>
      <c r="S100" s="121">
        <f>'Input Sheet'!W189*'Input Sheet'!W190*$A$100</f>
        <v>0</v>
      </c>
      <c r="T100" s="121">
        <f>'Input Sheet'!X189*'Input Sheet'!X190*$A$100</f>
        <v>0</v>
      </c>
      <c r="U100" s="121">
        <f>'Input Sheet'!Y189*'Input Sheet'!Y190*$A$100</f>
        <v>0</v>
      </c>
      <c r="V100" s="121">
        <f>'Input Sheet'!Z189*'Input Sheet'!Z190*$A$100</f>
        <v>0</v>
      </c>
      <c r="W100" s="121">
        <f>'Input Sheet'!AA189*'Input Sheet'!AA190*$A$100</f>
        <v>0</v>
      </c>
      <c r="X100" s="121">
        <f>'Input Sheet'!AB189*'Input Sheet'!AB190*$A$100</f>
        <v>0</v>
      </c>
      <c r="Y100" s="121">
        <f>'Input Sheet'!AC189*'Input Sheet'!AC190*$A$100</f>
        <v>0</v>
      </c>
      <c r="Z100" s="121">
        <f>'Input Sheet'!AD189*'Input Sheet'!AD190*$A$100</f>
        <v>0</v>
      </c>
      <c r="AA100" s="121">
        <f>'Input Sheet'!AE189*'Input Sheet'!AE190*$A$100</f>
        <v>0</v>
      </c>
      <c r="AB100" s="121">
        <f>'Input Sheet'!AF189*'Input Sheet'!AF190*$A$100</f>
        <v>0</v>
      </c>
      <c r="AC100" s="121">
        <f>'Input Sheet'!AG189*'Input Sheet'!AG190*$A$100</f>
        <v>0</v>
      </c>
      <c r="AD100" s="121">
        <f>'Input Sheet'!AH189*'Input Sheet'!AH190*$A$100</f>
        <v>0</v>
      </c>
      <c r="AE100" s="121">
        <f>'Input Sheet'!AI189*'Input Sheet'!AI190*$A$100</f>
        <v>0</v>
      </c>
      <c r="AF100" s="121">
        <f>'Input Sheet'!AJ189*'Input Sheet'!AJ190*$A$100</f>
        <v>0</v>
      </c>
      <c r="AG100" s="121">
        <f>'Input Sheet'!AK189*'Input Sheet'!AK190*$A$100</f>
        <v>0</v>
      </c>
      <c r="AH100" s="121">
        <f>'Input Sheet'!AL189*'Input Sheet'!AL190*$A$100</f>
        <v>0</v>
      </c>
      <c r="AI100" s="121">
        <f>'Input Sheet'!AM189*'Input Sheet'!AM190*$A$100</f>
        <v>0</v>
      </c>
      <c r="AJ100" s="121">
        <f>'Input Sheet'!AN189*'Input Sheet'!AN190*$A$100</f>
        <v>0</v>
      </c>
      <c r="AK100" s="121">
        <f>'Input Sheet'!AO189*'Input Sheet'!AO190*$A$100</f>
        <v>0</v>
      </c>
      <c r="AL100" s="121">
        <f>'Input Sheet'!AP189*'Input Sheet'!AP190*$A$100</f>
        <v>0</v>
      </c>
      <c r="AM100" s="121">
        <f>'Input Sheet'!AQ189*'Input Sheet'!AQ190*$A$100</f>
        <v>0</v>
      </c>
      <c r="AN100" s="121">
        <f>'Input Sheet'!AR189*'Input Sheet'!AR190*$A$100</f>
        <v>0</v>
      </c>
      <c r="AO100" s="121">
        <f>'Input Sheet'!AS189*'Input Sheet'!AS190*$A$100</f>
        <v>0</v>
      </c>
      <c r="AP100" s="121">
        <f>'Input Sheet'!AT189*'Input Sheet'!AT190*$A$100</f>
        <v>0</v>
      </c>
      <c r="AQ100" s="121">
        <f>'Input Sheet'!AU189*'Input Sheet'!AU190*$A$100</f>
        <v>0</v>
      </c>
      <c r="AR100" s="121">
        <f>'Input Sheet'!AV189*'Input Sheet'!AV190*$A$100</f>
        <v>0</v>
      </c>
      <c r="AS100" s="121">
        <f>'Input Sheet'!AW189*'Input Sheet'!AW190*$A$100</f>
        <v>0</v>
      </c>
      <c r="AT100" s="121">
        <f>'Input Sheet'!AX189*'Input Sheet'!AX190*$A$100</f>
        <v>0</v>
      </c>
      <c r="AU100" s="121">
        <f>'Input Sheet'!AY189*'Input Sheet'!AY190*$A$100</f>
        <v>0</v>
      </c>
      <c r="AV100" s="121">
        <f>'Input Sheet'!AZ189*'Input Sheet'!AZ190*$A$100</f>
        <v>0</v>
      </c>
      <c r="AW100" s="121">
        <f>'Input Sheet'!BA189*'Input Sheet'!BA190*$A$100</f>
        <v>0</v>
      </c>
      <c r="AX100" s="121">
        <f>'Input Sheet'!BB189*'Input Sheet'!BB190*$A$100</f>
        <v>0</v>
      </c>
      <c r="AY100" s="121">
        <f>'Input Sheet'!BC189*'Input Sheet'!BC190*$A$100</f>
        <v>0</v>
      </c>
      <c r="AZ100" s="121">
        <f>'Input Sheet'!BD189*'Input Sheet'!BD190*$A$100</f>
        <v>0</v>
      </c>
      <c r="BA100" s="121">
        <f>'Input Sheet'!BE189*'Input Sheet'!BE190*$A$100</f>
        <v>0</v>
      </c>
      <c r="BB100" s="121">
        <f>'Input Sheet'!BF189*'Input Sheet'!BF190*$A$100</f>
        <v>0</v>
      </c>
      <c r="BC100" s="10"/>
    </row>
    <row r="101" spans="1:55" hidden="1" outlineLevel="1" x14ac:dyDescent="0.25">
      <c r="A101" s="30">
        <v>1</v>
      </c>
      <c r="B101" s="285" t="str">
        <f>IF('Input Sheet'!C191&lt;&gt;"",'Input Sheet'!C191,"")</f>
        <v/>
      </c>
      <c r="C101" s="119">
        <f ca="1">E101+NPV('Input Sheet'!$G$15,INDIRECT("F101:"&amp;ADDRESS(101,4+'Input Sheet'!$G$11)))</f>
        <v>0</v>
      </c>
      <c r="D101" s="126"/>
      <c r="E101" s="120">
        <f>'Input Sheet'!I191*'Input Sheet'!I192*$A$101</f>
        <v>0</v>
      </c>
      <c r="F101" s="121">
        <f>'Input Sheet'!J191*'Input Sheet'!J192*$A$101</f>
        <v>0</v>
      </c>
      <c r="G101" s="121">
        <f>'Input Sheet'!K191*'Input Sheet'!K192*$A$101</f>
        <v>0</v>
      </c>
      <c r="H101" s="121">
        <f>'Input Sheet'!L191*'Input Sheet'!L192*$A$101</f>
        <v>0</v>
      </c>
      <c r="I101" s="121">
        <f>'Input Sheet'!M191*'Input Sheet'!M192*$A$101</f>
        <v>0</v>
      </c>
      <c r="J101" s="121">
        <f>'Input Sheet'!N191*'Input Sheet'!N192*$A$101</f>
        <v>0</v>
      </c>
      <c r="K101" s="121">
        <f>'Input Sheet'!O191*'Input Sheet'!O192*$A$101</f>
        <v>0</v>
      </c>
      <c r="L101" s="121">
        <f>'Input Sheet'!P191*'Input Sheet'!P192*$A$101</f>
        <v>0</v>
      </c>
      <c r="M101" s="121">
        <f>'Input Sheet'!Q191*'Input Sheet'!Q192*$A$101</f>
        <v>0</v>
      </c>
      <c r="N101" s="121">
        <f>'Input Sheet'!R191*'Input Sheet'!R192*$A$101</f>
        <v>0</v>
      </c>
      <c r="O101" s="121">
        <f>'Input Sheet'!S191*'Input Sheet'!S192*$A$101</f>
        <v>0</v>
      </c>
      <c r="P101" s="121">
        <f>'Input Sheet'!T191*'Input Sheet'!T192*$A$101</f>
        <v>0</v>
      </c>
      <c r="Q101" s="121">
        <f>'Input Sheet'!U191*'Input Sheet'!U192*$A$101</f>
        <v>0</v>
      </c>
      <c r="R101" s="121">
        <f>'Input Sheet'!V191*'Input Sheet'!V192*$A$101</f>
        <v>0</v>
      </c>
      <c r="S101" s="121">
        <f>'Input Sheet'!W191*'Input Sheet'!W192*$A$101</f>
        <v>0</v>
      </c>
      <c r="T101" s="121">
        <f>'Input Sheet'!X191*'Input Sheet'!X192*$A$101</f>
        <v>0</v>
      </c>
      <c r="U101" s="121">
        <f>'Input Sheet'!Y191*'Input Sheet'!Y192*$A$101</f>
        <v>0</v>
      </c>
      <c r="V101" s="121">
        <f>'Input Sheet'!Z191*'Input Sheet'!Z192*$A$101</f>
        <v>0</v>
      </c>
      <c r="W101" s="121">
        <f>'Input Sheet'!AA191*'Input Sheet'!AA192*$A$101</f>
        <v>0</v>
      </c>
      <c r="X101" s="121">
        <f>'Input Sheet'!AB191*'Input Sheet'!AB192*$A$101</f>
        <v>0</v>
      </c>
      <c r="Y101" s="121">
        <f>'Input Sheet'!AC191*'Input Sheet'!AC192*$A$101</f>
        <v>0</v>
      </c>
      <c r="Z101" s="121">
        <f>'Input Sheet'!AD191*'Input Sheet'!AD192*$A$101</f>
        <v>0</v>
      </c>
      <c r="AA101" s="121">
        <f>'Input Sheet'!AE191*'Input Sheet'!AE192*$A$101</f>
        <v>0</v>
      </c>
      <c r="AB101" s="121">
        <f>'Input Sheet'!AF191*'Input Sheet'!AF192*$A$101</f>
        <v>0</v>
      </c>
      <c r="AC101" s="121">
        <f>'Input Sheet'!AG191*'Input Sheet'!AG192*$A$101</f>
        <v>0</v>
      </c>
      <c r="AD101" s="121">
        <f>'Input Sheet'!AH191*'Input Sheet'!AH192*$A$101</f>
        <v>0</v>
      </c>
      <c r="AE101" s="121">
        <f>'Input Sheet'!AI191*'Input Sheet'!AI192*$A$101</f>
        <v>0</v>
      </c>
      <c r="AF101" s="121">
        <f>'Input Sheet'!AJ191*'Input Sheet'!AJ192*$A$101</f>
        <v>0</v>
      </c>
      <c r="AG101" s="121">
        <f>'Input Sheet'!AK191*'Input Sheet'!AK192*$A$101</f>
        <v>0</v>
      </c>
      <c r="AH101" s="121">
        <f>'Input Sheet'!AL191*'Input Sheet'!AL192*$A$101</f>
        <v>0</v>
      </c>
      <c r="AI101" s="121">
        <f>'Input Sheet'!AM191*'Input Sheet'!AM192*$A$101</f>
        <v>0</v>
      </c>
      <c r="AJ101" s="121">
        <f>'Input Sheet'!AN191*'Input Sheet'!AN192*$A$101</f>
        <v>0</v>
      </c>
      <c r="AK101" s="121">
        <f>'Input Sheet'!AO191*'Input Sheet'!AO192*$A$101</f>
        <v>0</v>
      </c>
      <c r="AL101" s="121">
        <f>'Input Sheet'!AP191*'Input Sheet'!AP192*$A$101</f>
        <v>0</v>
      </c>
      <c r="AM101" s="121">
        <f>'Input Sheet'!AQ191*'Input Sheet'!AQ192*$A$101</f>
        <v>0</v>
      </c>
      <c r="AN101" s="121">
        <f>'Input Sheet'!AR191*'Input Sheet'!AR192*$A$101</f>
        <v>0</v>
      </c>
      <c r="AO101" s="121">
        <f>'Input Sheet'!AS191*'Input Sheet'!AS192*$A$101</f>
        <v>0</v>
      </c>
      <c r="AP101" s="121">
        <f>'Input Sheet'!AT191*'Input Sheet'!AT192*$A$101</f>
        <v>0</v>
      </c>
      <c r="AQ101" s="121">
        <f>'Input Sheet'!AU191*'Input Sheet'!AU192*$A$101</f>
        <v>0</v>
      </c>
      <c r="AR101" s="121">
        <f>'Input Sheet'!AV191*'Input Sheet'!AV192*$A$101</f>
        <v>0</v>
      </c>
      <c r="AS101" s="121">
        <f>'Input Sheet'!AW191*'Input Sheet'!AW192*$A$101</f>
        <v>0</v>
      </c>
      <c r="AT101" s="121">
        <f>'Input Sheet'!AX191*'Input Sheet'!AX192*$A$101</f>
        <v>0</v>
      </c>
      <c r="AU101" s="121">
        <f>'Input Sheet'!AY191*'Input Sheet'!AY192*$A$101</f>
        <v>0</v>
      </c>
      <c r="AV101" s="121">
        <f>'Input Sheet'!AZ191*'Input Sheet'!AZ192*$A$101</f>
        <v>0</v>
      </c>
      <c r="AW101" s="121">
        <f>'Input Sheet'!BA191*'Input Sheet'!BA192*$A$101</f>
        <v>0</v>
      </c>
      <c r="AX101" s="121">
        <f>'Input Sheet'!BB191*'Input Sheet'!BB192*$A$101</f>
        <v>0</v>
      </c>
      <c r="AY101" s="121">
        <f>'Input Sheet'!BC191*'Input Sheet'!BC192*$A$101</f>
        <v>0</v>
      </c>
      <c r="AZ101" s="121">
        <f>'Input Sheet'!BD191*'Input Sheet'!BD192*$A$101</f>
        <v>0</v>
      </c>
      <c r="BA101" s="121">
        <f>'Input Sheet'!BE191*'Input Sheet'!BE192*$A$101</f>
        <v>0</v>
      </c>
      <c r="BB101" s="121">
        <f>'Input Sheet'!BF191*'Input Sheet'!BF192*$A$101</f>
        <v>0</v>
      </c>
      <c r="BC101" s="10"/>
    </row>
    <row r="102" spans="1:55" hidden="1" outlineLevel="1" x14ac:dyDescent="0.25">
      <c r="A102" s="30">
        <v>1</v>
      </c>
      <c r="B102" s="285" t="str">
        <f>IF('Input Sheet'!C193&lt;&gt;"",'Input Sheet'!C193,"")</f>
        <v/>
      </c>
      <c r="C102" s="119">
        <f ca="1">E102+NPV('Input Sheet'!$G$15,INDIRECT("F102:"&amp;ADDRESS(102,4+'Input Sheet'!$G$11)))</f>
        <v>0</v>
      </c>
      <c r="D102" s="126"/>
      <c r="E102" s="120">
        <f>'Input Sheet'!I193*'Input Sheet'!I194*$A$102</f>
        <v>0</v>
      </c>
      <c r="F102" s="121">
        <f>'Input Sheet'!J193*'Input Sheet'!J194*$A$102</f>
        <v>0</v>
      </c>
      <c r="G102" s="121">
        <f>'Input Sheet'!K193*'Input Sheet'!K194*$A$102</f>
        <v>0</v>
      </c>
      <c r="H102" s="121">
        <f>'Input Sheet'!L193*'Input Sheet'!L194*$A$102</f>
        <v>0</v>
      </c>
      <c r="I102" s="121">
        <f>'Input Sheet'!M193*'Input Sheet'!M194*$A$102</f>
        <v>0</v>
      </c>
      <c r="J102" s="121">
        <f>'Input Sheet'!N193*'Input Sheet'!N194*$A$102</f>
        <v>0</v>
      </c>
      <c r="K102" s="121">
        <f>'Input Sheet'!O193*'Input Sheet'!O194*$A$102</f>
        <v>0</v>
      </c>
      <c r="L102" s="121">
        <f>'Input Sheet'!P193*'Input Sheet'!P194*$A$102</f>
        <v>0</v>
      </c>
      <c r="M102" s="121">
        <f>'Input Sheet'!Q193*'Input Sheet'!Q194*$A$102</f>
        <v>0</v>
      </c>
      <c r="N102" s="121">
        <f>'Input Sheet'!R193*'Input Sheet'!R194*$A$102</f>
        <v>0</v>
      </c>
      <c r="O102" s="121">
        <f>'Input Sheet'!S193*'Input Sheet'!S194*$A$102</f>
        <v>0</v>
      </c>
      <c r="P102" s="121">
        <f>'Input Sheet'!T193*'Input Sheet'!T194*$A$102</f>
        <v>0</v>
      </c>
      <c r="Q102" s="121">
        <f>'Input Sheet'!U193*'Input Sheet'!U194*$A$102</f>
        <v>0</v>
      </c>
      <c r="R102" s="121">
        <f>'Input Sheet'!V193*'Input Sheet'!V194*$A$102</f>
        <v>0</v>
      </c>
      <c r="S102" s="121">
        <f>'Input Sheet'!W193*'Input Sheet'!W194*$A$102</f>
        <v>0</v>
      </c>
      <c r="T102" s="121">
        <f>'Input Sheet'!X193*'Input Sheet'!X194*$A$102</f>
        <v>0</v>
      </c>
      <c r="U102" s="121">
        <f>'Input Sheet'!Y193*'Input Sheet'!Y194*$A$102</f>
        <v>0</v>
      </c>
      <c r="V102" s="121">
        <f>'Input Sheet'!Z193*'Input Sheet'!Z194*$A$102</f>
        <v>0</v>
      </c>
      <c r="W102" s="121">
        <f>'Input Sheet'!AA193*'Input Sheet'!AA194*$A$102</f>
        <v>0</v>
      </c>
      <c r="X102" s="121">
        <f>'Input Sheet'!AB193*'Input Sheet'!AB194*$A$102</f>
        <v>0</v>
      </c>
      <c r="Y102" s="121">
        <f>'Input Sheet'!AC193*'Input Sheet'!AC194*$A$102</f>
        <v>0</v>
      </c>
      <c r="Z102" s="121">
        <f>'Input Sheet'!AD193*'Input Sheet'!AD194*$A$102</f>
        <v>0</v>
      </c>
      <c r="AA102" s="121">
        <f>'Input Sheet'!AE193*'Input Sheet'!AE194*$A$102</f>
        <v>0</v>
      </c>
      <c r="AB102" s="121">
        <f>'Input Sheet'!AF193*'Input Sheet'!AF194*$A$102</f>
        <v>0</v>
      </c>
      <c r="AC102" s="121">
        <f>'Input Sheet'!AG193*'Input Sheet'!AG194*$A$102</f>
        <v>0</v>
      </c>
      <c r="AD102" s="121">
        <f>'Input Sheet'!AH193*'Input Sheet'!AH194*$A$102</f>
        <v>0</v>
      </c>
      <c r="AE102" s="121">
        <f>'Input Sheet'!AI193*'Input Sheet'!AI194*$A$102</f>
        <v>0</v>
      </c>
      <c r="AF102" s="121">
        <f>'Input Sheet'!AJ193*'Input Sheet'!AJ194*$A$102</f>
        <v>0</v>
      </c>
      <c r="AG102" s="121">
        <f>'Input Sheet'!AK193*'Input Sheet'!AK194*$A$102</f>
        <v>0</v>
      </c>
      <c r="AH102" s="121">
        <f>'Input Sheet'!AL193*'Input Sheet'!AL194*$A$102</f>
        <v>0</v>
      </c>
      <c r="AI102" s="121">
        <f>'Input Sheet'!AM193*'Input Sheet'!AM194*$A$102</f>
        <v>0</v>
      </c>
      <c r="AJ102" s="121">
        <f>'Input Sheet'!AN193*'Input Sheet'!AN194*$A$102</f>
        <v>0</v>
      </c>
      <c r="AK102" s="121">
        <f>'Input Sheet'!AO193*'Input Sheet'!AO194*$A$102</f>
        <v>0</v>
      </c>
      <c r="AL102" s="121">
        <f>'Input Sheet'!AP193*'Input Sheet'!AP194*$A$102</f>
        <v>0</v>
      </c>
      <c r="AM102" s="121">
        <f>'Input Sheet'!AQ193*'Input Sheet'!AQ194*$A$102</f>
        <v>0</v>
      </c>
      <c r="AN102" s="121">
        <f>'Input Sheet'!AR193*'Input Sheet'!AR194*$A$102</f>
        <v>0</v>
      </c>
      <c r="AO102" s="121">
        <f>'Input Sheet'!AS193*'Input Sheet'!AS194*$A$102</f>
        <v>0</v>
      </c>
      <c r="AP102" s="121">
        <f>'Input Sheet'!AT193*'Input Sheet'!AT194*$A$102</f>
        <v>0</v>
      </c>
      <c r="AQ102" s="121">
        <f>'Input Sheet'!AU193*'Input Sheet'!AU194*$A$102</f>
        <v>0</v>
      </c>
      <c r="AR102" s="121">
        <f>'Input Sheet'!AV193*'Input Sheet'!AV194*$A$102</f>
        <v>0</v>
      </c>
      <c r="AS102" s="121">
        <f>'Input Sheet'!AW193*'Input Sheet'!AW194*$A$102</f>
        <v>0</v>
      </c>
      <c r="AT102" s="121">
        <f>'Input Sheet'!AX193*'Input Sheet'!AX194*$A$102</f>
        <v>0</v>
      </c>
      <c r="AU102" s="121">
        <f>'Input Sheet'!AY193*'Input Sheet'!AY194*$A$102</f>
        <v>0</v>
      </c>
      <c r="AV102" s="121">
        <f>'Input Sheet'!AZ193*'Input Sheet'!AZ194*$A$102</f>
        <v>0</v>
      </c>
      <c r="AW102" s="121">
        <f>'Input Sheet'!BA193*'Input Sheet'!BA194*$A$102</f>
        <v>0</v>
      </c>
      <c r="AX102" s="121">
        <f>'Input Sheet'!BB193*'Input Sheet'!BB194*$A$102</f>
        <v>0</v>
      </c>
      <c r="AY102" s="121">
        <f>'Input Sheet'!BC193*'Input Sheet'!BC194*$A$102</f>
        <v>0</v>
      </c>
      <c r="AZ102" s="121">
        <f>'Input Sheet'!BD193*'Input Sheet'!BD194*$A$102</f>
        <v>0</v>
      </c>
      <c r="BA102" s="121">
        <f>'Input Sheet'!BE193*'Input Sheet'!BE194*$A$102</f>
        <v>0</v>
      </c>
      <c r="BB102" s="121">
        <f>'Input Sheet'!BF193*'Input Sheet'!BF194*$A$102</f>
        <v>0</v>
      </c>
      <c r="BC102" s="10"/>
    </row>
    <row r="103" spans="1:55" hidden="1" outlineLevel="1" x14ac:dyDescent="0.25">
      <c r="A103" s="30">
        <v>1</v>
      </c>
      <c r="B103" s="285" t="str">
        <f>IF('Input Sheet'!C195&lt;&gt;"",'Input Sheet'!C195,"")</f>
        <v/>
      </c>
      <c r="C103" s="119">
        <f ca="1">E103+NPV('Input Sheet'!$G$15,INDIRECT("F103:"&amp;ADDRESS(103,4+'Input Sheet'!$G$11)))</f>
        <v>0</v>
      </c>
      <c r="D103" s="126"/>
      <c r="E103" s="120">
        <f>'Input Sheet'!I195*'Input Sheet'!I196*$A$103</f>
        <v>0</v>
      </c>
      <c r="F103" s="121">
        <f>'Input Sheet'!J195*'Input Sheet'!J196*$A$103</f>
        <v>0</v>
      </c>
      <c r="G103" s="121">
        <f>'Input Sheet'!K195*'Input Sheet'!K196*$A$103</f>
        <v>0</v>
      </c>
      <c r="H103" s="121">
        <f>'Input Sheet'!L195*'Input Sheet'!L196*$A$103</f>
        <v>0</v>
      </c>
      <c r="I103" s="121">
        <f>'Input Sheet'!M195*'Input Sheet'!M196*$A$103</f>
        <v>0</v>
      </c>
      <c r="J103" s="121">
        <f>'Input Sheet'!N195*'Input Sheet'!N196*$A$103</f>
        <v>0</v>
      </c>
      <c r="K103" s="121">
        <f>'Input Sheet'!O195*'Input Sheet'!O196*$A$103</f>
        <v>0</v>
      </c>
      <c r="L103" s="121">
        <f>'Input Sheet'!P195*'Input Sheet'!P196*$A$103</f>
        <v>0</v>
      </c>
      <c r="M103" s="121">
        <f>'Input Sheet'!Q195*'Input Sheet'!Q196*$A$103</f>
        <v>0</v>
      </c>
      <c r="N103" s="121">
        <f>'Input Sheet'!R195*'Input Sheet'!R196*$A$103</f>
        <v>0</v>
      </c>
      <c r="O103" s="121">
        <f>'Input Sheet'!S195*'Input Sheet'!S196*$A$103</f>
        <v>0</v>
      </c>
      <c r="P103" s="121">
        <f>'Input Sheet'!T195*'Input Sheet'!T196*$A$103</f>
        <v>0</v>
      </c>
      <c r="Q103" s="121">
        <f>'Input Sheet'!U195*'Input Sheet'!U196*$A$103</f>
        <v>0</v>
      </c>
      <c r="R103" s="121">
        <f>'Input Sheet'!V195*'Input Sheet'!V196*$A$103</f>
        <v>0</v>
      </c>
      <c r="S103" s="121">
        <f>'Input Sheet'!W195*'Input Sheet'!W196*$A$103</f>
        <v>0</v>
      </c>
      <c r="T103" s="121">
        <f>'Input Sheet'!X195*'Input Sheet'!X196*$A$103</f>
        <v>0</v>
      </c>
      <c r="U103" s="121">
        <f>'Input Sheet'!Y195*'Input Sheet'!Y196*$A$103</f>
        <v>0</v>
      </c>
      <c r="V103" s="121">
        <f>'Input Sheet'!Z195*'Input Sheet'!Z196*$A$103</f>
        <v>0</v>
      </c>
      <c r="W103" s="121">
        <f>'Input Sheet'!AA195*'Input Sheet'!AA196*$A$103</f>
        <v>0</v>
      </c>
      <c r="X103" s="121">
        <f>'Input Sheet'!AB195*'Input Sheet'!AB196*$A$103</f>
        <v>0</v>
      </c>
      <c r="Y103" s="121">
        <f>'Input Sheet'!AC195*'Input Sheet'!AC196*$A$103</f>
        <v>0</v>
      </c>
      <c r="Z103" s="121">
        <f>'Input Sheet'!AD195*'Input Sheet'!AD196*$A$103</f>
        <v>0</v>
      </c>
      <c r="AA103" s="121">
        <f>'Input Sheet'!AE195*'Input Sheet'!AE196*$A$103</f>
        <v>0</v>
      </c>
      <c r="AB103" s="121">
        <f>'Input Sheet'!AF195*'Input Sheet'!AF196*$A$103</f>
        <v>0</v>
      </c>
      <c r="AC103" s="121">
        <f>'Input Sheet'!AG195*'Input Sheet'!AG196*$A$103</f>
        <v>0</v>
      </c>
      <c r="AD103" s="121">
        <f>'Input Sheet'!AH195*'Input Sheet'!AH196*$A$103</f>
        <v>0</v>
      </c>
      <c r="AE103" s="121">
        <f>'Input Sheet'!AI195*'Input Sheet'!AI196*$A$103</f>
        <v>0</v>
      </c>
      <c r="AF103" s="121">
        <f>'Input Sheet'!AJ195*'Input Sheet'!AJ196*$A$103</f>
        <v>0</v>
      </c>
      <c r="AG103" s="121">
        <f>'Input Sheet'!AK195*'Input Sheet'!AK196*$A$103</f>
        <v>0</v>
      </c>
      <c r="AH103" s="121">
        <f>'Input Sheet'!AL195*'Input Sheet'!AL196*$A$103</f>
        <v>0</v>
      </c>
      <c r="AI103" s="121">
        <f>'Input Sheet'!AM195*'Input Sheet'!AM196*$A$103</f>
        <v>0</v>
      </c>
      <c r="AJ103" s="121">
        <f>'Input Sheet'!AN195*'Input Sheet'!AN196*$A$103</f>
        <v>0</v>
      </c>
      <c r="AK103" s="121">
        <f>'Input Sheet'!AO195*'Input Sheet'!AO196*$A$103</f>
        <v>0</v>
      </c>
      <c r="AL103" s="121">
        <f>'Input Sheet'!AP195*'Input Sheet'!AP196*$A$103</f>
        <v>0</v>
      </c>
      <c r="AM103" s="121">
        <f>'Input Sheet'!AQ195*'Input Sheet'!AQ196*$A$103</f>
        <v>0</v>
      </c>
      <c r="AN103" s="121">
        <f>'Input Sheet'!AR195*'Input Sheet'!AR196*$A$103</f>
        <v>0</v>
      </c>
      <c r="AO103" s="121">
        <f>'Input Sheet'!AS195*'Input Sheet'!AS196*$A$103</f>
        <v>0</v>
      </c>
      <c r="AP103" s="121">
        <f>'Input Sheet'!AT195*'Input Sheet'!AT196*$A$103</f>
        <v>0</v>
      </c>
      <c r="AQ103" s="121">
        <f>'Input Sheet'!AU195*'Input Sheet'!AU196*$A$103</f>
        <v>0</v>
      </c>
      <c r="AR103" s="121">
        <f>'Input Sheet'!AV195*'Input Sheet'!AV196*$A$103</f>
        <v>0</v>
      </c>
      <c r="AS103" s="121">
        <f>'Input Sheet'!AW195*'Input Sheet'!AW196*$A$103</f>
        <v>0</v>
      </c>
      <c r="AT103" s="121">
        <f>'Input Sheet'!AX195*'Input Sheet'!AX196*$A$103</f>
        <v>0</v>
      </c>
      <c r="AU103" s="121">
        <f>'Input Sheet'!AY195*'Input Sheet'!AY196*$A$103</f>
        <v>0</v>
      </c>
      <c r="AV103" s="121">
        <f>'Input Sheet'!AZ195*'Input Sheet'!AZ196*$A$103</f>
        <v>0</v>
      </c>
      <c r="AW103" s="121">
        <f>'Input Sheet'!BA195*'Input Sheet'!BA196*$A$103</f>
        <v>0</v>
      </c>
      <c r="AX103" s="121">
        <f>'Input Sheet'!BB195*'Input Sheet'!BB196*$A$103</f>
        <v>0</v>
      </c>
      <c r="AY103" s="121">
        <f>'Input Sheet'!BC195*'Input Sheet'!BC196*$A$103</f>
        <v>0</v>
      </c>
      <c r="AZ103" s="121">
        <f>'Input Sheet'!BD195*'Input Sheet'!BD196*$A$103</f>
        <v>0</v>
      </c>
      <c r="BA103" s="121">
        <f>'Input Sheet'!BE195*'Input Sheet'!BE196*$A$103</f>
        <v>0</v>
      </c>
      <c r="BB103" s="121">
        <f>'Input Sheet'!BF195*'Input Sheet'!BF196*$A$103</f>
        <v>0</v>
      </c>
      <c r="BC103" s="10"/>
    </row>
    <row r="104" spans="1:55" hidden="1" outlineLevel="1" x14ac:dyDescent="0.25">
      <c r="A104" s="30">
        <v>1</v>
      </c>
      <c r="B104" s="285" t="str">
        <f>IF('Input Sheet'!C197&lt;&gt;"",'Input Sheet'!C197,"")</f>
        <v/>
      </c>
      <c r="C104" s="119">
        <f ca="1">E104+NPV('Input Sheet'!$G$15,INDIRECT("F104:"&amp;ADDRESS(104,4+'Input Sheet'!$G$11)))</f>
        <v>0</v>
      </c>
      <c r="D104" s="126"/>
      <c r="E104" s="120">
        <f>'Input Sheet'!I197*'Input Sheet'!I198*$A$104</f>
        <v>0</v>
      </c>
      <c r="F104" s="121">
        <f>'Input Sheet'!J197*'Input Sheet'!J198*$A$104</f>
        <v>0</v>
      </c>
      <c r="G104" s="121">
        <f>'Input Sheet'!K197*'Input Sheet'!K198*$A$104</f>
        <v>0</v>
      </c>
      <c r="H104" s="121">
        <f>'Input Sheet'!L197*'Input Sheet'!L198*$A$104</f>
        <v>0</v>
      </c>
      <c r="I104" s="121">
        <f>'Input Sheet'!M197*'Input Sheet'!M198*$A$104</f>
        <v>0</v>
      </c>
      <c r="J104" s="121">
        <f>'Input Sheet'!N197*'Input Sheet'!N198*$A$104</f>
        <v>0</v>
      </c>
      <c r="K104" s="121">
        <f>'Input Sheet'!O197*'Input Sheet'!O198*$A$104</f>
        <v>0</v>
      </c>
      <c r="L104" s="121">
        <f>'Input Sheet'!P197*'Input Sheet'!P198*$A$104</f>
        <v>0</v>
      </c>
      <c r="M104" s="121">
        <f>'Input Sheet'!Q197*'Input Sheet'!Q198*$A$104</f>
        <v>0</v>
      </c>
      <c r="N104" s="121">
        <f>'Input Sheet'!R197*'Input Sheet'!R198*$A$104</f>
        <v>0</v>
      </c>
      <c r="O104" s="121">
        <f>'Input Sheet'!S197*'Input Sheet'!S198*$A$104</f>
        <v>0</v>
      </c>
      <c r="P104" s="121">
        <f>'Input Sheet'!T197*'Input Sheet'!T198*$A$104</f>
        <v>0</v>
      </c>
      <c r="Q104" s="121">
        <f>'Input Sheet'!U197*'Input Sheet'!U198*$A$104</f>
        <v>0</v>
      </c>
      <c r="R104" s="121">
        <f>'Input Sheet'!V197*'Input Sheet'!V198*$A$104</f>
        <v>0</v>
      </c>
      <c r="S104" s="121">
        <f>'Input Sheet'!W197*'Input Sheet'!W198*$A$104</f>
        <v>0</v>
      </c>
      <c r="T104" s="121">
        <f>'Input Sheet'!X197*'Input Sheet'!X198*$A$104</f>
        <v>0</v>
      </c>
      <c r="U104" s="121">
        <f>'Input Sheet'!Y197*'Input Sheet'!Y198*$A$104</f>
        <v>0</v>
      </c>
      <c r="V104" s="121">
        <f>'Input Sheet'!Z197*'Input Sheet'!Z198*$A$104</f>
        <v>0</v>
      </c>
      <c r="W104" s="121">
        <f>'Input Sheet'!AA197*'Input Sheet'!AA198*$A$104</f>
        <v>0</v>
      </c>
      <c r="X104" s="121">
        <f>'Input Sheet'!AB197*'Input Sheet'!AB198*$A$104</f>
        <v>0</v>
      </c>
      <c r="Y104" s="121">
        <f>'Input Sheet'!AC197*'Input Sheet'!AC198*$A$104</f>
        <v>0</v>
      </c>
      <c r="Z104" s="121">
        <f>'Input Sheet'!AD197*'Input Sheet'!AD198*$A$104</f>
        <v>0</v>
      </c>
      <c r="AA104" s="121">
        <f>'Input Sheet'!AE197*'Input Sheet'!AE198*$A$104</f>
        <v>0</v>
      </c>
      <c r="AB104" s="121">
        <f>'Input Sheet'!AF197*'Input Sheet'!AF198*$A$104</f>
        <v>0</v>
      </c>
      <c r="AC104" s="121">
        <f>'Input Sheet'!AG197*'Input Sheet'!AG198*$A$104</f>
        <v>0</v>
      </c>
      <c r="AD104" s="121">
        <f>'Input Sheet'!AH197*'Input Sheet'!AH198*$A$104</f>
        <v>0</v>
      </c>
      <c r="AE104" s="121">
        <f>'Input Sheet'!AI197*'Input Sheet'!AI198*$A$104</f>
        <v>0</v>
      </c>
      <c r="AF104" s="121">
        <f>'Input Sheet'!AJ197*'Input Sheet'!AJ198*$A$104</f>
        <v>0</v>
      </c>
      <c r="AG104" s="121">
        <f>'Input Sheet'!AK197*'Input Sheet'!AK198*$A$104</f>
        <v>0</v>
      </c>
      <c r="AH104" s="121">
        <f>'Input Sheet'!AL197*'Input Sheet'!AL198*$A$104</f>
        <v>0</v>
      </c>
      <c r="AI104" s="121">
        <f>'Input Sheet'!AM197*'Input Sheet'!AM198*$A$104</f>
        <v>0</v>
      </c>
      <c r="AJ104" s="121">
        <f>'Input Sheet'!AN197*'Input Sheet'!AN198*$A$104</f>
        <v>0</v>
      </c>
      <c r="AK104" s="121">
        <f>'Input Sheet'!AO197*'Input Sheet'!AO198*$A$104</f>
        <v>0</v>
      </c>
      <c r="AL104" s="121">
        <f>'Input Sheet'!AP197*'Input Sheet'!AP198*$A$104</f>
        <v>0</v>
      </c>
      <c r="AM104" s="121">
        <f>'Input Sheet'!AQ197*'Input Sheet'!AQ198*$A$104</f>
        <v>0</v>
      </c>
      <c r="AN104" s="121">
        <f>'Input Sheet'!AR197*'Input Sheet'!AR198*$A$104</f>
        <v>0</v>
      </c>
      <c r="AO104" s="121">
        <f>'Input Sheet'!AS197*'Input Sheet'!AS198*$A$104</f>
        <v>0</v>
      </c>
      <c r="AP104" s="121">
        <f>'Input Sheet'!AT197*'Input Sheet'!AT198*$A$104</f>
        <v>0</v>
      </c>
      <c r="AQ104" s="121">
        <f>'Input Sheet'!AU197*'Input Sheet'!AU198*$A$104</f>
        <v>0</v>
      </c>
      <c r="AR104" s="121">
        <f>'Input Sheet'!AV197*'Input Sheet'!AV198*$A$104</f>
        <v>0</v>
      </c>
      <c r="AS104" s="121">
        <f>'Input Sheet'!AW197*'Input Sheet'!AW198*$A$104</f>
        <v>0</v>
      </c>
      <c r="AT104" s="121">
        <f>'Input Sheet'!AX197*'Input Sheet'!AX198*$A$104</f>
        <v>0</v>
      </c>
      <c r="AU104" s="121">
        <f>'Input Sheet'!AY197*'Input Sheet'!AY198*$A$104</f>
        <v>0</v>
      </c>
      <c r="AV104" s="121">
        <f>'Input Sheet'!AZ197*'Input Sheet'!AZ198*$A$104</f>
        <v>0</v>
      </c>
      <c r="AW104" s="121">
        <f>'Input Sheet'!BA197*'Input Sheet'!BA198*$A$104</f>
        <v>0</v>
      </c>
      <c r="AX104" s="121">
        <f>'Input Sheet'!BB197*'Input Sheet'!BB198*$A$104</f>
        <v>0</v>
      </c>
      <c r="AY104" s="121">
        <f>'Input Sheet'!BC197*'Input Sheet'!BC198*$A$104</f>
        <v>0</v>
      </c>
      <c r="AZ104" s="121">
        <f>'Input Sheet'!BD197*'Input Sheet'!BD198*$A$104</f>
        <v>0</v>
      </c>
      <c r="BA104" s="121">
        <f>'Input Sheet'!BE197*'Input Sheet'!BE198*$A$104</f>
        <v>0</v>
      </c>
      <c r="BB104" s="121">
        <f>'Input Sheet'!BF197*'Input Sheet'!BF198*$A$104</f>
        <v>0</v>
      </c>
      <c r="BC104" s="10"/>
    </row>
    <row r="105" spans="1:55" hidden="1" outlineLevel="1" x14ac:dyDescent="0.25">
      <c r="A105" s="30">
        <v>1</v>
      </c>
      <c r="B105" s="285" t="str">
        <f>IF('Input Sheet'!C199&lt;&gt;"",'Input Sheet'!C199,"")</f>
        <v/>
      </c>
      <c r="C105" s="119">
        <f ca="1">E105+NPV('Input Sheet'!$G$15,INDIRECT("F105:"&amp;ADDRESS(105,4+'Input Sheet'!$G$11)))</f>
        <v>0</v>
      </c>
      <c r="D105" s="126"/>
      <c r="E105" s="120">
        <f>'Input Sheet'!I199*'Input Sheet'!I200*$A$105</f>
        <v>0</v>
      </c>
      <c r="F105" s="121">
        <f>'Input Sheet'!J199*'Input Sheet'!J200*$A$105</f>
        <v>0</v>
      </c>
      <c r="G105" s="121">
        <f>'Input Sheet'!K199*'Input Sheet'!K200*$A$105</f>
        <v>0</v>
      </c>
      <c r="H105" s="121">
        <f>'Input Sheet'!L199*'Input Sheet'!L200*$A$105</f>
        <v>0</v>
      </c>
      <c r="I105" s="121">
        <f>'Input Sheet'!M199*'Input Sheet'!M200*$A$105</f>
        <v>0</v>
      </c>
      <c r="J105" s="121">
        <f>'Input Sheet'!N199*'Input Sheet'!N200*$A$105</f>
        <v>0</v>
      </c>
      <c r="K105" s="121">
        <f>'Input Sheet'!O199*'Input Sheet'!O200*$A$105</f>
        <v>0</v>
      </c>
      <c r="L105" s="121">
        <f>'Input Sheet'!P199*'Input Sheet'!P200*$A$105</f>
        <v>0</v>
      </c>
      <c r="M105" s="121">
        <f>'Input Sheet'!Q199*'Input Sheet'!Q200*$A$105</f>
        <v>0</v>
      </c>
      <c r="N105" s="121">
        <f>'Input Sheet'!R199*'Input Sheet'!R200*$A$105</f>
        <v>0</v>
      </c>
      <c r="O105" s="121">
        <f>'Input Sheet'!S199*'Input Sheet'!S200*$A$105</f>
        <v>0</v>
      </c>
      <c r="P105" s="121">
        <f>'Input Sheet'!T199*'Input Sheet'!T200*$A$105</f>
        <v>0</v>
      </c>
      <c r="Q105" s="121">
        <f>'Input Sheet'!U199*'Input Sheet'!U200*$A$105</f>
        <v>0</v>
      </c>
      <c r="R105" s="121">
        <f>'Input Sheet'!V199*'Input Sheet'!V200*$A$105</f>
        <v>0</v>
      </c>
      <c r="S105" s="121">
        <f>'Input Sheet'!W199*'Input Sheet'!W200*$A$105</f>
        <v>0</v>
      </c>
      <c r="T105" s="121">
        <f>'Input Sheet'!X199*'Input Sheet'!X200*$A$105</f>
        <v>0</v>
      </c>
      <c r="U105" s="121">
        <f>'Input Sheet'!Y199*'Input Sheet'!Y200*$A$105</f>
        <v>0</v>
      </c>
      <c r="V105" s="121">
        <f>'Input Sheet'!Z199*'Input Sheet'!Z200*$A$105</f>
        <v>0</v>
      </c>
      <c r="W105" s="121">
        <f>'Input Sheet'!AA199*'Input Sheet'!AA200*$A$105</f>
        <v>0</v>
      </c>
      <c r="X105" s="121">
        <f>'Input Sheet'!AB199*'Input Sheet'!AB200*$A$105</f>
        <v>0</v>
      </c>
      <c r="Y105" s="121">
        <f>'Input Sheet'!AC199*'Input Sheet'!AC200*$A$105</f>
        <v>0</v>
      </c>
      <c r="Z105" s="121">
        <f>'Input Sheet'!AD199*'Input Sheet'!AD200*$A$105</f>
        <v>0</v>
      </c>
      <c r="AA105" s="121">
        <f>'Input Sheet'!AE199*'Input Sheet'!AE200*$A$105</f>
        <v>0</v>
      </c>
      <c r="AB105" s="121">
        <f>'Input Sheet'!AF199*'Input Sheet'!AF200*$A$105</f>
        <v>0</v>
      </c>
      <c r="AC105" s="121">
        <f>'Input Sheet'!AG199*'Input Sheet'!AG200*$A$105</f>
        <v>0</v>
      </c>
      <c r="AD105" s="121">
        <f>'Input Sheet'!AH199*'Input Sheet'!AH200*$A$105</f>
        <v>0</v>
      </c>
      <c r="AE105" s="121">
        <f>'Input Sheet'!AI199*'Input Sheet'!AI200*$A$105</f>
        <v>0</v>
      </c>
      <c r="AF105" s="121">
        <f>'Input Sheet'!AJ199*'Input Sheet'!AJ200*$A$105</f>
        <v>0</v>
      </c>
      <c r="AG105" s="121">
        <f>'Input Sheet'!AK199*'Input Sheet'!AK200*$A$105</f>
        <v>0</v>
      </c>
      <c r="AH105" s="121">
        <f>'Input Sheet'!AL199*'Input Sheet'!AL200*$A$105</f>
        <v>0</v>
      </c>
      <c r="AI105" s="121">
        <f>'Input Sheet'!AM199*'Input Sheet'!AM200*$A$105</f>
        <v>0</v>
      </c>
      <c r="AJ105" s="121">
        <f>'Input Sheet'!AN199*'Input Sheet'!AN200*$A$105</f>
        <v>0</v>
      </c>
      <c r="AK105" s="121">
        <f>'Input Sheet'!AO199*'Input Sheet'!AO200*$A$105</f>
        <v>0</v>
      </c>
      <c r="AL105" s="121">
        <f>'Input Sheet'!AP199*'Input Sheet'!AP200*$A$105</f>
        <v>0</v>
      </c>
      <c r="AM105" s="121">
        <f>'Input Sheet'!AQ199*'Input Sheet'!AQ200*$A$105</f>
        <v>0</v>
      </c>
      <c r="AN105" s="121">
        <f>'Input Sheet'!AR199*'Input Sheet'!AR200*$A$105</f>
        <v>0</v>
      </c>
      <c r="AO105" s="121">
        <f>'Input Sheet'!AS199*'Input Sheet'!AS200*$A$105</f>
        <v>0</v>
      </c>
      <c r="AP105" s="121">
        <f>'Input Sheet'!AT199*'Input Sheet'!AT200*$A$105</f>
        <v>0</v>
      </c>
      <c r="AQ105" s="121">
        <f>'Input Sheet'!AU199*'Input Sheet'!AU200*$A$105</f>
        <v>0</v>
      </c>
      <c r="AR105" s="121">
        <f>'Input Sheet'!AV199*'Input Sheet'!AV200*$A$105</f>
        <v>0</v>
      </c>
      <c r="AS105" s="121">
        <f>'Input Sheet'!AW199*'Input Sheet'!AW200*$A$105</f>
        <v>0</v>
      </c>
      <c r="AT105" s="121">
        <f>'Input Sheet'!AX199*'Input Sheet'!AX200*$A$105</f>
        <v>0</v>
      </c>
      <c r="AU105" s="121">
        <f>'Input Sheet'!AY199*'Input Sheet'!AY200*$A$105</f>
        <v>0</v>
      </c>
      <c r="AV105" s="121">
        <f>'Input Sheet'!AZ199*'Input Sheet'!AZ200*$A$105</f>
        <v>0</v>
      </c>
      <c r="AW105" s="121">
        <f>'Input Sheet'!BA199*'Input Sheet'!BA200*$A$105</f>
        <v>0</v>
      </c>
      <c r="AX105" s="121">
        <f>'Input Sheet'!BB199*'Input Sheet'!BB200*$A$105</f>
        <v>0</v>
      </c>
      <c r="AY105" s="121">
        <f>'Input Sheet'!BC199*'Input Sheet'!BC200*$A$105</f>
        <v>0</v>
      </c>
      <c r="AZ105" s="121">
        <f>'Input Sheet'!BD199*'Input Sheet'!BD200*$A$105</f>
        <v>0</v>
      </c>
      <c r="BA105" s="121">
        <f>'Input Sheet'!BE199*'Input Sheet'!BE200*$A$105</f>
        <v>0</v>
      </c>
      <c r="BB105" s="121">
        <f>'Input Sheet'!BF199*'Input Sheet'!BF200*$A$105</f>
        <v>0</v>
      </c>
      <c r="BC105" s="10"/>
    </row>
    <row r="106" spans="1:55" ht="15.75" hidden="1" outlineLevel="1" thickBot="1" x14ac:dyDescent="0.3">
      <c r="A106" s="30">
        <v>1</v>
      </c>
      <c r="B106" s="285" t="str">
        <f>IF('Input Sheet'!C201&lt;&gt;"",'Input Sheet'!C201,"")</f>
        <v/>
      </c>
      <c r="C106" s="122">
        <f ca="1">E106+NPV('Input Sheet'!$G$15,INDIRECT("F106:"&amp;ADDRESS(106,4+'Input Sheet'!$G$11)))</f>
        <v>0</v>
      </c>
      <c r="D106" s="126"/>
      <c r="E106" s="108">
        <f>'Input Sheet'!I201*'Input Sheet'!I202*$A$106</f>
        <v>0</v>
      </c>
      <c r="F106" s="109">
        <f>'Input Sheet'!J201*'Input Sheet'!J202*$A$106</f>
        <v>0</v>
      </c>
      <c r="G106" s="109">
        <f>'Input Sheet'!K201*'Input Sheet'!K202*$A$106</f>
        <v>0</v>
      </c>
      <c r="H106" s="109">
        <f>'Input Sheet'!L201*'Input Sheet'!L202*$A$106</f>
        <v>0</v>
      </c>
      <c r="I106" s="109">
        <f>'Input Sheet'!M201*'Input Sheet'!M202*$A$106</f>
        <v>0</v>
      </c>
      <c r="J106" s="109">
        <f>'Input Sheet'!N201*'Input Sheet'!N202*$A$106</f>
        <v>0</v>
      </c>
      <c r="K106" s="109">
        <f>'Input Sheet'!O201*'Input Sheet'!O202*$A$106</f>
        <v>0</v>
      </c>
      <c r="L106" s="109">
        <f>'Input Sheet'!P201*'Input Sheet'!P202*$A$106</f>
        <v>0</v>
      </c>
      <c r="M106" s="109">
        <f>'Input Sheet'!Q201*'Input Sheet'!Q202*$A$106</f>
        <v>0</v>
      </c>
      <c r="N106" s="109">
        <f>'Input Sheet'!R201*'Input Sheet'!R202*$A$106</f>
        <v>0</v>
      </c>
      <c r="O106" s="109">
        <f>'Input Sheet'!S201*'Input Sheet'!S202*$A$106</f>
        <v>0</v>
      </c>
      <c r="P106" s="109">
        <f>'Input Sheet'!T201*'Input Sheet'!T202*$A$106</f>
        <v>0</v>
      </c>
      <c r="Q106" s="109">
        <f>'Input Sheet'!U201*'Input Sheet'!U202*$A$106</f>
        <v>0</v>
      </c>
      <c r="R106" s="109">
        <f>'Input Sheet'!V201*'Input Sheet'!V202*$A$106</f>
        <v>0</v>
      </c>
      <c r="S106" s="109">
        <f>'Input Sheet'!W201*'Input Sheet'!W202*$A$106</f>
        <v>0</v>
      </c>
      <c r="T106" s="109">
        <f>'Input Sheet'!X201*'Input Sheet'!X202*$A$106</f>
        <v>0</v>
      </c>
      <c r="U106" s="109">
        <f>'Input Sheet'!Y201*'Input Sheet'!Y202*$A$106</f>
        <v>0</v>
      </c>
      <c r="V106" s="109">
        <f>'Input Sheet'!Z201*'Input Sheet'!Z202*$A$106</f>
        <v>0</v>
      </c>
      <c r="W106" s="109">
        <f>'Input Sheet'!AA201*'Input Sheet'!AA202*$A$106</f>
        <v>0</v>
      </c>
      <c r="X106" s="109">
        <f>'Input Sheet'!AB201*'Input Sheet'!AB202*$A$106</f>
        <v>0</v>
      </c>
      <c r="Y106" s="109">
        <f>'Input Sheet'!AC201*'Input Sheet'!AC202*$A$106</f>
        <v>0</v>
      </c>
      <c r="Z106" s="109">
        <f>'Input Sheet'!AD201*'Input Sheet'!AD202*$A$106</f>
        <v>0</v>
      </c>
      <c r="AA106" s="109">
        <f>'Input Sheet'!AE201*'Input Sheet'!AE202*$A$106</f>
        <v>0</v>
      </c>
      <c r="AB106" s="109">
        <f>'Input Sheet'!AF201*'Input Sheet'!AF202*$A$106</f>
        <v>0</v>
      </c>
      <c r="AC106" s="109">
        <f>'Input Sheet'!AG201*'Input Sheet'!AG202*$A$106</f>
        <v>0</v>
      </c>
      <c r="AD106" s="109">
        <f>'Input Sheet'!AH201*'Input Sheet'!AH202*$A$106</f>
        <v>0</v>
      </c>
      <c r="AE106" s="109">
        <f>'Input Sheet'!AI201*'Input Sheet'!AI202*$A$106</f>
        <v>0</v>
      </c>
      <c r="AF106" s="109">
        <f>'Input Sheet'!AJ201*'Input Sheet'!AJ202*$A$106</f>
        <v>0</v>
      </c>
      <c r="AG106" s="109">
        <f>'Input Sheet'!AK201*'Input Sheet'!AK202*$A$106</f>
        <v>0</v>
      </c>
      <c r="AH106" s="109">
        <f>'Input Sheet'!AL201*'Input Sheet'!AL202*$A$106</f>
        <v>0</v>
      </c>
      <c r="AI106" s="109">
        <f>'Input Sheet'!AM201*'Input Sheet'!AM202*$A$106</f>
        <v>0</v>
      </c>
      <c r="AJ106" s="109">
        <f>'Input Sheet'!AN201*'Input Sheet'!AN202*$A$106</f>
        <v>0</v>
      </c>
      <c r="AK106" s="109">
        <f>'Input Sheet'!AO201*'Input Sheet'!AO202*$A$106</f>
        <v>0</v>
      </c>
      <c r="AL106" s="109">
        <f>'Input Sheet'!AP201*'Input Sheet'!AP202*$A$106</f>
        <v>0</v>
      </c>
      <c r="AM106" s="109">
        <f>'Input Sheet'!AQ201*'Input Sheet'!AQ202*$A$106</f>
        <v>0</v>
      </c>
      <c r="AN106" s="109">
        <f>'Input Sheet'!AR201*'Input Sheet'!AR202*$A$106</f>
        <v>0</v>
      </c>
      <c r="AO106" s="109">
        <f>'Input Sheet'!AS201*'Input Sheet'!AS202*$A$106</f>
        <v>0</v>
      </c>
      <c r="AP106" s="109">
        <f>'Input Sheet'!AT201*'Input Sheet'!AT202*$A$106</f>
        <v>0</v>
      </c>
      <c r="AQ106" s="109">
        <f>'Input Sheet'!AU201*'Input Sheet'!AU202*$A$106</f>
        <v>0</v>
      </c>
      <c r="AR106" s="109">
        <f>'Input Sheet'!AV201*'Input Sheet'!AV202*$A$106</f>
        <v>0</v>
      </c>
      <c r="AS106" s="109">
        <f>'Input Sheet'!AW201*'Input Sheet'!AW202*$A$106</f>
        <v>0</v>
      </c>
      <c r="AT106" s="109">
        <f>'Input Sheet'!AX201*'Input Sheet'!AX202*$A$106</f>
        <v>0</v>
      </c>
      <c r="AU106" s="109">
        <f>'Input Sheet'!AY201*'Input Sheet'!AY202*$A$106</f>
        <v>0</v>
      </c>
      <c r="AV106" s="109">
        <f>'Input Sheet'!AZ201*'Input Sheet'!AZ202*$A$106</f>
        <v>0</v>
      </c>
      <c r="AW106" s="109">
        <f>'Input Sheet'!BA201*'Input Sheet'!BA202*$A$106</f>
        <v>0</v>
      </c>
      <c r="AX106" s="109">
        <f>'Input Sheet'!BB201*'Input Sheet'!BB202*$A$106</f>
        <v>0</v>
      </c>
      <c r="AY106" s="109">
        <f>'Input Sheet'!BC201*'Input Sheet'!BC202*$A$106</f>
        <v>0</v>
      </c>
      <c r="AZ106" s="109">
        <f>'Input Sheet'!BD201*'Input Sheet'!BD202*$A$106</f>
        <v>0</v>
      </c>
      <c r="BA106" s="109">
        <f>'Input Sheet'!BE201*'Input Sheet'!BE202*$A$106</f>
        <v>0</v>
      </c>
      <c r="BB106" s="109">
        <f>'Input Sheet'!BF201*'Input Sheet'!BF202*$A$106</f>
        <v>0</v>
      </c>
      <c r="BC106" s="10"/>
    </row>
    <row r="107" spans="1:55" ht="15.75" hidden="1" outlineLevel="1" thickBot="1" x14ac:dyDescent="0.3">
      <c r="A107" s="30"/>
      <c r="B107" s="16" t="s">
        <v>9</v>
      </c>
      <c r="C107" s="127">
        <f ca="1">E107+NPV('Input Sheet'!$G$15,INDIRECT("F107:"&amp;ADDRESS(107,4+'Input Sheet'!$G$11)))</f>
        <v>0</v>
      </c>
      <c r="D107" s="126"/>
      <c r="E107" s="110">
        <f t="shared" ref="E107:BB107" si="5">SUM(E92:E106)</f>
        <v>0</v>
      </c>
      <c r="F107" s="111">
        <f t="shared" si="5"/>
        <v>0</v>
      </c>
      <c r="G107" s="111">
        <f t="shared" si="5"/>
        <v>0</v>
      </c>
      <c r="H107" s="111">
        <f t="shared" si="5"/>
        <v>0</v>
      </c>
      <c r="I107" s="111">
        <f t="shared" si="5"/>
        <v>0</v>
      </c>
      <c r="J107" s="111">
        <f t="shared" si="5"/>
        <v>0</v>
      </c>
      <c r="K107" s="111">
        <f t="shared" si="5"/>
        <v>0</v>
      </c>
      <c r="L107" s="111">
        <f t="shared" si="5"/>
        <v>0</v>
      </c>
      <c r="M107" s="111">
        <f t="shared" si="5"/>
        <v>0</v>
      </c>
      <c r="N107" s="111">
        <f t="shared" si="5"/>
        <v>0</v>
      </c>
      <c r="O107" s="111">
        <f t="shared" si="5"/>
        <v>0</v>
      </c>
      <c r="P107" s="111">
        <f t="shared" si="5"/>
        <v>0</v>
      </c>
      <c r="Q107" s="111">
        <f t="shared" si="5"/>
        <v>0</v>
      </c>
      <c r="R107" s="111">
        <f t="shared" si="5"/>
        <v>0</v>
      </c>
      <c r="S107" s="111">
        <f t="shared" si="5"/>
        <v>0</v>
      </c>
      <c r="T107" s="111">
        <f t="shared" si="5"/>
        <v>0</v>
      </c>
      <c r="U107" s="111">
        <f t="shared" si="5"/>
        <v>0</v>
      </c>
      <c r="V107" s="111">
        <f t="shared" si="5"/>
        <v>0</v>
      </c>
      <c r="W107" s="111">
        <f t="shared" si="5"/>
        <v>0</v>
      </c>
      <c r="X107" s="111">
        <f t="shared" si="5"/>
        <v>0</v>
      </c>
      <c r="Y107" s="111">
        <f t="shared" si="5"/>
        <v>0</v>
      </c>
      <c r="Z107" s="111">
        <f t="shared" si="5"/>
        <v>0</v>
      </c>
      <c r="AA107" s="111">
        <f t="shared" si="5"/>
        <v>0</v>
      </c>
      <c r="AB107" s="111">
        <f t="shared" si="5"/>
        <v>0</v>
      </c>
      <c r="AC107" s="111">
        <f t="shared" si="5"/>
        <v>0</v>
      </c>
      <c r="AD107" s="111">
        <f t="shared" si="5"/>
        <v>0</v>
      </c>
      <c r="AE107" s="111">
        <f t="shared" si="5"/>
        <v>0</v>
      </c>
      <c r="AF107" s="111">
        <f t="shared" si="5"/>
        <v>0</v>
      </c>
      <c r="AG107" s="111">
        <f t="shared" si="5"/>
        <v>0</v>
      </c>
      <c r="AH107" s="111">
        <f t="shared" si="5"/>
        <v>0</v>
      </c>
      <c r="AI107" s="111">
        <f t="shared" si="5"/>
        <v>0</v>
      </c>
      <c r="AJ107" s="111">
        <f t="shared" si="5"/>
        <v>0</v>
      </c>
      <c r="AK107" s="111">
        <f t="shared" si="5"/>
        <v>0</v>
      </c>
      <c r="AL107" s="111">
        <f t="shared" si="5"/>
        <v>0</v>
      </c>
      <c r="AM107" s="111">
        <f t="shared" si="5"/>
        <v>0</v>
      </c>
      <c r="AN107" s="111">
        <f t="shared" si="5"/>
        <v>0</v>
      </c>
      <c r="AO107" s="111">
        <f t="shared" si="5"/>
        <v>0</v>
      </c>
      <c r="AP107" s="111">
        <f t="shared" si="5"/>
        <v>0</v>
      </c>
      <c r="AQ107" s="111">
        <f t="shared" si="5"/>
        <v>0</v>
      </c>
      <c r="AR107" s="111">
        <f t="shared" si="5"/>
        <v>0</v>
      </c>
      <c r="AS107" s="111">
        <f t="shared" si="5"/>
        <v>0</v>
      </c>
      <c r="AT107" s="111">
        <f t="shared" si="5"/>
        <v>0</v>
      </c>
      <c r="AU107" s="111">
        <f t="shared" si="5"/>
        <v>0</v>
      </c>
      <c r="AV107" s="111">
        <f t="shared" si="5"/>
        <v>0</v>
      </c>
      <c r="AW107" s="111">
        <f t="shared" si="5"/>
        <v>0</v>
      </c>
      <c r="AX107" s="111">
        <f t="shared" si="5"/>
        <v>0</v>
      </c>
      <c r="AY107" s="111">
        <f t="shared" si="5"/>
        <v>0</v>
      </c>
      <c r="AZ107" s="111">
        <f t="shared" si="5"/>
        <v>0</v>
      </c>
      <c r="BA107" s="111">
        <f t="shared" si="5"/>
        <v>0</v>
      </c>
      <c r="BB107" s="111">
        <f t="shared" si="5"/>
        <v>0</v>
      </c>
      <c r="BC107" s="10"/>
    </row>
    <row r="108" spans="1:55" ht="3.75" hidden="1" customHeight="1" outlineLevel="1" thickBot="1" x14ac:dyDescent="0.3">
      <c r="A108" s="30"/>
      <c r="B108" s="30"/>
      <c r="C108" s="130"/>
      <c r="D108" s="131"/>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0"/>
    </row>
    <row r="109" spans="1:55" ht="16.5" hidden="1" outlineLevel="1" thickBot="1" x14ac:dyDescent="0.3">
      <c r="A109" s="30"/>
      <c r="B109" s="15" t="s">
        <v>10</v>
      </c>
      <c r="C109" s="279">
        <f ca="1">E109+NPV('Input Sheet'!$G$15,INDIRECT("F109:"&amp;ADDRESS(109,4+'Input Sheet'!$G$11)))</f>
        <v>0</v>
      </c>
      <c r="D109" s="131"/>
      <c r="E109" s="110">
        <f t="shared" ref="E109:BB109" si="6">E107+E90</f>
        <v>0</v>
      </c>
      <c r="F109" s="111">
        <f t="shared" si="6"/>
        <v>0</v>
      </c>
      <c r="G109" s="111">
        <f t="shared" si="6"/>
        <v>0</v>
      </c>
      <c r="H109" s="111">
        <f t="shared" si="6"/>
        <v>0</v>
      </c>
      <c r="I109" s="111">
        <f t="shared" si="6"/>
        <v>0</v>
      </c>
      <c r="J109" s="111">
        <f t="shared" si="6"/>
        <v>0</v>
      </c>
      <c r="K109" s="111">
        <f t="shared" si="6"/>
        <v>0</v>
      </c>
      <c r="L109" s="111">
        <f t="shared" si="6"/>
        <v>0</v>
      </c>
      <c r="M109" s="111">
        <f t="shared" si="6"/>
        <v>0</v>
      </c>
      <c r="N109" s="111">
        <f t="shared" si="6"/>
        <v>0</v>
      </c>
      <c r="O109" s="111">
        <f t="shared" si="6"/>
        <v>0</v>
      </c>
      <c r="P109" s="111">
        <f t="shared" si="6"/>
        <v>0</v>
      </c>
      <c r="Q109" s="111">
        <f t="shared" si="6"/>
        <v>0</v>
      </c>
      <c r="R109" s="111">
        <f t="shared" si="6"/>
        <v>0</v>
      </c>
      <c r="S109" s="111">
        <f t="shared" si="6"/>
        <v>0</v>
      </c>
      <c r="T109" s="111">
        <f t="shared" si="6"/>
        <v>0</v>
      </c>
      <c r="U109" s="111">
        <f t="shared" si="6"/>
        <v>0</v>
      </c>
      <c r="V109" s="111">
        <f t="shared" si="6"/>
        <v>0</v>
      </c>
      <c r="W109" s="111">
        <f t="shared" si="6"/>
        <v>0</v>
      </c>
      <c r="X109" s="111">
        <f t="shared" si="6"/>
        <v>0</v>
      </c>
      <c r="Y109" s="111">
        <f t="shared" si="6"/>
        <v>0</v>
      </c>
      <c r="Z109" s="111">
        <f t="shared" si="6"/>
        <v>0</v>
      </c>
      <c r="AA109" s="111">
        <f t="shared" si="6"/>
        <v>0</v>
      </c>
      <c r="AB109" s="111">
        <f t="shared" si="6"/>
        <v>0</v>
      </c>
      <c r="AC109" s="111">
        <f t="shared" si="6"/>
        <v>0</v>
      </c>
      <c r="AD109" s="111">
        <f t="shared" si="6"/>
        <v>0</v>
      </c>
      <c r="AE109" s="111">
        <f t="shared" si="6"/>
        <v>0</v>
      </c>
      <c r="AF109" s="111">
        <f t="shared" si="6"/>
        <v>0</v>
      </c>
      <c r="AG109" s="111">
        <f t="shared" si="6"/>
        <v>0</v>
      </c>
      <c r="AH109" s="111">
        <f t="shared" si="6"/>
        <v>0</v>
      </c>
      <c r="AI109" s="111">
        <f t="shared" si="6"/>
        <v>0</v>
      </c>
      <c r="AJ109" s="111">
        <f t="shared" si="6"/>
        <v>0</v>
      </c>
      <c r="AK109" s="111">
        <f t="shared" si="6"/>
        <v>0</v>
      </c>
      <c r="AL109" s="111">
        <f t="shared" si="6"/>
        <v>0</v>
      </c>
      <c r="AM109" s="111">
        <f t="shared" si="6"/>
        <v>0</v>
      </c>
      <c r="AN109" s="111">
        <f t="shared" si="6"/>
        <v>0</v>
      </c>
      <c r="AO109" s="111">
        <f t="shared" si="6"/>
        <v>0</v>
      </c>
      <c r="AP109" s="111">
        <f t="shared" si="6"/>
        <v>0</v>
      </c>
      <c r="AQ109" s="111">
        <f t="shared" si="6"/>
        <v>0</v>
      </c>
      <c r="AR109" s="111">
        <f t="shared" si="6"/>
        <v>0</v>
      </c>
      <c r="AS109" s="111">
        <f t="shared" si="6"/>
        <v>0</v>
      </c>
      <c r="AT109" s="111">
        <f t="shared" si="6"/>
        <v>0</v>
      </c>
      <c r="AU109" s="111">
        <f t="shared" si="6"/>
        <v>0</v>
      </c>
      <c r="AV109" s="111">
        <f t="shared" si="6"/>
        <v>0</v>
      </c>
      <c r="AW109" s="111">
        <f t="shared" si="6"/>
        <v>0</v>
      </c>
      <c r="AX109" s="111">
        <f t="shared" si="6"/>
        <v>0</v>
      </c>
      <c r="AY109" s="111">
        <f t="shared" si="6"/>
        <v>0</v>
      </c>
      <c r="AZ109" s="111">
        <f t="shared" si="6"/>
        <v>0</v>
      </c>
      <c r="BA109" s="111">
        <f t="shared" si="6"/>
        <v>0</v>
      </c>
      <c r="BB109" s="111">
        <f t="shared" si="6"/>
        <v>0</v>
      </c>
      <c r="BC109" s="10"/>
    </row>
    <row r="110" spans="1:55" ht="16.5" hidden="1" outlineLevel="1" thickBot="1" x14ac:dyDescent="0.3">
      <c r="A110" s="30"/>
      <c r="B110" s="15" t="s">
        <v>11</v>
      </c>
      <c r="C110" s="25" t="e">
        <f ca="1">IRR(INDIRECT("E109:"&amp;ADDRESS(109,4+'Input Sheet'!$G$11)))</f>
        <v>#NUM!</v>
      </c>
      <c r="D110" s="11"/>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row>
    <row r="111" spans="1:55" ht="16.5" hidden="1" outlineLevel="1" thickBot="1" x14ac:dyDescent="0.3">
      <c r="A111" s="30"/>
      <c r="B111" s="15" t="s">
        <v>12</v>
      </c>
      <c r="C111" s="26" t="e">
        <f ca="1">C107/-C90</f>
        <v>#DIV/0!</v>
      </c>
      <c r="D111" s="11"/>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row>
    <row r="112" spans="1:55" hidden="1" outlineLevel="1" x14ac:dyDescent="0.25">
      <c r="A112" s="30"/>
      <c r="B112" s="10"/>
      <c r="C112" s="10"/>
      <c r="D112" s="11"/>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row>
    <row r="113" spans="1:55" hidden="1" outlineLevel="1" x14ac:dyDescent="0.25">
      <c r="A113" s="30"/>
      <c r="B113" s="10"/>
      <c r="C113" s="10"/>
      <c r="D113" s="11"/>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row>
    <row r="114" spans="1:55" hidden="1" outlineLevel="1" x14ac:dyDescent="0.25">
      <c r="A114" s="30"/>
      <c r="B114" s="10"/>
      <c r="C114" s="10"/>
      <c r="D114" s="11"/>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row>
    <row r="115" spans="1:55" hidden="1" outlineLevel="1" x14ac:dyDescent="0.25">
      <c r="A115" s="10"/>
      <c r="B115" s="10"/>
      <c r="C115" s="220"/>
      <c r="D115" s="22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row>
    <row r="116" spans="1:55" ht="15.75" hidden="1" outlineLevel="1" thickBot="1" x14ac:dyDescent="0.3">
      <c r="A116" s="10"/>
      <c r="B116" s="10"/>
      <c r="C116" s="220"/>
      <c r="D116" s="220"/>
      <c r="E116" s="258" t="s">
        <v>5</v>
      </c>
      <c r="F116" s="220"/>
      <c r="G116" s="220"/>
      <c r="H116" s="220"/>
      <c r="I116" s="10"/>
      <c r="J116" s="10" t="s">
        <v>154</v>
      </c>
      <c r="K116" s="289" t="s">
        <v>173</v>
      </c>
      <c r="L116" s="10"/>
      <c r="M116" s="10"/>
      <c r="N116" s="10"/>
      <c r="O116" s="289"/>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row>
    <row r="117" spans="1:55" hidden="1" outlineLevel="1" x14ac:dyDescent="0.25">
      <c r="A117" s="10"/>
      <c r="B117" s="10"/>
      <c r="C117" s="220"/>
      <c r="D117" s="220"/>
      <c r="E117" s="251">
        <v>1</v>
      </c>
      <c r="F117" s="252">
        <v>0.5</v>
      </c>
      <c r="G117" s="252">
        <v>0.75</v>
      </c>
      <c r="H117" s="253">
        <v>1.25</v>
      </c>
      <c r="I117" s="253">
        <v>1.5</v>
      </c>
      <c r="J117" s="290"/>
      <c r="K117" s="27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row>
    <row r="118" spans="1:55" ht="15.75" hidden="1" outlineLevel="1" thickBot="1" x14ac:dyDescent="0.3">
      <c r="A118" s="10"/>
      <c r="B118" s="10"/>
      <c r="C118" s="220"/>
      <c r="D118" s="220"/>
      <c r="E118" s="254">
        <f ca="1">C109</f>
        <v>0</v>
      </c>
      <c r="F118" s="255"/>
      <c r="G118" s="255"/>
      <c r="H118" s="256"/>
      <c r="I118" s="256"/>
      <c r="J118" s="256"/>
      <c r="K118" s="257"/>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row>
    <row r="119" spans="1:55" hidden="1" outlineLevel="1" x14ac:dyDescent="0.25">
      <c r="A119" s="10"/>
      <c r="B119" s="10"/>
      <c r="C119" s="220"/>
      <c r="D119" s="220"/>
      <c r="E119" s="220"/>
      <c r="F119" s="220"/>
      <c r="G119" s="22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row>
    <row r="120" spans="1:55" ht="15.75" hidden="1" outlineLevel="1" thickBot="1" x14ac:dyDescent="0.3">
      <c r="A120" s="10"/>
      <c r="B120" s="10"/>
      <c r="C120" s="220"/>
      <c r="D120" s="220"/>
      <c r="E120" s="258" t="s">
        <v>35</v>
      </c>
      <c r="F120" s="220"/>
      <c r="G120" s="220"/>
      <c r="H120" s="10"/>
      <c r="I120" s="10"/>
      <c r="J120" s="10" t="s">
        <v>154</v>
      </c>
      <c r="K120" s="289" t="s">
        <v>173</v>
      </c>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row>
    <row r="121" spans="1:55" hidden="1" outlineLevel="1" x14ac:dyDescent="0.25">
      <c r="A121" s="10"/>
      <c r="B121" s="10"/>
      <c r="C121" s="220"/>
      <c r="D121" s="220"/>
      <c r="E121" s="251">
        <v>1</v>
      </c>
      <c r="F121" s="252">
        <v>0.5</v>
      </c>
      <c r="G121" s="252">
        <v>0.75</v>
      </c>
      <c r="H121" s="253">
        <v>1.25</v>
      </c>
      <c r="I121" s="253">
        <v>1.5</v>
      </c>
      <c r="J121" s="290"/>
      <c r="K121" s="27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row>
    <row r="122" spans="1:55" ht="15.75" hidden="1" outlineLevel="1" thickBot="1" x14ac:dyDescent="0.3">
      <c r="A122" s="10"/>
      <c r="B122" s="10"/>
      <c r="C122" s="220"/>
      <c r="D122" s="220"/>
      <c r="E122" s="254">
        <f ca="1">C109</f>
        <v>0</v>
      </c>
      <c r="F122" s="255"/>
      <c r="G122" s="255"/>
      <c r="H122" s="256"/>
      <c r="I122" s="256"/>
      <c r="J122" s="256"/>
      <c r="K122" s="257"/>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row>
    <row r="123" spans="1:55" hidden="1" outlineLevel="1" x14ac:dyDescent="0.25">
      <c r="A123" s="10"/>
      <c r="B123" s="10"/>
      <c r="C123" s="220"/>
      <c r="D123" s="220"/>
      <c r="E123" s="220"/>
      <c r="F123" s="220"/>
      <c r="G123" s="22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row>
    <row r="124" spans="1:55" ht="15.75" hidden="1" outlineLevel="1" thickBot="1" x14ac:dyDescent="0.3">
      <c r="A124" s="10"/>
      <c r="B124" s="10"/>
      <c r="C124" s="220"/>
      <c r="D124" s="220"/>
      <c r="E124" s="258" t="s">
        <v>6</v>
      </c>
      <c r="F124" s="220"/>
      <c r="G124" s="220"/>
      <c r="H124" s="10"/>
      <c r="I124" s="10"/>
      <c r="J124" s="10" t="s">
        <v>154</v>
      </c>
      <c r="K124" s="289" t="s">
        <v>173</v>
      </c>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row>
    <row r="125" spans="1:55" hidden="1" outlineLevel="1" x14ac:dyDescent="0.25">
      <c r="A125" s="10"/>
      <c r="B125" s="10"/>
      <c r="C125" s="220"/>
      <c r="D125" s="220"/>
      <c r="E125" s="251">
        <v>1</v>
      </c>
      <c r="F125" s="252">
        <v>0.5</v>
      </c>
      <c r="G125" s="252">
        <v>0.75</v>
      </c>
      <c r="H125" s="253">
        <v>1.25</v>
      </c>
      <c r="I125" s="253">
        <v>1.5</v>
      </c>
      <c r="J125" s="290"/>
      <c r="K125" s="27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row>
    <row r="126" spans="1:55" ht="15.75" hidden="1" outlineLevel="1" thickBot="1" x14ac:dyDescent="0.3">
      <c r="A126" s="10"/>
      <c r="B126" s="10"/>
      <c r="C126" s="220"/>
      <c r="D126" s="220"/>
      <c r="E126" s="254">
        <f ca="1">$C$109</f>
        <v>0</v>
      </c>
      <c r="F126" s="255"/>
      <c r="G126" s="255"/>
      <c r="H126" s="256"/>
      <c r="I126" s="256"/>
      <c r="J126" s="256"/>
      <c r="K126" s="257"/>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row>
    <row r="127" spans="1:55" hidden="1" outlineLevel="1" x14ac:dyDescent="0.25">
      <c r="A127" s="10"/>
      <c r="B127" s="10"/>
      <c r="C127" s="220"/>
      <c r="D127" s="220"/>
      <c r="E127" s="220"/>
      <c r="F127" s="220"/>
      <c r="G127" s="22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row>
    <row r="128" spans="1:55" ht="15.75" hidden="1" outlineLevel="1" thickBot="1" x14ac:dyDescent="0.3">
      <c r="A128" s="10"/>
      <c r="B128" s="10"/>
      <c r="C128" s="220"/>
      <c r="D128" s="220"/>
      <c r="E128" s="258" t="s">
        <v>7</v>
      </c>
      <c r="F128" s="220"/>
      <c r="G128" s="220"/>
      <c r="H128" s="10"/>
      <c r="I128" s="10"/>
      <c r="J128" s="10" t="s">
        <v>154</v>
      </c>
      <c r="K128" s="289" t="s">
        <v>173</v>
      </c>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row>
    <row r="129" spans="1:51" hidden="1" outlineLevel="1" x14ac:dyDescent="0.25">
      <c r="A129" s="10"/>
      <c r="B129" s="10"/>
      <c r="C129" s="220"/>
      <c r="D129" s="220"/>
      <c r="E129" s="251">
        <v>1</v>
      </c>
      <c r="F129" s="252">
        <v>0.5</v>
      </c>
      <c r="G129" s="252">
        <v>0.75</v>
      </c>
      <c r="H129" s="253">
        <v>1.25</v>
      </c>
      <c r="I129" s="253">
        <v>1.5</v>
      </c>
      <c r="J129" s="290"/>
      <c r="K129" s="27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row>
    <row r="130" spans="1:51" ht="15.75" hidden="1" outlineLevel="1" thickBot="1" x14ac:dyDescent="0.3">
      <c r="A130" s="10"/>
      <c r="B130" s="10"/>
      <c r="C130" s="220"/>
      <c r="D130" s="220"/>
      <c r="E130" s="254">
        <f ca="1">$C$109</f>
        <v>0</v>
      </c>
      <c r="F130" s="255"/>
      <c r="G130" s="255"/>
      <c r="H130" s="256"/>
      <c r="I130" s="256"/>
      <c r="J130" s="256"/>
      <c r="K130" s="257"/>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row>
    <row r="131" spans="1:51" hidden="1" outlineLevel="1" x14ac:dyDescent="0.25">
      <c r="A131" s="10"/>
      <c r="B131" s="10"/>
      <c r="C131" s="220"/>
      <c r="D131" s="220"/>
      <c r="E131" s="220"/>
      <c r="F131" s="220"/>
      <c r="G131" s="22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row>
    <row r="132" spans="1:51" ht="15.75" hidden="1" outlineLevel="1" thickBot="1" x14ac:dyDescent="0.3">
      <c r="A132" s="10"/>
      <c r="B132" s="10"/>
      <c r="C132" s="220"/>
      <c r="D132" s="220"/>
      <c r="E132" s="258" t="str">
        <f>+B92</f>
        <v/>
      </c>
      <c r="F132" s="220"/>
      <c r="G132" s="220"/>
      <c r="H132" s="10"/>
      <c r="I132" s="10"/>
      <c r="J132" s="10" t="s">
        <v>154</v>
      </c>
      <c r="K132" s="289" t="s">
        <v>173</v>
      </c>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row>
    <row r="133" spans="1:51" hidden="1" outlineLevel="1" x14ac:dyDescent="0.25">
      <c r="A133" s="10"/>
      <c r="B133" s="10"/>
      <c r="C133" s="220"/>
      <c r="D133" s="220"/>
      <c r="E133" s="251">
        <v>1</v>
      </c>
      <c r="F133" s="252">
        <v>0.5</v>
      </c>
      <c r="G133" s="252">
        <v>0.75</v>
      </c>
      <c r="H133" s="253">
        <v>1.25</v>
      </c>
      <c r="I133" s="253">
        <v>1.5</v>
      </c>
      <c r="J133" s="290"/>
      <c r="K133" s="27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row>
    <row r="134" spans="1:51" ht="15.75" hidden="1" outlineLevel="1" thickBot="1" x14ac:dyDescent="0.3">
      <c r="A134" s="10"/>
      <c r="B134" s="10"/>
      <c r="C134" s="220"/>
      <c r="D134" s="220"/>
      <c r="E134" s="254">
        <f ca="1">$C$109</f>
        <v>0</v>
      </c>
      <c r="F134" s="255"/>
      <c r="G134" s="255"/>
      <c r="H134" s="256"/>
      <c r="I134" s="256"/>
      <c r="J134" s="256"/>
      <c r="K134" s="257"/>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row>
    <row r="135" spans="1:51" hidden="1" outlineLevel="1" x14ac:dyDescent="0.25">
      <c r="A135" s="10"/>
      <c r="B135" s="10"/>
      <c r="C135" s="220"/>
      <c r="D135" s="220"/>
      <c r="E135" s="220"/>
      <c r="F135" s="220"/>
      <c r="G135" s="22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row>
    <row r="136" spans="1:51" ht="15.75" hidden="1" outlineLevel="1" thickBot="1" x14ac:dyDescent="0.3">
      <c r="A136" s="10"/>
      <c r="B136" s="10"/>
      <c r="C136" s="220"/>
      <c r="D136" s="220"/>
      <c r="E136" s="258" t="str">
        <f>+B93</f>
        <v/>
      </c>
      <c r="F136" s="220"/>
      <c r="G136" s="220"/>
      <c r="H136" s="10"/>
      <c r="I136" s="10"/>
      <c r="J136" s="10" t="s">
        <v>154</v>
      </c>
      <c r="K136" s="289" t="s">
        <v>173</v>
      </c>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row>
    <row r="137" spans="1:51" hidden="1" outlineLevel="1" x14ac:dyDescent="0.25">
      <c r="A137" s="10"/>
      <c r="B137" s="10"/>
      <c r="C137" s="220"/>
      <c r="D137" s="220"/>
      <c r="E137" s="251">
        <v>1</v>
      </c>
      <c r="F137" s="252">
        <v>0.5</v>
      </c>
      <c r="G137" s="252">
        <v>0.75</v>
      </c>
      <c r="H137" s="253">
        <v>1.25</v>
      </c>
      <c r="I137" s="253">
        <v>1.5</v>
      </c>
      <c r="J137" s="290"/>
      <c r="K137" s="27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row>
    <row r="138" spans="1:51" ht="15.75" hidden="1" outlineLevel="1" thickBot="1" x14ac:dyDescent="0.3">
      <c r="A138" s="10"/>
      <c r="B138" s="10"/>
      <c r="C138" s="220"/>
      <c r="D138" s="220"/>
      <c r="E138" s="254">
        <f ca="1">$C$109</f>
        <v>0</v>
      </c>
      <c r="F138" s="255"/>
      <c r="G138" s="255"/>
      <c r="H138" s="256"/>
      <c r="I138" s="256"/>
      <c r="J138" s="256"/>
      <c r="K138" s="257"/>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row>
    <row r="139" spans="1:51" hidden="1" outlineLevel="1" x14ac:dyDescent="0.25">
      <c r="A139" s="10"/>
      <c r="B139" s="10"/>
      <c r="C139" s="220"/>
      <c r="D139" s="220"/>
      <c r="E139" s="220"/>
      <c r="F139" s="220"/>
      <c r="G139" s="220"/>
      <c r="H139" s="10"/>
      <c r="I139" s="10"/>
      <c r="J139" s="10"/>
      <c r="K139" s="289"/>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row>
    <row r="140" spans="1:51" ht="15.75" hidden="1" outlineLevel="1" thickBot="1" x14ac:dyDescent="0.3">
      <c r="A140" s="10"/>
      <c r="B140" s="10"/>
      <c r="C140" s="220"/>
      <c r="D140" s="220"/>
      <c r="E140" s="258" t="str">
        <f>+B94</f>
        <v/>
      </c>
      <c r="F140" s="220"/>
      <c r="G140" s="220"/>
      <c r="H140" s="10"/>
      <c r="I140" s="10"/>
      <c r="J140" s="10" t="s">
        <v>154</v>
      </c>
      <c r="K140" s="289" t="s">
        <v>173</v>
      </c>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row>
    <row r="141" spans="1:51" hidden="1" outlineLevel="1" x14ac:dyDescent="0.25">
      <c r="A141" s="10"/>
      <c r="B141" s="10"/>
      <c r="C141" s="220"/>
      <c r="D141" s="220"/>
      <c r="E141" s="251">
        <v>1</v>
      </c>
      <c r="F141" s="252">
        <v>0.5</v>
      </c>
      <c r="G141" s="252">
        <v>0.75</v>
      </c>
      <c r="H141" s="253">
        <v>1.25</v>
      </c>
      <c r="I141" s="253">
        <v>1.5</v>
      </c>
      <c r="J141" s="290"/>
      <c r="K141" s="27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row>
    <row r="142" spans="1:51" ht="15.75" hidden="1" outlineLevel="1" thickBot="1" x14ac:dyDescent="0.3">
      <c r="A142" s="10"/>
      <c r="B142" s="10"/>
      <c r="C142" s="220"/>
      <c r="D142" s="220"/>
      <c r="E142" s="254">
        <f ca="1">$C$109</f>
        <v>0</v>
      </c>
      <c r="F142" s="255"/>
      <c r="G142" s="255"/>
      <c r="H142" s="256"/>
      <c r="I142" s="256"/>
      <c r="J142" s="256"/>
      <c r="K142" s="257"/>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row>
    <row r="143" spans="1:51" hidden="1" outlineLevel="1" x14ac:dyDescent="0.25">
      <c r="A143" s="10"/>
      <c r="B143" s="10"/>
      <c r="C143" s="220"/>
      <c r="D143" s="220"/>
      <c r="E143" s="220"/>
      <c r="F143" s="220"/>
      <c r="G143" s="22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row>
    <row r="144" spans="1:51" ht="15.75" hidden="1" outlineLevel="1" thickBot="1" x14ac:dyDescent="0.3">
      <c r="A144" s="10"/>
      <c r="B144" s="10"/>
      <c r="C144" s="220"/>
      <c r="D144" s="220"/>
      <c r="E144" s="258" t="str">
        <f>+B95</f>
        <v/>
      </c>
      <c r="F144" s="220"/>
      <c r="G144" s="220"/>
      <c r="H144" s="10"/>
      <c r="I144" s="10"/>
      <c r="J144" s="10" t="s">
        <v>154</v>
      </c>
      <c r="K144" s="289" t="s">
        <v>173</v>
      </c>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row>
    <row r="145" spans="1:51" hidden="1" outlineLevel="1" x14ac:dyDescent="0.25">
      <c r="A145" s="10"/>
      <c r="B145" s="10"/>
      <c r="C145" s="220"/>
      <c r="D145" s="220"/>
      <c r="E145" s="251">
        <v>1</v>
      </c>
      <c r="F145" s="252">
        <v>0.5</v>
      </c>
      <c r="G145" s="252">
        <v>0.75</v>
      </c>
      <c r="H145" s="253">
        <v>1.25</v>
      </c>
      <c r="I145" s="253">
        <v>1.5</v>
      </c>
      <c r="J145" s="290"/>
      <c r="K145" s="27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row>
    <row r="146" spans="1:51" ht="15.75" hidden="1" outlineLevel="1" thickBot="1" x14ac:dyDescent="0.3">
      <c r="A146" s="10"/>
      <c r="B146" s="10"/>
      <c r="C146" s="220"/>
      <c r="D146" s="220"/>
      <c r="E146" s="254">
        <f ca="1">$C$109</f>
        <v>0</v>
      </c>
      <c r="F146" s="255"/>
      <c r="G146" s="255"/>
      <c r="H146" s="256"/>
      <c r="I146" s="256"/>
      <c r="J146" s="256"/>
      <c r="K146" s="257"/>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row>
    <row r="147" spans="1:51" hidden="1" outlineLevel="1" x14ac:dyDescent="0.25">
      <c r="A147" s="10"/>
      <c r="B147" s="10"/>
      <c r="C147" s="220"/>
      <c r="D147" s="220"/>
      <c r="E147" s="220"/>
      <c r="F147" s="220"/>
      <c r="G147" s="22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row>
    <row r="148" spans="1:51" ht="15.75" hidden="1" outlineLevel="1" thickBot="1" x14ac:dyDescent="0.3">
      <c r="A148" s="10"/>
      <c r="B148" s="10"/>
      <c r="C148" s="220"/>
      <c r="D148" s="220"/>
      <c r="E148" s="258" t="str">
        <f>+B96</f>
        <v/>
      </c>
      <c r="F148" s="220"/>
      <c r="G148" s="220"/>
      <c r="H148" s="10"/>
      <c r="I148" s="10"/>
      <c r="J148" s="10" t="s">
        <v>154</v>
      </c>
      <c r="K148" s="289" t="s">
        <v>173</v>
      </c>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row>
    <row r="149" spans="1:51" hidden="1" outlineLevel="1" x14ac:dyDescent="0.25">
      <c r="A149" s="10"/>
      <c r="B149" s="10"/>
      <c r="C149" s="220"/>
      <c r="D149" s="220"/>
      <c r="E149" s="251">
        <v>1</v>
      </c>
      <c r="F149" s="252">
        <v>0.5</v>
      </c>
      <c r="G149" s="252">
        <v>0.75</v>
      </c>
      <c r="H149" s="253">
        <v>1.25</v>
      </c>
      <c r="I149" s="253">
        <v>1.5</v>
      </c>
      <c r="J149" s="290"/>
      <c r="K149" s="27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row>
    <row r="150" spans="1:51" ht="15.75" hidden="1" outlineLevel="1" thickBot="1" x14ac:dyDescent="0.3">
      <c r="A150" s="10"/>
      <c r="B150" s="10"/>
      <c r="C150" s="220"/>
      <c r="D150" s="220"/>
      <c r="E150" s="254">
        <f ca="1">$C$109</f>
        <v>0</v>
      </c>
      <c r="F150" s="255"/>
      <c r="G150" s="255"/>
      <c r="H150" s="256"/>
      <c r="I150" s="256"/>
      <c r="J150" s="256"/>
      <c r="K150" s="257"/>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row>
    <row r="151" spans="1:51" hidden="1" outlineLevel="1" x14ac:dyDescent="0.25">
      <c r="A151" s="10"/>
      <c r="B151" s="10"/>
      <c r="C151" s="220"/>
      <c r="D151" s="220"/>
      <c r="E151" s="220"/>
      <c r="F151" s="220"/>
      <c r="G151" s="22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row>
    <row r="152" spans="1:51" ht="15.75" hidden="1" outlineLevel="1" thickBot="1" x14ac:dyDescent="0.3">
      <c r="A152" s="10"/>
      <c r="B152" s="10"/>
      <c r="C152" s="220"/>
      <c r="D152" s="220"/>
      <c r="E152" s="258" t="str">
        <f>+B97</f>
        <v/>
      </c>
      <c r="F152" s="220"/>
      <c r="G152" s="220"/>
      <c r="H152" s="10"/>
      <c r="I152" s="10"/>
      <c r="J152" s="10" t="s">
        <v>154</v>
      </c>
      <c r="K152" s="289" t="s">
        <v>173</v>
      </c>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row>
    <row r="153" spans="1:51" hidden="1" outlineLevel="1" x14ac:dyDescent="0.25">
      <c r="A153" s="10"/>
      <c r="B153" s="10"/>
      <c r="C153" s="220"/>
      <c r="D153" s="220"/>
      <c r="E153" s="251">
        <v>1</v>
      </c>
      <c r="F153" s="252">
        <v>0.5</v>
      </c>
      <c r="G153" s="252">
        <v>0.75</v>
      </c>
      <c r="H153" s="253">
        <v>1.25</v>
      </c>
      <c r="I153" s="253">
        <v>1.5</v>
      </c>
      <c r="J153" s="290"/>
      <c r="K153" s="27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row>
    <row r="154" spans="1:51" ht="15.75" hidden="1" outlineLevel="1" thickBot="1" x14ac:dyDescent="0.3">
      <c r="A154" s="10"/>
      <c r="B154" s="10"/>
      <c r="C154" s="220"/>
      <c r="D154" s="220"/>
      <c r="E154" s="254">
        <f ca="1">$C$109</f>
        <v>0</v>
      </c>
      <c r="F154" s="255"/>
      <c r="G154" s="255"/>
      <c r="H154" s="256"/>
      <c r="I154" s="256"/>
      <c r="J154" s="256"/>
      <c r="K154" s="257"/>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row>
    <row r="155" spans="1:51" hidden="1" outlineLevel="1" x14ac:dyDescent="0.25">
      <c r="A155" s="10"/>
      <c r="B155" s="10"/>
      <c r="C155" s="220"/>
      <c r="D155" s="220"/>
      <c r="E155" s="220"/>
      <c r="F155" s="220"/>
      <c r="G155" s="22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row>
    <row r="156" spans="1:51" ht="15.75" hidden="1" outlineLevel="1" thickBot="1" x14ac:dyDescent="0.3">
      <c r="A156" s="10"/>
      <c r="B156" s="10"/>
      <c r="C156" s="220"/>
      <c r="D156" s="220"/>
      <c r="E156" s="258" t="str">
        <f>+B98</f>
        <v/>
      </c>
      <c r="F156" s="220"/>
      <c r="G156" s="220"/>
      <c r="H156" s="10"/>
      <c r="I156" s="10"/>
      <c r="J156" s="10" t="s">
        <v>154</v>
      </c>
      <c r="K156" s="289" t="s">
        <v>173</v>
      </c>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row>
    <row r="157" spans="1:51" hidden="1" outlineLevel="1" x14ac:dyDescent="0.25">
      <c r="A157" s="10"/>
      <c r="B157" s="10"/>
      <c r="C157" s="220"/>
      <c r="D157" s="220"/>
      <c r="E157" s="251">
        <v>1</v>
      </c>
      <c r="F157" s="252">
        <v>0.5</v>
      </c>
      <c r="G157" s="252">
        <v>0.75</v>
      </c>
      <c r="H157" s="253">
        <v>1.25</v>
      </c>
      <c r="I157" s="253">
        <v>1.5</v>
      </c>
      <c r="J157" s="290"/>
      <c r="K157" s="27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row>
    <row r="158" spans="1:51" ht="15.75" hidden="1" outlineLevel="1" thickBot="1" x14ac:dyDescent="0.3">
      <c r="A158" s="10"/>
      <c r="B158" s="10"/>
      <c r="C158" s="220"/>
      <c r="D158" s="220"/>
      <c r="E158" s="254">
        <f ca="1">$C$109</f>
        <v>0</v>
      </c>
      <c r="F158" s="255"/>
      <c r="G158" s="255"/>
      <c r="H158" s="256"/>
      <c r="I158" s="256"/>
      <c r="J158" s="256"/>
      <c r="K158" s="257"/>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row>
    <row r="159" spans="1:51" hidden="1" outlineLevel="1" x14ac:dyDescent="0.25">
      <c r="A159" s="10"/>
      <c r="B159" s="10"/>
      <c r="C159" s="220"/>
      <c r="D159" s="220"/>
      <c r="E159" s="220"/>
      <c r="F159" s="220"/>
      <c r="G159" s="22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row>
    <row r="160" spans="1:51" ht="15.75" hidden="1" outlineLevel="1" thickBot="1" x14ac:dyDescent="0.3">
      <c r="A160" s="10"/>
      <c r="B160" s="10"/>
      <c r="C160" s="220"/>
      <c r="D160" s="220"/>
      <c r="E160" s="258" t="str">
        <f>+B99</f>
        <v/>
      </c>
      <c r="F160" s="220"/>
      <c r="G160" s="220"/>
      <c r="H160" s="10"/>
      <c r="I160" s="10"/>
      <c r="J160" s="10" t="s">
        <v>154</v>
      </c>
      <c r="K160" s="289" t="s">
        <v>173</v>
      </c>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row>
    <row r="161" spans="1:51" hidden="1" outlineLevel="1" x14ac:dyDescent="0.25">
      <c r="A161" s="10"/>
      <c r="B161" s="10"/>
      <c r="C161" s="220"/>
      <c r="D161" s="220"/>
      <c r="E161" s="251">
        <v>1</v>
      </c>
      <c r="F161" s="252">
        <v>0.5</v>
      </c>
      <c r="G161" s="252">
        <v>0.75</v>
      </c>
      <c r="H161" s="253">
        <v>1.25</v>
      </c>
      <c r="I161" s="253">
        <v>1.5</v>
      </c>
      <c r="J161" s="290"/>
      <c r="K161" s="27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row>
    <row r="162" spans="1:51" ht="15.75" hidden="1" outlineLevel="1" thickBot="1" x14ac:dyDescent="0.3">
      <c r="A162" s="10"/>
      <c r="B162" s="10"/>
      <c r="C162" s="220"/>
      <c r="D162" s="220"/>
      <c r="E162" s="254">
        <f ca="1">$C$109</f>
        <v>0</v>
      </c>
      <c r="F162" s="255"/>
      <c r="G162" s="255"/>
      <c r="H162" s="256"/>
      <c r="I162" s="256"/>
      <c r="J162" s="256"/>
      <c r="K162" s="257"/>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row>
    <row r="163" spans="1:51" hidden="1" outlineLevel="1" x14ac:dyDescent="0.25">
      <c r="A163" s="10"/>
      <c r="B163" s="10"/>
      <c r="C163" s="220"/>
      <c r="D163" s="220"/>
      <c r="E163" s="220"/>
      <c r="F163" s="220"/>
      <c r="G163" s="22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row>
    <row r="164" spans="1:51" ht="15.75" hidden="1" outlineLevel="1" thickBot="1" x14ac:dyDescent="0.3">
      <c r="A164" s="10"/>
      <c r="B164" s="10"/>
      <c r="C164" s="220"/>
      <c r="D164" s="220"/>
      <c r="E164" s="258" t="str">
        <f>+B100</f>
        <v/>
      </c>
      <c r="F164" s="220"/>
      <c r="G164" s="220"/>
      <c r="H164" s="10"/>
      <c r="I164" s="10"/>
      <c r="J164" s="10" t="s">
        <v>154</v>
      </c>
      <c r="K164" s="289" t="s">
        <v>173</v>
      </c>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row>
    <row r="165" spans="1:51" hidden="1" outlineLevel="1" x14ac:dyDescent="0.25">
      <c r="A165" s="10"/>
      <c r="B165" s="10"/>
      <c r="C165" s="220"/>
      <c r="D165" s="220"/>
      <c r="E165" s="251">
        <v>1</v>
      </c>
      <c r="F165" s="252">
        <v>0.5</v>
      </c>
      <c r="G165" s="252">
        <v>0.75</v>
      </c>
      <c r="H165" s="253">
        <v>1.25</v>
      </c>
      <c r="I165" s="253">
        <v>1.5</v>
      </c>
      <c r="J165" s="290"/>
      <c r="K165" s="27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row>
    <row r="166" spans="1:51" ht="15.75" hidden="1" outlineLevel="1" thickBot="1" x14ac:dyDescent="0.3">
      <c r="A166" s="10"/>
      <c r="B166" s="10"/>
      <c r="C166" s="220"/>
      <c r="D166" s="220"/>
      <c r="E166" s="254">
        <f ca="1">$C$109</f>
        <v>0</v>
      </c>
      <c r="F166" s="255"/>
      <c r="G166" s="255"/>
      <c r="H166" s="256"/>
      <c r="I166" s="256"/>
      <c r="J166" s="256"/>
      <c r="K166" s="257"/>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1" hidden="1" outlineLevel="1" x14ac:dyDescent="0.25">
      <c r="A167" s="10"/>
      <c r="B167" s="10"/>
      <c r="C167" s="220"/>
      <c r="D167" s="220"/>
      <c r="E167" s="220"/>
      <c r="F167" s="220"/>
      <c r="G167" s="22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row>
    <row r="168" spans="1:51" ht="15.75" hidden="1" outlineLevel="1" thickBot="1" x14ac:dyDescent="0.3">
      <c r="A168" s="10"/>
      <c r="B168" s="10"/>
      <c r="C168" s="220"/>
      <c r="D168" s="220"/>
      <c r="E168" s="258" t="str">
        <f>+B101</f>
        <v/>
      </c>
      <c r="F168" s="220"/>
      <c r="G168" s="220"/>
      <c r="H168" s="10"/>
      <c r="I168" s="10"/>
      <c r="J168" s="10" t="s">
        <v>154</v>
      </c>
      <c r="K168" s="289" t="s">
        <v>173</v>
      </c>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row>
    <row r="169" spans="1:51" hidden="1" outlineLevel="1" x14ac:dyDescent="0.25">
      <c r="A169" s="10"/>
      <c r="B169" s="10"/>
      <c r="C169" s="220"/>
      <c r="D169" s="220"/>
      <c r="E169" s="251">
        <v>1</v>
      </c>
      <c r="F169" s="252">
        <v>0.5</v>
      </c>
      <c r="G169" s="252">
        <v>0.75</v>
      </c>
      <c r="H169" s="253">
        <v>1.25</v>
      </c>
      <c r="I169" s="253">
        <v>1.5</v>
      </c>
      <c r="J169" s="290"/>
      <c r="K169" s="27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row>
    <row r="170" spans="1:51" ht="15.75" hidden="1" outlineLevel="1" thickBot="1" x14ac:dyDescent="0.3">
      <c r="A170" s="10"/>
      <c r="B170" s="10"/>
      <c r="C170" s="220"/>
      <c r="D170" s="220"/>
      <c r="E170" s="254">
        <f ca="1">$C$109</f>
        <v>0</v>
      </c>
      <c r="F170" s="255"/>
      <c r="G170" s="255"/>
      <c r="H170" s="256"/>
      <c r="I170" s="256"/>
      <c r="J170" s="256"/>
      <c r="K170" s="257"/>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row>
    <row r="171" spans="1:51" hidden="1" outlineLevel="1" x14ac:dyDescent="0.25">
      <c r="A171" s="10"/>
      <c r="B171" s="10"/>
      <c r="C171" s="220"/>
      <c r="D171" s="220"/>
      <c r="E171" s="220"/>
      <c r="F171" s="220"/>
      <c r="G171" s="22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row>
    <row r="172" spans="1:51" ht="15.75" hidden="1" outlineLevel="1" thickBot="1" x14ac:dyDescent="0.3">
      <c r="A172" s="10"/>
      <c r="B172" s="10"/>
      <c r="C172" s="220"/>
      <c r="D172" s="220"/>
      <c r="E172" s="258" t="str">
        <f>+B102</f>
        <v/>
      </c>
      <c r="F172" s="220"/>
      <c r="G172" s="220"/>
      <c r="H172" s="10"/>
      <c r="I172" s="10"/>
      <c r="J172" s="10" t="s">
        <v>154</v>
      </c>
      <c r="K172" s="289" t="s">
        <v>173</v>
      </c>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row>
    <row r="173" spans="1:51" hidden="1" outlineLevel="1" x14ac:dyDescent="0.25">
      <c r="A173" s="10"/>
      <c r="B173" s="10"/>
      <c r="C173" s="220"/>
      <c r="D173" s="220"/>
      <c r="E173" s="251">
        <v>1</v>
      </c>
      <c r="F173" s="252">
        <v>0.5</v>
      </c>
      <c r="G173" s="252">
        <v>0.75</v>
      </c>
      <c r="H173" s="253">
        <v>1.25</v>
      </c>
      <c r="I173" s="253">
        <v>1.5</v>
      </c>
      <c r="J173" s="290"/>
      <c r="K173" s="27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row>
    <row r="174" spans="1:51" ht="15.75" hidden="1" outlineLevel="1" thickBot="1" x14ac:dyDescent="0.3">
      <c r="A174" s="10"/>
      <c r="B174" s="10"/>
      <c r="C174" s="220"/>
      <c r="D174" s="220"/>
      <c r="E174" s="254">
        <f ca="1">$C$109</f>
        <v>0</v>
      </c>
      <c r="F174" s="255"/>
      <c r="G174" s="255"/>
      <c r="H174" s="256"/>
      <c r="I174" s="256"/>
      <c r="J174" s="256"/>
      <c r="K174" s="257"/>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row>
    <row r="175" spans="1:51" hidden="1" outlineLevel="1" x14ac:dyDescent="0.25">
      <c r="A175" s="10"/>
      <c r="B175" s="10"/>
      <c r="C175" s="220"/>
      <c r="D175" s="220"/>
      <c r="E175" s="220"/>
      <c r="F175" s="220"/>
      <c r="G175" s="22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row>
    <row r="176" spans="1:51" ht="15.75" hidden="1" outlineLevel="1" thickBot="1" x14ac:dyDescent="0.3">
      <c r="A176" s="10"/>
      <c r="B176" s="10"/>
      <c r="C176" s="220"/>
      <c r="D176" s="220"/>
      <c r="E176" s="258" t="str">
        <f>+B103</f>
        <v/>
      </c>
      <c r="F176" s="220"/>
      <c r="G176" s="220"/>
      <c r="H176" s="10"/>
      <c r="I176" s="10"/>
      <c r="J176" s="10" t="s">
        <v>154</v>
      </c>
      <c r="K176" s="289" t="s">
        <v>173</v>
      </c>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row>
    <row r="177" spans="1:55" hidden="1" outlineLevel="1" x14ac:dyDescent="0.25">
      <c r="A177" s="10"/>
      <c r="B177" s="10"/>
      <c r="C177" s="220"/>
      <c r="D177" s="220"/>
      <c r="E177" s="251">
        <v>1</v>
      </c>
      <c r="F177" s="252">
        <v>0.5</v>
      </c>
      <c r="G177" s="252">
        <v>0.75</v>
      </c>
      <c r="H177" s="253">
        <v>1.25</v>
      </c>
      <c r="I177" s="253">
        <v>1.5</v>
      </c>
      <c r="J177" s="290"/>
      <c r="K177" s="27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row>
    <row r="178" spans="1:55" ht="15.75" hidden="1" outlineLevel="1" thickBot="1" x14ac:dyDescent="0.3">
      <c r="A178" s="10"/>
      <c r="B178" s="10"/>
      <c r="C178" s="220"/>
      <c r="D178" s="220"/>
      <c r="E178" s="254">
        <f ca="1">$C$109</f>
        <v>0</v>
      </c>
      <c r="F178" s="255"/>
      <c r="G178" s="255"/>
      <c r="H178" s="256"/>
      <c r="I178" s="256"/>
      <c r="J178" s="256"/>
      <c r="K178" s="257"/>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row>
    <row r="179" spans="1:55" hidden="1" outlineLevel="1" x14ac:dyDescent="0.25">
      <c r="A179" s="10"/>
      <c r="B179" s="10"/>
      <c r="C179" s="220"/>
      <c r="D179" s="220"/>
      <c r="E179" s="220"/>
      <c r="F179" s="220"/>
      <c r="G179" s="22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row>
    <row r="180" spans="1:55" ht="15.75" hidden="1" outlineLevel="1" thickBot="1" x14ac:dyDescent="0.3">
      <c r="A180" s="10"/>
      <c r="B180" s="10"/>
      <c r="C180" s="220"/>
      <c r="D180" s="220"/>
      <c r="E180" s="258" t="str">
        <f>+B104</f>
        <v/>
      </c>
      <c r="F180" s="220"/>
      <c r="G180" s="220"/>
      <c r="H180" s="10"/>
      <c r="I180" s="10"/>
      <c r="J180" s="10" t="s">
        <v>154</v>
      </c>
      <c r="K180" s="289" t="s">
        <v>173</v>
      </c>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row>
    <row r="181" spans="1:55" hidden="1" outlineLevel="1" x14ac:dyDescent="0.25">
      <c r="A181" s="10"/>
      <c r="B181" s="10"/>
      <c r="C181" s="220"/>
      <c r="D181" s="220"/>
      <c r="E181" s="251">
        <v>1</v>
      </c>
      <c r="F181" s="252">
        <v>0.5</v>
      </c>
      <c r="G181" s="252">
        <v>0.75</v>
      </c>
      <c r="H181" s="253">
        <v>1.25</v>
      </c>
      <c r="I181" s="253">
        <v>1.5</v>
      </c>
      <c r="J181" s="290"/>
      <c r="K181" s="27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row>
    <row r="182" spans="1:55" ht="15.75" hidden="1" outlineLevel="1" thickBot="1" x14ac:dyDescent="0.3">
      <c r="A182" s="10"/>
      <c r="B182" s="10"/>
      <c r="C182" s="220"/>
      <c r="D182" s="220"/>
      <c r="E182" s="254">
        <f ca="1">$C$109</f>
        <v>0</v>
      </c>
      <c r="F182" s="255"/>
      <c r="G182" s="255"/>
      <c r="H182" s="256"/>
      <c r="I182" s="256"/>
      <c r="J182" s="256"/>
      <c r="K182" s="257"/>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row>
    <row r="183" spans="1:55" hidden="1" outlineLevel="1" x14ac:dyDescent="0.25">
      <c r="A183" s="10"/>
      <c r="B183" s="10"/>
      <c r="C183" s="220"/>
      <c r="D183" s="220"/>
      <c r="E183" s="220"/>
      <c r="F183" s="220"/>
      <c r="G183" s="22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row>
    <row r="184" spans="1:55" ht="15.75" hidden="1" outlineLevel="1" thickBot="1" x14ac:dyDescent="0.3">
      <c r="A184" s="10"/>
      <c r="B184" s="10"/>
      <c r="C184" s="220"/>
      <c r="D184" s="220"/>
      <c r="E184" s="258" t="str">
        <f>+B105</f>
        <v/>
      </c>
      <c r="F184" s="220"/>
      <c r="G184" s="220"/>
      <c r="H184" s="10"/>
      <c r="I184" s="10"/>
      <c r="J184" s="10" t="s">
        <v>154</v>
      </c>
      <c r="K184" s="289" t="s">
        <v>173</v>
      </c>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row>
    <row r="185" spans="1:55" hidden="1" outlineLevel="1" x14ac:dyDescent="0.25">
      <c r="A185" s="10"/>
      <c r="B185" s="10"/>
      <c r="C185" s="220"/>
      <c r="D185" s="220"/>
      <c r="E185" s="251">
        <v>1</v>
      </c>
      <c r="F185" s="252">
        <v>0.5</v>
      </c>
      <c r="G185" s="252">
        <v>0.75</v>
      </c>
      <c r="H185" s="253">
        <v>1.25</v>
      </c>
      <c r="I185" s="253">
        <v>1.5</v>
      </c>
      <c r="J185" s="290"/>
      <c r="K185" s="27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row>
    <row r="186" spans="1:55" ht="15.75" hidden="1" outlineLevel="1" thickBot="1" x14ac:dyDescent="0.3">
      <c r="A186" s="10"/>
      <c r="B186" s="10"/>
      <c r="C186" s="220"/>
      <c r="D186" s="220"/>
      <c r="E186" s="254">
        <f ca="1">$C$109</f>
        <v>0</v>
      </c>
      <c r="F186" s="255"/>
      <c r="G186" s="255"/>
      <c r="H186" s="256"/>
      <c r="I186" s="256"/>
      <c r="J186" s="256"/>
      <c r="K186" s="257"/>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row>
    <row r="187" spans="1:55" hidden="1" outlineLevel="1" x14ac:dyDescent="0.25">
      <c r="A187" s="10"/>
      <c r="B187" s="10"/>
      <c r="C187" s="220"/>
      <c r="D187" s="220"/>
      <c r="E187" s="220"/>
      <c r="F187" s="220"/>
      <c r="G187" s="22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row>
    <row r="188" spans="1:55" ht="15.75" hidden="1" outlineLevel="1" thickBot="1" x14ac:dyDescent="0.3">
      <c r="A188" s="10"/>
      <c r="B188" s="10"/>
      <c r="C188" s="220"/>
      <c r="D188" s="220"/>
      <c r="E188" s="258" t="str">
        <f>+B106</f>
        <v/>
      </c>
      <c r="F188" s="220"/>
      <c r="G188" s="220"/>
      <c r="H188" s="10"/>
      <c r="I188" s="10"/>
      <c r="J188" s="10" t="s">
        <v>154</v>
      </c>
      <c r="K188" s="289" t="s">
        <v>173</v>
      </c>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row>
    <row r="189" spans="1:55" hidden="1" outlineLevel="1" x14ac:dyDescent="0.25">
      <c r="A189" s="10"/>
      <c r="B189" s="10"/>
      <c r="C189" s="220"/>
      <c r="D189" s="220"/>
      <c r="E189" s="251">
        <v>1</v>
      </c>
      <c r="F189" s="252">
        <v>0.5</v>
      </c>
      <c r="G189" s="252">
        <v>0.75</v>
      </c>
      <c r="H189" s="253">
        <v>1.25</v>
      </c>
      <c r="I189" s="253">
        <v>1.5</v>
      </c>
      <c r="J189" s="290"/>
      <c r="K189" s="27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row>
    <row r="190" spans="1:55" ht="15.75" hidden="1" outlineLevel="1" thickBot="1" x14ac:dyDescent="0.3">
      <c r="A190" s="10"/>
      <c r="B190" s="10"/>
      <c r="C190" s="220"/>
      <c r="D190" s="220"/>
      <c r="E190" s="254">
        <f ca="1">$C$109</f>
        <v>0</v>
      </c>
      <c r="F190" s="255"/>
      <c r="G190" s="255"/>
      <c r="H190" s="256"/>
      <c r="I190" s="256"/>
      <c r="J190" s="256"/>
      <c r="K190" s="257"/>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row>
    <row r="191" spans="1:55" hidden="1" outlineLevel="1" x14ac:dyDescent="0.25">
      <c r="A191" s="10"/>
      <c r="B191" s="10"/>
      <c r="C191" s="220"/>
      <c r="D191" s="220"/>
      <c r="E191" s="220"/>
      <c r="F191" s="220"/>
      <c r="G191" s="220"/>
      <c r="H191" s="22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row>
    <row r="192" spans="1:55" collapsed="1" x14ac:dyDescent="0.25">
      <c r="A192" s="10"/>
      <c r="B192" s="10"/>
      <c r="C192" s="220"/>
      <c r="D192" s="220"/>
      <c r="E192" s="220"/>
      <c r="F192" s="220"/>
      <c r="G192" s="220"/>
      <c r="H192" s="220"/>
      <c r="I192" s="10"/>
      <c r="J192" s="10"/>
      <c r="K192" s="10"/>
      <c r="L192" s="10"/>
      <c r="M192" s="10"/>
      <c r="N192" s="10"/>
      <c r="O192" s="10"/>
      <c r="P192" s="10"/>
      <c r="Q192" s="286"/>
      <c r="R192" s="219"/>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row>
    <row r="193" spans="1:55" x14ac:dyDescent="0.25">
      <c r="A193" s="30"/>
      <c r="B193" s="10"/>
      <c r="C193" s="10"/>
      <c r="D193" s="11"/>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row>
    <row r="194" spans="1:55" ht="21" x14ac:dyDescent="0.35">
      <c r="A194" s="10"/>
      <c r="B194" s="214" t="s">
        <v>167</v>
      </c>
      <c r="C194" s="10"/>
      <c r="D194" s="10"/>
      <c r="E194" s="250"/>
      <c r="F194" s="250"/>
      <c r="G194" s="250"/>
      <c r="H194" s="250"/>
      <c r="I194" s="250"/>
      <c r="J194" s="25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row>
    <row r="195" spans="1:55" x14ac:dyDescent="0.25">
      <c r="A195" s="30"/>
      <c r="B195" s="10"/>
      <c r="C195" s="10"/>
      <c r="D195" s="11"/>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row>
    <row r="196" spans="1:55" x14ac:dyDescent="0.25">
      <c r="A196" s="10"/>
      <c r="B196" s="10"/>
      <c r="C196" s="249" t="s">
        <v>153</v>
      </c>
      <c r="D196" s="10"/>
      <c r="E196" s="10" t="s">
        <v>154</v>
      </c>
      <c r="F196" s="10"/>
      <c r="G196" s="247">
        <v>0.5</v>
      </c>
      <c r="H196" s="247">
        <v>0.75</v>
      </c>
      <c r="I196" s="247">
        <v>1</v>
      </c>
      <c r="J196" s="247">
        <v>1.25</v>
      </c>
      <c r="K196" s="247">
        <v>1.5</v>
      </c>
      <c r="L196" s="10"/>
      <c r="M196" s="213" t="s">
        <v>170</v>
      </c>
      <c r="N196" s="10"/>
      <c r="O196" s="247">
        <v>0.7</v>
      </c>
      <c r="P196" s="247">
        <v>0.8</v>
      </c>
      <c r="Q196" s="247">
        <v>0.9</v>
      </c>
      <c r="R196" s="247">
        <v>1</v>
      </c>
      <c r="S196" s="247">
        <v>1.1000000000000001</v>
      </c>
      <c r="T196" s="247">
        <v>1.2</v>
      </c>
      <c r="U196" s="247">
        <v>1.3</v>
      </c>
      <c r="V196" s="247">
        <v>1.4</v>
      </c>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row>
    <row r="197" spans="1:55" ht="3.75" customHeight="1" thickBot="1" x14ac:dyDescent="0.3">
      <c r="A197" s="10"/>
      <c r="B197" s="1"/>
      <c r="C197" s="1"/>
      <c r="D197" s="1"/>
      <c r="E197" s="1"/>
      <c r="F197" s="10"/>
      <c r="G197" s="1"/>
      <c r="H197" s="1"/>
      <c r="I197" s="1"/>
      <c r="J197" s="1"/>
      <c r="K197" s="1"/>
      <c r="L197" s="10"/>
      <c r="M197" s="1"/>
      <c r="N197" s="1"/>
      <c r="O197" s="1"/>
      <c r="P197" s="1"/>
      <c r="Q197" s="1"/>
      <c r="R197" s="1"/>
      <c r="S197" s="1"/>
      <c r="T197" s="1"/>
      <c r="U197" s="1"/>
      <c r="V197" s="1"/>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row>
    <row r="198" spans="1:55" ht="15.75" thickBot="1" x14ac:dyDescent="0.3">
      <c r="A198" s="10">
        <v>1</v>
      </c>
      <c r="B198" s="2" t="s">
        <v>5</v>
      </c>
      <c r="C198" s="259" t="e">
        <f t="shared" ref="C198:C216" ca="1" si="7">((G198-I198)/I198)/(($G$196-$I$196)/$I$196)</f>
        <v>#DIV/0!</v>
      </c>
      <c r="D198" s="10"/>
      <c r="E198" s="218" t="str">
        <f>IF(J117="","n.a.",J117-1)</f>
        <v>n.a.</v>
      </c>
      <c r="F198" s="10"/>
      <c r="G198" s="262">
        <f>+F118</f>
        <v>0</v>
      </c>
      <c r="H198" s="263">
        <f t="shared" ref="H198" si="8">+G118</f>
        <v>0</v>
      </c>
      <c r="I198" s="263">
        <f ca="1">+E118</f>
        <v>0</v>
      </c>
      <c r="J198" s="263">
        <f>+H118</f>
        <v>0</v>
      </c>
      <c r="K198" s="264">
        <f>+I118</f>
        <v>0</v>
      </c>
      <c r="L198" s="10"/>
      <c r="M198" s="285" t="e">
        <f ca="1">VLOOKUP(1,$F$202:$L$216,7,FALSE)</f>
        <v>#N/A</v>
      </c>
      <c r="N198" s="265" t="e">
        <f ca="1">VLOOKUP(1,$F$202:$K$216,2,FALSE)</f>
        <v>#N/A</v>
      </c>
      <c r="O198" s="261" t="e">
        <f ca="1">VLOOKUP(1,$F$202:$K$216,3,FALSE)</f>
        <v>#N/A</v>
      </c>
      <c r="P198" s="261" t="e">
        <f ca="1">VLOOKUP(1,$F$202:$K$216,4,FALSE)</f>
        <v>#N/A</v>
      </c>
      <c r="Q198" s="261" t="e">
        <f ca="1">VLOOKUP(1,$F$202:$K$216,5,FALSE)</f>
        <v>#N/A</v>
      </c>
      <c r="R198" s="261" t="e">
        <f ca="1">VLOOKUP(1,$F$202:$K$216,6,FALSE)</f>
        <v>#N/A</v>
      </c>
      <c r="S198" s="261" t="e">
        <f ca="1">VLOOKUP(1,$F$202:$K$216,7,FALSE)</f>
        <v>#N/A</v>
      </c>
      <c r="T198" s="261" t="e">
        <f ca="1">VLOOKUP(1,$F$202:$K$216,8,FALSE)</f>
        <v>#N/A</v>
      </c>
      <c r="U198" s="261" t="e">
        <f ca="1">VLOOKUP(1,$F$202:$K$216,9,FALSE)</f>
        <v>#N/A</v>
      </c>
      <c r="V198" s="266" t="e">
        <f ca="1">VLOOKUP(1,$F$202:$K$216,10,FALSE)</f>
        <v>#N/A</v>
      </c>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row>
    <row r="199" spans="1:55" ht="15.75" thickBot="1" x14ac:dyDescent="0.3">
      <c r="A199" s="10">
        <v>1</v>
      </c>
      <c r="B199" s="2" t="s">
        <v>35</v>
      </c>
      <c r="C199" s="259" t="e">
        <f t="shared" ca="1" si="7"/>
        <v>#DIV/0!</v>
      </c>
      <c r="D199" s="10"/>
      <c r="E199" s="218" t="str">
        <f>IF(J121="","n.a.",J121-1)</f>
        <v>n.a.</v>
      </c>
      <c r="F199" s="10"/>
      <c r="G199" s="265">
        <f>+F122</f>
        <v>0</v>
      </c>
      <c r="H199" s="261">
        <f t="shared" ref="H199" si="9">+G122</f>
        <v>0</v>
      </c>
      <c r="I199" s="261">
        <f ca="1">+E122</f>
        <v>0</v>
      </c>
      <c r="J199" s="261">
        <f>+H122</f>
        <v>0</v>
      </c>
      <c r="K199" s="266">
        <f>+I122</f>
        <v>0</v>
      </c>
      <c r="L199" s="10"/>
      <c r="M199" s="285" t="e">
        <f ca="1">VLOOKUP(2,$F$202:$L$216,7,FALSE)</f>
        <v>#N/A</v>
      </c>
      <c r="N199" s="265" t="e">
        <f ca="1">VLOOKUP(2,$F$202:$K$216,2,FALSE)</f>
        <v>#N/A</v>
      </c>
      <c r="O199" s="261" t="e">
        <f ca="1">VLOOKUP(2,$F$202:$K$216,3,FALSE)</f>
        <v>#N/A</v>
      </c>
      <c r="P199" s="261" t="e">
        <f ca="1">VLOOKUP(2,$F$202:$K$216,4,FALSE)</f>
        <v>#N/A</v>
      </c>
      <c r="Q199" s="261" t="e">
        <f ca="1">VLOOKUP(2,$F$202:$K$216,5,FALSE)</f>
        <v>#N/A</v>
      </c>
      <c r="R199" s="261" t="e">
        <f ca="1">VLOOKUP(2,$F$202:$K$216,6,FALSE)</f>
        <v>#N/A</v>
      </c>
      <c r="S199" s="261" t="e">
        <f ca="1">VLOOKUP(2,$F$202:$K$216,7,FALSE)</f>
        <v>#N/A</v>
      </c>
      <c r="T199" s="261" t="e">
        <f ca="1">VLOOKUP(2,$F$202:$K$216,8,FALSE)</f>
        <v>#N/A</v>
      </c>
      <c r="U199" s="261" t="e">
        <f ca="1">VLOOKUP(2,$F$202:$K$216,9,FALSE)</f>
        <v>#N/A</v>
      </c>
      <c r="V199" s="266" t="e">
        <f ca="1">VLOOKUP(2,$F$202:$K$216,10,FALSE)</f>
        <v>#N/A</v>
      </c>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row>
    <row r="200" spans="1:55" ht="15.75" thickBot="1" x14ac:dyDescent="0.3">
      <c r="A200" s="10">
        <v>1</v>
      </c>
      <c r="B200" s="2" t="s">
        <v>6</v>
      </c>
      <c r="C200" s="259" t="e">
        <f t="shared" ca="1" si="7"/>
        <v>#DIV/0!</v>
      </c>
      <c r="D200" s="10"/>
      <c r="E200" s="218" t="str">
        <f>IF(J125="","n.a.",J125-1)</f>
        <v>n.a.</v>
      </c>
      <c r="F200" s="10"/>
      <c r="G200" s="265">
        <f>+F126</f>
        <v>0</v>
      </c>
      <c r="H200" s="261">
        <f t="shared" ref="H200" si="10">+G126</f>
        <v>0</v>
      </c>
      <c r="I200" s="261">
        <f ca="1">+E126</f>
        <v>0</v>
      </c>
      <c r="J200" s="261">
        <f>+H126</f>
        <v>0</v>
      </c>
      <c r="K200" s="266">
        <f>+I126</f>
        <v>0</v>
      </c>
      <c r="L200" s="10"/>
      <c r="M200" s="285" t="e">
        <f ca="1">VLOOKUP(3,$F$202:$L$216,7,FALSE)</f>
        <v>#N/A</v>
      </c>
      <c r="N200" s="265" t="e">
        <f ca="1">VLOOKUP(3,$F$202:$K$216,2,FALSE)</f>
        <v>#N/A</v>
      </c>
      <c r="O200" s="261" t="e">
        <f ca="1">VLOOKUP(3,$F$202:$K$216,3,FALSE)</f>
        <v>#N/A</v>
      </c>
      <c r="P200" s="261" t="e">
        <f ca="1">VLOOKUP(3,$F$202:$K$216,4,FALSE)</f>
        <v>#N/A</v>
      </c>
      <c r="Q200" s="261" t="e">
        <f ca="1">VLOOKUP(3,$F$202:$K$216,5,FALSE)</f>
        <v>#N/A</v>
      </c>
      <c r="R200" s="261" t="e">
        <f ca="1">VLOOKUP(3,$F$202:$K$216,6,FALSE)</f>
        <v>#N/A</v>
      </c>
      <c r="S200" s="261" t="e">
        <f ca="1">VLOOKUP(3,$F$202:$K$216,7,FALSE)</f>
        <v>#N/A</v>
      </c>
      <c r="T200" s="261" t="e">
        <f ca="1">VLOOKUP(3,$F$202:$K$216,8,FALSE)</f>
        <v>#N/A</v>
      </c>
      <c r="U200" s="261" t="e">
        <f ca="1">VLOOKUP(3,$F$202:$K$216,9,FALSE)</f>
        <v>#N/A</v>
      </c>
      <c r="V200" s="266" t="e">
        <f ca="1">VLOOKUP(3,$F$202:$K$216,10,FALSE)</f>
        <v>#N/A</v>
      </c>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row>
    <row r="201" spans="1:55" ht="15.75" thickBot="1" x14ac:dyDescent="0.3">
      <c r="A201" s="10">
        <v>1</v>
      </c>
      <c r="B201" s="2" t="s">
        <v>7</v>
      </c>
      <c r="C201" s="259" t="e">
        <f t="shared" ca="1" si="7"/>
        <v>#DIV/0!</v>
      </c>
      <c r="D201" s="10"/>
      <c r="E201" s="218" t="str">
        <f>IF(J129="","n.a.",J129-1)</f>
        <v>n.a.</v>
      </c>
      <c r="F201" s="10"/>
      <c r="G201" s="265">
        <f>+F130</f>
        <v>0</v>
      </c>
      <c r="H201" s="261">
        <f t="shared" ref="H201" si="11">+G130</f>
        <v>0</v>
      </c>
      <c r="I201" s="261">
        <f ca="1">+E130</f>
        <v>0</v>
      </c>
      <c r="J201" s="261">
        <f>+H130</f>
        <v>0</v>
      </c>
      <c r="K201" s="266">
        <f>+I130</f>
        <v>0</v>
      </c>
      <c r="L201" s="10"/>
      <c r="M201" s="285" t="e">
        <f ca="1">VLOOKUP(4,$F$202:$L$216,7,FALSE)</f>
        <v>#N/A</v>
      </c>
      <c r="N201" s="265" t="e">
        <f ca="1">VLOOKUP(4,$F$202:$K$216,2,FALSE)</f>
        <v>#N/A</v>
      </c>
      <c r="O201" s="261" t="e">
        <f ca="1">VLOOKUP(4,$F$202:$K$216,3,FALSE)</f>
        <v>#N/A</v>
      </c>
      <c r="P201" s="261" t="e">
        <f ca="1">VLOOKUP(4,$F$202:$K$216,4,FALSE)</f>
        <v>#N/A</v>
      </c>
      <c r="Q201" s="261" t="e">
        <f ca="1">VLOOKUP(4,$F$202:$K$216,5,FALSE)</f>
        <v>#N/A</v>
      </c>
      <c r="R201" s="261" t="e">
        <f ca="1">VLOOKUP(4,$F$202:$K$216,6,FALSE)</f>
        <v>#N/A</v>
      </c>
      <c r="S201" s="261" t="e">
        <f ca="1">VLOOKUP(4,$F$202:$K$216,7,FALSE)</f>
        <v>#N/A</v>
      </c>
      <c r="T201" s="261" t="e">
        <f ca="1">VLOOKUP(4,$F$202:$K$216,8,FALSE)</f>
        <v>#N/A</v>
      </c>
      <c r="U201" s="261" t="e">
        <f ca="1">VLOOKUP(4,$F$202:$K$216,9,FALSE)</f>
        <v>#N/A</v>
      </c>
      <c r="V201" s="266" t="e">
        <f ca="1">VLOOKUP(4,$F$202:$K$216,10,FALSE)</f>
        <v>#N/A</v>
      </c>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row>
    <row r="202" spans="1:55" ht="15.75" thickBot="1" x14ac:dyDescent="0.3">
      <c r="A202" s="30">
        <v>1</v>
      </c>
      <c r="B202" s="2" t="str">
        <f t="shared" ref="B202:B216" si="12">+B92</f>
        <v/>
      </c>
      <c r="C202" s="259" t="e">
        <f t="shared" ca="1" si="7"/>
        <v>#DIV/0!</v>
      </c>
      <c r="D202" s="10" t="e">
        <f ca="1">+ABS(C202)</f>
        <v>#DIV/0!</v>
      </c>
      <c r="E202" s="218" t="str">
        <f>IF(J133="","n.a.",J133-1)</f>
        <v>n.a.</v>
      </c>
      <c r="F202" s="293" t="e">
        <f ca="1">RANK(D202,$D$202:$D$216)</f>
        <v>#DIV/0!</v>
      </c>
      <c r="G202" s="265">
        <f>+F134</f>
        <v>0</v>
      </c>
      <c r="H202" s="261">
        <f t="shared" ref="H202" si="13">+G134</f>
        <v>0</v>
      </c>
      <c r="I202" s="261">
        <f ca="1">+E134</f>
        <v>0</v>
      </c>
      <c r="J202" s="261">
        <f>+H134</f>
        <v>0</v>
      </c>
      <c r="K202" s="266">
        <f>+I134</f>
        <v>0</v>
      </c>
      <c r="L202" s="71" t="str">
        <f t="shared" ref="L202:L216" si="14">+B202</f>
        <v/>
      </c>
      <c r="M202" s="285" t="e">
        <f ca="1">VLOOKUP(5,$F$202:$L$216,7,FALSE)</f>
        <v>#N/A</v>
      </c>
      <c r="N202" s="265" t="e">
        <f ca="1">VLOOKUP(5,$F$202:$K$216,2,FALSE)</f>
        <v>#N/A</v>
      </c>
      <c r="O202" s="261" t="e">
        <f ca="1">VLOOKUP(5,$F$202:$K$216,3,FALSE)</f>
        <v>#N/A</v>
      </c>
      <c r="P202" s="261" t="e">
        <f ca="1">VLOOKUP(5,$F$202:$K$216,4,FALSE)</f>
        <v>#N/A</v>
      </c>
      <c r="Q202" s="261" t="e">
        <f ca="1">VLOOKUP(5,$F$202:$K$216,5,FALSE)</f>
        <v>#N/A</v>
      </c>
      <c r="R202" s="261" t="e">
        <f ca="1">VLOOKUP(5,$F$202:$K$216,6,FALSE)</f>
        <v>#N/A</v>
      </c>
      <c r="S202" s="261" t="e">
        <f ca="1">VLOOKUP(5,$F$202:$K$216,7,FALSE)</f>
        <v>#N/A</v>
      </c>
      <c r="T202" s="261" t="e">
        <f ca="1">VLOOKUP(5,$F$202:$K$216,8,FALSE)</f>
        <v>#N/A</v>
      </c>
      <c r="U202" s="261" t="e">
        <f ca="1">VLOOKUP(5,$F$202:$K$216,9,FALSE)</f>
        <v>#N/A</v>
      </c>
      <c r="V202" s="266" t="e">
        <f ca="1">VLOOKUP(5,$F$202:$K$216,10,FALSE)</f>
        <v>#N/A</v>
      </c>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row>
    <row r="203" spans="1:55" ht="15.75" thickBot="1" x14ac:dyDescent="0.3">
      <c r="A203" s="30">
        <v>1</v>
      </c>
      <c r="B203" s="285" t="str">
        <f t="shared" si="12"/>
        <v/>
      </c>
      <c r="C203" s="259" t="e">
        <f t="shared" ca="1" si="7"/>
        <v>#DIV/0!</v>
      </c>
      <c r="D203" s="10" t="e">
        <f t="shared" ref="D203:D216" ca="1" si="15">+ABS(C203)</f>
        <v>#DIV/0!</v>
      </c>
      <c r="E203" s="218" t="str">
        <f>IF(J137="","n.a.",J137-1)</f>
        <v>n.a.</v>
      </c>
      <c r="F203" s="293" t="e">
        <f t="shared" ref="F203:F216" ca="1" si="16">RANK(D203,$D$202:$D$216)</f>
        <v>#DIV/0!</v>
      </c>
      <c r="G203" s="265">
        <f>+F138</f>
        <v>0</v>
      </c>
      <c r="H203" s="261">
        <f t="shared" ref="H203" si="17">+G138</f>
        <v>0</v>
      </c>
      <c r="I203" s="261">
        <f ca="1">+E138</f>
        <v>0</v>
      </c>
      <c r="J203" s="261">
        <f>+H138</f>
        <v>0</v>
      </c>
      <c r="K203" s="266">
        <f>+I138</f>
        <v>0</v>
      </c>
      <c r="L203" s="71" t="str">
        <f t="shared" si="14"/>
        <v/>
      </c>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row>
    <row r="204" spans="1:55" ht="15.75" thickBot="1" x14ac:dyDescent="0.3">
      <c r="A204" s="30">
        <v>1</v>
      </c>
      <c r="B204" s="285" t="str">
        <f t="shared" si="12"/>
        <v/>
      </c>
      <c r="C204" s="259" t="e">
        <f t="shared" ca="1" si="7"/>
        <v>#DIV/0!</v>
      </c>
      <c r="D204" s="10" t="e">
        <f t="shared" ca="1" si="15"/>
        <v>#DIV/0!</v>
      </c>
      <c r="E204" s="218" t="str">
        <f>IF(J141="","n.a.",J141-1)</f>
        <v>n.a.</v>
      </c>
      <c r="F204" s="293" t="e">
        <f t="shared" ca="1" si="16"/>
        <v>#DIV/0!</v>
      </c>
      <c r="G204" s="265">
        <f>+F142</f>
        <v>0</v>
      </c>
      <c r="H204" s="261">
        <f t="shared" ref="H204" si="18">+G142</f>
        <v>0</v>
      </c>
      <c r="I204" s="261">
        <f ca="1">+E142</f>
        <v>0</v>
      </c>
      <c r="J204" s="261">
        <f>+H142</f>
        <v>0</v>
      </c>
      <c r="K204" s="266">
        <f>+I142</f>
        <v>0</v>
      </c>
      <c r="L204" s="71" t="str">
        <f t="shared" si="14"/>
        <v/>
      </c>
      <c r="M204" s="294" t="s">
        <v>174</v>
      </c>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row>
    <row r="205" spans="1:55" ht="15.75" thickBot="1" x14ac:dyDescent="0.3">
      <c r="A205" s="30">
        <v>1</v>
      </c>
      <c r="B205" s="285" t="str">
        <f t="shared" si="12"/>
        <v/>
      </c>
      <c r="C205" s="259" t="e">
        <f t="shared" ca="1" si="7"/>
        <v>#DIV/0!</v>
      </c>
      <c r="D205" s="10" t="e">
        <f t="shared" ca="1" si="15"/>
        <v>#DIV/0!</v>
      </c>
      <c r="E205" s="218" t="str">
        <f>IF(J145="","n.a.",J145-1)</f>
        <v>n.a.</v>
      </c>
      <c r="F205" s="293" t="e">
        <f t="shared" ca="1" si="16"/>
        <v>#DIV/0!</v>
      </c>
      <c r="G205" s="265">
        <f>+F146</f>
        <v>0</v>
      </c>
      <c r="H205" s="261">
        <f t="shared" ref="H205" si="19">+G146</f>
        <v>0</v>
      </c>
      <c r="I205" s="261">
        <f ca="1">+E146</f>
        <v>0</v>
      </c>
      <c r="J205" s="261">
        <f>+H146</f>
        <v>0</v>
      </c>
      <c r="K205" s="266">
        <f>+I146</f>
        <v>0</v>
      </c>
      <c r="L205" s="71" t="str">
        <f t="shared" si="14"/>
        <v/>
      </c>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row>
    <row r="206" spans="1:55" ht="15.75" thickBot="1" x14ac:dyDescent="0.3">
      <c r="A206" s="30">
        <v>1</v>
      </c>
      <c r="B206" s="285" t="str">
        <f t="shared" si="12"/>
        <v/>
      </c>
      <c r="C206" s="259" t="e">
        <f t="shared" ca="1" si="7"/>
        <v>#DIV/0!</v>
      </c>
      <c r="D206" s="10" t="e">
        <f t="shared" ca="1" si="15"/>
        <v>#DIV/0!</v>
      </c>
      <c r="E206" s="218" t="str">
        <f>IF(J149="","n.a.",J149-1)</f>
        <v>n.a.</v>
      </c>
      <c r="F206" s="293" t="e">
        <f t="shared" ca="1" si="16"/>
        <v>#DIV/0!</v>
      </c>
      <c r="G206" s="265">
        <f>+F150</f>
        <v>0</v>
      </c>
      <c r="H206" s="261">
        <f t="shared" ref="H206" si="20">+G150</f>
        <v>0</v>
      </c>
      <c r="I206" s="261">
        <f ca="1">+E150</f>
        <v>0</v>
      </c>
      <c r="J206" s="261">
        <f>+H150</f>
        <v>0</v>
      </c>
      <c r="K206" s="266">
        <f>+I150</f>
        <v>0</v>
      </c>
      <c r="L206" s="71" t="str">
        <f t="shared" si="14"/>
        <v/>
      </c>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row>
    <row r="207" spans="1:55" ht="15.75" thickBot="1" x14ac:dyDescent="0.3">
      <c r="A207" s="30">
        <v>1</v>
      </c>
      <c r="B207" s="285" t="str">
        <f t="shared" si="12"/>
        <v/>
      </c>
      <c r="C207" s="259" t="e">
        <f t="shared" ca="1" si="7"/>
        <v>#DIV/0!</v>
      </c>
      <c r="D207" s="10" t="e">
        <f t="shared" ca="1" si="15"/>
        <v>#DIV/0!</v>
      </c>
      <c r="E207" s="218" t="str">
        <f>IF(J153="","n.a.",J153-1)</f>
        <v>n.a.</v>
      </c>
      <c r="F207" s="293" t="e">
        <f t="shared" ca="1" si="16"/>
        <v>#DIV/0!</v>
      </c>
      <c r="G207" s="265">
        <f>+F154</f>
        <v>0</v>
      </c>
      <c r="H207" s="261">
        <f t="shared" ref="H207" si="21">+G154</f>
        <v>0</v>
      </c>
      <c r="I207" s="261">
        <f ca="1">+E154</f>
        <v>0</v>
      </c>
      <c r="J207" s="261">
        <f>+H154</f>
        <v>0</v>
      </c>
      <c r="K207" s="266">
        <f>+I154</f>
        <v>0</v>
      </c>
      <c r="L207" s="71" t="str">
        <f t="shared" si="14"/>
        <v/>
      </c>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row>
    <row r="208" spans="1:55" ht="15.75" thickBot="1" x14ac:dyDescent="0.3">
      <c r="A208" s="30">
        <v>1</v>
      </c>
      <c r="B208" s="285" t="str">
        <f t="shared" si="12"/>
        <v/>
      </c>
      <c r="C208" s="259" t="e">
        <f t="shared" ca="1" si="7"/>
        <v>#DIV/0!</v>
      </c>
      <c r="D208" s="10" t="e">
        <f t="shared" ca="1" si="15"/>
        <v>#DIV/0!</v>
      </c>
      <c r="E208" s="218" t="str">
        <f>IF(J157="","n.a.",J157-1)</f>
        <v>n.a.</v>
      </c>
      <c r="F208" s="293" t="e">
        <f t="shared" ca="1" si="16"/>
        <v>#DIV/0!</v>
      </c>
      <c r="G208" s="265">
        <f>+F158</f>
        <v>0</v>
      </c>
      <c r="H208" s="261">
        <f t="shared" ref="H208" si="22">+G158</f>
        <v>0</v>
      </c>
      <c r="I208" s="261">
        <f ca="1">+E158</f>
        <v>0</v>
      </c>
      <c r="J208" s="261">
        <f>+H158</f>
        <v>0</v>
      </c>
      <c r="K208" s="266">
        <f>+I158</f>
        <v>0</v>
      </c>
      <c r="L208" s="71" t="str">
        <f t="shared" si="14"/>
        <v/>
      </c>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row>
    <row r="209" spans="1:55" ht="15.75" thickBot="1" x14ac:dyDescent="0.3">
      <c r="A209" s="30">
        <v>1</v>
      </c>
      <c r="B209" s="285" t="str">
        <f t="shared" si="12"/>
        <v/>
      </c>
      <c r="C209" s="260" t="e">
        <f t="shared" ca="1" si="7"/>
        <v>#DIV/0!</v>
      </c>
      <c r="D209" s="10" t="e">
        <f t="shared" ca="1" si="15"/>
        <v>#DIV/0!</v>
      </c>
      <c r="E209" s="218" t="str">
        <f>IF(J161="","n.a.",J161-1)</f>
        <v>n.a.</v>
      </c>
      <c r="F209" s="293" t="e">
        <f t="shared" ca="1" si="16"/>
        <v>#DIV/0!</v>
      </c>
      <c r="G209" s="265">
        <f>+F162</f>
        <v>0</v>
      </c>
      <c r="H209" s="261">
        <f t="shared" ref="H209" si="23">+G162</f>
        <v>0</v>
      </c>
      <c r="I209" s="261">
        <f ca="1">+E162</f>
        <v>0</v>
      </c>
      <c r="J209" s="261">
        <f>+H162</f>
        <v>0</v>
      </c>
      <c r="K209" s="266">
        <f>+I162</f>
        <v>0</v>
      </c>
      <c r="L209" s="71" t="str">
        <f t="shared" si="14"/>
        <v/>
      </c>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row>
    <row r="210" spans="1:55" ht="15.75" thickBot="1" x14ac:dyDescent="0.3">
      <c r="A210" s="30">
        <v>1</v>
      </c>
      <c r="B210" s="285" t="str">
        <f t="shared" si="12"/>
        <v/>
      </c>
      <c r="C210" s="260" t="e">
        <f t="shared" ca="1" si="7"/>
        <v>#DIV/0!</v>
      </c>
      <c r="D210" s="10" t="e">
        <f t="shared" ca="1" si="15"/>
        <v>#DIV/0!</v>
      </c>
      <c r="E210" s="218" t="str">
        <f>IF(J165="","n.a.",J165-1)</f>
        <v>n.a.</v>
      </c>
      <c r="F210" s="293" t="e">
        <f t="shared" ca="1" si="16"/>
        <v>#DIV/0!</v>
      </c>
      <c r="G210" s="265">
        <f>+F166</f>
        <v>0</v>
      </c>
      <c r="H210" s="261">
        <f t="shared" ref="H210" si="24">+G166</f>
        <v>0</v>
      </c>
      <c r="I210" s="261">
        <f ca="1">+E166</f>
        <v>0</v>
      </c>
      <c r="J210" s="261">
        <f>+H166</f>
        <v>0</v>
      </c>
      <c r="K210" s="266">
        <f>+I166</f>
        <v>0</v>
      </c>
      <c r="L210" s="71" t="str">
        <f t="shared" si="14"/>
        <v/>
      </c>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row>
    <row r="211" spans="1:55" ht="15.75" thickBot="1" x14ac:dyDescent="0.3">
      <c r="A211" s="30">
        <v>1</v>
      </c>
      <c r="B211" s="285" t="str">
        <f t="shared" si="12"/>
        <v/>
      </c>
      <c r="C211" s="260" t="e">
        <f t="shared" ca="1" si="7"/>
        <v>#DIV/0!</v>
      </c>
      <c r="D211" s="10" t="e">
        <f t="shared" ca="1" si="15"/>
        <v>#DIV/0!</v>
      </c>
      <c r="E211" s="218" t="str">
        <f>IF(J169="","n.a.",J169-1)</f>
        <v>n.a.</v>
      </c>
      <c r="F211" s="293" t="e">
        <f t="shared" ca="1" si="16"/>
        <v>#DIV/0!</v>
      </c>
      <c r="G211" s="265">
        <f>+F170</f>
        <v>0</v>
      </c>
      <c r="H211" s="261">
        <f t="shared" ref="H211" si="25">+G170</f>
        <v>0</v>
      </c>
      <c r="I211" s="261">
        <f ca="1">+E170</f>
        <v>0</v>
      </c>
      <c r="J211" s="261">
        <f>+H170</f>
        <v>0</v>
      </c>
      <c r="K211" s="266">
        <f>+I170</f>
        <v>0</v>
      </c>
      <c r="L211" s="71" t="str">
        <f t="shared" si="14"/>
        <v/>
      </c>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row>
    <row r="212" spans="1:55" ht="15.75" thickBot="1" x14ac:dyDescent="0.3">
      <c r="A212" s="30">
        <v>1</v>
      </c>
      <c r="B212" s="285" t="str">
        <f t="shared" si="12"/>
        <v/>
      </c>
      <c r="C212" s="260" t="e">
        <f t="shared" ca="1" si="7"/>
        <v>#DIV/0!</v>
      </c>
      <c r="D212" s="10" t="e">
        <f t="shared" ca="1" si="15"/>
        <v>#DIV/0!</v>
      </c>
      <c r="E212" s="218" t="str">
        <f>IF(J173="","n.a.",J173-1)</f>
        <v>n.a.</v>
      </c>
      <c r="F212" s="293" t="e">
        <f t="shared" ca="1" si="16"/>
        <v>#DIV/0!</v>
      </c>
      <c r="G212" s="265">
        <f>+F174</f>
        <v>0</v>
      </c>
      <c r="H212" s="261">
        <f t="shared" ref="H212" si="26">+G174</f>
        <v>0</v>
      </c>
      <c r="I212" s="261">
        <f ca="1">+E174</f>
        <v>0</v>
      </c>
      <c r="J212" s="261">
        <f>+H174</f>
        <v>0</v>
      </c>
      <c r="K212" s="266">
        <f>+I174</f>
        <v>0</v>
      </c>
      <c r="L212" s="71" t="str">
        <f t="shared" si="14"/>
        <v/>
      </c>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row>
    <row r="213" spans="1:55" ht="15.75" thickBot="1" x14ac:dyDescent="0.3">
      <c r="A213" s="30">
        <v>1</v>
      </c>
      <c r="B213" s="285" t="str">
        <f t="shared" si="12"/>
        <v/>
      </c>
      <c r="C213" s="260" t="e">
        <f t="shared" ca="1" si="7"/>
        <v>#DIV/0!</v>
      </c>
      <c r="D213" s="10" t="e">
        <f t="shared" ca="1" si="15"/>
        <v>#DIV/0!</v>
      </c>
      <c r="E213" s="218" t="str">
        <f>IF(J177="","n.a.",J177-1)</f>
        <v>n.a.</v>
      </c>
      <c r="F213" s="293" t="e">
        <f t="shared" ca="1" si="16"/>
        <v>#DIV/0!</v>
      </c>
      <c r="G213" s="265">
        <f>+F178</f>
        <v>0</v>
      </c>
      <c r="H213" s="261">
        <f t="shared" ref="H213" si="27">+G178</f>
        <v>0</v>
      </c>
      <c r="I213" s="261">
        <f ca="1">+E178</f>
        <v>0</v>
      </c>
      <c r="J213" s="261">
        <f>+H178</f>
        <v>0</v>
      </c>
      <c r="K213" s="266">
        <f>+I178</f>
        <v>0</v>
      </c>
      <c r="L213" s="71" t="str">
        <f t="shared" si="14"/>
        <v/>
      </c>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row>
    <row r="214" spans="1:55" ht="15.75" thickBot="1" x14ac:dyDescent="0.3">
      <c r="A214" s="30">
        <v>1</v>
      </c>
      <c r="B214" s="285" t="str">
        <f t="shared" si="12"/>
        <v/>
      </c>
      <c r="C214" s="260" t="e">
        <f t="shared" ca="1" si="7"/>
        <v>#DIV/0!</v>
      </c>
      <c r="D214" s="10" t="e">
        <f t="shared" ca="1" si="15"/>
        <v>#DIV/0!</v>
      </c>
      <c r="E214" s="218" t="str">
        <f>IF(J181="","n.a.",J181-1)</f>
        <v>n.a.</v>
      </c>
      <c r="F214" s="293" t="e">
        <f t="shared" ca="1" si="16"/>
        <v>#DIV/0!</v>
      </c>
      <c r="G214" s="265">
        <f>+F182</f>
        <v>0</v>
      </c>
      <c r="H214" s="261">
        <f t="shared" ref="H214" si="28">+G182</f>
        <v>0</v>
      </c>
      <c r="I214" s="261">
        <f ca="1">+E182</f>
        <v>0</v>
      </c>
      <c r="J214" s="261">
        <f>+H182</f>
        <v>0</v>
      </c>
      <c r="K214" s="266">
        <f>+I182</f>
        <v>0</v>
      </c>
      <c r="L214" s="71" t="str">
        <f t="shared" si="14"/>
        <v/>
      </c>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row>
    <row r="215" spans="1:55" ht="15.75" thickBot="1" x14ac:dyDescent="0.3">
      <c r="A215" s="30">
        <v>1</v>
      </c>
      <c r="B215" s="285" t="str">
        <f t="shared" si="12"/>
        <v/>
      </c>
      <c r="C215" s="260" t="e">
        <f t="shared" ca="1" si="7"/>
        <v>#DIV/0!</v>
      </c>
      <c r="D215" s="10" t="e">
        <f t="shared" ca="1" si="15"/>
        <v>#DIV/0!</v>
      </c>
      <c r="E215" s="218" t="str">
        <f>IF(J185="","n.a.",J185-1)</f>
        <v>n.a.</v>
      </c>
      <c r="F215" s="293" t="e">
        <f t="shared" ca="1" si="16"/>
        <v>#DIV/0!</v>
      </c>
      <c r="G215" s="265">
        <f>+F186</f>
        <v>0</v>
      </c>
      <c r="H215" s="261">
        <f t="shared" ref="H215" si="29">+G186</f>
        <v>0</v>
      </c>
      <c r="I215" s="261">
        <f ca="1">+E186</f>
        <v>0</v>
      </c>
      <c r="J215" s="261">
        <f>+H186</f>
        <v>0</v>
      </c>
      <c r="K215" s="266">
        <f>+I186</f>
        <v>0</v>
      </c>
      <c r="L215" s="71" t="str">
        <f t="shared" si="14"/>
        <v/>
      </c>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row>
    <row r="216" spans="1:55" ht="15.75" thickBot="1" x14ac:dyDescent="0.3">
      <c r="A216" s="30">
        <v>1</v>
      </c>
      <c r="B216" s="285" t="str">
        <f t="shared" si="12"/>
        <v/>
      </c>
      <c r="C216" s="260" t="e">
        <f t="shared" ca="1" si="7"/>
        <v>#DIV/0!</v>
      </c>
      <c r="D216" s="10" t="e">
        <f t="shared" ca="1" si="15"/>
        <v>#DIV/0!</v>
      </c>
      <c r="E216" s="222" t="str">
        <f>IF(J189="","n.a.",J189-1)</f>
        <v>n.a.</v>
      </c>
      <c r="F216" s="293" t="e">
        <f t="shared" ca="1" si="16"/>
        <v>#DIV/0!</v>
      </c>
      <c r="G216" s="267">
        <f>+F190</f>
        <v>0</v>
      </c>
      <c r="H216" s="268">
        <f t="shared" ref="H216" si="30">+G190</f>
        <v>0</v>
      </c>
      <c r="I216" s="268">
        <f ca="1">+E190</f>
        <v>0</v>
      </c>
      <c r="J216" s="268">
        <f>+H190</f>
        <v>0</v>
      </c>
      <c r="K216" s="269">
        <f>+I190</f>
        <v>0</v>
      </c>
      <c r="L216" s="71" t="str">
        <f t="shared" si="14"/>
        <v/>
      </c>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row>
    <row r="217" spans="1:55" x14ac:dyDescent="0.25">
      <c r="A217" s="30"/>
      <c r="B217" s="10"/>
      <c r="C217" s="10"/>
      <c r="D217" s="11"/>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row>
    <row r="218" spans="1:55" x14ac:dyDescent="0.25">
      <c r="A218" s="30"/>
      <c r="B218" s="10"/>
      <c r="C218" s="10"/>
      <c r="D218" s="11"/>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row>
    <row r="219" spans="1:55" x14ac:dyDescent="0.25">
      <c r="A219" s="30"/>
      <c r="B219" s="10"/>
      <c r="C219" s="10"/>
      <c r="D219" s="11"/>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row>
    <row r="220" spans="1:55" x14ac:dyDescent="0.25">
      <c r="A220" s="30"/>
      <c r="B220" s="10"/>
      <c r="C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row>
    <row r="221" spans="1:55" x14ac:dyDescent="0.25">
      <c r="A221" s="30"/>
      <c r="B221" s="10"/>
      <c r="C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row>
    <row r="222" spans="1:55" x14ac:dyDescent="0.25">
      <c r="A222" s="30"/>
      <c r="B222" s="10"/>
      <c r="C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row>
    <row r="223" spans="1:55" x14ac:dyDescent="0.25">
      <c r="A223" s="30"/>
      <c r="B223" s="10"/>
      <c r="C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row>
    <row r="224" spans="1:55" x14ac:dyDescent="0.25">
      <c r="A224" s="30"/>
      <c r="B224" s="10"/>
      <c r="C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row>
    <row r="225" spans="1:55" x14ac:dyDescent="0.25">
      <c r="A225" s="30"/>
      <c r="B225" s="10"/>
      <c r="C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row>
    <row r="226" spans="1:55" x14ac:dyDescent="0.25">
      <c r="A226" s="30"/>
      <c r="B226" s="10"/>
      <c r="C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row>
    <row r="227" spans="1:55" x14ac:dyDescent="0.25">
      <c r="A227" s="30"/>
      <c r="B227" s="10"/>
      <c r="C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row>
    <row r="228" spans="1:55" x14ac:dyDescent="0.25">
      <c r="A228" s="30"/>
      <c r="B228" s="10"/>
      <c r="C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row>
    <row r="229" spans="1:55" x14ac:dyDescent="0.25">
      <c r="A229" s="30"/>
      <c r="B229" s="10"/>
      <c r="C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row>
    <row r="230" spans="1:55" x14ac:dyDescent="0.25">
      <c r="A230" s="30"/>
      <c r="B230" s="10"/>
      <c r="C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row>
    <row r="231" spans="1:55" x14ac:dyDescent="0.25">
      <c r="A231" s="30"/>
      <c r="B231" s="10"/>
      <c r="C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row>
    <row r="232" spans="1:55" x14ac:dyDescent="0.25">
      <c r="A232" s="30"/>
      <c r="B232" s="10"/>
      <c r="C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row>
    <row r="233" spans="1:55" x14ac:dyDescent="0.25">
      <c r="A233" s="30"/>
      <c r="B233" s="10"/>
      <c r="C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row>
    <row r="234" spans="1:55" x14ac:dyDescent="0.25">
      <c r="A234" s="30"/>
      <c r="B234" s="10"/>
      <c r="C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row>
    <row r="235" spans="1:55" x14ac:dyDescent="0.25">
      <c r="A235" s="30"/>
      <c r="B235" s="10"/>
      <c r="C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row>
    <row r="236" spans="1:55" x14ac:dyDescent="0.25">
      <c r="A236" s="30"/>
      <c r="B236" s="10"/>
      <c r="C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row>
    <row r="237" spans="1:55" x14ac:dyDescent="0.25">
      <c r="A237" s="30"/>
      <c r="B237" s="10"/>
      <c r="C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row>
    <row r="238" spans="1:55" x14ac:dyDescent="0.25">
      <c r="A238" s="30"/>
      <c r="B238" s="10"/>
      <c r="C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row>
    <row r="239" spans="1:55" x14ac:dyDescent="0.25">
      <c r="A239" s="30"/>
      <c r="B239" s="10"/>
      <c r="C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row>
    <row r="240" spans="1:55" x14ac:dyDescent="0.25">
      <c r="A240" s="30"/>
      <c r="B240" s="10"/>
      <c r="C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row>
    <row r="241" spans="1:55" x14ac:dyDescent="0.25">
      <c r="A241" s="30"/>
      <c r="B241" s="10"/>
      <c r="C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row>
    <row r="242" spans="1:55" x14ac:dyDescent="0.25">
      <c r="A242" s="30"/>
      <c r="B242" s="10"/>
      <c r="C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row>
    <row r="243" spans="1:55" x14ac:dyDescent="0.25">
      <c r="A243" s="30"/>
      <c r="B243" s="10"/>
      <c r="C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row>
    <row r="244" spans="1:55" x14ac:dyDescent="0.25">
      <c r="A244" s="30"/>
      <c r="B244" s="10"/>
      <c r="C244" s="10"/>
      <c r="D244" s="11"/>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row>
    <row r="245" spans="1:55" x14ac:dyDescent="0.25">
      <c r="A245" s="30"/>
      <c r="B245" s="10"/>
      <c r="C245" s="10"/>
      <c r="D245" s="11"/>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row>
    <row r="246" spans="1:55" x14ac:dyDescent="0.25">
      <c r="A246" s="30"/>
      <c r="B246" s="10"/>
      <c r="C246" s="10"/>
      <c r="D246" s="11"/>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row>
    <row r="247" spans="1:55" x14ac:dyDescent="0.25">
      <c r="A247" s="30"/>
      <c r="B247" s="10"/>
      <c r="C247" s="10"/>
      <c r="D247" s="11"/>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row>
    <row r="248" spans="1:55" x14ac:dyDescent="0.25">
      <c r="A248" s="30"/>
      <c r="B248" s="10"/>
      <c r="C248" s="10"/>
      <c r="D248" s="11"/>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row>
    <row r="249" spans="1:55" ht="21" x14ac:dyDescent="0.35">
      <c r="A249" s="10"/>
      <c r="B249" s="214" t="s">
        <v>169</v>
      </c>
      <c r="C249" s="35"/>
      <c r="D249" s="10"/>
      <c r="E249" s="10"/>
      <c r="F249" s="10"/>
      <c r="G249" s="10"/>
      <c r="H249" s="220"/>
      <c r="I249" s="220"/>
      <c r="J249" s="220"/>
      <c r="K249" s="22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row>
    <row r="250" spans="1:55" hidden="1" x14ac:dyDescent="0.25">
      <c r="A250" s="10"/>
      <c r="B250" s="10"/>
      <c r="C250" s="10"/>
      <c r="D250" s="10"/>
      <c r="E250" s="10"/>
      <c r="F250" s="10"/>
      <c r="G250" s="10"/>
      <c r="H250" s="220"/>
      <c r="I250" s="220"/>
      <c r="J250" s="220"/>
      <c r="K250" s="22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row>
    <row r="251" spans="1:55" hidden="1" x14ac:dyDescent="0.25">
      <c r="A251" s="10"/>
      <c r="B251" s="10"/>
      <c r="C251" s="10"/>
      <c r="D251" s="10"/>
      <c r="E251" s="10"/>
      <c r="F251" s="10"/>
      <c r="G251" s="10"/>
      <c r="H251" s="220"/>
      <c r="I251" s="220"/>
      <c r="J251" s="220"/>
      <c r="K251" s="22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row>
    <row r="252" spans="1:55" ht="19.5" hidden="1" thickBot="1" x14ac:dyDescent="0.35">
      <c r="A252" s="10"/>
      <c r="B252" s="19"/>
      <c r="C252" s="227">
        <f>+C8</f>
        <v>0.1</v>
      </c>
      <c r="D252" s="11"/>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row>
    <row r="253" spans="1:55" hidden="1" x14ac:dyDescent="0.25">
      <c r="A253" s="10"/>
      <c r="B253" s="21" t="s">
        <v>29</v>
      </c>
      <c r="C253" s="114">
        <f ca="1">+C14</f>
        <v>0</v>
      </c>
      <c r="D253" s="11"/>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row>
    <row r="254" spans="1:55" ht="27" hidden="1" x14ac:dyDescent="0.25">
      <c r="A254" s="10"/>
      <c r="B254" s="167" t="s">
        <v>129</v>
      </c>
      <c r="C254" s="119">
        <f ca="1">-C12-C13</f>
        <v>0</v>
      </c>
      <c r="D254" s="11"/>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row>
    <row r="255" spans="1:55" ht="15.75" hidden="1" thickBot="1" x14ac:dyDescent="0.3">
      <c r="A255" s="10"/>
      <c r="B255" s="22" t="s">
        <v>49</v>
      </c>
      <c r="C255" s="132">
        <f ca="1">+C15</f>
        <v>0</v>
      </c>
      <c r="D255" s="11"/>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row>
    <row r="256" spans="1:55" ht="16.5" hidden="1" thickBot="1" x14ac:dyDescent="0.3">
      <c r="A256" s="10"/>
      <c r="B256" s="20" t="s">
        <v>28</v>
      </c>
      <c r="C256" s="133">
        <f ca="1">+C253-C254+C255</f>
        <v>0</v>
      </c>
      <c r="D256" s="11"/>
      <c r="E256" s="10"/>
      <c r="F256" s="152" t="e">
        <f ca="1">+C259</f>
        <v>#DIV/0!</v>
      </c>
      <c r="G256" s="153" t="s">
        <v>32</v>
      </c>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row>
    <row r="257" spans="1:55" ht="16.5" hidden="1" thickBot="1" x14ac:dyDescent="0.3">
      <c r="A257" s="10"/>
      <c r="B257" s="23" t="s">
        <v>30</v>
      </c>
      <c r="C257" s="134">
        <f ca="1">-C11</f>
        <v>0</v>
      </c>
      <c r="D257" s="11"/>
      <c r="E257" s="10"/>
      <c r="F257" s="152">
        <f>+'Input Sheet'!C227</f>
        <v>0</v>
      </c>
      <c r="G257" s="153" t="s">
        <v>38</v>
      </c>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row>
    <row r="258" spans="1:55" ht="16.5" hidden="1" thickBot="1" x14ac:dyDescent="0.3">
      <c r="A258" s="10"/>
      <c r="B258" s="15" t="s">
        <v>31</v>
      </c>
      <c r="C258" s="135">
        <f ca="1">+C257-C256</f>
        <v>0</v>
      </c>
      <c r="D258" s="11"/>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row>
    <row r="259" spans="1:55" ht="16.5" hidden="1" thickBot="1" x14ac:dyDescent="0.3">
      <c r="A259" s="10"/>
      <c r="B259" s="15" t="s">
        <v>32</v>
      </c>
      <c r="C259" s="24" t="e">
        <f ca="1">+C258/C257</f>
        <v>#DIV/0!</v>
      </c>
      <c r="D259" s="11"/>
      <c r="E259" s="10"/>
      <c r="F259" s="24" t="e">
        <f ca="1">IF(MIN(C259,F257)&lt;0,0,MIN(C259,F257,1))</f>
        <v>#DIV/0!</v>
      </c>
      <c r="G259" s="154" t="s">
        <v>113</v>
      </c>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row>
    <row r="260" spans="1:55" hidden="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row>
    <row r="261" spans="1:55" ht="21" x14ac:dyDescent="0.35">
      <c r="A261" s="10"/>
      <c r="B261" s="10"/>
      <c r="C261" s="214"/>
      <c r="D261" s="213"/>
      <c r="E261" s="213"/>
      <c r="F261" s="10"/>
      <c r="G261" s="10"/>
      <c r="H261" s="10"/>
      <c r="I261" s="10"/>
      <c r="J261" s="10"/>
      <c r="K261" s="10"/>
      <c r="L261" s="215"/>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row>
    <row r="262" spans="1:55" ht="19.5" thickBot="1" x14ac:dyDescent="0.35">
      <c r="A262" s="10"/>
      <c r="B262" s="10"/>
      <c r="C262" s="10"/>
      <c r="D262" s="10"/>
      <c r="E262" s="10"/>
      <c r="F262" s="212" t="s">
        <v>155</v>
      </c>
      <c r="G262" s="188" t="s">
        <v>152</v>
      </c>
      <c r="H262" s="188" t="s">
        <v>151</v>
      </c>
      <c r="I262" s="188" t="s">
        <v>150</v>
      </c>
      <c r="J262" s="188" t="s">
        <v>149</v>
      </c>
      <c r="K262" s="188" t="s">
        <v>148</v>
      </c>
      <c r="L262" s="216" t="s">
        <v>156</v>
      </c>
      <c r="M262" s="188" t="s">
        <v>143</v>
      </c>
      <c r="N262" s="188" t="s">
        <v>144</v>
      </c>
      <c r="O262" s="188" t="s">
        <v>145</v>
      </c>
      <c r="P262" s="188" t="s">
        <v>146</v>
      </c>
      <c r="Q262" s="188" t="s">
        <v>147</v>
      </c>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row>
    <row r="263" spans="1:55" ht="20.25" thickTop="1" thickBot="1" x14ac:dyDescent="0.35">
      <c r="A263" s="10"/>
      <c r="B263" s="161"/>
      <c r="C263" s="161"/>
      <c r="D263" s="161"/>
      <c r="E263" s="191" t="e">
        <f ca="1">+C259</f>
        <v>#DIV/0!</v>
      </c>
      <c r="F263" s="210"/>
      <c r="G263" s="192">
        <v>0.5</v>
      </c>
      <c r="H263" s="192">
        <v>0.6</v>
      </c>
      <c r="I263" s="192">
        <v>0.7</v>
      </c>
      <c r="J263" s="192">
        <v>0.8</v>
      </c>
      <c r="K263" s="192">
        <v>0.9</v>
      </c>
      <c r="L263" s="193">
        <v>1</v>
      </c>
      <c r="M263" s="192">
        <v>1.1000000000000001</v>
      </c>
      <c r="N263" s="192">
        <v>1.2</v>
      </c>
      <c r="O263" s="192">
        <v>1.3</v>
      </c>
      <c r="P263" s="192">
        <v>1.4</v>
      </c>
      <c r="Q263" s="192">
        <v>1.5</v>
      </c>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row>
    <row r="264" spans="1:55" ht="19.5" thickBot="1" x14ac:dyDescent="0.35">
      <c r="A264" s="10"/>
      <c r="B264" s="10"/>
      <c r="C264" s="211" t="s">
        <v>155</v>
      </c>
      <c r="D264" s="10"/>
      <c r="E264" s="209"/>
      <c r="F264" s="272"/>
      <c r="G264" s="271"/>
      <c r="H264" s="195"/>
      <c r="I264" s="195"/>
      <c r="J264" s="195"/>
      <c r="K264" s="195"/>
      <c r="L264" s="196"/>
      <c r="M264" s="195"/>
      <c r="N264" s="195"/>
      <c r="O264" s="195"/>
      <c r="P264" s="195"/>
      <c r="Q264" s="197"/>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row>
    <row r="265" spans="1:55" ht="18.75" x14ac:dyDescent="0.3">
      <c r="A265" s="10"/>
      <c r="B265" s="10"/>
      <c r="C265" s="189"/>
      <c r="D265" s="10"/>
      <c r="E265" s="186">
        <f>+$E$269-0.04</f>
        <v>0</v>
      </c>
      <c r="F265" s="198"/>
      <c r="G265" s="199"/>
      <c r="H265" s="199"/>
      <c r="I265" s="199"/>
      <c r="J265" s="199"/>
      <c r="K265" s="199"/>
      <c r="L265" s="200"/>
      <c r="M265" s="199"/>
      <c r="N265" s="199"/>
      <c r="O265" s="199"/>
      <c r="P265" s="199"/>
      <c r="Q265" s="201"/>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row>
    <row r="266" spans="1:55" ht="18.75" x14ac:dyDescent="0.3">
      <c r="A266" s="10"/>
      <c r="B266" s="10"/>
      <c r="C266" s="189"/>
      <c r="D266" s="10"/>
      <c r="E266" s="186">
        <f>+$E$269-0.03</f>
        <v>1.0000000000000002E-2</v>
      </c>
      <c r="F266" s="198"/>
      <c r="G266" s="199"/>
      <c r="H266" s="199"/>
      <c r="I266" s="199"/>
      <c r="J266" s="199"/>
      <c r="K266" s="199"/>
      <c r="L266" s="200"/>
      <c r="M266" s="199"/>
      <c r="N266" s="199"/>
      <c r="O266" s="199"/>
      <c r="P266" s="199"/>
      <c r="Q266" s="201"/>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row>
    <row r="267" spans="1:55" ht="18.75" x14ac:dyDescent="0.3">
      <c r="A267" s="10"/>
      <c r="B267" s="10"/>
      <c r="C267" s="189"/>
      <c r="D267" s="10"/>
      <c r="E267" s="187">
        <f>+$E$269-0.02</f>
        <v>0.02</v>
      </c>
      <c r="F267" s="202"/>
      <c r="G267" s="203"/>
      <c r="H267" s="203"/>
      <c r="I267" s="203"/>
      <c r="J267" s="203"/>
      <c r="K267" s="203"/>
      <c r="L267" s="207"/>
      <c r="M267" s="203"/>
      <c r="N267" s="203"/>
      <c r="O267" s="203"/>
      <c r="P267" s="203"/>
      <c r="Q267" s="204"/>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row>
    <row r="268" spans="1:55" ht="19.5" thickBot="1" x14ac:dyDescent="0.35">
      <c r="A268" s="10"/>
      <c r="B268" s="10"/>
      <c r="C268" s="189"/>
      <c r="D268" s="10"/>
      <c r="E268" s="187">
        <f>+$E$269-0.01</f>
        <v>0.03</v>
      </c>
      <c r="F268" s="202"/>
      <c r="G268" s="203"/>
      <c r="H268" s="203"/>
      <c r="I268" s="203"/>
      <c r="J268" s="203"/>
      <c r="K268" s="203"/>
      <c r="L268" s="208"/>
      <c r="M268" s="203"/>
      <c r="N268" s="203"/>
      <c r="O268" s="203"/>
      <c r="P268" s="203"/>
      <c r="Q268" s="204"/>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row>
    <row r="269" spans="1:55" ht="20.25" thickTop="1" thickBot="1" x14ac:dyDescent="0.35">
      <c r="A269" s="10"/>
      <c r="B269" s="10"/>
      <c r="C269" s="217" t="s">
        <v>157</v>
      </c>
      <c r="D269" s="10"/>
      <c r="E269" s="190">
        <v>0.04</v>
      </c>
      <c r="F269" s="205"/>
      <c r="G269" s="206"/>
      <c r="H269" s="206"/>
      <c r="I269" s="206"/>
      <c r="J269" s="206"/>
      <c r="K269" s="206"/>
      <c r="L269" s="194"/>
      <c r="M269" s="206"/>
      <c r="N269" s="206"/>
      <c r="O269" s="206"/>
      <c r="P269" s="206"/>
      <c r="Q269" s="226"/>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row>
    <row r="270" spans="1:55" ht="19.5" thickTop="1" x14ac:dyDescent="0.3">
      <c r="A270" s="10"/>
      <c r="B270" s="10"/>
      <c r="C270" s="189"/>
      <c r="D270" s="10"/>
      <c r="E270" s="186">
        <f>+$E$269+0.01</f>
        <v>0.05</v>
      </c>
      <c r="F270" s="198"/>
      <c r="G270" s="199"/>
      <c r="H270" s="199"/>
      <c r="I270" s="199"/>
      <c r="J270" s="199"/>
      <c r="K270" s="199"/>
      <c r="L270" s="200"/>
      <c r="M270" s="199"/>
      <c r="N270" s="199"/>
      <c r="O270" s="199"/>
      <c r="P270" s="199"/>
      <c r="Q270" s="201"/>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row>
    <row r="271" spans="1:55" ht="18.75" x14ac:dyDescent="0.3">
      <c r="A271" s="10"/>
      <c r="B271" s="10"/>
      <c r="C271" s="189"/>
      <c r="D271" s="10"/>
      <c r="E271" s="186">
        <f>+$E$269+0.02</f>
        <v>0.06</v>
      </c>
      <c r="F271" s="198"/>
      <c r="G271" s="199"/>
      <c r="H271" s="199"/>
      <c r="I271" s="199"/>
      <c r="J271" s="199"/>
      <c r="K271" s="199"/>
      <c r="L271" s="200"/>
      <c r="M271" s="199"/>
      <c r="N271" s="199"/>
      <c r="O271" s="199"/>
      <c r="P271" s="199"/>
      <c r="Q271" s="201"/>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row>
    <row r="272" spans="1:55" ht="18.75" x14ac:dyDescent="0.3">
      <c r="A272" s="10"/>
      <c r="B272" s="10"/>
      <c r="C272" s="189"/>
      <c r="D272" s="10"/>
      <c r="E272" s="186">
        <f>+$E$269+0.03</f>
        <v>7.0000000000000007E-2</v>
      </c>
      <c r="F272" s="198"/>
      <c r="G272" s="199"/>
      <c r="H272" s="199"/>
      <c r="I272" s="199"/>
      <c r="J272" s="199"/>
      <c r="K272" s="199"/>
      <c r="L272" s="200"/>
      <c r="M272" s="199"/>
      <c r="N272" s="199"/>
      <c r="O272" s="199"/>
      <c r="P272" s="199"/>
      <c r="Q272" s="201"/>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row>
    <row r="273" spans="1:55" ht="18.75" x14ac:dyDescent="0.3">
      <c r="A273" s="10"/>
      <c r="B273" s="10"/>
      <c r="C273" s="189"/>
      <c r="D273" s="10"/>
      <c r="E273" s="186">
        <f>+$E$269+0.04</f>
        <v>0.08</v>
      </c>
      <c r="F273" s="198"/>
      <c r="G273" s="199"/>
      <c r="H273" s="199"/>
      <c r="I273" s="199"/>
      <c r="J273" s="199"/>
      <c r="K273" s="199"/>
      <c r="L273" s="200"/>
      <c r="M273" s="199"/>
      <c r="N273" s="199"/>
      <c r="O273" s="199"/>
      <c r="P273" s="199"/>
      <c r="Q273" s="201"/>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row>
    <row r="274" spans="1:55" ht="18.75" x14ac:dyDescent="0.3">
      <c r="A274" s="10"/>
      <c r="B274" s="10"/>
      <c r="C274" s="189"/>
      <c r="D274" s="10"/>
      <c r="E274" s="186">
        <v>0.09</v>
      </c>
      <c r="F274" s="202"/>
      <c r="G274" s="203"/>
      <c r="H274" s="203"/>
      <c r="I274" s="203"/>
      <c r="J274" s="203"/>
      <c r="K274" s="203"/>
      <c r="L274" s="207"/>
      <c r="M274" s="203"/>
      <c r="N274" s="203"/>
      <c r="O274" s="203"/>
      <c r="P274" s="203"/>
      <c r="Q274" s="204"/>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row>
    <row r="275" spans="1:55" ht="18.75" x14ac:dyDescent="0.3">
      <c r="A275" s="10"/>
      <c r="B275" s="10"/>
      <c r="C275" s="189"/>
      <c r="D275" s="10"/>
      <c r="E275" s="186">
        <v>0.1</v>
      </c>
      <c r="F275" s="202"/>
      <c r="G275" s="203"/>
      <c r="H275" s="203"/>
      <c r="I275" s="203"/>
      <c r="J275" s="203"/>
      <c r="K275" s="203"/>
      <c r="L275" s="207"/>
      <c r="M275" s="203"/>
      <c r="N275" s="203"/>
      <c r="O275" s="203"/>
      <c r="P275" s="203"/>
      <c r="Q275" s="204"/>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row>
    <row r="276" spans="1:55" ht="18.75" x14ac:dyDescent="0.3">
      <c r="A276" s="10"/>
      <c r="B276" s="10"/>
      <c r="C276" s="189"/>
      <c r="D276" s="10"/>
      <c r="E276" s="186">
        <v>0.11</v>
      </c>
      <c r="F276" s="202"/>
      <c r="G276" s="203"/>
      <c r="H276" s="203"/>
      <c r="I276" s="203"/>
      <c r="J276" s="203"/>
      <c r="K276" s="203"/>
      <c r="L276" s="207"/>
      <c r="M276" s="203"/>
      <c r="N276" s="203"/>
      <c r="O276" s="203"/>
      <c r="P276" s="203"/>
      <c r="Q276" s="204"/>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row>
    <row r="277" spans="1:55" ht="19.5" thickBot="1" x14ac:dyDescent="0.35">
      <c r="A277" s="10"/>
      <c r="B277" s="10"/>
      <c r="C277" s="189"/>
      <c r="D277" s="10"/>
      <c r="E277" s="287">
        <v>0.12</v>
      </c>
      <c r="F277" s="223"/>
      <c r="G277" s="224"/>
      <c r="H277" s="224"/>
      <c r="I277" s="224"/>
      <c r="J277" s="224"/>
      <c r="K277" s="224"/>
      <c r="L277" s="288"/>
      <c r="M277" s="224"/>
      <c r="N277" s="224"/>
      <c r="O277" s="224"/>
      <c r="P277" s="224"/>
      <c r="Q277" s="225"/>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row>
    <row r="278" spans="1:55" x14ac:dyDescent="0.25">
      <c r="A278" s="10"/>
      <c r="B278" s="10"/>
      <c r="C278" s="10"/>
      <c r="D278" s="11"/>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row>
    <row r="279" spans="1:55" x14ac:dyDescent="0.25">
      <c r="A279" s="10"/>
      <c r="B279" s="10"/>
      <c r="C279" s="10"/>
      <c r="D279" s="11"/>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row>
    <row r="280" spans="1:55" x14ac:dyDescent="0.25">
      <c r="A280" s="10"/>
      <c r="B280" s="10"/>
      <c r="C280" s="10"/>
      <c r="D280" s="11"/>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row>
    <row r="281" spans="1:55" x14ac:dyDescent="0.25">
      <c r="A281" s="10"/>
      <c r="B281" s="10"/>
      <c r="C281" s="10"/>
      <c r="D281" s="11"/>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row>
  </sheetData>
  <dataConsolidate/>
  <mergeCells count="3">
    <mergeCell ref="C3:G5"/>
    <mergeCell ref="C6:G6"/>
    <mergeCell ref="C2:G2"/>
  </mergeCells>
  <conditionalFormatting sqref="F264:Q277">
    <cfRule type="colorScale" priority="366">
      <colorScale>
        <cfvo type="num" val="0"/>
        <cfvo type="percentile" val="50"/>
        <cfvo type="num" val="0.2"/>
        <color theme="0"/>
        <color theme="9" tint="0.79998168889431442"/>
        <color rgb="FF63BE7B"/>
      </colorScale>
    </cfRule>
  </conditionalFormatting>
  <conditionalFormatting sqref="E49:E53 E198:E216">
    <cfRule type="colorScale" priority="3">
      <colorScale>
        <cfvo type="num" val="-0.5"/>
        <cfvo type="num" val="0"/>
        <cfvo type="num" val="0.5"/>
        <color theme="0"/>
        <color rgb="FFFF9999"/>
        <color theme="0"/>
      </colorScale>
    </cfRule>
  </conditionalFormatting>
  <conditionalFormatting sqref="C49:C53 C198:C216">
    <cfRule type="colorScale" priority="1">
      <colorScale>
        <cfvo type="num" val="-5"/>
        <cfvo type="num" val="0"/>
        <cfvo type="num" val="5"/>
        <color rgb="FFFF9999"/>
        <color theme="0"/>
        <color rgb="FFFF9999"/>
      </colorScale>
    </cfRule>
  </conditionalFormatting>
  <pageMargins left="0.7" right="0.7" top="0.75" bottom="0.75" header="0.3" footer="0.3"/>
  <pageSetup paperSize="9" scale="37" fitToHeight="0" orientation="landscape" r:id="rId1"/>
  <colBreaks count="1" manualBreakCount="1">
    <brk id="19" max="47" man="1"/>
  </colBreaks>
  <ignoredErrors>
    <ignoredError sqref="G262:K262 M262:Q262" numberStoredAsText="1"/>
    <ignoredError sqref="J11:BB13 J15:BB17" evalError="1"/>
  </ignoredErrors>
  <drawing r:id="rId2"/>
  <extLst>
    <ext xmlns:x14="http://schemas.microsoft.com/office/spreadsheetml/2009/9/main" uri="{78C0D931-6437-407d-A8EE-F0AAD7539E65}">
      <x14:conditionalFormattings>
        <x14:conditionalFormatting xmlns:xm="http://schemas.microsoft.com/office/excel/2006/main">
          <x14:cfRule type="expression" priority="392" id="{9D1CB1E8-0851-4377-8703-77859F7FCD7E}">
            <xm:f>$AH$9&gt;'Input Sheet'!$G$13</xm:f>
            <x14:dxf>
              <font>
                <color theme="2" tint="-0.24994659260841701"/>
              </font>
              <fill>
                <patternFill>
                  <bgColor theme="2" tint="-0.24994659260841701"/>
                </patternFill>
              </fill>
              <border>
                <left/>
                <right/>
                <top/>
                <bottom/>
              </border>
            </x14:dxf>
          </x14:cfRule>
          <xm:sqref>AH9:AH18 AH84:AH110</xm:sqref>
        </x14:conditionalFormatting>
        <x14:conditionalFormatting xmlns:xm="http://schemas.microsoft.com/office/excel/2006/main">
          <x14:cfRule type="expression" priority="393" id="{9936C6A4-9818-4BE0-9522-457408AEA849}">
            <xm:f>$AG$9&gt;'Input Sheet'!$G$13</xm:f>
            <x14:dxf>
              <font>
                <color theme="2" tint="-0.24994659260841701"/>
              </font>
              <fill>
                <patternFill>
                  <bgColor theme="2" tint="-0.24994659260841701"/>
                </patternFill>
              </fill>
              <border>
                <left/>
                <right/>
                <top/>
                <bottom/>
                <vertical/>
                <horizontal/>
              </border>
            </x14:dxf>
          </x14:cfRule>
          <xm:sqref>AG9:AG18 AG84:AG110</xm:sqref>
        </x14:conditionalFormatting>
        <x14:conditionalFormatting xmlns:xm="http://schemas.microsoft.com/office/excel/2006/main">
          <x14:cfRule type="expression" priority="394" id="{F371C1FA-26B4-4488-99B5-37EE8649DE9F}">
            <xm:f>$AF$9&gt;'Input Sheet'!$G$13</xm:f>
            <x14:dxf>
              <font>
                <color theme="2" tint="-0.24994659260841701"/>
              </font>
              <fill>
                <patternFill>
                  <bgColor theme="2" tint="-0.24994659260841701"/>
                </patternFill>
              </fill>
              <border>
                <left/>
                <right/>
                <top/>
                <bottom/>
                <vertical/>
                <horizontal/>
              </border>
            </x14:dxf>
          </x14:cfRule>
          <xm:sqref>AF9:AF18 AF84:AF110</xm:sqref>
        </x14:conditionalFormatting>
        <x14:conditionalFormatting xmlns:xm="http://schemas.microsoft.com/office/excel/2006/main">
          <x14:cfRule type="expression" priority="396" id="{97481E34-3DDA-45BC-A919-F277163CF94F}">
            <xm:f>$AD$9&gt;'Input Sheet'!$G$13</xm:f>
            <x14:dxf>
              <font>
                <color theme="2" tint="-0.24994659260841701"/>
              </font>
              <fill>
                <patternFill>
                  <bgColor theme="2" tint="-0.24994659260841701"/>
                </patternFill>
              </fill>
              <border>
                <left/>
                <right/>
                <top/>
                <bottom/>
                <vertical/>
                <horizontal/>
              </border>
            </x14:dxf>
          </x14:cfRule>
          <xm:sqref>AD9:AD18 AD84:AD110</xm:sqref>
        </x14:conditionalFormatting>
        <x14:conditionalFormatting xmlns:xm="http://schemas.microsoft.com/office/excel/2006/main">
          <x14:cfRule type="expression" priority="397" id="{16B74777-94CC-47DC-B7D7-34887AFBC4B1}">
            <xm:f>$AC$9&gt;'Input Sheet'!$G$13</xm:f>
            <x14:dxf>
              <font>
                <color theme="2" tint="-0.24994659260841701"/>
              </font>
              <fill>
                <patternFill>
                  <bgColor theme="2" tint="-0.24994659260841701"/>
                </patternFill>
              </fill>
              <border>
                <left/>
                <right/>
                <top/>
                <bottom/>
              </border>
            </x14:dxf>
          </x14:cfRule>
          <xm:sqref>AC9:AC18 AC84:AC110</xm:sqref>
        </x14:conditionalFormatting>
        <x14:conditionalFormatting xmlns:xm="http://schemas.microsoft.com/office/excel/2006/main">
          <x14:cfRule type="expression" priority="398" id="{FB55C654-FDD1-4316-8A1B-AB12C9280F7C}">
            <xm:f>$AB$9&gt;'Input Sheet'!$G$13</xm:f>
            <x14:dxf>
              <font>
                <color theme="2" tint="-0.24994659260841701"/>
              </font>
              <fill>
                <patternFill>
                  <bgColor theme="2" tint="-0.24994659260841701"/>
                </patternFill>
              </fill>
              <border>
                <left/>
                <right/>
                <top/>
                <bottom/>
                <vertical/>
                <horizontal/>
              </border>
            </x14:dxf>
          </x14:cfRule>
          <xm:sqref>AB9:AB18 AB84:AB110</xm:sqref>
        </x14:conditionalFormatting>
        <x14:conditionalFormatting xmlns:xm="http://schemas.microsoft.com/office/excel/2006/main">
          <x14:cfRule type="expression" priority="399" id="{D0666C20-84BE-4C45-861E-ABCBB300B858}">
            <xm:f>$AA$9&gt;'Input Sheet'!$G$13</xm:f>
            <x14:dxf>
              <font>
                <color theme="2" tint="-0.24994659260841701"/>
              </font>
              <fill>
                <patternFill>
                  <bgColor theme="2" tint="-0.24994659260841701"/>
                </patternFill>
              </fill>
              <border>
                <left/>
                <right/>
                <top/>
                <bottom/>
                <vertical/>
                <horizontal/>
              </border>
            </x14:dxf>
          </x14:cfRule>
          <xm:sqref>AA9:AA18 AA84:AA110</xm:sqref>
        </x14:conditionalFormatting>
        <x14:conditionalFormatting xmlns:xm="http://schemas.microsoft.com/office/excel/2006/main">
          <x14:cfRule type="expression" priority="400" id="{672C37B1-053B-4AEA-B395-60E970E57F21}">
            <xm:f>$Z$9&gt;'Input Sheet'!$G$13</xm:f>
            <x14:dxf>
              <font>
                <color theme="2" tint="-0.24994659260841701"/>
              </font>
              <fill>
                <patternFill>
                  <bgColor theme="2" tint="-0.24994659260841701"/>
                </patternFill>
              </fill>
              <border>
                <left/>
                <right/>
                <top/>
                <bottom/>
                <vertical/>
                <horizontal/>
              </border>
            </x14:dxf>
          </x14:cfRule>
          <xm:sqref>Z9:Z18 Z84:Z110</xm:sqref>
        </x14:conditionalFormatting>
        <x14:conditionalFormatting xmlns:xm="http://schemas.microsoft.com/office/excel/2006/main">
          <x14:cfRule type="expression" priority="401" id="{07B38E2E-776A-4969-A49E-8D1CB9AA0045}">
            <xm:f>$Y$9&gt;'Input Sheet'!$G$13</xm:f>
            <x14:dxf>
              <font>
                <color theme="2" tint="-0.24994659260841701"/>
              </font>
              <fill>
                <patternFill>
                  <bgColor theme="2" tint="-0.24994659260841701"/>
                </patternFill>
              </fill>
              <border>
                <left/>
                <right/>
                <top/>
                <bottom/>
                <vertical/>
                <horizontal/>
              </border>
            </x14:dxf>
          </x14:cfRule>
          <xm:sqref>Y9:Y18 Y84:Y110</xm:sqref>
        </x14:conditionalFormatting>
        <x14:conditionalFormatting xmlns:xm="http://schemas.microsoft.com/office/excel/2006/main">
          <x14:cfRule type="expression" priority="402" id="{BCAFB720-56C7-4D2F-934A-3B41569E865D}">
            <xm:f>$X$9&gt;'Input Sheet'!$G$13</xm:f>
            <x14:dxf>
              <font>
                <color theme="2" tint="-0.24994659260841701"/>
              </font>
              <fill>
                <patternFill>
                  <bgColor theme="2" tint="-0.24994659260841701"/>
                </patternFill>
              </fill>
              <border>
                <left/>
                <right/>
                <top/>
                <bottom/>
                <vertical/>
                <horizontal/>
              </border>
            </x14:dxf>
          </x14:cfRule>
          <xm:sqref>X9:X18 X84:X110</xm:sqref>
        </x14:conditionalFormatting>
        <x14:conditionalFormatting xmlns:xm="http://schemas.microsoft.com/office/excel/2006/main">
          <x14:cfRule type="expression" priority="403" id="{D03AC1EC-18BB-4215-99C2-2E6A26FCF59F}">
            <xm:f>$W$9&gt;'Input Sheet'!$G$13</xm:f>
            <x14:dxf>
              <font>
                <color theme="2" tint="-0.24994659260841701"/>
              </font>
              <fill>
                <patternFill>
                  <bgColor theme="2" tint="-0.24994659260841701"/>
                </patternFill>
              </fill>
              <border>
                <left/>
                <right/>
                <top/>
                <bottom/>
                <vertical/>
                <horizontal/>
              </border>
            </x14:dxf>
          </x14:cfRule>
          <xm:sqref>W9:W18 W84:W110</xm:sqref>
        </x14:conditionalFormatting>
        <x14:conditionalFormatting xmlns:xm="http://schemas.microsoft.com/office/excel/2006/main">
          <x14:cfRule type="expression" priority="404" id="{7F503AC8-7139-4EC1-9DDF-A3029D4974AA}">
            <xm:f>$V$9&gt;'Input Sheet'!$G$13</xm:f>
            <x14:dxf>
              <font>
                <color theme="2" tint="-0.24994659260841701"/>
              </font>
              <fill>
                <patternFill>
                  <bgColor theme="2" tint="-0.24994659260841701"/>
                </patternFill>
              </fill>
              <border>
                <left/>
                <right/>
                <top/>
                <bottom/>
                <vertical/>
                <horizontal/>
              </border>
            </x14:dxf>
          </x14:cfRule>
          <xm:sqref>V9:V18 V84:V110</xm:sqref>
        </x14:conditionalFormatting>
        <x14:conditionalFormatting xmlns:xm="http://schemas.microsoft.com/office/excel/2006/main">
          <x14:cfRule type="expression" priority="405" id="{CD734DA3-93E1-481A-8F0E-8DA9034DD208}">
            <xm:f>$U$9&gt;'Input Sheet'!$G$13</xm:f>
            <x14:dxf>
              <font>
                <color theme="2" tint="-0.24994659260841701"/>
              </font>
              <fill>
                <patternFill>
                  <bgColor theme="2" tint="-0.24994659260841701"/>
                </patternFill>
              </fill>
              <border>
                <left/>
                <right/>
                <top/>
                <bottom/>
                <vertical/>
                <horizontal/>
              </border>
            </x14:dxf>
          </x14:cfRule>
          <xm:sqref>U9:U18 U84:U110</xm:sqref>
        </x14:conditionalFormatting>
        <x14:conditionalFormatting xmlns:xm="http://schemas.microsoft.com/office/excel/2006/main">
          <x14:cfRule type="expression" priority="406" id="{09376132-9FAC-4076-8303-118C163CD38D}">
            <xm:f>$T$9&gt;'Input Sheet'!$G$13</xm:f>
            <x14:dxf>
              <font>
                <color theme="2" tint="-0.24994659260841701"/>
              </font>
              <fill>
                <patternFill>
                  <bgColor theme="2" tint="-0.24994659260841701"/>
                </patternFill>
              </fill>
              <border>
                <left/>
                <right/>
                <top/>
                <bottom/>
                <vertical/>
                <horizontal/>
              </border>
            </x14:dxf>
          </x14:cfRule>
          <xm:sqref>T9:T18 T84:T110</xm:sqref>
        </x14:conditionalFormatting>
        <x14:conditionalFormatting xmlns:xm="http://schemas.microsoft.com/office/excel/2006/main">
          <x14:cfRule type="expression" priority="407" id="{F2A31AF1-6889-40D1-A35D-0F8DFF91FD67}">
            <xm:f>$S$9&gt;'Input Sheet'!$G$13</xm:f>
            <x14:dxf>
              <font>
                <color theme="2" tint="-0.24994659260841701"/>
              </font>
              <fill>
                <patternFill>
                  <bgColor theme="2" tint="-0.24994659260841701"/>
                </patternFill>
              </fill>
              <border>
                <left/>
                <right/>
                <top/>
                <bottom/>
                <vertical/>
                <horizontal/>
              </border>
            </x14:dxf>
          </x14:cfRule>
          <xm:sqref>S9:S18 S84:S110</xm:sqref>
        </x14:conditionalFormatting>
        <x14:conditionalFormatting xmlns:xm="http://schemas.microsoft.com/office/excel/2006/main">
          <x14:cfRule type="expression" priority="408" id="{FF4B75C5-ADC3-44AC-8C35-A93BF4BA8DDD}">
            <xm:f>$R$9&gt;'Input Sheet'!$G$13</xm:f>
            <x14:dxf>
              <font>
                <color theme="2" tint="-0.24994659260841701"/>
              </font>
              <fill>
                <patternFill>
                  <bgColor theme="2" tint="-0.24994659260841701"/>
                </patternFill>
              </fill>
              <border>
                <left/>
                <right/>
                <top/>
                <bottom/>
                <vertical/>
                <horizontal/>
              </border>
            </x14:dxf>
          </x14:cfRule>
          <xm:sqref>R9:R18 R84:R110</xm:sqref>
        </x14:conditionalFormatting>
        <x14:conditionalFormatting xmlns:xm="http://schemas.microsoft.com/office/excel/2006/main">
          <x14:cfRule type="expression" priority="409" id="{24D2F147-1901-4ED7-AC49-283EAE4CBC25}">
            <xm:f>$Q$9&gt;'Input Sheet'!$G$13</xm:f>
            <x14:dxf>
              <font>
                <color theme="2" tint="-0.24994659260841701"/>
              </font>
              <fill>
                <patternFill>
                  <bgColor theme="2" tint="-0.24994659260841701"/>
                </patternFill>
              </fill>
              <border>
                <left/>
                <right/>
                <top/>
                <bottom/>
                <vertical/>
                <horizontal/>
              </border>
            </x14:dxf>
          </x14:cfRule>
          <xm:sqref>Q9:Q18 Q84:Q110</xm:sqref>
        </x14:conditionalFormatting>
        <x14:conditionalFormatting xmlns:xm="http://schemas.microsoft.com/office/excel/2006/main">
          <x14:cfRule type="expression" priority="410" id="{98F38963-1FDA-4318-AE36-B4D5BDE5051B}">
            <xm:f>$P$9&gt;'Input Sheet'!$G$13</xm:f>
            <x14:dxf>
              <font>
                <color theme="2" tint="-0.24994659260841701"/>
              </font>
              <fill>
                <patternFill>
                  <bgColor theme="2" tint="-0.24994659260841701"/>
                </patternFill>
              </fill>
              <border>
                <left/>
                <right/>
                <top/>
                <bottom/>
                <vertical/>
                <horizontal/>
              </border>
            </x14:dxf>
          </x14:cfRule>
          <xm:sqref>P9:P18 P84:P110</xm:sqref>
        </x14:conditionalFormatting>
        <x14:conditionalFormatting xmlns:xm="http://schemas.microsoft.com/office/excel/2006/main">
          <x14:cfRule type="expression" priority="411" id="{D020FE64-74CE-4860-B9D6-4C15BF41C67F}">
            <xm:f>$O$9&gt;'Input Sheet'!$G$13</xm:f>
            <x14:dxf>
              <font>
                <color theme="2" tint="-0.24994659260841701"/>
              </font>
              <fill>
                <patternFill>
                  <bgColor theme="2" tint="-0.24994659260841701"/>
                </patternFill>
              </fill>
              <border>
                <left/>
                <right/>
                <top/>
                <bottom/>
                <vertical/>
                <horizontal/>
              </border>
            </x14:dxf>
          </x14:cfRule>
          <xm:sqref>O9:O18 O84:O110</xm:sqref>
        </x14:conditionalFormatting>
        <x14:conditionalFormatting xmlns:xm="http://schemas.microsoft.com/office/excel/2006/main">
          <x14:cfRule type="expression" priority="391" id="{B8C1456F-28EA-4129-97D2-88869DE1068C}">
            <xm:f>$AI$9&gt;'Input Sheet'!$G$13</xm:f>
            <x14:dxf>
              <font>
                <color theme="2" tint="-0.24994659260841701"/>
              </font>
              <fill>
                <patternFill>
                  <bgColor theme="2" tint="-0.24994659260841701"/>
                </patternFill>
              </fill>
              <border>
                <left/>
                <right/>
                <top/>
                <bottom/>
              </border>
            </x14:dxf>
          </x14:cfRule>
          <xm:sqref>AI9:AI18 AI84:AI110</xm:sqref>
        </x14:conditionalFormatting>
        <x14:conditionalFormatting xmlns:xm="http://schemas.microsoft.com/office/excel/2006/main">
          <x14:cfRule type="expression" priority="390" id="{EC2D45BC-4905-4CAE-9AA0-B722F050A1EB}">
            <xm:f>$AJ$9&gt;'Input Sheet'!$G$13</xm:f>
            <x14:dxf>
              <font>
                <color theme="2" tint="-0.24994659260841701"/>
              </font>
              <fill>
                <patternFill>
                  <bgColor theme="2" tint="-0.24994659260841701"/>
                </patternFill>
              </fill>
              <border>
                <left/>
                <right/>
                <top/>
                <bottom/>
              </border>
            </x14:dxf>
          </x14:cfRule>
          <xm:sqref>AJ9:AJ18 AJ84:AJ110</xm:sqref>
        </x14:conditionalFormatting>
        <x14:conditionalFormatting xmlns:xm="http://schemas.microsoft.com/office/excel/2006/main">
          <x14:cfRule type="expression" priority="389" id="{73F2A7F3-1E91-4E6D-AC21-75713F769BE1}">
            <xm:f>$AK$9&gt;'Input Sheet'!$G$13</xm:f>
            <x14:dxf>
              <font>
                <color theme="2" tint="-0.24994659260841701"/>
              </font>
              <fill>
                <patternFill>
                  <bgColor theme="2" tint="-0.24994659260841701"/>
                </patternFill>
              </fill>
              <border>
                <left/>
                <right/>
                <top/>
                <bottom/>
              </border>
            </x14:dxf>
          </x14:cfRule>
          <xm:sqref>AK9:AK18 AK84:AK110</xm:sqref>
        </x14:conditionalFormatting>
        <x14:conditionalFormatting xmlns:xm="http://schemas.microsoft.com/office/excel/2006/main">
          <x14:cfRule type="expression" priority="388" id="{1551667A-64D9-4109-B89E-D0E2917E8E38}">
            <xm:f>$AL$9&gt;'Input Sheet'!$G$13</xm:f>
            <x14:dxf>
              <font>
                <color theme="2" tint="-0.24994659260841701"/>
              </font>
              <fill>
                <patternFill>
                  <bgColor theme="2" tint="-0.24994659260841701"/>
                </patternFill>
              </fill>
              <border>
                <left/>
                <right/>
                <top/>
                <bottom/>
              </border>
            </x14:dxf>
          </x14:cfRule>
          <xm:sqref>AL9:AL18 AL84:AL110</xm:sqref>
        </x14:conditionalFormatting>
        <x14:conditionalFormatting xmlns:xm="http://schemas.microsoft.com/office/excel/2006/main">
          <x14:cfRule type="expression" priority="387" id="{588C34C8-18D7-4EDB-B146-1D826E0861D9}">
            <xm:f>$AM$9&gt;'Input Sheet'!$G$13</xm:f>
            <x14:dxf>
              <font>
                <color theme="2" tint="-0.24994659260841701"/>
              </font>
              <fill>
                <patternFill>
                  <bgColor theme="2" tint="-0.24994659260841701"/>
                </patternFill>
              </fill>
              <border>
                <left/>
                <right/>
                <top/>
                <bottom/>
              </border>
            </x14:dxf>
          </x14:cfRule>
          <xm:sqref>AM9:AM18 AM84:AM110</xm:sqref>
        </x14:conditionalFormatting>
        <x14:conditionalFormatting xmlns:xm="http://schemas.microsoft.com/office/excel/2006/main">
          <x14:cfRule type="expression" priority="386" id="{6F64D602-035B-4306-89F1-15BFE44EECF6}">
            <xm:f>$AN$9&gt;'Input Sheet'!$G$13</xm:f>
            <x14:dxf>
              <font>
                <color theme="2" tint="-0.24994659260841701"/>
              </font>
              <fill>
                <patternFill>
                  <bgColor theme="2" tint="-0.24994659260841701"/>
                </patternFill>
              </fill>
              <border>
                <left/>
                <right/>
                <top/>
                <bottom/>
              </border>
            </x14:dxf>
          </x14:cfRule>
          <xm:sqref>AN9:AN18 AN84:AN110</xm:sqref>
        </x14:conditionalFormatting>
        <x14:conditionalFormatting xmlns:xm="http://schemas.microsoft.com/office/excel/2006/main">
          <x14:cfRule type="expression" priority="385" id="{6846A21B-8D69-4B20-8966-05430FE8C2C4}">
            <xm:f>$AO$9&gt;'Input Sheet'!$G$13</xm:f>
            <x14:dxf>
              <font>
                <color theme="2" tint="-0.24994659260841701"/>
              </font>
              <fill>
                <patternFill>
                  <bgColor theme="2" tint="-0.24994659260841701"/>
                </patternFill>
              </fill>
              <border>
                <left/>
                <right/>
                <top/>
                <bottom/>
              </border>
            </x14:dxf>
          </x14:cfRule>
          <xm:sqref>AO9:AO18 AO84:AO110</xm:sqref>
        </x14:conditionalFormatting>
        <x14:conditionalFormatting xmlns:xm="http://schemas.microsoft.com/office/excel/2006/main">
          <x14:cfRule type="expression" priority="384" id="{DCD7B148-EE07-4646-8E10-9DFDCB7D8173}">
            <xm:f>$AP$9&gt;'Input Sheet'!$G$13</xm:f>
            <x14:dxf>
              <font>
                <color theme="2" tint="-0.24994659260841701"/>
              </font>
              <fill>
                <patternFill>
                  <bgColor theme="2" tint="-0.24994659260841701"/>
                </patternFill>
              </fill>
              <border>
                <left/>
                <right/>
                <top/>
                <bottom/>
              </border>
            </x14:dxf>
          </x14:cfRule>
          <xm:sqref>AP9:AP18 AP84:AP110</xm:sqref>
        </x14:conditionalFormatting>
        <x14:conditionalFormatting xmlns:xm="http://schemas.microsoft.com/office/excel/2006/main">
          <x14:cfRule type="expression" priority="383" id="{121EFFE1-86A0-44CA-BCA2-9C83D2199123}">
            <xm:f>$AQ$9&gt;'Input Sheet'!$G$13</xm:f>
            <x14:dxf>
              <font>
                <color theme="2" tint="-0.24994659260841701"/>
              </font>
              <fill>
                <patternFill>
                  <bgColor theme="2" tint="-0.24994659260841701"/>
                </patternFill>
              </fill>
              <border>
                <left/>
                <right/>
                <top/>
                <bottom/>
              </border>
            </x14:dxf>
          </x14:cfRule>
          <xm:sqref>AQ9:AQ18 AQ84:AQ110</xm:sqref>
        </x14:conditionalFormatting>
        <x14:conditionalFormatting xmlns:xm="http://schemas.microsoft.com/office/excel/2006/main">
          <x14:cfRule type="expression" priority="382" id="{D7F0E997-08FA-42F7-9966-5ADEF33C2042}">
            <xm:f>$AR$9&gt;'Input Sheet'!$G$13</xm:f>
            <x14:dxf>
              <font>
                <color theme="2" tint="-0.24994659260841701"/>
              </font>
              <fill>
                <patternFill>
                  <bgColor theme="2" tint="-0.24994659260841701"/>
                </patternFill>
              </fill>
              <border>
                <left/>
                <right/>
                <top/>
                <bottom/>
              </border>
            </x14:dxf>
          </x14:cfRule>
          <xm:sqref>AR9:AR18 AR84:AR110</xm:sqref>
        </x14:conditionalFormatting>
        <x14:conditionalFormatting xmlns:xm="http://schemas.microsoft.com/office/excel/2006/main">
          <x14:cfRule type="expression" priority="395" id="{662E2987-75F5-48DE-BF8D-6A085FCEE07B}">
            <xm:f>$AE$9&gt;'Input Sheet'!$G$13</xm:f>
            <x14:dxf>
              <font>
                <color theme="2" tint="-0.24994659260841701"/>
              </font>
              <fill>
                <patternFill>
                  <bgColor theme="2" tint="-0.24994659260841701"/>
                </patternFill>
              </fill>
              <border>
                <left/>
                <right/>
                <top/>
                <bottom/>
                <vertical/>
                <horizontal/>
              </border>
            </x14:dxf>
          </x14:cfRule>
          <xm:sqref>AE9:AE18 AE84:AE110</xm:sqref>
        </x14:conditionalFormatting>
        <x14:conditionalFormatting xmlns:xm="http://schemas.microsoft.com/office/excel/2006/main">
          <x14:cfRule type="expression" priority="415" id="{9927C536-635F-4B34-A7D5-6FE76ADC912B}">
            <xm:f>$K$9&gt;'Input Sheet'!$G$13</xm:f>
            <x14:dxf>
              <font>
                <color theme="2" tint="-0.24994659260841701"/>
              </font>
              <fill>
                <patternFill>
                  <bgColor theme="2" tint="-0.24994659260841701"/>
                </patternFill>
              </fill>
              <border>
                <left/>
                <right/>
                <top/>
                <bottom/>
              </border>
            </x14:dxf>
          </x14:cfRule>
          <xm:sqref>K9:K18 K84:K110</xm:sqref>
        </x14:conditionalFormatting>
        <x14:conditionalFormatting xmlns:xm="http://schemas.microsoft.com/office/excel/2006/main">
          <x14:cfRule type="expression" priority="412" id="{EA1B6158-478A-493B-8C97-1AF3FC386350}">
            <xm:f>$N$9&gt;'Input Sheet'!$G$13</xm:f>
            <x14:dxf>
              <font>
                <color theme="2" tint="-0.24994659260841701"/>
              </font>
              <fill>
                <patternFill>
                  <bgColor theme="2" tint="-0.24994659260841701"/>
                </patternFill>
              </fill>
              <border>
                <left/>
                <right/>
                <top/>
                <bottom/>
              </border>
            </x14:dxf>
          </x14:cfRule>
          <xm:sqref>N9:N18 N84:N110</xm:sqref>
        </x14:conditionalFormatting>
        <x14:conditionalFormatting xmlns:xm="http://schemas.microsoft.com/office/excel/2006/main">
          <x14:cfRule type="expression" priority="413" id="{ADC3107C-50B8-4566-B05F-C15BB8FB68D3}">
            <xm:f>$M$9&gt;'Input Sheet'!$G$13</xm:f>
            <x14:dxf>
              <font>
                <color theme="2" tint="-0.24994659260841701"/>
              </font>
              <fill>
                <patternFill>
                  <bgColor theme="2" tint="-0.24994659260841701"/>
                </patternFill>
              </fill>
              <border>
                <left/>
                <right/>
                <top/>
                <bottom/>
              </border>
            </x14:dxf>
          </x14:cfRule>
          <xm:sqref>M9:M18 M84:M110</xm:sqref>
        </x14:conditionalFormatting>
        <x14:conditionalFormatting xmlns:xm="http://schemas.microsoft.com/office/excel/2006/main">
          <x14:cfRule type="expression" priority="414" id="{FE45D2F3-FECF-4EE1-8E53-CB731A8956BF}">
            <xm:f>$L$9&gt;'Input Sheet'!$G$13</xm:f>
            <x14:dxf>
              <font>
                <color theme="2" tint="-0.24994659260841701"/>
              </font>
              <fill>
                <patternFill>
                  <bgColor theme="2" tint="-0.24994659260841701"/>
                </patternFill>
              </fill>
              <border>
                <left/>
                <right/>
                <top/>
                <bottom/>
              </border>
            </x14:dxf>
          </x14:cfRule>
          <xm:sqref>L9:L18 L84:L110</xm:sqref>
        </x14:conditionalFormatting>
        <x14:conditionalFormatting xmlns:xm="http://schemas.microsoft.com/office/excel/2006/main">
          <x14:cfRule type="expression" priority="416" id="{93BE4D3E-6C7B-47BE-B4F4-8BFB1DD2123F}">
            <xm:f>$J$9&gt;'Input Sheet'!$G$13</xm:f>
            <x14:dxf>
              <font>
                <color theme="2" tint="-0.24994659260841701"/>
              </font>
              <fill>
                <patternFill>
                  <bgColor theme="2" tint="-0.24994659260841701"/>
                </patternFill>
              </fill>
              <border>
                <left/>
                <right/>
                <top/>
                <bottom/>
                <vertical/>
                <horizontal/>
              </border>
            </x14:dxf>
          </x14:cfRule>
          <xm:sqref>J9:J18 J84:J110</xm:sqref>
        </x14:conditionalFormatting>
        <x14:conditionalFormatting xmlns:xm="http://schemas.microsoft.com/office/excel/2006/main">
          <x14:cfRule type="expression" priority="372" id="{38EDD095-5518-4CB0-AC92-66283537655E}">
            <xm:f>$BB$9&gt;'Input Sheet'!$G$13</xm:f>
            <x14:dxf>
              <font>
                <color theme="2" tint="-0.24994659260841701"/>
              </font>
              <fill>
                <patternFill>
                  <bgColor theme="2" tint="-0.24994659260841701"/>
                </patternFill>
              </fill>
              <border>
                <left/>
                <right/>
                <top/>
                <bottom/>
              </border>
            </x14:dxf>
          </x14:cfRule>
          <xm:sqref>BB9:BB18 BB84:BB110</xm:sqref>
        </x14:conditionalFormatting>
        <x14:conditionalFormatting xmlns:xm="http://schemas.microsoft.com/office/excel/2006/main">
          <x14:cfRule type="expression" priority="381" id="{27275F10-1BA6-4217-A56C-D28416F8BB21}">
            <xm:f>$AS$9&gt;'Input Sheet'!$G$13</xm:f>
            <x14:dxf>
              <font>
                <color theme="2" tint="-0.24994659260841701"/>
              </font>
              <fill>
                <patternFill>
                  <bgColor theme="2" tint="-0.24994659260841701"/>
                </patternFill>
              </fill>
              <border>
                <left/>
                <right/>
                <top/>
                <bottom/>
              </border>
            </x14:dxf>
          </x14:cfRule>
          <xm:sqref>AS9:AS18 AS84:AS110</xm:sqref>
        </x14:conditionalFormatting>
        <x14:conditionalFormatting xmlns:xm="http://schemas.microsoft.com/office/excel/2006/main">
          <x14:cfRule type="expression" priority="380" id="{A4A7F15C-4633-4ABB-BB02-C0748724E07F}">
            <xm:f>$AT$9&gt;'Input Sheet'!$G$13</xm:f>
            <x14:dxf>
              <font>
                <color theme="2" tint="-0.24994659260841701"/>
              </font>
              <fill>
                <patternFill>
                  <bgColor theme="2" tint="-0.24994659260841701"/>
                </patternFill>
              </fill>
              <border>
                <left/>
                <right/>
                <top/>
                <bottom/>
              </border>
            </x14:dxf>
          </x14:cfRule>
          <xm:sqref>AT9:AT18 AT84:AT110</xm:sqref>
        </x14:conditionalFormatting>
        <x14:conditionalFormatting xmlns:xm="http://schemas.microsoft.com/office/excel/2006/main">
          <x14:cfRule type="expression" priority="379" id="{1F55CB69-0431-4050-AEC5-B7A6A74AE5A3}">
            <xm:f>$AU$9&gt;'Input Sheet'!$G$13</xm:f>
            <x14:dxf>
              <font>
                <color theme="2" tint="-0.24994659260841701"/>
              </font>
              <fill>
                <patternFill>
                  <bgColor theme="2" tint="-0.24994659260841701"/>
                </patternFill>
              </fill>
              <border>
                <left/>
                <right/>
                <top/>
                <bottom/>
              </border>
            </x14:dxf>
          </x14:cfRule>
          <xm:sqref>AU9:AU18 AU84:AU110</xm:sqref>
        </x14:conditionalFormatting>
        <x14:conditionalFormatting xmlns:xm="http://schemas.microsoft.com/office/excel/2006/main">
          <x14:cfRule type="expression" priority="378" id="{7A395BC3-9341-4A6E-A627-2AC4086AA1F2}">
            <xm:f>$AV$9&gt;'Input Sheet'!$G$13</xm:f>
            <x14:dxf>
              <font>
                <color theme="2" tint="-0.24994659260841701"/>
              </font>
              <fill>
                <patternFill>
                  <bgColor theme="2" tint="-0.24994659260841701"/>
                </patternFill>
              </fill>
              <border>
                <left/>
                <right/>
                <top/>
                <bottom/>
              </border>
            </x14:dxf>
          </x14:cfRule>
          <xm:sqref>AV9:AV18 AV84:AV110</xm:sqref>
        </x14:conditionalFormatting>
        <x14:conditionalFormatting xmlns:xm="http://schemas.microsoft.com/office/excel/2006/main">
          <x14:cfRule type="expression" priority="377" id="{64D3B1C7-FCC0-489B-9A54-F955569354D1}">
            <xm:f>$AW$9&gt;'Input Sheet'!$G$13</xm:f>
            <x14:dxf>
              <font>
                <color theme="2" tint="-0.24994659260841701"/>
              </font>
              <fill>
                <patternFill>
                  <bgColor theme="2" tint="-0.24994659260841701"/>
                </patternFill>
              </fill>
              <border>
                <left/>
                <right/>
                <top/>
                <bottom/>
              </border>
            </x14:dxf>
          </x14:cfRule>
          <xm:sqref>AW9:AW18 AW84:AW110</xm:sqref>
        </x14:conditionalFormatting>
        <x14:conditionalFormatting xmlns:xm="http://schemas.microsoft.com/office/excel/2006/main">
          <x14:cfRule type="expression" priority="376" id="{B833BF39-7630-45ED-A449-C4A77C85CC90}">
            <xm:f>$AX$9&gt;'Input Sheet'!$G$13</xm:f>
            <x14:dxf>
              <font>
                <color theme="2" tint="-0.24994659260841701"/>
              </font>
              <fill>
                <patternFill>
                  <bgColor theme="2" tint="-0.24994659260841701"/>
                </patternFill>
              </fill>
              <border>
                <left/>
                <right/>
                <top/>
                <bottom/>
              </border>
            </x14:dxf>
          </x14:cfRule>
          <xm:sqref>AX9:AX18 AX84:AX110</xm:sqref>
        </x14:conditionalFormatting>
        <x14:conditionalFormatting xmlns:xm="http://schemas.microsoft.com/office/excel/2006/main">
          <x14:cfRule type="expression" priority="375" id="{E3A2C066-6BF5-4E0E-A98E-50B51D43DFA7}">
            <xm:f>$AY$9&gt;'Input Sheet'!$G$13</xm:f>
            <x14:dxf>
              <font>
                <color theme="2" tint="-0.24994659260841701"/>
              </font>
              <fill>
                <patternFill>
                  <bgColor theme="2" tint="-0.24994659260841701"/>
                </patternFill>
              </fill>
              <border>
                <left/>
                <right/>
                <top/>
                <bottom/>
              </border>
            </x14:dxf>
          </x14:cfRule>
          <xm:sqref>AY9:AY18 AY84:AY110</xm:sqref>
        </x14:conditionalFormatting>
        <x14:conditionalFormatting xmlns:xm="http://schemas.microsoft.com/office/excel/2006/main">
          <x14:cfRule type="expression" priority="374" id="{5F9176EA-2C64-4125-AFB6-D7AF90093BE7}">
            <xm:f>$AZ$9&gt;'Input Sheet'!$G$13</xm:f>
            <x14:dxf>
              <font>
                <color theme="2" tint="-0.24994659260841701"/>
              </font>
              <fill>
                <patternFill>
                  <bgColor theme="2" tint="-0.24994659260841701"/>
                </patternFill>
              </fill>
              <border>
                <left/>
                <right/>
                <top/>
                <bottom/>
              </border>
            </x14:dxf>
          </x14:cfRule>
          <xm:sqref>AZ9:AZ18 AZ84:AZ110</xm:sqref>
        </x14:conditionalFormatting>
        <x14:conditionalFormatting xmlns:xm="http://schemas.microsoft.com/office/excel/2006/main">
          <x14:cfRule type="expression" priority="373" id="{4FC8B8EF-0FEF-4DA3-8699-2DEA54362509}">
            <xm:f>$BA$9&gt;'Input Sheet'!$G$13</xm:f>
            <x14:dxf>
              <font>
                <color theme="2" tint="-0.24994659260841701"/>
              </font>
              <fill>
                <patternFill>
                  <bgColor theme="2" tint="-0.24994659260841701"/>
                </patternFill>
              </fill>
              <border>
                <left/>
                <right/>
                <top/>
                <bottom/>
              </border>
            </x14:dxf>
          </x14:cfRule>
          <xm:sqref>BA9:BA18 BA84:BA110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r1 xmlns="084a5cd8-1559-4e94-ac72-b94fb9abc19e">7</Order1>
    <DocComments xmlns="084a5cd8-1559-4e94-ac72-b94fb9abc19e">Password "C!N&amp;a-C3F2".
Application Form Annex to be available in SEP.
</DocComments>
    <DocPublversion xmlns="084a5cd8-1559-4e94-ac72-b94fb9abc19e" xsi:nil="true"/>
    <DocInternalExternal xmlns="084a5cd8-1559-4e94-ac72-b94fb9abc19e">Internal &amp; external</DocInternalExternal>
    <ProgrCategory xmlns="084a5cd8-1559-4e94-ac72-b94fb9abc19e">3. Customised reports &amp; forms</ProgrCategory>
    <ProgrGroup xmlns="084a5cd8-1559-4e94-ac72-b94fb9abc19e">06 CEF</ProgrGroup>
    <DocStatus xmlns="084a5cd8-1559-4e94-ac72-b94fb9abc19e">Ready</DocStatus>
    <DocPublDestination xmlns="084a5cd8-1559-4e94-ac72-b94fb9abc19e" xsi:nil="true"/>
    <DocPublProtocol xmlns="084a5cd8-1559-4e94-ac72-b94fb9abc19e">TPL2-2 Programme tpl - Application forms, etc</DocPublProtocol>
    <DocOfficerComments xmlns="084a5cd8-1559-4e94-ac72-b94fb9abc19e" xsi:nil="true"/>
    <DocPublDate xmlns="084a5cd8-1559-4e94-ac72-b94fb9abc19e" xsi:nil="true"/>
    <ITcomments xmlns="084a5cd8-1559-4e94-ac72-b94fb9abc19e" xsi:nil="true"/>
    <ITstatus xmlns="084a5cd8-1559-4e94-ac72-b94fb9abc19e" xsi:nil="true"/>
    <s86b xmlns="58f75e61-ed07-41d3-a804-02f248e1fa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75f8a0f7f30f5f77f7370b84f75778c6">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a85d8a6fdc43f20cef774df85044c407"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7. xxxx ORIGINAL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2-1 MGAs"/>
              <xsd:enumeration value="CONTR1-1 Expert contracts"/>
              <xsd:enumeration value="GUID1-1 Business - External guidance"/>
              <xsd:enumeration value="GUID1-2 Business - Internal guidance"/>
              <xsd:enumeration value="GUID2-1 Programme tpl - External guidance"/>
              <xsd:enumeration value="GUID2-2 Programme tpl - Internal guidance"/>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ew version ready for IT"/>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AEA528-2CB9-4848-8259-6DB8D308F821}">
  <ds:schemaRefs>
    <ds:schemaRef ds:uri="http://schemas.microsoft.com/sharepoint/v3/contenttype/forms"/>
  </ds:schemaRefs>
</ds:datastoreItem>
</file>

<file path=customXml/itemProps2.xml><?xml version="1.0" encoding="utf-8"?>
<ds:datastoreItem xmlns:ds="http://schemas.openxmlformats.org/officeDocument/2006/customXml" ds:itemID="{7ED23A8A-5685-4341-B71F-75203BBF4F71}">
  <ds:schemaRefs>
    <ds:schemaRef ds:uri="http://schemas.microsoft.com/office/2006/documentManagement/types"/>
    <ds:schemaRef ds:uri="http://purl.org/dc/dcmitype/"/>
    <ds:schemaRef ds:uri="084a5cd8-1559-4e94-ac72-b94fb9abc19e"/>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58f75e61-ed07-41d3-a804-02f248e1fac3"/>
    <ds:schemaRef ds:uri="http://www.w3.org/XML/1998/namespace"/>
  </ds:schemaRefs>
</ds:datastoreItem>
</file>

<file path=customXml/itemProps3.xml><?xml version="1.0" encoding="utf-8"?>
<ds:datastoreItem xmlns:ds="http://schemas.openxmlformats.org/officeDocument/2006/customXml" ds:itemID="{44AAD775-8F4F-4109-8846-E3D7E3576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Notice</vt:lpstr>
      <vt:lpstr>Input Sheet</vt:lpstr>
      <vt:lpstr>Output Financial Analysis</vt:lpstr>
      <vt:lpstr>Output Economic Analysis</vt:lpstr>
      <vt:lpstr>Free input space for info # 1</vt:lpstr>
      <vt:lpstr>Free input space for info #2</vt:lpstr>
      <vt:lpstr>HIDDEN Sensitivities</vt:lpstr>
      <vt:lpstr>'HIDDEN Sensitivities'!Print_Area</vt:lpstr>
      <vt:lpstr>'Input Sheet'!Print_Area</vt:lpstr>
      <vt:lpstr>Notice!Print_Area</vt:lpstr>
      <vt:lpstr>'Output Financial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Template - CEF Transport Call</dc:title>
  <dc:creator>CINEA;Julien.BOLLATI@ec.europa.eu</dc:creator>
  <cp:lastModifiedBy>CONTE Bettina (SJ)</cp:lastModifiedBy>
  <cp:lastPrinted>2017-12-21T13:57:16Z</cp:lastPrinted>
  <dcterms:created xsi:type="dcterms:W3CDTF">2017-09-10T08:51:17Z</dcterms:created>
  <dcterms:modified xsi:type="dcterms:W3CDTF">2022-10-26T15:17:48Z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ies>
</file>