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6090" windowWidth="19230" windowHeight="5910" tabRatio="517" activeTab="0"/>
  </bookViews>
  <sheets>
    <sheet name="Figure 1" sheetId="54" r:id="rId1"/>
    <sheet name="Figure 2" sheetId="55" r:id="rId2"/>
    <sheet name="Table1" sheetId="52" r:id="rId3"/>
    <sheet name="Table2" sheetId="53" r:id="rId4"/>
  </sheets>
  <definedNames/>
  <calcPr calcId="145621"/>
</workbook>
</file>

<file path=xl/sharedStrings.xml><?xml version="1.0" encoding="utf-8"?>
<sst xmlns="http://schemas.openxmlformats.org/spreadsheetml/2006/main" count="289" uniqueCount="164">
  <si>
    <t>Country</t>
  </si>
  <si>
    <t>SE</t>
  </si>
  <si>
    <t>IE</t>
  </si>
  <si>
    <t>IT</t>
  </si>
  <si>
    <t>FI</t>
  </si>
  <si>
    <t>PT</t>
  </si>
  <si>
    <t>CZ</t>
  </si>
  <si>
    <t>BE</t>
  </si>
  <si>
    <t>AT</t>
  </si>
  <si>
    <t>DE</t>
  </si>
  <si>
    <t>FR</t>
  </si>
  <si>
    <t>ES</t>
  </si>
  <si>
    <t>NL</t>
  </si>
  <si>
    <t>DK</t>
  </si>
  <si>
    <t>UK</t>
  </si>
  <si>
    <t>Total</t>
  </si>
  <si>
    <t>CZECH REPUBLIC</t>
  </si>
  <si>
    <t>DENMARK</t>
  </si>
  <si>
    <t>GERMANY</t>
  </si>
  <si>
    <t>ESTONIA</t>
  </si>
  <si>
    <t>GREECE</t>
  </si>
  <si>
    <t>SPAIN</t>
  </si>
  <si>
    <t>FRANCE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</si>
  <si>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</si>
  <si>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</si>
  <si>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</si>
  <si>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</si>
  <si>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</si>
  <si>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</si>
  <si>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</si>
  <si>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</si>
  <si>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</si>
  <si>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SLOVENIA</t>
  </si>
  <si>
    <t>SLOVAKIA</t>
  </si>
  <si>
    <t>FINLAND</t>
  </si>
  <si>
    <t>UNITED KINGDOM</t>
  </si>
  <si>
    <t>Growth</t>
  </si>
  <si>
    <t>FRANKFURT/MAIN</t>
  </si>
  <si>
    <t>AMSTERDAM/SCHIPHOL</t>
  </si>
  <si>
    <t>MADRID/BARAJAS</t>
  </si>
  <si>
    <t>ROMA/FIUMICINO</t>
  </si>
  <si>
    <t>PALMA DE MALLORCA</t>
  </si>
  <si>
    <t>MANCHESTER</t>
  </si>
  <si>
    <t>MILANO/MALPENSA</t>
  </si>
  <si>
    <t>DUBLIN</t>
  </si>
  <si>
    <t>STOCKHOLM/ARLANDA</t>
  </si>
  <si>
    <t>MALAGA</t>
  </si>
  <si>
    <t>LISBOA</t>
  </si>
  <si>
    <t>HAMBURG</t>
  </si>
  <si>
    <t>PRAHA/RUZYNE</t>
  </si>
  <si>
    <t>SWITZERLAND</t>
  </si>
  <si>
    <t>ROMANIA</t>
  </si>
  <si>
    <t>Extra-EU</t>
  </si>
  <si>
    <t>Intra-EU</t>
  </si>
  <si>
    <t>NORWAY</t>
  </si>
  <si>
    <t>BELGIUM</t>
  </si>
  <si>
    <t>SWEDEN</t>
  </si>
  <si>
    <t>POLAND</t>
  </si>
  <si>
    <t>ITALY</t>
  </si>
  <si>
    <t>BULGARIA</t>
  </si>
  <si>
    <t>IRELAND</t>
  </si>
  <si>
    <t>CROATIA</t>
  </si>
  <si>
    <t>ICELAND</t>
  </si>
  <si>
    <t>TURKEY</t>
  </si>
  <si>
    <t>Jan</t>
  </si>
  <si>
    <t>Feb</t>
  </si>
  <si>
    <t>Mar</t>
  </si>
  <si>
    <t>Apr</t>
  </si>
  <si>
    <t>May</t>
  </si>
  <si>
    <t>Jun</t>
  </si>
  <si>
    <t>Nat.</t>
  </si>
  <si>
    <t>THE FORMER YUGOSLAV REPUBLIC OF MACEDONIA</t>
  </si>
  <si>
    <t>Dec</t>
  </si>
  <si>
    <t>Nov</t>
  </si>
  <si>
    <t>Oct</t>
  </si>
  <si>
    <t>Sep</t>
  </si>
  <si>
    <t>Aug</t>
  </si>
  <si>
    <t>Jul</t>
  </si>
  <si>
    <t>Airports*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</si>
  <si>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</si>
  <si>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</si>
  <si>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</si>
  <si>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</si>
  <si>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</si>
  <si>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</si>
  <si>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</si>
  <si>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</si>
  <si>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</si>
  <si>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</si>
  <si>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</si>
  <si>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</si>
  <si>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</si>
  <si>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BG</t>
  </si>
  <si>
    <t>EE</t>
  </si>
  <si>
    <t>CY</t>
  </si>
  <si>
    <t>LV</t>
  </si>
  <si>
    <t>LT</t>
  </si>
  <si>
    <t>LU</t>
  </si>
  <si>
    <t>HU</t>
  </si>
  <si>
    <t>MT</t>
  </si>
  <si>
    <t>PL</t>
  </si>
  <si>
    <t>RO</t>
  </si>
  <si>
    <t>SI</t>
  </si>
  <si>
    <t>SK</t>
  </si>
  <si>
    <t>HR</t>
  </si>
  <si>
    <t>IS</t>
  </si>
  <si>
    <t>NO</t>
  </si>
  <si>
    <t>CH</t>
  </si>
  <si>
    <t>EL</t>
  </si>
  <si>
    <t>Report Title</t>
  </si>
  <si>
    <t>LW THE FORMER YUGOSLAV REPUBLIC OF MACEDONIA</t>
  </si>
  <si>
    <t>ATHENS</t>
  </si>
  <si>
    <t>LONDON/HEATHROW</t>
  </si>
  <si>
    <t>PARIS/CHARLES DE GAULLE</t>
  </si>
  <si>
    <t>MÜNCHEN</t>
  </si>
  <si>
    <t>LONDON/GATWICK</t>
  </si>
  <si>
    <t>PARIS/ORLY</t>
  </si>
  <si>
    <t>KØBENHAVN/KASTRUP</t>
  </si>
  <si>
    <t>WIEN/SCHWECHAT</t>
  </si>
  <si>
    <t>DÜSSELDORF</t>
  </si>
  <si>
    <t>LONDON/STANSTED</t>
  </si>
  <si>
    <t>BERLIN/TEGEL</t>
  </si>
  <si>
    <t>HELSINKI/VANTAA</t>
  </si>
  <si>
    <t>* For more details about the data presented, please see the notes from the “Methodology” section.</t>
  </si>
  <si>
    <t>Source: Eurostat (avia_paoc)</t>
  </si>
  <si>
    <t>EU-28</t>
  </si>
  <si>
    <t>E8</t>
  </si>
  <si>
    <t>LT TURKEY</t>
  </si>
  <si>
    <t>Jan-14</t>
  </si>
  <si>
    <t>Feb-14</t>
  </si>
  <si>
    <t>Mar-14</t>
  </si>
  <si>
    <t>Year Y-1</t>
  </si>
  <si>
    <t>Year Y</t>
  </si>
  <si>
    <t>WARSZAWA/CHOPINA</t>
  </si>
  <si>
    <t>NICE/CÔTE D'AZUR</t>
  </si>
  <si>
    <t>BRUSSELS</t>
  </si>
  <si>
    <t>Jun-14</t>
  </si>
  <si>
    <t>May-14</t>
  </si>
  <si>
    <t>Apr-14</t>
  </si>
  <si>
    <t>Aug-14</t>
  </si>
  <si>
    <t>Jul-14</t>
  </si>
  <si>
    <t>Sep-14</t>
  </si>
  <si>
    <t>Oct-14</t>
  </si>
  <si>
    <t>Nov-14</t>
  </si>
  <si>
    <t>Dec-14</t>
  </si>
  <si>
    <t>Total 
2014</t>
  </si>
  <si>
    <t>Mar-15</t>
  </si>
  <si>
    <t>Jan-15</t>
  </si>
  <si>
    <t>Feb-15</t>
  </si>
  <si>
    <t>2014-100</t>
  </si>
  <si>
    <t>Figure 1: Share of and change in EU-28 monthly passengers carried in 2014 and the first quarter of 2015 (million passengers)*</t>
  </si>
  <si>
    <t>Growth 2014/2015</t>
  </si>
  <si>
    <t>Figure 2: Change in EU-28 monthly passengers carried for 2014 and the first quarter of 2015 (compared to the same month of the previous year)*</t>
  </si>
  <si>
    <t>Table 1: Thousand passengers carried per country: monthly data for 2014 and the first quarter of 2015</t>
  </si>
  <si>
    <t>MK</t>
  </si>
  <si>
    <t>TR</t>
  </si>
  <si>
    <r>
      <t xml:space="preserve">Growth 2014-2015
</t>
    </r>
    <r>
      <rPr>
        <sz val="8"/>
        <rFont val="Arial"/>
        <family val="2"/>
      </rPr>
      <t>based on months available in 2015</t>
    </r>
  </si>
  <si>
    <t>:</t>
  </si>
  <si>
    <t>Table 2: Thousand passengers handled in top airports: monthly data for 2014 and the first quarter of 2015</t>
  </si>
  <si>
    <t>2014</t>
  </si>
  <si>
    <t>BARCELONA/EL PRAT</t>
  </si>
  <si>
    <t>LONDON/LUTON</t>
  </si>
  <si>
    <t>* Top-30 airports according to the total annual passengers handled in 2014</t>
  </si>
  <si>
    <t>Rank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</si>
</sst>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0"/>
      <name val="Arial "/>
      <family val="2"/>
    </font>
    <font>
      <sz val="10"/>
      <name val="Arial"/>
      <family val="2"/>
    </font>
    <font>
      <b/>
      <i/>
      <sz val="10"/>
      <name val="Arial 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8"/>
      <color rgb="FF000000"/>
      <name val="Arial Narrow"/>
      <family val="2"/>
    </font>
    <font>
      <b/>
      <sz val="10"/>
      <name val="+mn-cs"/>
      <family val="2"/>
    </font>
    <font>
      <b/>
      <sz val="10"/>
      <color rgb="FF000000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sz val="8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7D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/>
    </border>
    <border>
      <left/>
      <right style="hair">
        <color indexed="11"/>
      </right>
      <top style="hair">
        <color indexed="11"/>
      </top>
      <bottom style="thin"/>
    </border>
    <border>
      <left style="hair">
        <color indexed="11"/>
      </left>
      <right style="hair">
        <color indexed="11"/>
      </right>
      <top style="hair">
        <color indexed="11"/>
      </top>
      <bottom style="thin"/>
    </border>
    <border>
      <left/>
      <right/>
      <top/>
      <bottom style="hair">
        <color indexed="11"/>
      </bottom>
    </border>
    <border>
      <left style="thin"/>
      <right style="thin"/>
      <top/>
      <bottom style="hair">
        <color indexed="11"/>
      </bottom>
    </border>
    <border>
      <left style="hair">
        <color indexed="11"/>
      </left>
      <right style="hair">
        <color indexed="11"/>
      </right>
      <top/>
      <bottom style="hair">
        <color indexed="11"/>
      </bottom>
    </border>
    <border>
      <left style="hair">
        <color indexed="11"/>
      </left>
      <right/>
      <top/>
      <bottom style="hair">
        <color indexed="11"/>
      </bottom>
    </border>
    <border>
      <left/>
      <right/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/>
      <right/>
      <top style="hair">
        <color indexed="11"/>
      </top>
      <bottom style="thin"/>
    </border>
    <border>
      <left style="thin"/>
      <right style="thin"/>
      <top style="hair">
        <color indexed="11"/>
      </top>
      <bottom style="thin"/>
    </border>
    <border>
      <left style="thin"/>
      <right/>
      <top style="hair">
        <color indexed="11"/>
      </top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>
        <color indexed="11"/>
      </left>
      <right/>
      <top style="hair">
        <color indexed="11"/>
      </top>
      <bottom style="thin"/>
    </border>
    <border>
      <left/>
      <right style="thin"/>
      <top style="thin"/>
      <bottom style="hair">
        <color indexed="11"/>
      </bottom>
    </border>
    <border>
      <left/>
      <right style="hair">
        <color indexed="11"/>
      </right>
      <top style="hair">
        <color indexed="11"/>
      </top>
      <bottom style="hair">
        <color indexed="11"/>
      </bottom>
    </border>
    <border>
      <left style="thin"/>
      <right style="thin"/>
      <top style="thin"/>
      <bottom style="hair">
        <color theme="0" tint="-0.24993999302387238"/>
      </bottom>
    </border>
    <border>
      <left/>
      <right style="thin"/>
      <top style="hair">
        <color indexed="11"/>
      </top>
      <bottom style="hair">
        <color indexed="11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indexed="11"/>
      </top>
      <bottom style="medium"/>
    </border>
    <border>
      <left style="thin"/>
      <right style="hair">
        <color indexed="11"/>
      </right>
      <top style="hair">
        <color indexed="11"/>
      </top>
      <bottom style="medium"/>
    </border>
    <border>
      <left/>
      <right style="hair">
        <color indexed="11"/>
      </right>
      <top style="hair">
        <color indexed="11"/>
      </top>
      <bottom style="medium"/>
    </border>
    <border>
      <left/>
      <right/>
      <top style="hair">
        <color indexed="11"/>
      </top>
      <bottom style="medium"/>
    </border>
    <border>
      <left style="thin"/>
      <right style="thin"/>
      <top style="hair">
        <color theme="0" tint="-0.24993999302387238"/>
      </top>
      <bottom style="medium"/>
    </border>
    <border>
      <left/>
      <right style="thin"/>
      <top style="hair">
        <color indexed="11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thin"/>
      <right/>
      <top/>
      <bottom style="hair">
        <color indexed="11"/>
      </bottom>
    </border>
    <border>
      <left style="thin"/>
      <right/>
      <top style="hair">
        <color indexed="11"/>
      </top>
      <bottom style="hair">
        <color indexed="11"/>
      </bottom>
    </border>
    <border>
      <left style="hair">
        <color indexed="11"/>
      </left>
      <right/>
      <top style="hair">
        <color indexed="11"/>
      </top>
      <bottom style="hair">
        <color indexed="11"/>
      </bottom>
    </border>
    <border>
      <left style="hair">
        <color indexed="11"/>
      </left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thin"/>
      <right/>
      <top style="thin"/>
      <bottom style="thin"/>
    </border>
    <border>
      <left/>
      <right style="thin"/>
      <top style="medium"/>
      <bottom style="hair">
        <color indexed="11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hair">
        <color indexed="11"/>
      </bottom>
    </border>
    <border>
      <left style="thin"/>
      <right/>
      <top style="medium"/>
      <bottom style="hair">
        <color indexed="11"/>
      </bottom>
    </border>
    <border>
      <left style="thin"/>
      <right/>
      <top style="thin"/>
      <bottom style="hair">
        <color indexed="11"/>
      </bottom>
    </border>
    <border>
      <left style="thin"/>
      <right style="thin"/>
      <top style="medium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hair">
        <color indexed="11"/>
      </right>
      <top style="hair">
        <color indexed="11"/>
      </top>
      <bottom style="hair">
        <color indexed="1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21" applyFont="1">
      <alignment/>
      <protection/>
    </xf>
    <xf numFmtId="0" fontId="3" fillId="0" borderId="0" xfId="0" applyFont="1"/>
    <xf numFmtId="0" fontId="3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1" fontId="3" fillId="0" borderId="0" xfId="21" applyNumberFormat="1" applyFont="1" applyBorder="1">
      <alignment/>
      <protection/>
    </xf>
    <xf numFmtId="1" fontId="3" fillId="2" borderId="0" xfId="21" applyNumberFormat="1" applyFont="1" applyFill="1" applyBorder="1">
      <alignment/>
      <protection/>
    </xf>
    <xf numFmtId="164" fontId="3" fillId="0" borderId="0" xfId="15" applyNumberFormat="1" applyFont="1"/>
    <xf numFmtId="164" fontId="3" fillId="2" borderId="0" xfId="15" applyNumberFormat="1" applyFont="1" applyFill="1"/>
    <xf numFmtId="0" fontId="3" fillId="3" borderId="0" xfId="21" applyFont="1" applyFill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21" applyFont="1" applyFill="1">
      <alignment/>
      <protection/>
    </xf>
    <xf numFmtId="0" fontId="4" fillId="3" borderId="0" xfId="21" applyFont="1" applyFill="1">
      <alignment/>
      <protection/>
    </xf>
    <xf numFmtId="9" fontId="3" fillId="3" borderId="0" xfId="15" applyFont="1" applyFill="1"/>
    <xf numFmtId="9" fontId="3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4" fillId="4" borderId="2" xfId="21" applyFont="1" applyFill="1" applyBorder="1" applyAlignment="1">
      <alignment horizontal="center" vertical="center"/>
      <protection/>
    </xf>
    <xf numFmtId="0" fontId="4" fillId="4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left" vertical="center"/>
      <protection/>
    </xf>
    <xf numFmtId="3" fontId="3" fillId="0" borderId="5" xfId="21" applyNumberFormat="1" applyFont="1" applyFill="1" applyBorder="1" applyAlignment="1">
      <alignment horizontal="right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3" fontId="3" fillId="0" borderId="7" xfId="21" applyNumberFormat="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3" fontId="3" fillId="0" borderId="9" xfId="21" applyNumberFormat="1" applyFont="1" applyFill="1" applyBorder="1" applyAlignment="1">
      <alignment horizontal="right" vertical="center"/>
      <protection/>
    </xf>
    <xf numFmtId="3" fontId="3" fillId="2" borderId="7" xfId="21" applyNumberFormat="1" applyFont="1" applyFill="1" applyBorder="1" applyAlignment="1">
      <alignment horizontal="righ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3" fontId="3" fillId="0" borderId="11" xfId="21" applyNumberFormat="1" applyFont="1" applyFill="1" applyBorder="1" applyAlignment="1">
      <alignment horizontal="right" vertical="center"/>
      <protection/>
    </xf>
    <xf numFmtId="3" fontId="3" fillId="0" borderId="12" xfId="21" applyNumberFormat="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left" vertical="center" wrapText="1"/>
      <protection/>
    </xf>
    <xf numFmtId="3" fontId="3" fillId="0" borderId="13" xfId="21" applyNumberFormat="1" applyFont="1" applyFill="1" applyBorder="1" applyAlignment="1">
      <alignment horizontal="right" vertical="center"/>
      <protection/>
    </xf>
    <xf numFmtId="3" fontId="3" fillId="0" borderId="14" xfId="21" applyNumberFormat="1" applyFont="1" applyFill="1" applyBorder="1" applyAlignment="1">
      <alignment horizontal="right" vertical="center"/>
      <protection/>
    </xf>
    <xf numFmtId="3" fontId="3" fillId="0" borderId="15" xfId="21" applyNumberFormat="1" applyFont="1" applyFill="1" applyBorder="1" applyAlignment="1">
      <alignment horizontal="right" vertical="center"/>
      <protection/>
    </xf>
    <xf numFmtId="3" fontId="3" fillId="0" borderId="16" xfId="21" applyNumberFormat="1" applyFont="1" applyFill="1" applyBorder="1" applyAlignment="1">
      <alignment horizontal="right" vertical="center"/>
      <protection/>
    </xf>
    <xf numFmtId="3" fontId="3" fillId="0" borderId="17" xfId="21" applyNumberFormat="1" applyFont="1" applyFill="1" applyBorder="1" applyAlignment="1">
      <alignment horizontal="right" vertical="center"/>
      <protection/>
    </xf>
    <xf numFmtId="0" fontId="3" fillId="0" borderId="0" xfId="21" applyFont="1" applyAlignment="1">
      <alignment horizontal="left"/>
      <protection/>
    </xf>
    <xf numFmtId="3" fontId="4" fillId="5" borderId="18" xfId="0" applyNumberFormat="1" applyFont="1" applyFill="1" applyBorder="1" applyAlignment="1">
      <alignment horizontal="right" vertical="center" wrapText="1"/>
    </xf>
    <xf numFmtId="3" fontId="4" fillId="5" borderId="19" xfId="0" applyNumberFormat="1" applyFont="1" applyFill="1" applyBorder="1" applyAlignment="1">
      <alignment horizontal="right" vertical="center" wrapText="1"/>
    </xf>
    <xf numFmtId="0" fontId="3" fillId="0" borderId="0" xfId="21" applyFont="1" applyAlignment="1">
      <alignment horizontal="center"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10" fontId="3" fillId="0" borderId="0" xfId="15" applyNumberFormat="1" applyFont="1"/>
    <xf numFmtId="0" fontId="3" fillId="0" borderId="21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left" vertical="center"/>
      <protection/>
    </xf>
    <xf numFmtId="3" fontId="3" fillId="0" borderId="22" xfId="21" applyNumberFormat="1" applyFont="1" applyBorder="1" applyAlignment="1">
      <alignment horizontal="right" vertical="center"/>
      <protection/>
    </xf>
    <xf numFmtId="3" fontId="3" fillId="0" borderId="8" xfId="21" applyNumberFormat="1" applyFont="1" applyBorder="1" applyAlignment="1">
      <alignment horizontal="right" vertical="center"/>
      <protection/>
    </xf>
    <xf numFmtId="3" fontId="3" fillId="0" borderId="23" xfId="21" applyNumberFormat="1" applyFont="1" applyBorder="1" applyAlignment="1">
      <alignment horizontal="right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left" vertical="center"/>
      <protection/>
    </xf>
    <xf numFmtId="3" fontId="3" fillId="0" borderId="25" xfId="21" applyNumberFormat="1" applyFont="1" applyBorder="1" applyAlignment="1">
      <alignment horizontal="right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left" vertical="center"/>
      <protection/>
    </xf>
    <xf numFmtId="3" fontId="3" fillId="0" borderId="27" xfId="21" applyNumberFormat="1" applyFont="1" applyBorder="1" applyAlignment="1">
      <alignment horizontal="right" vertical="center"/>
      <protection/>
    </xf>
    <xf numFmtId="3" fontId="3" fillId="0" borderId="28" xfId="21" applyNumberFormat="1" applyFont="1" applyBorder="1" applyAlignment="1">
      <alignment horizontal="right" vertical="center"/>
      <protection/>
    </xf>
    <xf numFmtId="3" fontId="3" fillId="0" borderId="29" xfId="21" applyNumberFormat="1" applyFont="1" applyBorder="1" applyAlignment="1">
      <alignment horizontal="right" vertical="center"/>
      <protection/>
    </xf>
    <xf numFmtId="3" fontId="3" fillId="0" borderId="30" xfId="21" applyNumberFormat="1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4" xfId="21" applyFont="1" applyFill="1" applyBorder="1" applyAlignment="1">
      <alignment horizontal="left" vertical="center" wrapText="1"/>
      <protection/>
    </xf>
    <xf numFmtId="0" fontId="4" fillId="0" borderId="31" xfId="21" applyFont="1" applyFill="1" applyBorder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right" vertical="center"/>
    </xf>
    <xf numFmtId="0" fontId="3" fillId="0" borderId="0" xfId="21" applyFont="1" applyFill="1">
      <alignment/>
      <protection/>
    </xf>
    <xf numFmtId="0" fontId="7" fillId="0" borderId="32" xfId="0" applyNumberFormat="1" applyFont="1" applyFill="1" applyBorder="1" applyAlignment="1">
      <alignment horizontal="left" vertical="center"/>
    </xf>
    <xf numFmtId="4" fontId="7" fillId="0" borderId="32" xfId="0" applyNumberFormat="1" applyFont="1" applyFill="1" applyBorder="1" applyAlignment="1">
      <alignment horizontal="right" vertical="center"/>
    </xf>
    <xf numFmtId="1" fontId="8" fillId="0" borderId="32" xfId="0" applyNumberFormat="1" applyFont="1" applyFill="1" applyBorder="1" applyAlignment="1">
      <alignment horizontal="right" vertical="center"/>
    </xf>
    <xf numFmtId="0" fontId="4" fillId="5" borderId="33" xfId="0" applyFont="1" applyFill="1" applyBorder="1" applyAlignment="1">
      <alignment horizontal="left" vertical="center" wrapText="1"/>
    </xf>
    <xf numFmtId="3" fontId="3" fillId="0" borderId="34" xfId="21" applyNumberFormat="1" applyFont="1" applyFill="1" applyBorder="1" applyAlignment="1">
      <alignment horizontal="right" vertical="center"/>
      <protection/>
    </xf>
    <xf numFmtId="1" fontId="8" fillId="6" borderId="32" xfId="0" applyNumberFormat="1" applyFont="1" applyFill="1" applyBorder="1" applyAlignment="1">
      <alignment horizontal="right" vertical="center"/>
    </xf>
    <xf numFmtId="1" fontId="6" fillId="7" borderId="32" xfId="0" applyNumberFormat="1" applyFont="1" applyFill="1" applyBorder="1" applyAlignment="1">
      <alignment horizontal="center" vertical="center"/>
    </xf>
    <xf numFmtId="0" fontId="6" fillId="7" borderId="32" xfId="0" applyNumberFormat="1" applyFont="1" applyFill="1" applyBorder="1" applyAlignment="1">
      <alignment horizontal="center" vertical="center"/>
    </xf>
    <xf numFmtId="3" fontId="3" fillId="0" borderId="35" xfId="21" applyNumberFormat="1" applyFont="1" applyFill="1" applyBorder="1" applyAlignment="1">
      <alignment horizontal="right" vertical="center"/>
      <protection/>
    </xf>
    <xf numFmtId="3" fontId="3" fillId="0" borderId="36" xfId="21" applyNumberFormat="1" applyFont="1" applyFill="1" applyBorder="1" applyAlignment="1">
      <alignment horizontal="right" vertical="center"/>
      <protection/>
    </xf>
    <xf numFmtId="3" fontId="3" fillId="0" borderId="37" xfId="21" applyNumberFormat="1" applyFont="1" applyFill="1" applyBorder="1" applyAlignment="1">
      <alignment horizontal="right" vertical="center"/>
      <protection/>
    </xf>
    <xf numFmtId="3" fontId="3" fillId="0" borderId="3" xfId="21" applyNumberFormat="1" applyFont="1" applyFill="1" applyBorder="1" applyAlignment="1">
      <alignment horizontal="right" vertical="center"/>
      <protection/>
    </xf>
    <xf numFmtId="3" fontId="3" fillId="0" borderId="20" xfId="21" applyNumberFormat="1" applyFont="1" applyFill="1" applyBorder="1" applyAlignment="1">
      <alignment horizontal="right" vertical="center"/>
      <protection/>
    </xf>
    <xf numFmtId="3" fontId="3" fillId="0" borderId="38" xfId="21" applyNumberFormat="1" applyFont="1" applyFill="1" applyBorder="1" applyAlignment="1">
      <alignment horizontal="right" vertical="center"/>
      <protection/>
    </xf>
    <xf numFmtId="3" fontId="3" fillId="0" borderId="39" xfId="21" applyNumberFormat="1" applyFont="1" applyFill="1" applyBorder="1" applyAlignment="1">
      <alignment horizontal="right" vertical="center"/>
      <protection/>
    </xf>
    <xf numFmtId="3" fontId="3" fillId="0" borderId="40" xfId="21" applyNumberFormat="1" applyFont="1" applyFill="1" applyBorder="1" applyAlignment="1">
      <alignment horizontal="right" vertical="center"/>
      <protection/>
    </xf>
    <xf numFmtId="3" fontId="3" fillId="0" borderId="41" xfId="21" applyNumberFormat="1" applyFont="1" applyFill="1" applyBorder="1" applyAlignment="1">
      <alignment horizontal="right" vertical="center"/>
      <protection/>
    </xf>
    <xf numFmtId="3" fontId="3" fillId="0" borderId="42" xfId="21" applyNumberFormat="1" applyFont="1" applyFill="1" applyBorder="1" applyAlignment="1">
      <alignment horizontal="right" vertical="center"/>
      <protection/>
    </xf>
    <xf numFmtId="3" fontId="3" fillId="0" borderId="43" xfId="21" applyNumberFormat="1" applyFont="1" applyFill="1" applyBorder="1" applyAlignment="1">
      <alignment horizontal="right" vertical="center"/>
      <protection/>
    </xf>
    <xf numFmtId="9" fontId="4" fillId="5" borderId="44" xfId="15" applyFont="1" applyFill="1" applyBorder="1" applyAlignment="1">
      <alignment horizontal="right" vertical="center" wrapText="1"/>
    </xf>
    <xf numFmtId="9" fontId="3" fillId="0" borderId="35" xfId="15" applyFont="1" applyFill="1" applyBorder="1" applyAlignment="1">
      <alignment horizontal="right" vertical="center"/>
    </xf>
    <xf numFmtId="9" fontId="3" fillId="0" borderId="12" xfId="15" applyFont="1" applyFill="1" applyBorder="1" applyAlignment="1">
      <alignment horizontal="right" vertical="center"/>
    </xf>
    <xf numFmtId="9" fontId="3" fillId="0" borderId="0" xfId="15" applyFont="1"/>
    <xf numFmtId="9" fontId="3" fillId="0" borderId="35" xfId="15" applyNumberFormat="1" applyFont="1" applyFill="1" applyBorder="1" applyAlignment="1">
      <alignment horizontal="right" vertical="center"/>
    </xf>
    <xf numFmtId="4" fontId="3" fillId="0" borderId="0" xfId="21" applyNumberFormat="1" applyFont="1">
      <alignment/>
      <protection/>
    </xf>
    <xf numFmtId="0" fontId="3" fillId="4" borderId="45" xfId="21" applyFont="1" applyFill="1" applyBorder="1" applyAlignment="1">
      <alignment horizontal="center" vertical="center"/>
      <protection/>
    </xf>
    <xf numFmtId="0" fontId="3" fillId="4" borderId="31" xfId="21" applyFont="1" applyFill="1" applyBorder="1" applyAlignment="1">
      <alignment horizontal="center" vertical="center"/>
      <protection/>
    </xf>
    <xf numFmtId="0" fontId="4" fillId="4" borderId="46" xfId="21" applyFont="1" applyFill="1" applyBorder="1" applyAlignment="1">
      <alignment horizontal="center" vertical="center" wrapText="1"/>
      <protection/>
    </xf>
    <xf numFmtId="0" fontId="4" fillId="4" borderId="47" xfId="21" applyFont="1" applyFill="1" applyBorder="1" applyAlignment="1">
      <alignment horizontal="center" vertical="center" wrapText="1"/>
      <protection/>
    </xf>
    <xf numFmtId="0" fontId="4" fillId="4" borderId="48" xfId="21" applyFont="1" applyFill="1" applyBorder="1" applyAlignment="1">
      <alignment horizontal="center" vertical="center" wrapText="1"/>
      <protection/>
    </xf>
    <xf numFmtId="0" fontId="4" fillId="4" borderId="49" xfId="21" applyFont="1" applyFill="1" applyBorder="1" applyAlignment="1">
      <alignment horizontal="center" vertical="center" wrapText="1"/>
      <protection/>
    </xf>
    <xf numFmtId="0" fontId="4" fillId="4" borderId="50" xfId="21" applyFont="1" applyFill="1" applyBorder="1" applyAlignment="1">
      <alignment horizontal="center" vertical="center"/>
      <protection/>
    </xf>
    <xf numFmtId="0" fontId="4" fillId="4" borderId="45" xfId="21" applyFont="1" applyFill="1" applyBorder="1" applyAlignment="1">
      <alignment horizontal="center" vertical="center"/>
      <protection/>
    </xf>
    <xf numFmtId="0" fontId="4" fillId="4" borderId="51" xfId="21" applyFont="1" applyFill="1" applyBorder="1" applyAlignment="1">
      <alignment horizontal="center" vertical="center"/>
      <protection/>
    </xf>
    <xf numFmtId="0" fontId="4" fillId="4" borderId="45" xfId="21" applyFont="1" applyFill="1" applyBorder="1" applyAlignment="1">
      <alignment horizontal="center" vertical="center" wrapText="1"/>
      <protection/>
    </xf>
    <xf numFmtId="0" fontId="4" fillId="4" borderId="31" xfId="21" applyFont="1" applyFill="1" applyBorder="1" applyAlignment="1">
      <alignment horizontal="center" vertical="center" wrapText="1"/>
      <protection/>
    </xf>
    <xf numFmtId="0" fontId="4" fillId="4" borderId="52" xfId="21" applyFont="1" applyFill="1" applyBorder="1" applyAlignment="1">
      <alignment horizontal="center" vertical="center" wrapText="1"/>
      <protection/>
    </xf>
    <xf numFmtId="0" fontId="4" fillId="4" borderId="12" xfId="21" applyFont="1" applyFill="1" applyBorder="1" applyAlignment="1">
      <alignment horizontal="center" vertical="center" wrapText="1"/>
      <protection/>
    </xf>
    <xf numFmtId="0" fontId="4" fillId="8" borderId="53" xfId="21" applyFont="1" applyFill="1" applyBorder="1" applyAlignment="1">
      <alignment horizontal="center" vertical="center" wrapText="1"/>
      <protection/>
    </xf>
    <xf numFmtId="0" fontId="4" fillId="8" borderId="54" xfId="21" applyFont="1" applyFill="1" applyBorder="1" applyAlignment="1">
      <alignment horizontal="center" vertical="center" wrapText="1"/>
      <protection/>
    </xf>
    <xf numFmtId="0" fontId="9" fillId="0" borderId="0" xfId="0" applyFont="1"/>
    <xf numFmtId="0" fontId="9" fillId="0" borderId="0" xfId="21" applyFont="1">
      <alignment/>
      <protection/>
    </xf>
    <xf numFmtId="9" fontId="3" fillId="0" borderId="55" xfId="15" applyNumberFormat="1" applyFont="1" applyBorder="1" applyAlignment="1">
      <alignment horizontal="right" vertical="center"/>
    </xf>
    <xf numFmtId="9" fontId="3" fillId="0" borderId="27" xfId="15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4725"/>
          <c:w val="0.868"/>
          <c:h val="0.8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1'!$D$50:$R$50</c:f>
              <c:strCache/>
            </c:strRef>
          </c:cat>
          <c:val>
            <c:numRef>
              <c:f>'Figure 1'!$D$54:$R$54</c:f>
              <c:numCache/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78829"/>
        <c:crosses val="autoZero"/>
        <c:auto val="0"/>
        <c:lblOffset val="100"/>
        <c:tickLblSkip val="1"/>
        <c:noMultiLvlLbl val="0"/>
      </c:catAx>
      <c:valAx>
        <c:axId val="8578829"/>
        <c:scaling>
          <c:orientation val="minMax"/>
          <c:max val="100"/>
          <c:min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crossAx val="15866284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L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24725"/>
          <c:w val="0.46725"/>
          <c:h val="0.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74AFB6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DFD7D1"/>
              </a:solidFill>
              <a:ln w="12700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1'!$C$66:$C$68</c:f>
              <c:strCache/>
            </c:strRef>
          </c:cat>
          <c:val>
            <c:numRef>
              <c:f>'Figure 1'!$D$66:$D$68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LU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75"/>
          <c:y val="0.09575"/>
          <c:w val="0.859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2'!$B$32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2'!$C$31:$Q$31</c:f>
              <c:strCache/>
            </c:strRef>
          </c:cat>
          <c:val>
            <c:numRef>
              <c:f>'Figure 2'!$C$32:$Q$32</c:f>
              <c:numCache/>
            </c:numRef>
          </c:val>
        </c:ser>
        <c:gapWidth val="200"/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  <c:max val="0.0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0100598"/>
        <c:crosses val="autoZero"/>
        <c:crossBetween val="between"/>
        <c:dispUnits/>
        <c:majorUnit val="0.0100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fr-LU"/>
  <c:printSettings xmlns:c="http://schemas.openxmlformats.org/drawingml/2006/chart">
    <c:headerFooter/>
    <c:pageMargins b="1" l="0.75000000000000033" r="0.75000000000000033" t="1" header="0.5" footer="0.5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0.8525</cdr:y>
    </cdr:from>
    <cdr:to>
      <cdr:x>0.15</cdr:x>
      <cdr:y>0.897</cdr:y>
    </cdr:to>
    <cdr:sp macro="" textlink="">
      <cdr:nvSpPr>
        <cdr:cNvPr id="2" name="Text Box 176"/>
        <cdr:cNvSpPr txBox="1">
          <a:spLocks noChangeArrowheads="1"/>
        </cdr:cNvSpPr>
      </cdr:nvSpPr>
      <cdr:spPr bwMode="auto">
        <a:xfrm>
          <a:off x="1390650" y="4676775"/>
          <a:ext cx="457200" cy="2476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-4.3%</a:t>
          </a:r>
        </a:p>
      </cdr:txBody>
    </cdr:sp>
  </cdr:relSizeAnchor>
  <cdr:relSizeAnchor xmlns:cdr="http://schemas.openxmlformats.org/drawingml/2006/chartDrawing">
    <cdr:from>
      <cdr:x>0.89625</cdr:x>
      <cdr:y>0.71725</cdr:y>
    </cdr:from>
    <cdr:to>
      <cdr:x>0.94225</cdr:x>
      <cdr:y>0.746</cdr:y>
    </cdr:to>
    <cdr:sp macro="" textlink="">
      <cdr:nvSpPr>
        <cdr:cNvPr id="4" name="Text Box 176"/>
        <cdr:cNvSpPr txBox="1">
          <a:spLocks noChangeArrowheads="1"/>
        </cdr:cNvSpPr>
      </cdr:nvSpPr>
      <cdr:spPr bwMode="auto">
        <a:xfrm>
          <a:off x="11077575" y="3933825"/>
          <a:ext cx="57150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+20.9%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0.29825</cdr:y>
    </cdr:from>
    <cdr:to>
      <cdr:x>0.3945</cdr:x>
      <cdr:y>0.41625</cdr:y>
    </cdr:to>
    <cdr:sp macro="" textlink="">
      <cdr:nvSpPr>
        <cdr:cNvPr id="94209" name="Text Box 2"/>
        <cdr:cNvSpPr txBox="1">
          <a:spLocks noChangeArrowheads="1"/>
        </cdr:cNvSpPr>
      </cdr:nvSpPr>
      <cdr:spPr bwMode="auto">
        <a:xfrm>
          <a:off x="1152525" y="1343025"/>
          <a:ext cx="1743075" cy="5334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7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</a:t>
          </a:r>
          <a:endParaRPr lang="en-US" sz="75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 of total: 20%</a:t>
          </a: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14/15 growth: +3.8%</a:t>
          </a:r>
        </a:p>
      </cdr:txBody>
    </cdr:sp>
  </cdr:relSizeAnchor>
  <cdr:relSizeAnchor xmlns:cdr="http://schemas.openxmlformats.org/drawingml/2006/chartDrawing">
    <cdr:from>
      <cdr:x>0.16125</cdr:x>
      <cdr:y>0.5175</cdr:y>
    </cdr:from>
    <cdr:to>
      <cdr:x>0.4075</cdr:x>
      <cdr:y>0.6305</cdr:y>
    </cdr:to>
    <cdr:sp macro="" textlink="">
      <cdr:nvSpPr>
        <cdr:cNvPr id="94210" name="Text Box 3"/>
        <cdr:cNvSpPr txBox="1">
          <a:spLocks noChangeArrowheads="1"/>
        </cdr:cNvSpPr>
      </cdr:nvSpPr>
      <cdr:spPr bwMode="auto">
        <a:xfrm>
          <a:off x="1181100" y="2343150"/>
          <a:ext cx="1809750" cy="5143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7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Extra-EU</a:t>
          </a:r>
          <a:endParaRPr lang="en-US" sz="7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Share of total: 39%</a:t>
          </a: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750" b="0" i="0">
              <a:effectLst/>
              <a:latin typeface="Arial" pitchFamily="34" charset="0"/>
              <a:ea typeface="+mn-ea"/>
              <a:cs typeface="Arial" pitchFamily="34" charset="0"/>
            </a:rPr>
            <a:t>14/15 growth: </a:t>
          </a:r>
          <a:r>
            <a:rPr lang="en-US" sz="7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+2.8%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95250</xdr:rowOff>
    </xdr:from>
    <xdr:to>
      <xdr:col>18</xdr:col>
      <xdr:colOff>323850</xdr:colOff>
      <xdr:row>42</xdr:row>
      <xdr:rowOff>76200</xdr:rowOff>
    </xdr:to>
    <xdr:grpSp>
      <xdr:nvGrpSpPr>
        <xdr:cNvPr id="3" name="Group 21"/>
        <xdr:cNvGrpSpPr>
          <a:grpSpLocks/>
        </xdr:cNvGrpSpPr>
      </xdr:nvGrpSpPr>
      <xdr:grpSpPr bwMode="auto">
        <a:xfrm>
          <a:off x="171450" y="742950"/>
          <a:ext cx="12820650" cy="6086475"/>
          <a:chOff x="-33" y="8"/>
          <a:chExt cx="924" cy="644"/>
        </a:xfrm>
      </xdr:grpSpPr>
      <xdr:graphicFrame macro="">
        <xdr:nvGraphicFramePr>
          <xdr:cNvPr id="6" name="Chart 1"/>
          <xdr:cNvGraphicFramePr/>
        </xdr:nvGraphicFramePr>
        <xdr:xfrm>
          <a:off x="0" y="62"/>
          <a:ext cx="891" cy="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7"/>
          <xdr:cNvGraphicFramePr/>
        </xdr:nvGraphicFramePr>
        <xdr:xfrm>
          <a:off x="-33" y="8"/>
          <a:ext cx="530" cy="4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11" y="87"/>
            <a:ext cx="290" cy="4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000" b="1" baseline="0" smtClean="0">
                <a:latin typeface="+mn-lt"/>
                <a:ea typeface="+mn-ea"/>
                <a:cs typeface="+mn-cs"/>
              </a:rPr>
              <a:t>Passenger transport in the first quarter of 2015 </a:t>
            </a:r>
          </a:p>
          <a:p>
            <a:pPr algn="ctr" rtl="1">
              <a:defRPr sz="1000"/>
            </a:pPr>
            <a:r>
              <a:rPr lang="en-US" sz="1000" b="1" baseline="0" smtClean="0">
                <a:latin typeface="+mn-lt"/>
                <a:ea typeface="+mn-ea"/>
                <a:cs typeface="+mn-cs"/>
              </a:rPr>
              <a:t>174 </a:t>
            </a:r>
            <a:r>
              <a:rPr lang="en-US" sz="1000" b="1" baseline="0">
                <a:latin typeface="+mn-lt"/>
                <a:ea typeface="+mn-ea"/>
                <a:cs typeface="+mn-cs"/>
              </a:rPr>
              <a:t>million passengers</a:t>
            </a:r>
          </a:p>
          <a:p>
            <a:pPr algn="ctr" rtl="1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168"/>
          <xdr:cNvSpPr txBox="1">
            <a:spLocks noChangeArrowheads="1"/>
          </xdr:cNvSpPr>
        </xdr:nvSpPr>
        <xdr:spPr bwMode="auto">
          <a:xfrm>
            <a:off x="137" y="208"/>
            <a:ext cx="105" cy="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75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Intra-EU</a:t>
            </a:r>
            <a:endParaRPr lang="en-US" sz="7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n-US" sz="75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Share of total: 41%</a:t>
            </a:r>
          </a:p>
          <a:p>
            <a:pPr algn="ctr" rtl="1">
              <a:defRPr sz="1000"/>
            </a:pPr>
            <a:r>
              <a:rPr lang="en-US" sz="75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14/15 growth: </a:t>
            </a:r>
            <a:r>
              <a:rPr lang="en-US" sz="75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+8.9%</a:t>
            </a:r>
          </a:p>
        </xdr:txBody>
      </xdr:sp>
      <xdr:sp macro="" textlink="">
        <xdr:nvSpPr>
          <xdr:cNvPr id="12" name="Text Box 176"/>
          <xdr:cNvSpPr txBox="1">
            <a:spLocks noChangeArrowheads="1"/>
          </xdr:cNvSpPr>
        </xdr:nvSpPr>
        <xdr:spPr bwMode="auto">
          <a:xfrm>
            <a:off x="540" y="223"/>
            <a:ext cx="38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endParaRPr lang="en-U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Text Box 176"/>
          <xdr:cNvSpPr txBox="1">
            <a:spLocks noChangeArrowheads="1"/>
          </xdr:cNvSpPr>
        </xdr:nvSpPr>
        <xdr:spPr bwMode="auto">
          <a:xfrm>
            <a:off x="189" y="509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+20.7%</a:t>
            </a:r>
          </a:p>
        </xdr:txBody>
      </xdr:sp>
      <xdr:sp macro="" textlink="">
        <xdr:nvSpPr>
          <xdr:cNvPr id="16" name="Text Box 176"/>
          <xdr:cNvSpPr txBox="1">
            <a:spLocks noChangeArrowheads="1"/>
          </xdr:cNvSpPr>
        </xdr:nvSpPr>
        <xdr:spPr bwMode="auto">
          <a:xfrm>
            <a:off x="611" y="352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-24.5%</a:t>
            </a:r>
          </a:p>
        </xdr:txBody>
      </xdr:sp>
    </xdr:grpSp>
    <xdr:clientData/>
  </xdr:twoCellAnchor>
  <xdr:twoCellAnchor>
    <xdr:from>
      <xdr:col>2</xdr:col>
      <xdr:colOff>590550</xdr:colOff>
      <xdr:row>36</xdr:row>
      <xdr:rowOff>47625</xdr:rowOff>
    </xdr:from>
    <xdr:to>
      <xdr:col>3</xdr:col>
      <xdr:colOff>581025</xdr:colOff>
      <xdr:row>37</xdr:row>
      <xdr:rowOff>76200</xdr:rowOff>
    </xdr:to>
    <xdr:cxnSp macro="">
      <xdr:nvCxnSpPr>
        <xdr:cNvPr id="19" name="Straight Arrow Connector 18"/>
        <xdr:cNvCxnSpPr/>
      </xdr:nvCxnSpPr>
      <xdr:spPr bwMode="auto">
        <a:xfrm>
          <a:off x="1847850" y="5829300"/>
          <a:ext cx="752475" cy="1714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4</xdr:col>
      <xdr:colOff>161925</xdr:colOff>
      <xdr:row>31</xdr:row>
      <xdr:rowOff>47625</xdr:rowOff>
    </xdr:from>
    <xdr:to>
      <xdr:col>5</xdr:col>
      <xdr:colOff>142875</xdr:colOff>
      <xdr:row>36</xdr:row>
      <xdr:rowOff>114300</xdr:rowOff>
    </xdr:to>
    <xdr:cxnSp macro="">
      <xdr:nvCxnSpPr>
        <xdr:cNvPr id="21" name="Straight Arrow Connector 20"/>
        <xdr:cNvCxnSpPr/>
      </xdr:nvCxnSpPr>
      <xdr:spPr bwMode="auto">
        <a:xfrm flipV="1">
          <a:off x="2876550" y="5019675"/>
          <a:ext cx="676275" cy="8667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10</xdr:col>
      <xdr:colOff>161925</xdr:colOff>
      <xdr:row>10</xdr:row>
      <xdr:rowOff>38100</xdr:rowOff>
    </xdr:from>
    <xdr:to>
      <xdr:col>11</xdr:col>
      <xdr:colOff>171450</xdr:colOff>
      <xdr:row>16</xdr:row>
      <xdr:rowOff>19050</xdr:rowOff>
    </xdr:to>
    <xdr:cxnSp macro="">
      <xdr:nvCxnSpPr>
        <xdr:cNvPr id="13" name="Straight Arrow Connector 12"/>
        <xdr:cNvCxnSpPr/>
      </xdr:nvCxnSpPr>
      <xdr:spPr bwMode="auto">
        <a:xfrm>
          <a:off x="7181850" y="1657350"/>
          <a:ext cx="704850" cy="9144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10</xdr:col>
      <xdr:colOff>533400</xdr:colOff>
      <xdr:row>12</xdr:row>
      <xdr:rowOff>19050</xdr:rowOff>
    </xdr:from>
    <xdr:to>
      <xdr:col>11</xdr:col>
      <xdr:colOff>428625</xdr:colOff>
      <xdr:row>13</xdr:row>
      <xdr:rowOff>19050</xdr:rowOff>
    </xdr:to>
    <xdr:sp macro="" textlink="">
      <xdr:nvSpPr>
        <xdr:cNvPr id="40" name="Text Box 176"/>
        <xdr:cNvSpPr txBox="1">
          <a:spLocks noChangeArrowheads="1"/>
        </xdr:cNvSpPr>
      </xdr:nvSpPr>
      <xdr:spPr bwMode="auto">
        <a:xfrm>
          <a:off x="7553325" y="1962150"/>
          <a:ext cx="590550" cy="142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-11.4%</a:t>
          </a:r>
        </a:p>
      </xdr:txBody>
    </xdr:sp>
    <xdr:clientData/>
  </xdr:twoCellAnchor>
  <xdr:twoCellAnchor>
    <xdr:from>
      <xdr:col>12</xdr:col>
      <xdr:colOff>209550</xdr:colOff>
      <xdr:row>21</xdr:row>
      <xdr:rowOff>19050</xdr:rowOff>
    </xdr:from>
    <xdr:to>
      <xdr:col>13</xdr:col>
      <xdr:colOff>200025</xdr:colOff>
      <xdr:row>31</xdr:row>
      <xdr:rowOff>28575</xdr:rowOff>
    </xdr:to>
    <xdr:cxnSp macro="">
      <xdr:nvCxnSpPr>
        <xdr:cNvPr id="31" name="Straight Arrow Connector 30"/>
        <xdr:cNvCxnSpPr/>
      </xdr:nvCxnSpPr>
      <xdr:spPr bwMode="auto">
        <a:xfrm>
          <a:off x="8620125" y="3381375"/>
          <a:ext cx="685800" cy="16287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16</xdr:col>
      <xdr:colOff>238125</xdr:colOff>
      <xdr:row>29</xdr:row>
      <xdr:rowOff>19050</xdr:rowOff>
    </xdr:from>
    <xdr:to>
      <xdr:col>17</xdr:col>
      <xdr:colOff>285750</xdr:colOff>
      <xdr:row>35</xdr:row>
      <xdr:rowOff>57150</xdr:rowOff>
    </xdr:to>
    <xdr:cxnSp macro="">
      <xdr:nvCxnSpPr>
        <xdr:cNvPr id="33" name="Straight Arrow Connector 32"/>
        <xdr:cNvCxnSpPr/>
      </xdr:nvCxnSpPr>
      <xdr:spPr bwMode="auto">
        <a:xfrm flipV="1">
          <a:off x="11430000" y="4676775"/>
          <a:ext cx="742950" cy="962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133350</xdr:rowOff>
    </xdr:from>
    <xdr:to>
      <xdr:col>17</xdr:col>
      <xdr:colOff>180975</xdr:colOff>
      <xdr:row>20</xdr:row>
      <xdr:rowOff>76200</xdr:rowOff>
    </xdr:to>
    <xdr:graphicFrame macro="">
      <xdr:nvGraphicFramePr>
        <xdr:cNvPr id="2" name="Chart 1025"/>
        <xdr:cNvGraphicFramePr/>
      </xdr:nvGraphicFramePr>
      <xdr:xfrm>
        <a:off x="752475" y="619125"/>
        <a:ext cx="11334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tabSelected="1" zoomScale="110" zoomScaleNormal="110" workbookViewId="0" topLeftCell="A1">
      <selection activeCell="A34" sqref="A34"/>
    </sheetView>
  </sheetViews>
  <sheetFormatPr defaultColWidth="9.00390625" defaultRowHeight="12.75"/>
  <cols>
    <col min="1" max="1" width="9.125" style="2" customWidth="1"/>
    <col min="2" max="2" width="7.375" style="2" customWidth="1"/>
    <col min="3" max="3" width="10.00390625" style="2" bestFit="1" customWidth="1"/>
    <col min="4" max="7" width="9.125" style="2" customWidth="1"/>
    <col min="8" max="8" width="9.875" style="2" bestFit="1" customWidth="1"/>
    <col min="9" max="9" width="9.125" style="2" customWidth="1"/>
    <col min="10" max="10" width="10.125" style="2" customWidth="1"/>
    <col min="11" max="17" width="9.125" style="2" customWidth="1"/>
    <col min="18" max="18" width="10.25390625" style="2" customWidth="1"/>
    <col min="19" max="19" width="10.125" style="2" customWidth="1"/>
    <col min="20" max="20" width="9.125" style="2" customWidth="1"/>
    <col min="21" max="21" width="11.375" style="2" customWidth="1"/>
    <col min="22" max="22" width="11.25390625" style="2" customWidth="1"/>
    <col min="23" max="23" width="9.125" style="2" customWidth="1"/>
    <col min="24" max="24" width="10.875" style="2" bestFit="1" customWidth="1"/>
    <col min="25" max="16384" width="9.125" style="2" customWidth="1"/>
  </cols>
  <sheetData>
    <row r="1" ht="12.75">
      <c r="A1" s="1"/>
    </row>
    <row r="2" spans="1:8" ht="12.75">
      <c r="A2" s="9"/>
      <c r="B2" s="10"/>
      <c r="C2" s="6"/>
      <c r="D2" s="7"/>
      <c r="E2" s="11"/>
      <c r="F2" s="8"/>
      <c r="G2" s="9"/>
      <c r="H2" s="1"/>
    </row>
    <row r="3" spans="1:8" ht="12.75">
      <c r="A3" s="9"/>
      <c r="B3" s="1"/>
      <c r="C3" s="12" t="s">
        <v>150</v>
      </c>
      <c r="D3" s="13"/>
      <c r="E3" s="9"/>
      <c r="F3" s="9"/>
      <c r="G3" s="9"/>
      <c r="H3" s="9"/>
    </row>
    <row r="4" spans="1:8" ht="12.75">
      <c r="A4" s="9"/>
      <c r="B4" s="1"/>
      <c r="C4" s="1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9"/>
      <c r="B7" s="9"/>
      <c r="D7" s="1"/>
      <c r="E7" s="9"/>
      <c r="F7" s="9"/>
      <c r="G7" s="9"/>
      <c r="H7" s="9"/>
    </row>
    <row r="8" spans="1:8" ht="12.75">
      <c r="A8" s="9"/>
      <c r="B8" s="9"/>
      <c r="C8" s="9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9"/>
      <c r="B11" s="9"/>
      <c r="C11" s="9"/>
      <c r="D11" s="9"/>
      <c r="E11" s="9"/>
      <c r="F11" s="9"/>
      <c r="G11" s="9"/>
      <c r="H11" s="9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1.25">
      <c r="A13" s="9"/>
      <c r="B13" s="9"/>
      <c r="C13" s="9"/>
      <c r="D13" s="9"/>
      <c r="E13" s="9"/>
      <c r="F13" s="9"/>
      <c r="G13" s="9"/>
      <c r="H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9"/>
      <c r="B26" s="1"/>
      <c r="C26" s="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44" ht="12.75">
      <c r="C44" s="2" t="s">
        <v>123</v>
      </c>
    </row>
    <row r="45" ht="12.75">
      <c r="C45" s="2" t="s">
        <v>124</v>
      </c>
    </row>
    <row r="48" spans="2:28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</row>
    <row r="49" spans="2:28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</row>
    <row r="50" spans="2:28" ht="12.75">
      <c r="B50" s="101"/>
      <c r="C50" s="101"/>
      <c r="D50" s="101" t="s">
        <v>128</v>
      </c>
      <c r="E50" s="101" t="s">
        <v>129</v>
      </c>
      <c r="F50" s="101" t="s">
        <v>130</v>
      </c>
      <c r="G50" s="101" t="s">
        <v>138</v>
      </c>
      <c r="H50" s="101" t="s">
        <v>137</v>
      </c>
      <c r="I50" s="101" t="s">
        <v>136</v>
      </c>
      <c r="J50" s="101" t="s">
        <v>140</v>
      </c>
      <c r="K50" s="101" t="s">
        <v>139</v>
      </c>
      <c r="L50" s="101" t="s">
        <v>141</v>
      </c>
      <c r="M50" s="101" t="s">
        <v>142</v>
      </c>
      <c r="N50" s="101" t="s">
        <v>143</v>
      </c>
      <c r="O50" s="101" t="s">
        <v>144</v>
      </c>
      <c r="P50" s="101" t="s">
        <v>147</v>
      </c>
      <c r="Q50" s="101" t="s">
        <v>148</v>
      </c>
      <c r="R50" s="101" t="s">
        <v>146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</row>
    <row r="51" spans="2:28" ht="12.75">
      <c r="B51" s="101"/>
      <c r="C51" s="101" t="s">
        <v>36</v>
      </c>
      <c r="D51" s="101">
        <f>(D53/D52)-1</f>
        <v>0.04259630893373423</v>
      </c>
      <c r="E51" s="101">
        <f>(E53/E52)-1</f>
        <v>0.03515473211718634</v>
      </c>
      <c r="F51" s="101">
        <f aca="true" t="shared" si="0" ref="F51:O51">(F53/F52)-1</f>
        <v>0.0024262161101322732</v>
      </c>
      <c r="G51" s="101">
        <f t="shared" si="0"/>
        <v>0.06587151883391562</v>
      </c>
      <c r="H51" s="101">
        <f t="shared" si="0"/>
        <v>0.03533847662712808</v>
      </c>
      <c r="I51" s="101">
        <f t="shared" si="0"/>
        <v>0.046723456370402205</v>
      </c>
      <c r="J51" s="101">
        <f t="shared" si="0"/>
        <v>0.037078375639995276</v>
      </c>
      <c r="K51" s="101">
        <f t="shared" si="0"/>
        <v>0.0594118371488479</v>
      </c>
      <c r="L51" s="101">
        <f t="shared" si="0"/>
        <v>0.03250263521385488</v>
      </c>
      <c r="M51" s="101">
        <f t="shared" si="0"/>
        <v>0.04331049670390685</v>
      </c>
      <c r="N51" s="101">
        <f t="shared" si="0"/>
        <v>0.0432734360979532</v>
      </c>
      <c r="O51" s="101">
        <f t="shared" si="0"/>
        <v>0.04396491478638187</v>
      </c>
      <c r="P51" s="101">
        <f>(P53/P52)-1</f>
        <v>0.04657342733506442</v>
      </c>
      <c r="Q51" s="101">
        <f>(Q53/Q52)-1</f>
        <v>0.05691437454745052</v>
      </c>
      <c r="R51" s="101">
        <f aca="true" t="shared" si="1" ref="R51">(R53/R52)-1</f>
        <v>0.058755513805006876</v>
      </c>
      <c r="S51" s="101"/>
      <c r="T51" s="101"/>
      <c r="U51" s="101"/>
      <c r="V51" s="101"/>
      <c r="W51" s="101"/>
      <c r="X51" s="101"/>
      <c r="Y51" s="101"/>
      <c r="Z51" s="101"/>
      <c r="AA51" s="101"/>
      <c r="AB51" s="101"/>
    </row>
    <row r="52" spans="2:28" ht="12.75">
      <c r="B52" s="101"/>
      <c r="C52" s="101" t="s">
        <v>131</v>
      </c>
      <c r="D52" s="101">
        <v>51077219</v>
      </c>
      <c r="E52" s="101">
        <v>49235932</v>
      </c>
      <c r="F52" s="101">
        <v>61374170</v>
      </c>
      <c r="G52" s="101">
        <v>66407274</v>
      </c>
      <c r="H52" s="101">
        <v>75652299</v>
      </c>
      <c r="I52" s="101">
        <v>82312104</v>
      </c>
      <c r="J52" s="101">
        <v>90780541</v>
      </c>
      <c r="K52" s="101">
        <v>92316031</v>
      </c>
      <c r="L52" s="101">
        <v>83917288</v>
      </c>
      <c r="M52" s="101">
        <v>75516982</v>
      </c>
      <c r="N52" s="101">
        <v>56986993</v>
      </c>
      <c r="O52" s="101">
        <v>56643235</v>
      </c>
      <c r="P52" s="101">
        <v>53252920</v>
      </c>
      <c r="Q52" s="101">
        <v>50966808</v>
      </c>
      <c r="R52" s="101">
        <v>61523077</v>
      </c>
      <c r="S52" s="101"/>
      <c r="T52" s="101"/>
      <c r="U52" s="101"/>
      <c r="V52" s="101"/>
      <c r="W52" s="101"/>
      <c r="X52" s="101"/>
      <c r="Y52" s="101"/>
      <c r="Z52" s="101"/>
      <c r="AA52" s="101"/>
      <c r="AB52" s="101"/>
    </row>
    <row r="53" spans="2:28" ht="12.75">
      <c r="B53" s="101"/>
      <c r="C53" s="101" t="s">
        <v>132</v>
      </c>
      <c r="D53" s="101">
        <v>53252920</v>
      </c>
      <c r="E53" s="101">
        <v>50966808</v>
      </c>
      <c r="F53" s="101">
        <v>61523077</v>
      </c>
      <c r="G53" s="101">
        <v>70781622</v>
      </c>
      <c r="H53" s="101">
        <v>78325736</v>
      </c>
      <c r="I53" s="101">
        <v>86158010</v>
      </c>
      <c r="J53" s="101">
        <v>94146536</v>
      </c>
      <c r="K53" s="101">
        <v>97800696</v>
      </c>
      <c r="L53" s="101">
        <v>86644821</v>
      </c>
      <c r="M53" s="101">
        <v>78787660</v>
      </c>
      <c r="N53" s="101">
        <v>59453016</v>
      </c>
      <c r="O53" s="101">
        <v>59133550</v>
      </c>
      <c r="P53" s="101">
        <v>55733091</v>
      </c>
      <c r="Q53" s="101">
        <v>53867552</v>
      </c>
      <c r="R53" s="101">
        <v>65137897</v>
      </c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  <row r="54" spans="2:28" ht="12.75">
      <c r="B54" s="101"/>
      <c r="C54" s="101"/>
      <c r="D54" s="101">
        <f>D53/1000000</f>
        <v>53.25292</v>
      </c>
      <c r="E54" s="101">
        <f aca="true" t="shared" si="2" ref="E54:R54">E53/1000000</f>
        <v>50.966808</v>
      </c>
      <c r="F54" s="101">
        <f t="shared" si="2"/>
        <v>61.523077</v>
      </c>
      <c r="G54" s="101">
        <f t="shared" si="2"/>
        <v>70.781622</v>
      </c>
      <c r="H54" s="101">
        <f t="shared" si="2"/>
        <v>78.325736</v>
      </c>
      <c r="I54" s="101">
        <f t="shared" si="2"/>
        <v>86.15801</v>
      </c>
      <c r="J54" s="101">
        <f t="shared" si="2"/>
        <v>94.146536</v>
      </c>
      <c r="K54" s="101">
        <f t="shared" si="2"/>
        <v>97.800696</v>
      </c>
      <c r="L54" s="101">
        <f t="shared" si="2"/>
        <v>86.644821</v>
      </c>
      <c r="M54" s="101">
        <f t="shared" si="2"/>
        <v>78.78766</v>
      </c>
      <c r="N54" s="101">
        <f t="shared" si="2"/>
        <v>59.453016</v>
      </c>
      <c r="O54" s="101">
        <f t="shared" si="2"/>
        <v>59.13355</v>
      </c>
      <c r="P54" s="101">
        <f t="shared" si="2"/>
        <v>55.733091</v>
      </c>
      <c r="Q54" s="101">
        <f t="shared" si="2"/>
        <v>53.867552</v>
      </c>
      <c r="R54" s="101">
        <f t="shared" si="2"/>
        <v>65.137897</v>
      </c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2:28" ht="12.75">
      <c r="B55" s="101"/>
      <c r="C55" s="101" t="s">
        <v>149</v>
      </c>
      <c r="D55" s="101">
        <f>100*D53/$D53</f>
        <v>100</v>
      </c>
      <c r="E55" s="101">
        <f>100*E53/$D53</f>
        <v>95.70706733076797</v>
      </c>
      <c r="F55" s="101">
        <f>100*F53/$D53</f>
        <v>115.529959671695</v>
      </c>
      <c r="G55" s="101">
        <f>100*G53/$D53</f>
        <v>132.91594526647552</v>
      </c>
      <c r="H55" s="101">
        <f>100*H53/$D53</f>
        <v>147.08251866752096</v>
      </c>
      <c r="I55" s="101">
        <f>100*I53/$D53</f>
        <v>161.79020793601552</v>
      </c>
      <c r="J55" s="101">
        <f>100*J53/$D53</f>
        <v>176.79131210082002</v>
      </c>
      <c r="K55" s="101">
        <f>100*K53/$D53</f>
        <v>183.6532081245498</v>
      </c>
      <c r="L55" s="101">
        <f>100*L53/$D53</f>
        <v>162.70435686906933</v>
      </c>
      <c r="M55" s="101">
        <f>100*M53/$D53</f>
        <v>147.94993401300812</v>
      </c>
      <c r="N55" s="101">
        <f>100*N53/$D53</f>
        <v>111.64273433269011</v>
      </c>
      <c r="O55" s="101">
        <f>100*O53/$D53</f>
        <v>111.04283107855869</v>
      </c>
      <c r="P55" s="101">
        <f>100*P53/$P53</f>
        <v>100</v>
      </c>
      <c r="Q55" s="101">
        <f>100*Q53/$P53</f>
        <v>96.65272647447456</v>
      </c>
      <c r="R55" s="101">
        <f>100*R53/$P53</f>
        <v>116.87472528663447</v>
      </c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2:28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</row>
    <row r="57" spans="2:28" ht="12.7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2:28" ht="12.7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>
        <f>SUM(D53:F53)</f>
        <v>165742805</v>
      </c>
      <c r="W58" s="101">
        <f>SUM(P53:R53)</f>
        <v>174738540</v>
      </c>
      <c r="X58" s="101"/>
      <c r="Y58" s="101">
        <f>(W58/V58)-1</f>
        <v>0.05427526703195351</v>
      </c>
      <c r="Z58" s="101"/>
      <c r="AA58" s="101"/>
      <c r="AB58" s="101"/>
    </row>
    <row r="59" spans="2:28" ht="12.7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</row>
    <row r="60" spans="2:28" ht="12.7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</row>
    <row r="61" spans="2:28" ht="12.7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</row>
    <row r="62" spans="2:28" ht="12.75">
      <c r="B62" s="101"/>
      <c r="C62" s="101"/>
      <c r="D62" s="101"/>
      <c r="E62" s="101">
        <f>(E53/D53)-1</f>
        <v>-0.0429293266923203</v>
      </c>
      <c r="F62" s="101">
        <f aca="true" t="shared" si="3" ref="F62:P62">(F53/E53)-1</f>
        <v>0.20712046553906216</v>
      </c>
      <c r="G62" s="101">
        <f t="shared" si="3"/>
        <v>0.15048897830646535</v>
      </c>
      <c r="H62" s="101">
        <f t="shared" si="3"/>
        <v>0.10658294889032072</v>
      </c>
      <c r="I62" s="101">
        <f t="shared" si="3"/>
        <v>0.0999961749481677</v>
      </c>
      <c r="J62" s="101">
        <f t="shared" si="3"/>
        <v>0.09271948133435304</v>
      </c>
      <c r="K62" s="101">
        <f t="shared" si="3"/>
        <v>0.03881353637907603</v>
      </c>
      <c r="L62" s="101">
        <f t="shared" si="3"/>
        <v>-0.1140674397654593</v>
      </c>
      <c r="M62" s="101">
        <f t="shared" si="3"/>
        <v>-0.09068240789602411</v>
      </c>
      <c r="N62" s="101">
        <f>(N53/M53)-1</f>
        <v>-0.24540193223151952</v>
      </c>
      <c r="O62" s="101">
        <f t="shared" si="3"/>
        <v>-0.00537341957555193</v>
      </c>
      <c r="P62" s="101">
        <f t="shared" si="3"/>
        <v>-0.057504732930798164</v>
      </c>
      <c r="Q62" s="101">
        <f>(Q53/P53)-1</f>
        <v>-0.033472735255254404</v>
      </c>
      <c r="R62" s="101">
        <f>(R53/Q53)-1</f>
        <v>0.20922326301369698</v>
      </c>
      <c r="S62" s="101" t="e">
        <f>(#REF!/R53)-1</f>
        <v>#REF!</v>
      </c>
      <c r="T62" s="101" t="e">
        <f>(#REF!/#REF!)-1</f>
        <v>#REF!</v>
      </c>
      <c r="U62" s="101" t="e">
        <f>(#REF!/#REF!)-1</f>
        <v>#REF!</v>
      </c>
      <c r="V62" s="101" t="e">
        <f>(#REF!/#REF!)-1</f>
        <v>#REF!</v>
      </c>
      <c r="W62" s="101" t="e">
        <f>(#REF!/#REF!)-1</f>
        <v>#REF!</v>
      </c>
      <c r="X62" s="101" t="e">
        <f>(#REF!/#REF!)-1</f>
        <v>#REF!</v>
      </c>
      <c r="Y62" s="101" t="e">
        <f>(#REF!/#REF!)-1</f>
        <v>#REF!</v>
      </c>
      <c r="Z62" s="101" t="e">
        <f>(#REF!/#REF!)-1</f>
        <v>#REF!</v>
      </c>
      <c r="AA62" s="101" t="e">
        <f>(#REF!/#REF!)-1</f>
        <v>#REF!</v>
      </c>
      <c r="AB62" s="101"/>
    </row>
    <row r="63" spans="2:28" ht="12.7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</row>
    <row r="64" spans="2:28" ht="12.75">
      <c r="B64" s="101"/>
      <c r="C64" s="101"/>
      <c r="D64" s="101">
        <v>2015</v>
      </c>
      <c r="E64" s="101"/>
      <c r="F64" s="101"/>
      <c r="G64" s="101"/>
      <c r="H64" s="101"/>
      <c r="I64" s="101">
        <v>2014</v>
      </c>
      <c r="J64" s="101"/>
      <c r="K64" s="101"/>
      <c r="L64" s="101"/>
      <c r="M64" s="101"/>
      <c r="N64" s="101"/>
      <c r="O64" s="101">
        <f>(SUM(D53:O53)/SUM(D52:O52))-1</f>
        <v>0.04126520528361488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>
        <f>(SUM(P53:R53)/SUM(P52:R52))-1</f>
        <v>0.05427526703195351</v>
      </c>
      <c r="AB64" s="101"/>
    </row>
    <row r="65" spans="2:28" ht="12.75">
      <c r="B65" s="101"/>
      <c r="C65" s="101" t="s">
        <v>15</v>
      </c>
      <c r="D65" s="101">
        <f>D66+D67+D68</f>
        <v>174738540</v>
      </c>
      <c r="E65" s="101"/>
      <c r="F65" s="101" t="s">
        <v>151</v>
      </c>
      <c r="G65" s="101"/>
      <c r="H65" s="101" t="s">
        <v>15</v>
      </c>
      <c r="I65" s="101">
        <f>I66+I67+I68</f>
        <v>165742805</v>
      </c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</row>
    <row r="66" spans="2:28" ht="12.75">
      <c r="B66" s="101"/>
      <c r="C66" s="101" t="s">
        <v>53</v>
      </c>
      <c r="D66" s="101">
        <v>71634696</v>
      </c>
      <c r="E66" s="101">
        <f>D66/D65</f>
        <v>0.4099536141254242</v>
      </c>
      <c r="F66" s="101">
        <f>(D66/I66)-1</f>
        <v>0.0892438857592941</v>
      </c>
      <c r="G66" s="101"/>
      <c r="H66" s="101" t="s">
        <v>53</v>
      </c>
      <c r="I66" s="101">
        <v>65765525</v>
      </c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</row>
    <row r="67" spans="2:28" ht="12.75">
      <c r="B67" s="101"/>
      <c r="C67" s="101" t="s">
        <v>52</v>
      </c>
      <c r="D67" s="101">
        <v>68593232</v>
      </c>
      <c r="E67" s="101">
        <f>D67/D65</f>
        <v>0.3925478145805728</v>
      </c>
      <c r="F67" s="101">
        <f>(D67/I67)-1</f>
        <v>0.027788247717991377</v>
      </c>
      <c r="G67" s="101"/>
      <c r="H67" s="101" t="s">
        <v>52</v>
      </c>
      <c r="I67" s="101">
        <v>66738681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</row>
    <row r="68" spans="2:28" ht="12.75">
      <c r="B68" s="101"/>
      <c r="C68" s="101" t="s">
        <v>70</v>
      </c>
      <c r="D68" s="101">
        <v>34510612</v>
      </c>
      <c r="E68" s="101">
        <f>D68/D65</f>
        <v>0.19749857129400303</v>
      </c>
      <c r="F68" s="101">
        <f>(D68/I68)-1</f>
        <v>0.038269152078280966</v>
      </c>
      <c r="G68" s="101"/>
      <c r="H68" s="101" t="s">
        <v>70</v>
      </c>
      <c r="I68" s="101">
        <v>33238599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</row>
    <row r="69" spans="2:28" ht="12.75">
      <c r="B69" s="101"/>
      <c r="C69" s="101"/>
      <c r="D69" s="101"/>
      <c r="E69" s="101">
        <f>SUM(E66:E68)</f>
        <v>1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  <row r="70" spans="2:28" ht="12.7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</row>
    <row r="71" spans="2:28" ht="12.7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</row>
    <row r="72" spans="2:28" ht="12.7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</row>
    <row r="73" spans="2:28" ht="12.7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showGridLines="0" zoomScale="110" zoomScaleNormal="110" workbookViewId="0" topLeftCell="A1">
      <selection activeCell="E28" sqref="E28"/>
    </sheetView>
  </sheetViews>
  <sheetFormatPr defaultColWidth="9.00390625" defaultRowHeight="12.75"/>
  <cols>
    <col min="1" max="2" width="9.125" style="2" customWidth="1"/>
    <col min="3" max="3" width="10.25390625" style="2" customWidth="1"/>
    <col min="4" max="16384" width="9.125" style="2" customWidth="1"/>
  </cols>
  <sheetData>
    <row r="1" spans="3:18" ht="12.75">
      <c r="C1" s="5"/>
      <c r="D1" s="14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12.75">
      <c r="B2" s="12" t="s">
        <v>152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12.75">
      <c r="B5" s="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12.7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20" spans="3:20" ht="25.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2" ht="12.75">
      <c r="B22" s="54" t="s">
        <v>123</v>
      </c>
    </row>
    <row r="24" ht="12.75">
      <c r="B24" s="2" t="s">
        <v>124</v>
      </c>
    </row>
    <row r="30" spans="1:25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.75">
      <c r="A31" s="101"/>
      <c r="B31" s="101"/>
      <c r="C31" s="101" t="str">
        <f>'Figure 1'!D$50</f>
        <v>Jan-14</v>
      </c>
      <c r="D31" s="101" t="str">
        <f>'Figure 1'!E$50</f>
        <v>Feb-14</v>
      </c>
      <c r="E31" s="101" t="str">
        <f>'Figure 1'!F$50</f>
        <v>Mar-14</v>
      </c>
      <c r="F31" s="101" t="str">
        <f>'Figure 1'!G$50</f>
        <v>Apr-14</v>
      </c>
      <c r="G31" s="101" t="str">
        <f>'Figure 1'!H$50</f>
        <v>May-14</v>
      </c>
      <c r="H31" s="101" t="str">
        <f>'Figure 1'!I$50</f>
        <v>Jun-14</v>
      </c>
      <c r="I31" s="101" t="str">
        <f>'Figure 1'!J$50</f>
        <v>Jul-14</v>
      </c>
      <c r="J31" s="101" t="str">
        <f>'Figure 1'!K$50</f>
        <v>Aug-14</v>
      </c>
      <c r="K31" s="101" t="str">
        <f>'Figure 1'!L$50</f>
        <v>Sep-14</v>
      </c>
      <c r="L31" s="101" t="str">
        <f>'Figure 1'!M$50</f>
        <v>Oct-14</v>
      </c>
      <c r="M31" s="101" t="str">
        <f>'Figure 1'!N$50</f>
        <v>Nov-14</v>
      </c>
      <c r="N31" s="101" t="str">
        <f>'Figure 1'!O$50</f>
        <v>Dec-14</v>
      </c>
      <c r="O31" s="101" t="str">
        <f>'Figure 1'!P$50</f>
        <v>Jan-15</v>
      </c>
      <c r="P31" s="101" t="str">
        <f>'Figure 1'!Q$50</f>
        <v>Feb-15</v>
      </c>
      <c r="Q31" s="101" t="str">
        <f>'Figure 1'!R$50</f>
        <v>Mar-15</v>
      </c>
      <c r="R31" s="101"/>
      <c r="S31" s="101"/>
      <c r="T31" s="101"/>
      <c r="U31" s="101"/>
      <c r="V31" s="101"/>
      <c r="W31" s="101"/>
      <c r="X31" s="101"/>
      <c r="Y31" s="101"/>
    </row>
    <row r="32" spans="1:25" ht="12.75">
      <c r="A32" s="101"/>
      <c r="B32" s="101" t="s">
        <v>36</v>
      </c>
      <c r="C32" s="101">
        <f>'Figure 1'!D$51</f>
        <v>0.04259630893373423</v>
      </c>
      <c r="D32" s="101">
        <f>'Figure 1'!E$51</f>
        <v>0.03515473211718634</v>
      </c>
      <c r="E32" s="101">
        <f>'Figure 1'!F$51</f>
        <v>0.0024262161101322732</v>
      </c>
      <c r="F32" s="101">
        <f>'Figure 1'!G$51</f>
        <v>0.06587151883391562</v>
      </c>
      <c r="G32" s="101">
        <f>'Figure 1'!H$51</f>
        <v>0.03533847662712808</v>
      </c>
      <c r="H32" s="101">
        <f>'Figure 1'!I$51</f>
        <v>0.046723456370402205</v>
      </c>
      <c r="I32" s="101">
        <f>'Figure 1'!J$51</f>
        <v>0.037078375639995276</v>
      </c>
      <c r="J32" s="101">
        <f>'Figure 1'!K$51</f>
        <v>0.0594118371488479</v>
      </c>
      <c r="K32" s="101">
        <f>'Figure 1'!L$51</f>
        <v>0.03250263521385488</v>
      </c>
      <c r="L32" s="101">
        <f>'Figure 1'!M$51</f>
        <v>0.04331049670390685</v>
      </c>
      <c r="M32" s="101">
        <f>'Figure 1'!N$51</f>
        <v>0.0432734360979532</v>
      </c>
      <c r="N32" s="101">
        <f>'Figure 1'!O$51</f>
        <v>0.04396491478638187</v>
      </c>
      <c r="O32" s="101">
        <f>'Figure 1'!P$51</f>
        <v>0.04657342733506442</v>
      </c>
      <c r="P32" s="101">
        <f>'Figure 1'!Q$51</f>
        <v>0.05691437454745052</v>
      </c>
      <c r="Q32" s="101">
        <f>'Figure 1'!R$51</f>
        <v>0.058755513805006876</v>
      </c>
      <c r="R32" s="101"/>
      <c r="S32" s="101"/>
      <c r="T32" s="101"/>
      <c r="U32" s="101"/>
      <c r="V32" s="101"/>
      <c r="W32" s="101"/>
      <c r="X32" s="101"/>
      <c r="Y32" s="101"/>
    </row>
    <row r="33" spans="1:25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.75">
      <c r="A35" s="101"/>
      <c r="B35" s="101" t="s">
        <v>15</v>
      </c>
      <c r="C35" s="101">
        <f>'Figure 1'!D65</f>
        <v>174738540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.75">
      <c r="A36" s="101"/>
      <c r="B36" s="101" t="s">
        <v>53</v>
      </c>
      <c r="C36" s="101">
        <f>'Figure 1'!D66</f>
        <v>71634696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.75">
      <c r="A37" s="101"/>
      <c r="B37" s="101" t="s">
        <v>52</v>
      </c>
      <c r="C37" s="101">
        <f>'Figure 1'!D67</f>
        <v>68593232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.75">
      <c r="A38" s="101"/>
      <c r="B38" s="101" t="s">
        <v>70</v>
      </c>
      <c r="C38" s="101">
        <f>'Figure 1'!D68</f>
        <v>34510612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25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:25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:25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5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:25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:25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:25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:25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:25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spans="1:25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25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</row>
    <row r="92" spans="1:25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</row>
    <row r="93" spans="1:25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  <row r="94" spans="1:25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:25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:25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:25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51"/>
  <sheetViews>
    <sheetView showGridLines="0" zoomScale="90" zoomScaleNormal="90" workbookViewId="0" topLeftCell="A1">
      <selection activeCell="T27" sqref="T27"/>
    </sheetView>
  </sheetViews>
  <sheetFormatPr defaultColWidth="9.00390625" defaultRowHeight="12.75"/>
  <cols>
    <col min="1" max="1" width="31.25390625" style="1" customWidth="1"/>
    <col min="2" max="12" width="7.875" style="1" customWidth="1"/>
    <col min="13" max="13" width="8.875" style="1" customWidth="1"/>
    <col min="14" max="14" width="10.875" style="1" customWidth="1"/>
    <col min="15" max="17" width="7.875" style="1" customWidth="1"/>
    <col min="18" max="18" width="8.125" style="1" customWidth="1"/>
    <col min="19" max="19" width="8.375" style="1" bestFit="1" customWidth="1"/>
    <col min="20" max="20" width="7.875" style="1" customWidth="1"/>
    <col min="21" max="21" width="8.75390625" style="1" customWidth="1"/>
    <col min="22" max="22" width="9.125" style="1" bestFit="1" customWidth="1"/>
    <col min="23" max="23" width="9.25390625" style="1" bestFit="1" customWidth="1"/>
    <col min="24" max="24" width="9.125" style="1" customWidth="1"/>
    <col min="25" max="25" width="12.00390625" style="1" customWidth="1"/>
    <col min="26" max="26" width="10.00390625" style="1" customWidth="1"/>
    <col min="27" max="27" width="9.125" style="1" customWidth="1"/>
    <col min="28" max="28" width="9.625" style="1" bestFit="1" customWidth="1"/>
    <col min="29" max="16384" width="9.125" style="1" customWidth="1"/>
  </cols>
  <sheetData>
    <row r="3" ht="12.75">
      <c r="A3" s="15" t="s">
        <v>153</v>
      </c>
    </row>
    <row r="4" spans="1:20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3"/>
    </row>
    <row r="5" spans="1:18" ht="12.75" customHeight="1">
      <c r="A5" s="86"/>
      <c r="B5" s="92">
        <v>2014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  <c r="N5" s="88" t="s">
        <v>145</v>
      </c>
      <c r="O5" s="94">
        <v>2015</v>
      </c>
      <c r="P5" s="92"/>
      <c r="Q5" s="92"/>
      <c r="R5" s="90" t="s">
        <v>156</v>
      </c>
    </row>
    <row r="6" spans="1:18" ht="54.75" customHeight="1">
      <c r="A6" s="87"/>
      <c r="B6" s="16" t="s">
        <v>64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69</v>
      </c>
      <c r="H6" s="16" t="s">
        <v>77</v>
      </c>
      <c r="I6" s="17" t="s">
        <v>76</v>
      </c>
      <c r="J6" s="17" t="s">
        <v>75</v>
      </c>
      <c r="K6" s="17" t="s">
        <v>74</v>
      </c>
      <c r="L6" s="17" t="s">
        <v>73</v>
      </c>
      <c r="M6" s="17" t="s">
        <v>72</v>
      </c>
      <c r="N6" s="89"/>
      <c r="O6" s="16" t="s">
        <v>64</v>
      </c>
      <c r="P6" s="17" t="s">
        <v>65</v>
      </c>
      <c r="Q6" s="38" t="s">
        <v>66</v>
      </c>
      <c r="R6" s="91"/>
    </row>
    <row r="7" spans="1:18" ht="18" customHeight="1">
      <c r="A7" s="64" t="s">
        <v>125</v>
      </c>
      <c r="B7" s="36">
        <f>IF(B119&lt;&gt;"",B119/1000,":")</f>
        <v>53252.92</v>
      </c>
      <c r="C7" s="36">
        <f aca="true" t="shared" si="0" ref="C7:M7">IF(C119&lt;&gt;"",C119/1000,":")</f>
        <v>50966.891</v>
      </c>
      <c r="D7" s="36">
        <f t="shared" si="0"/>
        <v>61523.083</v>
      </c>
      <c r="E7" s="36">
        <f t="shared" si="0"/>
        <v>70781.622</v>
      </c>
      <c r="F7" s="36">
        <f t="shared" si="0"/>
        <v>78325.736</v>
      </c>
      <c r="G7" s="36">
        <f t="shared" si="0"/>
        <v>86158.01</v>
      </c>
      <c r="H7" s="36">
        <f t="shared" si="0"/>
        <v>94146.536</v>
      </c>
      <c r="I7" s="36">
        <f t="shared" si="0"/>
        <v>97800.696</v>
      </c>
      <c r="J7" s="36">
        <f t="shared" si="0"/>
        <v>86644.821</v>
      </c>
      <c r="K7" s="36">
        <f t="shared" si="0"/>
        <v>78787.66</v>
      </c>
      <c r="L7" s="36">
        <f t="shared" si="0"/>
        <v>59453.016</v>
      </c>
      <c r="M7" s="36">
        <f t="shared" si="0"/>
        <v>59133.55</v>
      </c>
      <c r="N7" s="35">
        <f aca="true" t="shared" si="1" ref="N7:N40">IF(SUM(B7:M7)&lt;&gt;0,SUM(B7:M7),":")</f>
        <v>876974.541</v>
      </c>
      <c r="O7" s="36">
        <f>IF(N119&lt;&gt;"",N119/1000,":")</f>
        <v>55733.091</v>
      </c>
      <c r="P7" s="36">
        <f aca="true" t="shared" si="2" ref="P7:Q7">IF(O119&lt;&gt;"",O119/1000,":")</f>
        <v>53867.552</v>
      </c>
      <c r="Q7" s="36">
        <f t="shared" si="2"/>
        <v>65137.897</v>
      </c>
      <c r="R7" s="80">
        <f aca="true" t="shared" si="3" ref="R7:R36">(SUM(O7:Q7)/SUM(B7:D7))-1</f>
        <v>0.05427470091115949</v>
      </c>
    </row>
    <row r="8" spans="1:18" ht="18" customHeight="1">
      <c r="A8" s="18" t="s">
        <v>55</v>
      </c>
      <c r="B8" s="69">
        <f>IF(B88&lt;&gt;"",B88/1000,":")</f>
        <v>1638.475</v>
      </c>
      <c r="C8" s="20">
        <f aca="true" t="shared" si="4" ref="C8:M8">IF(C88&lt;&gt;"",C88/1000,":")</f>
        <v>1608.133</v>
      </c>
      <c r="D8" s="20">
        <f t="shared" si="4"/>
        <v>2004.713</v>
      </c>
      <c r="E8" s="20">
        <f t="shared" si="4"/>
        <v>2505.098</v>
      </c>
      <c r="F8" s="20">
        <f t="shared" si="4"/>
        <v>2619.665</v>
      </c>
      <c r="G8" s="21">
        <f t="shared" si="4"/>
        <v>2683.4</v>
      </c>
      <c r="H8" s="21">
        <f t="shared" si="4"/>
        <v>3065.812</v>
      </c>
      <c r="I8" s="21">
        <f t="shared" si="4"/>
        <v>3102.97</v>
      </c>
      <c r="J8" s="21">
        <f t="shared" si="4"/>
        <v>2872.303</v>
      </c>
      <c r="K8" s="21">
        <f t="shared" si="4"/>
        <v>2618.127</v>
      </c>
      <c r="L8" s="21">
        <f t="shared" si="4"/>
        <v>2107.396</v>
      </c>
      <c r="M8" s="21">
        <f t="shared" si="4"/>
        <v>1948.968</v>
      </c>
      <c r="N8" s="19">
        <f t="shared" si="1"/>
        <v>28775.06</v>
      </c>
      <c r="O8" s="69">
        <f>IF(N88&lt;&gt;"",N88/1000,":")</f>
        <v>1817.518</v>
      </c>
      <c r="P8" s="20">
        <f aca="true" t="shared" si="5" ref="P8:Q8">IF(O88&lt;&gt;"",O88/1000,":")</f>
        <v>1856.262</v>
      </c>
      <c r="Q8" s="20">
        <f t="shared" si="5"/>
        <v>2209.328</v>
      </c>
      <c r="R8" s="81">
        <f t="shared" si="3"/>
        <v>0.12031010863742675</v>
      </c>
    </row>
    <row r="9" spans="1:18" ht="18" customHeight="1">
      <c r="A9" s="22" t="s">
        <v>59</v>
      </c>
      <c r="B9" s="70">
        <f aca="true" t="shared" si="6" ref="B9:M35">IF(B89&lt;&gt;"",B89/1000,":")</f>
        <v>298.853</v>
      </c>
      <c r="C9" s="23">
        <f t="shared" si="6"/>
        <v>274.571</v>
      </c>
      <c r="D9" s="23">
        <f t="shared" si="6"/>
        <v>314.282</v>
      </c>
      <c r="E9" s="23">
        <f t="shared" si="6"/>
        <v>350.849</v>
      </c>
      <c r="F9" s="23">
        <f t="shared" si="6"/>
        <v>510.817</v>
      </c>
      <c r="G9" s="71">
        <f t="shared" si="6"/>
        <v>1080.83</v>
      </c>
      <c r="H9" s="21">
        <f t="shared" si="6"/>
        <v>1395.719</v>
      </c>
      <c r="I9" s="21">
        <f t="shared" si="6"/>
        <v>1452.698</v>
      </c>
      <c r="J9" s="21">
        <f t="shared" si="6"/>
        <v>852.883</v>
      </c>
      <c r="K9" s="21">
        <f t="shared" si="6"/>
        <v>383.912</v>
      </c>
      <c r="L9" s="21">
        <f t="shared" si="6"/>
        <v>290.48</v>
      </c>
      <c r="M9" s="21">
        <f t="shared" si="6"/>
        <v>313.104</v>
      </c>
      <c r="N9" s="19">
        <f t="shared" si="1"/>
        <v>7518.9980000000005</v>
      </c>
      <c r="O9" s="70">
        <f aca="true" t="shared" si="7" ref="O9:Q9">IF(N89&lt;&gt;"",N89/1000,":")</f>
        <v>311.964</v>
      </c>
      <c r="P9" s="23">
        <f t="shared" si="7"/>
        <v>286.718</v>
      </c>
      <c r="Q9" s="23">
        <f t="shared" si="7"/>
        <v>324.201</v>
      </c>
      <c r="R9" s="81">
        <f t="shared" si="3"/>
        <v>0.03962685844187175</v>
      </c>
    </row>
    <row r="10" spans="1:18" ht="18" customHeight="1">
      <c r="A10" s="22" t="s">
        <v>16</v>
      </c>
      <c r="B10" s="70">
        <f t="shared" si="6"/>
        <v>648.635</v>
      </c>
      <c r="C10" s="23">
        <f t="shared" si="6"/>
        <v>606.615</v>
      </c>
      <c r="D10" s="23">
        <f t="shared" si="6"/>
        <v>810.876</v>
      </c>
      <c r="E10" s="23">
        <f t="shared" si="6"/>
        <v>948.014</v>
      </c>
      <c r="F10" s="23">
        <f t="shared" si="6"/>
        <v>1037.45</v>
      </c>
      <c r="G10" s="71">
        <f t="shared" si="6"/>
        <v>1265.173</v>
      </c>
      <c r="H10" s="21">
        <f t="shared" si="6"/>
        <v>1392.495</v>
      </c>
      <c r="I10" s="21">
        <f t="shared" si="6"/>
        <v>1429.282</v>
      </c>
      <c r="J10" s="21">
        <f t="shared" si="6"/>
        <v>1317.82</v>
      </c>
      <c r="K10" s="21">
        <f t="shared" si="6"/>
        <v>1041.2</v>
      </c>
      <c r="L10" s="21">
        <f t="shared" si="6"/>
        <v>799.675</v>
      </c>
      <c r="M10" s="21">
        <f t="shared" si="6"/>
        <v>782.638</v>
      </c>
      <c r="N10" s="19">
        <f t="shared" si="1"/>
        <v>12079.873000000001</v>
      </c>
      <c r="O10" s="70">
        <f aca="true" t="shared" si="8" ref="O10:Q10">IF(N90&lt;&gt;"",N90/1000,":")</f>
        <v>649.303</v>
      </c>
      <c r="P10" s="23">
        <f t="shared" si="8"/>
        <v>638.12</v>
      </c>
      <c r="Q10" s="23">
        <f t="shared" si="8"/>
        <v>821.51</v>
      </c>
      <c r="R10" s="81">
        <f t="shared" si="3"/>
        <v>0.020718484739072007</v>
      </c>
    </row>
    <row r="11" spans="1:18" ht="18" customHeight="1">
      <c r="A11" s="22" t="s">
        <v>17</v>
      </c>
      <c r="B11" s="70">
        <f t="shared" si="6"/>
        <v>1827.724</v>
      </c>
      <c r="C11" s="23">
        <f t="shared" si="6"/>
        <v>1849.191</v>
      </c>
      <c r="D11" s="23">
        <f t="shared" si="6"/>
        <v>2210.837</v>
      </c>
      <c r="E11" s="23">
        <f t="shared" si="6"/>
        <v>2476.908</v>
      </c>
      <c r="F11" s="23">
        <f t="shared" si="6"/>
        <v>2632.277</v>
      </c>
      <c r="G11" s="71">
        <f t="shared" si="6"/>
        <v>2877.845</v>
      </c>
      <c r="H11" s="21">
        <f t="shared" si="6"/>
        <v>3066.149</v>
      </c>
      <c r="I11" s="21">
        <f t="shared" si="6"/>
        <v>2811.41</v>
      </c>
      <c r="J11" s="21">
        <f t="shared" si="6"/>
        <v>2677.171</v>
      </c>
      <c r="K11" s="21">
        <f t="shared" si="6"/>
        <v>2649.868</v>
      </c>
      <c r="L11" s="21">
        <f t="shared" si="6"/>
        <v>2035.753</v>
      </c>
      <c r="M11" s="21">
        <f t="shared" si="6"/>
        <v>1888.863</v>
      </c>
      <c r="N11" s="19">
        <f t="shared" si="1"/>
        <v>29003.996</v>
      </c>
      <c r="O11" s="70">
        <f aca="true" t="shared" si="9" ref="O11:Q11">IF(N91&lt;&gt;"",N91/1000,":")</f>
        <v>1853.604</v>
      </c>
      <c r="P11" s="23">
        <f t="shared" si="9"/>
        <v>1871.667</v>
      </c>
      <c r="Q11" s="23">
        <f t="shared" si="9"/>
        <v>2281.534</v>
      </c>
      <c r="R11" s="81">
        <f t="shared" si="3"/>
        <v>0.020220450861381467</v>
      </c>
    </row>
    <row r="12" spans="1:18" ht="18" customHeight="1">
      <c r="A12" s="22" t="s">
        <v>18</v>
      </c>
      <c r="B12" s="70">
        <f t="shared" si="6"/>
        <v>11325.456</v>
      </c>
      <c r="C12" s="23">
        <f t="shared" si="6"/>
        <v>11091.453</v>
      </c>
      <c r="D12" s="23">
        <f t="shared" si="6"/>
        <v>13601.984</v>
      </c>
      <c r="E12" s="23">
        <f t="shared" si="6"/>
        <v>15024.355</v>
      </c>
      <c r="F12" s="23">
        <f t="shared" si="6"/>
        <v>16813.839</v>
      </c>
      <c r="G12" s="71">
        <f t="shared" si="6"/>
        <v>17740.47</v>
      </c>
      <c r="H12" s="21">
        <f t="shared" si="6"/>
        <v>18487.775</v>
      </c>
      <c r="I12" s="21">
        <f t="shared" si="6"/>
        <v>19425.012</v>
      </c>
      <c r="J12" s="21">
        <f t="shared" si="6"/>
        <v>18911.048</v>
      </c>
      <c r="K12" s="21">
        <f t="shared" si="6"/>
        <v>18004.111</v>
      </c>
      <c r="L12" s="21">
        <f t="shared" si="6"/>
        <v>13594.679</v>
      </c>
      <c r="M12" s="21">
        <f t="shared" si="6"/>
        <v>12425.609</v>
      </c>
      <c r="N12" s="19">
        <f t="shared" si="1"/>
        <v>186445.791</v>
      </c>
      <c r="O12" s="70">
        <f aca="true" t="shared" si="10" ref="O12:Q12">IF(N92&lt;&gt;"",N92/1000,":")</f>
        <v>11708.343</v>
      </c>
      <c r="P12" s="23">
        <f t="shared" si="10"/>
        <v>11562.591</v>
      </c>
      <c r="Q12" s="23">
        <f t="shared" si="10"/>
        <v>14357.887</v>
      </c>
      <c r="R12" s="81">
        <f t="shared" si="3"/>
        <v>0.04469676511157661</v>
      </c>
    </row>
    <row r="13" spans="1:18" ht="18" customHeight="1">
      <c r="A13" s="22" t="s">
        <v>19</v>
      </c>
      <c r="B13" s="70">
        <f t="shared" si="6"/>
        <v>120.548</v>
      </c>
      <c r="C13" s="23">
        <f t="shared" si="6"/>
        <v>113.71</v>
      </c>
      <c r="D13" s="23">
        <f t="shared" si="6"/>
        <v>149.286</v>
      </c>
      <c r="E13" s="23">
        <f t="shared" si="6"/>
        <v>159.035</v>
      </c>
      <c r="F13" s="23">
        <f t="shared" si="6"/>
        <v>186.132</v>
      </c>
      <c r="G13" s="71">
        <f t="shared" si="6"/>
        <v>200.877</v>
      </c>
      <c r="H13" s="21">
        <f t="shared" si="6"/>
        <v>212.112</v>
      </c>
      <c r="I13" s="21">
        <f t="shared" si="6"/>
        <v>208.671</v>
      </c>
      <c r="J13" s="21">
        <f t="shared" si="6"/>
        <v>195.525</v>
      </c>
      <c r="K13" s="21">
        <f t="shared" si="6"/>
        <v>189.193</v>
      </c>
      <c r="L13" s="21">
        <f t="shared" si="6"/>
        <v>147.57</v>
      </c>
      <c r="M13" s="21">
        <f>IF(M93&lt;&gt;"",M93/1000,":")</f>
        <v>137.147</v>
      </c>
      <c r="N13" s="19">
        <f t="shared" si="1"/>
        <v>2019.806</v>
      </c>
      <c r="O13" s="70">
        <f aca="true" t="shared" si="11" ref="O13:Q13">IF(N93&lt;&gt;"",N93/1000,":")</f>
        <v>127.698</v>
      </c>
      <c r="P13" s="23">
        <f t="shared" si="11"/>
        <v>121.827</v>
      </c>
      <c r="Q13" s="23">
        <f t="shared" si="11"/>
        <v>162.494</v>
      </c>
      <c r="R13" s="81">
        <f t="shared" si="3"/>
        <v>0.07424180798030999</v>
      </c>
    </row>
    <row r="14" spans="1:18" ht="18" customHeight="1">
      <c r="A14" s="22" t="s">
        <v>60</v>
      </c>
      <c r="B14" s="70">
        <f t="shared" si="6"/>
        <v>1503.799</v>
      </c>
      <c r="C14" s="23">
        <f t="shared" si="6"/>
        <v>1492.142</v>
      </c>
      <c r="D14" s="23">
        <f t="shared" si="6"/>
        <v>1797.047</v>
      </c>
      <c r="E14" s="23">
        <f t="shared" si="6"/>
        <v>2217.914</v>
      </c>
      <c r="F14" s="23">
        <f t="shared" si="6"/>
        <v>2411.882</v>
      </c>
      <c r="G14" s="71">
        <f t="shared" si="6"/>
        <v>2628.941</v>
      </c>
      <c r="H14" s="21">
        <f t="shared" si="6"/>
        <v>2871.256</v>
      </c>
      <c r="I14" s="21">
        <f t="shared" si="6"/>
        <v>2861.199</v>
      </c>
      <c r="J14" s="21">
        <f t="shared" si="6"/>
        <v>2461.078</v>
      </c>
      <c r="K14" s="21">
        <f t="shared" si="6"/>
        <v>2365.394</v>
      </c>
      <c r="L14" s="21">
        <f t="shared" si="6"/>
        <v>1860.815</v>
      </c>
      <c r="M14" s="21">
        <f t="shared" si="6"/>
        <v>1839.359</v>
      </c>
      <c r="N14" s="19">
        <f t="shared" si="1"/>
        <v>26310.825999999997</v>
      </c>
      <c r="O14" s="70">
        <f aca="true" t="shared" si="12" ref="O14:Q14">IF(N94&lt;&gt;"",N94/1000,":")</f>
        <v>1696.862</v>
      </c>
      <c r="P14" s="23">
        <f t="shared" si="12"/>
        <v>1715.493</v>
      </c>
      <c r="Q14" s="23">
        <f t="shared" si="12"/>
        <v>2113.481</v>
      </c>
      <c r="R14" s="81">
        <f t="shared" si="3"/>
        <v>0.1529000281244186</v>
      </c>
    </row>
    <row r="15" spans="1:18" ht="18" customHeight="1">
      <c r="A15" s="22" t="s">
        <v>20</v>
      </c>
      <c r="B15" s="70">
        <f t="shared" si="6"/>
        <v>943.218</v>
      </c>
      <c r="C15" s="23">
        <f t="shared" si="6"/>
        <v>887.154</v>
      </c>
      <c r="D15" s="23">
        <f t="shared" si="6"/>
        <v>1079.638</v>
      </c>
      <c r="E15" s="23">
        <f t="shared" si="6"/>
        <v>1955.11</v>
      </c>
      <c r="F15" s="23">
        <f t="shared" si="6"/>
        <v>3771.893</v>
      </c>
      <c r="G15" s="71">
        <f t="shared" si="6"/>
        <v>5377.59</v>
      </c>
      <c r="H15" s="24">
        <f t="shared" si="6"/>
        <v>6628.494</v>
      </c>
      <c r="I15" s="24">
        <f t="shared" si="6"/>
        <v>7000.561</v>
      </c>
      <c r="J15" s="24">
        <f t="shared" si="6"/>
        <v>5542.649</v>
      </c>
      <c r="K15" s="21">
        <f t="shared" si="6"/>
        <v>3309.727</v>
      </c>
      <c r="L15" s="21">
        <f t="shared" si="6"/>
        <v>1319.184</v>
      </c>
      <c r="M15" s="21">
        <f t="shared" si="6"/>
        <v>1302.615</v>
      </c>
      <c r="N15" s="19">
        <f t="shared" si="1"/>
        <v>39117.83299999999</v>
      </c>
      <c r="O15" s="70">
        <f aca="true" t="shared" si="13" ref="O15:Q15">IF(N95&lt;&gt;"",N95/1000,":")</f>
        <v>1193.377</v>
      </c>
      <c r="P15" s="23">
        <f t="shared" si="13"/>
        <v>1091.972</v>
      </c>
      <c r="Q15" s="23">
        <f t="shared" si="13"/>
        <v>1347.345</v>
      </c>
      <c r="R15" s="81">
        <f t="shared" si="3"/>
        <v>0.2483441637657604</v>
      </c>
    </row>
    <row r="16" spans="1:18" ht="18" customHeight="1">
      <c r="A16" s="22" t="s">
        <v>21</v>
      </c>
      <c r="B16" s="70">
        <f t="shared" si="6"/>
        <v>9007.027</v>
      </c>
      <c r="C16" s="23">
        <f t="shared" si="6"/>
        <v>8844.369</v>
      </c>
      <c r="D16" s="23">
        <f t="shared" si="6"/>
        <v>11106.476</v>
      </c>
      <c r="E16" s="23">
        <f t="shared" si="6"/>
        <v>13704.291</v>
      </c>
      <c r="F16" s="23">
        <f t="shared" si="6"/>
        <v>15007.861</v>
      </c>
      <c r="G16" s="71">
        <f t="shared" si="6"/>
        <v>16622.395</v>
      </c>
      <c r="H16" s="21">
        <f t="shared" si="6"/>
        <v>18749.28</v>
      </c>
      <c r="I16" s="21">
        <f t="shared" si="6"/>
        <v>19714.262</v>
      </c>
      <c r="J16" s="24">
        <f t="shared" si="6"/>
        <v>17167.348</v>
      </c>
      <c r="K16" s="24">
        <f t="shared" si="6"/>
        <v>15099.949</v>
      </c>
      <c r="L16" s="24">
        <f t="shared" si="6"/>
        <v>10351.465</v>
      </c>
      <c r="M16" s="24">
        <f t="shared" si="6"/>
        <v>9979.659</v>
      </c>
      <c r="N16" s="19">
        <f t="shared" si="1"/>
        <v>165354.38199999998</v>
      </c>
      <c r="O16" s="70">
        <f aca="true" t="shared" si="14" ref="O16:Q16">IF(N96&lt;&gt;"",N96/1000,":")</f>
        <v>9496.882</v>
      </c>
      <c r="P16" s="23">
        <f t="shared" si="14"/>
        <v>9372.113</v>
      </c>
      <c r="Q16" s="23">
        <f t="shared" si="14"/>
        <v>11835.533</v>
      </c>
      <c r="R16" s="81">
        <f t="shared" si="3"/>
        <v>0.06031713932570715</v>
      </c>
    </row>
    <row r="17" spans="1:18" ht="18" customHeight="1">
      <c r="A17" s="22" t="s">
        <v>22</v>
      </c>
      <c r="B17" s="70">
        <f t="shared" si="6"/>
        <v>9074.284</v>
      </c>
      <c r="C17" s="23">
        <f t="shared" si="6"/>
        <v>8627.357</v>
      </c>
      <c r="D17" s="23">
        <f t="shared" si="6"/>
        <v>10389.806</v>
      </c>
      <c r="E17" s="23">
        <f t="shared" si="6"/>
        <v>11766.383</v>
      </c>
      <c r="F17" s="23">
        <f t="shared" si="6"/>
        <v>12409.942</v>
      </c>
      <c r="G17" s="71">
        <f t="shared" si="6"/>
        <v>12871.089</v>
      </c>
      <c r="H17" s="24">
        <f t="shared" si="6"/>
        <v>13916.495</v>
      </c>
      <c r="I17" s="24">
        <f t="shared" si="6"/>
        <v>14556.097</v>
      </c>
      <c r="J17" s="24">
        <f t="shared" si="6"/>
        <v>11439.073</v>
      </c>
      <c r="K17" s="21">
        <f t="shared" si="6"/>
        <v>11976.874</v>
      </c>
      <c r="L17" s="21">
        <f t="shared" si="6"/>
        <v>9376.286</v>
      </c>
      <c r="M17" s="21">
        <f t="shared" si="6"/>
        <v>10042.494</v>
      </c>
      <c r="N17" s="19">
        <f t="shared" si="1"/>
        <v>136446.18</v>
      </c>
      <c r="O17" s="70">
        <f aca="true" t="shared" si="15" ref="O17:Q17">IF(N97&lt;&gt;"",N97/1000,":")</f>
        <v>9341.605</v>
      </c>
      <c r="P17" s="23">
        <f t="shared" si="15"/>
        <v>8983.993</v>
      </c>
      <c r="Q17" s="23">
        <f t="shared" si="15"/>
        <v>10529.185</v>
      </c>
      <c r="R17" s="81">
        <f t="shared" si="3"/>
        <v>0.027173253125764463</v>
      </c>
    </row>
    <row r="18" spans="1:18" ht="18" customHeight="1">
      <c r="A18" s="22" t="s">
        <v>61</v>
      </c>
      <c r="B18" s="70">
        <f t="shared" si="6"/>
        <v>153.122</v>
      </c>
      <c r="C18" s="23">
        <f t="shared" si="6"/>
        <v>141.801</v>
      </c>
      <c r="D18" s="23">
        <f t="shared" si="6"/>
        <v>186.427</v>
      </c>
      <c r="E18" s="23">
        <f t="shared" si="6"/>
        <v>375.079</v>
      </c>
      <c r="F18" s="23">
        <f t="shared" si="6"/>
        <v>602.715</v>
      </c>
      <c r="G18" s="71">
        <f t="shared" si="6"/>
        <v>794.425</v>
      </c>
      <c r="H18" s="21">
        <f t="shared" si="6"/>
        <v>1093.161</v>
      </c>
      <c r="I18" s="21">
        <f t="shared" si="6"/>
        <v>1105.922</v>
      </c>
      <c r="J18" s="24">
        <f t="shared" si="6"/>
        <v>815.552</v>
      </c>
      <c r="K18" s="24">
        <f t="shared" si="6"/>
        <v>489.281</v>
      </c>
      <c r="L18" s="24">
        <f t="shared" si="6"/>
        <v>198.128</v>
      </c>
      <c r="M18" s="24">
        <f t="shared" si="6"/>
        <v>184.995</v>
      </c>
      <c r="N18" s="19">
        <f t="shared" si="1"/>
        <v>6140.607999999999</v>
      </c>
      <c r="O18" s="70">
        <f aca="true" t="shared" si="16" ref="O18:Q18">IF(N98&lt;&gt;"",N98/1000,":")</f>
        <v>166.761</v>
      </c>
      <c r="P18" s="23">
        <f t="shared" si="16"/>
        <v>155.406</v>
      </c>
      <c r="Q18" s="23">
        <f t="shared" si="16"/>
        <v>216.813</v>
      </c>
      <c r="R18" s="81">
        <f t="shared" si="3"/>
        <v>0.11972577126830797</v>
      </c>
    </row>
    <row r="19" spans="1:18" ht="18" customHeight="1">
      <c r="A19" s="22" t="s">
        <v>58</v>
      </c>
      <c r="B19" s="70">
        <f t="shared" si="6"/>
        <v>7119.167</v>
      </c>
      <c r="C19" s="23">
        <f t="shared" si="6"/>
        <v>6678.816</v>
      </c>
      <c r="D19" s="23">
        <f t="shared" si="6"/>
        <v>8340.789</v>
      </c>
      <c r="E19" s="23">
        <f t="shared" si="6"/>
        <v>10152.087</v>
      </c>
      <c r="F19" s="23">
        <f t="shared" si="6"/>
        <v>10901.245</v>
      </c>
      <c r="G19" s="71">
        <f t="shared" si="6"/>
        <v>11892.446</v>
      </c>
      <c r="H19" s="21">
        <f t="shared" si="6"/>
        <v>13192.261</v>
      </c>
      <c r="I19" s="21">
        <f t="shared" si="6"/>
        <v>13842.982</v>
      </c>
      <c r="J19" s="21">
        <f t="shared" si="6"/>
        <v>12263.3</v>
      </c>
      <c r="K19" s="21">
        <f t="shared" si="6"/>
        <v>10685.395</v>
      </c>
      <c r="L19" s="21">
        <f t="shared" si="6"/>
        <v>8030.298</v>
      </c>
      <c r="M19" s="21">
        <f t="shared" si="6"/>
        <v>8057.282</v>
      </c>
      <c r="N19" s="19">
        <f t="shared" si="1"/>
        <v>121156.06800000001</v>
      </c>
      <c r="O19" s="70">
        <f aca="true" t="shared" si="17" ref="O19:Q19">IF(N99&lt;&gt;"",N99/1000,":")</f>
        <v>7597.063</v>
      </c>
      <c r="P19" s="23">
        <f t="shared" si="17"/>
        <v>7269.626</v>
      </c>
      <c r="Q19" s="23">
        <f t="shared" si="17"/>
        <v>8919.647</v>
      </c>
      <c r="R19" s="81">
        <f t="shared" si="3"/>
        <v>0.07441984587040329</v>
      </c>
    </row>
    <row r="20" spans="1:18" ht="18" customHeight="1">
      <c r="A20" s="22" t="s">
        <v>23</v>
      </c>
      <c r="B20" s="70">
        <f t="shared" si="6"/>
        <v>246.258</v>
      </c>
      <c r="C20" s="23">
        <f t="shared" si="6"/>
        <v>229.216</v>
      </c>
      <c r="D20" s="23">
        <f t="shared" si="6"/>
        <v>306.09</v>
      </c>
      <c r="E20" s="23">
        <f t="shared" si="6"/>
        <v>534.378</v>
      </c>
      <c r="F20" s="23">
        <f t="shared" si="6"/>
        <v>745.245</v>
      </c>
      <c r="G20" s="71">
        <f t="shared" si="6"/>
        <v>873.571</v>
      </c>
      <c r="H20" s="21">
        <f t="shared" si="6"/>
        <v>1008.904</v>
      </c>
      <c r="I20" s="21">
        <f t="shared" si="6"/>
        <v>1063.336</v>
      </c>
      <c r="J20" s="21">
        <f t="shared" si="6"/>
        <v>881.034</v>
      </c>
      <c r="K20" s="21">
        <f t="shared" si="6"/>
        <v>772.63</v>
      </c>
      <c r="L20" s="21">
        <f t="shared" si="6"/>
        <v>370.76</v>
      </c>
      <c r="M20" s="21">
        <f t="shared" si="6"/>
        <v>297.124</v>
      </c>
      <c r="N20" s="19">
        <f t="shared" si="1"/>
        <v>7328.545999999999</v>
      </c>
      <c r="O20" s="70">
        <f aca="true" t="shared" si="18" ref="O20:Q20">IF(N100&lt;&gt;"",N100/1000,":")</f>
        <v>266.901</v>
      </c>
      <c r="P20" s="23">
        <f t="shared" si="18"/>
        <v>245.305</v>
      </c>
      <c r="Q20" s="23">
        <f t="shared" si="18"/>
        <v>341.318</v>
      </c>
      <c r="R20" s="81">
        <f t="shared" si="3"/>
        <v>0.09207179450435277</v>
      </c>
    </row>
    <row r="21" spans="1:18" ht="18" customHeight="1">
      <c r="A21" s="22" t="s">
        <v>24</v>
      </c>
      <c r="B21" s="70">
        <f t="shared" si="6"/>
        <v>308.448</v>
      </c>
      <c r="C21" s="23">
        <f t="shared" si="6"/>
        <v>275.75</v>
      </c>
      <c r="D21" s="23">
        <f t="shared" si="6"/>
        <v>331.701</v>
      </c>
      <c r="E21" s="23">
        <f t="shared" si="6"/>
        <v>397.08</v>
      </c>
      <c r="F21" s="23">
        <f t="shared" si="6"/>
        <v>425.332</v>
      </c>
      <c r="G21" s="71">
        <f t="shared" si="6"/>
        <v>486.863</v>
      </c>
      <c r="H21" s="21">
        <f t="shared" si="6"/>
        <v>513.811</v>
      </c>
      <c r="I21" s="21">
        <f t="shared" si="6"/>
        <v>507.467</v>
      </c>
      <c r="J21" s="21">
        <f t="shared" si="6"/>
        <v>448.863</v>
      </c>
      <c r="K21" s="21">
        <f t="shared" si="6"/>
        <v>418.54</v>
      </c>
      <c r="L21" s="21">
        <f t="shared" si="6"/>
        <v>345.5</v>
      </c>
      <c r="M21" s="21">
        <f t="shared" si="6"/>
        <v>342.927</v>
      </c>
      <c r="N21" s="19">
        <f t="shared" si="1"/>
        <v>4802.282</v>
      </c>
      <c r="O21" s="70">
        <f aca="true" t="shared" si="19" ref="O21:Q21">IF(N101&lt;&gt;"",N101/1000,":")</f>
        <v>319.462</v>
      </c>
      <c r="P21" s="23">
        <f t="shared" si="19"/>
        <v>294.333</v>
      </c>
      <c r="Q21" s="23">
        <f t="shared" si="19"/>
        <v>369.701</v>
      </c>
      <c r="R21" s="84">
        <f t="shared" si="3"/>
        <v>0.07380398930449772</v>
      </c>
    </row>
    <row r="22" spans="1:18" ht="18" customHeight="1">
      <c r="A22" s="22" t="s">
        <v>25</v>
      </c>
      <c r="B22" s="70">
        <f t="shared" si="6"/>
        <v>220.606</v>
      </c>
      <c r="C22" s="23">
        <f t="shared" si="6"/>
        <v>201.503</v>
      </c>
      <c r="D22" s="23">
        <f t="shared" si="6"/>
        <v>240.029</v>
      </c>
      <c r="E22" s="23">
        <f t="shared" si="6"/>
        <v>314.497</v>
      </c>
      <c r="F22" s="23">
        <f t="shared" si="6"/>
        <v>374.149</v>
      </c>
      <c r="G22" s="71">
        <f t="shared" si="6"/>
        <v>390.726</v>
      </c>
      <c r="H22" s="21">
        <f t="shared" si="6"/>
        <v>398.776</v>
      </c>
      <c r="I22" s="21">
        <f t="shared" si="6"/>
        <v>398.92</v>
      </c>
      <c r="J22" s="21">
        <f t="shared" si="6"/>
        <v>364.973</v>
      </c>
      <c r="K22" s="21">
        <f t="shared" si="6"/>
        <v>358.264</v>
      </c>
      <c r="L22" s="21">
        <f t="shared" si="6"/>
        <v>274.198</v>
      </c>
      <c r="M22" s="21">
        <f t="shared" si="6"/>
        <v>261.469</v>
      </c>
      <c r="N22" s="19">
        <f t="shared" si="1"/>
        <v>3798.11</v>
      </c>
      <c r="O22" s="70">
        <f aca="true" t="shared" si="20" ref="O22:Q22">IF(N102&lt;&gt;"",N102/1000,":")</f>
        <v>256.974</v>
      </c>
      <c r="P22" s="23">
        <f t="shared" si="20"/>
        <v>240.974</v>
      </c>
      <c r="Q22" s="23">
        <f t="shared" si="20"/>
        <v>284.033</v>
      </c>
      <c r="R22" s="81">
        <f t="shared" si="3"/>
        <v>0.18099399218893963</v>
      </c>
    </row>
    <row r="23" spans="1:18" ht="18" customHeight="1">
      <c r="A23" s="22" t="s">
        <v>26</v>
      </c>
      <c r="B23" s="70">
        <f t="shared" si="6"/>
        <v>137.003</v>
      </c>
      <c r="C23" s="23">
        <f t="shared" si="6"/>
        <v>137.109</v>
      </c>
      <c r="D23" s="23">
        <f t="shared" si="6"/>
        <v>176.868</v>
      </c>
      <c r="E23" s="23">
        <f t="shared" si="6"/>
        <v>212.059</v>
      </c>
      <c r="F23" s="23">
        <f t="shared" si="6"/>
        <v>226.912</v>
      </c>
      <c r="G23" s="71">
        <f t="shared" si="6"/>
        <v>238.155</v>
      </c>
      <c r="H23" s="21">
        <f t="shared" si="6"/>
        <v>241.377</v>
      </c>
      <c r="I23" s="21">
        <f t="shared" si="6"/>
        <v>265.677</v>
      </c>
      <c r="J23" s="21">
        <f t="shared" si="6"/>
        <v>238.743</v>
      </c>
      <c r="K23" s="21">
        <f t="shared" si="6"/>
        <v>218.13</v>
      </c>
      <c r="L23" s="21">
        <f t="shared" si="6"/>
        <v>173.497</v>
      </c>
      <c r="M23" s="21">
        <f t="shared" si="6"/>
        <v>168.409</v>
      </c>
      <c r="N23" s="19">
        <f t="shared" si="1"/>
        <v>2433.939</v>
      </c>
      <c r="O23" s="70">
        <f aca="true" t="shared" si="21" ref="O23:Q23">IF(N103&lt;&gt;"",N103/1000,":")</f>
        <v>141.553</v>
      </c>
      <c r="P23" s="23">
        <f t="shared" si="21"/>
        <v>149.261</v>
      </c>
      <c r="Q23" s="23">
        <f t="shared" si="21"/>
        <v>177.748</v>
      </c>
      <c r="R23" s="81">
        <f t="shared" si="3"/>
        <v>0.038986207814093676</v>
      </c>
    </row>
    <row r="24" spans="1:18" ht="18" customHeight="1">
      <c r="A24" s="22" t="s">
        <v>27</v>
      </c>
      <c r="B24" s="70">
        <f t="shared" si="6"/>
        <v>549.132</v>
      </c>
      <c r="C24" s="23">
        <f t="shared" si="6"/>
        <v>523.71</v>
      </c>
      <c r="D24" s="23">
        <f t="shared" si="6"/>
        <v>659.573</v>
      </c>
      <c r="E24" s="23">
        <f t="shared" si="6"/>
        <v>750.537</v>
      </c>
      <c r="F24" s="23">
        <f t="shared" si="6"/>
        <v>803.513</v>
      </c>
      <c r="G24" s="71">
        <f t="shared" si="6"/>
        <v>857.524</v>
      </c>
      <c r="H24" s="21">
        <f t="shared" si="6"/>
        <v>934.635</v>
      </c>
      <c r="I24" s="21">
        <f t="shared" si="6"/>
        <v>931.501</v>
      </c>
      <c r="J24" s="21">
        <f t="shared" si="6"/>
        <v>865.929</v>
      </c>
      <c r="K24" s="21">
        <f t="shared" si="6"/>
        <v>829.087</v>
      </c>
      <c r="L24" s="21">
        <f t="shared" si="6"/>
        <v>679.108</v>
      </c>
      <c r="M24" s="21">
        <f t="shared" si="6"/>
        <v>670.599</v>
      </c>
      <c r="N24" s="19">
        <f t="shared" si="1"/>
        <v>9054.848000000002</v>
      </c>
      <c r="O24" s="70">
        <f aca="true" t="shared" si="22" ref="O24:Q24">IF(N104&lt;&gt;"",N104/1000,":")</f>
        <v>618.079</v>
      </c>
      <c r="P24" s="23">
        <f t="shared" si="22"/>
        <v>593.555</v>
      </c>
      <c r="Q24" s="23">
        <f t="shared" si="22"/>
        <v>734.142</v>
      </c>
      <c r="R24" s="81">
        <f t="shared" si="3"/>
        <v>0.12315813474254145</v>
      </c>
    </row>
    <row r="25" spans="1:18" ht="18" customHeight="1">
      <c r="A25" s="22" t="s">
        <v>28</v>
      </c>
      <c r="B25" s="70">
        <f t="shared" si="6"/>
        <v>199.354</v>
      </c>
      <c r="C25" s="23">
        <f t="shared" si="6"/>
        <v>193.334</v>
      </c>
      <c r="D25" s="23">
        <f t="shared" si="6"/>
        <v>263.404</v>
      </c>
      <c r="E25" s="23">
        <f t="shared" si="6"/>
        <v>376.94</v>
      </c>
      <c r="F25" s="23">
        <f t="shared" si="6"/>
        <v>402.098</v>
      </c>
      <c r="G25" s="71">
        <f t="shared" si="6"/>
        <v>424.329</v>
      </c>
      <c r="H25" s="21">
        <f t="shared" si="6"/>
        <v>511.411</v>
      </c>
      <c r="I25" s="21">
        <f t="shared" si="6"/>
        <v>551.45</v>
      </c>
      <c r="J25" s="21">
        <f t="shared" si="6"/>
        <v>463.215</v>
      </c>
      <c r="K25" s="21">
        <f t="shared" si="6"/>
        <v>421.724</v>
      </c>
      <c r="L25" s="21">
        <f t="shared" si="6"/>
        <v>256.261</v>
      </c>
      <c r="M25" s="21">
        <f t="shared" si="6"/>
        <v>226.512</v>
      </c>
      <c r="N25" s="19">
        <f t="shared" si="1"/>
        <v>4290.032</v>
      </c>
      <c r="O25" s="70">
        <f aca="true" t="shared" si="23" ref="O25:Q25">IF(N105&lt;&gt;"",N105/1000,":")</f>
        <v>209.516</v>
      </c>
      <c r="P25" s="23">
        <f t="shared" si="23"/>
        <v>208.896</v>
      </c>
      <c r="Q25" s="23">
        <f t="shared" si="23"/>
        <v>275.334</v>
      </c>
      <c r="R25" s="81">
        <f t="shared" si="3"/>
        <v>0.05739134145821012</v>
      </c>
    </row>
    <row r="26" spans="1:18" ht="18" customHeight="1">
      <c r="A26" s="22" t="s">
        <v>29</v>
      </c>
      <c r="B26" s="70">
        <f t="shared" si="6"/>
        <v>3938.945</v>
      </c>
      <c r="C26" s="23">
        <f t="shared" si="6"/>
        <v>3772.322</v>
      </c>
      <c r="D26" s="23">
        <f t="shared" si="6"/>
        <v>4492.575</v>
      </c>
      <c r="E26" s="23">
        <f t="shared" si="6"/>
        <v>5077.273</v>
      </c>
      <c r="F26" s="23">
        <f t="shared" si="6"/>
        <v>5621.391</v>
      </c>
      <c r="G26" s="71">
        <f t="shared" si="6"/>
        <v>5645.721</v>
      </c>
      <c r="H26" s="21">
        <f t="shared" si="6"/>
        <v>6073.347</v>
      </c>
      <c r="I26" s="21">
        <f t="shared" si="6"/>
        <v>6263.574</v>
      </c>
      <c r="J26" s="21">
        <f t="shared" si="6"/>
        <v>5805.826</v>
      </c>
      <c r="K26" s="24">
        <f t="shared" si="6"/>
        <v>5611.789</v>
      </c>
      <c r="L26" s="24">
        <f t="shared" si="6"/>
        <v>4323.723</v>
      </c>
      <c r="M26" s="24">
        <f t="shared" si="6"/>
        <v>4336.292</v>
      </c>
      <c r="N26" s="19">
        <f t="shared" si="1"/>
        <v>60962.778</v>
      </c>
      <c r="O26" s="70">
        <f aca="true" t="shared" si="24" ref="O26:Q26">IF(N106&lt;&gt;"",N106/1000,":")</f>
        <v>4069.044</v>
      </c>
      <c r="P26" s="23">
        <f t="shared" si="24"/>
        <v>3977.418</v>
      </c>
      <c r="Q26" s="23">
        <f t="shared" si="24"/>
        <v>4654.178</v>
      </c>
      <c r="R26" s="81">
        <f t="shared" si="3"/>
        <v>0.04070832775448907</v>
      </c>
    </row>
    <row r="27" spans="1:18" ht="18" customHeight="1">
      <c r="A27" s="22" t="s">
        <v>30</v>
      </c>
      <c r="B27" s="70">
        <f t="shared" si="6"/>
        <v>1807.004</v>
      </c>
      <c r="C27" s="23">
        <f t="shared" si="6"/>
        <v>1779.141</v>
      </c>
      <c r="D27" s="23">
        <f t="shared" si="6"/>
        <v>2108.523</v>
      </c>
      <c r="E27" s="23">
        <f t="shared" si="6"/>
        <v>2189.347</v>
      </c>
      <c r="F27" s="23">
        <f t="shared" si="6"/>
        <v>2330.573</v>
      </c>
      <c r="G27" s="71">
        <f t="shared" si="6"/>
        <v>2483.1</v>
      </c>
      <c r="H27" s="21">
        <f t="shared" si="6"/>
        <v>2571.197</v>
      </c>
      <c r="I27" s="21">
        <f t="shared" si="6"/>
        <v>2645.521</v>
      </c>
      <c r="J27" s="21">
        <f t="shared" si="6"/>
        <v>2519.181</v>
      </c>
      <c r="K27" s="21">
        <f t="shared" si="6"/>
        <v>2267.695</v>
      </c>
      <c r="L27" s="21">
        <f t="shared" si="6"/>
        <v>1806.834</v>
      </c>
      <c r="M27" s="21">
        <f t="shared" si="6"/>
        <v>1870.56</v>
      </c>
      <c r="N27" s="19">
        <f t="shared" si="1"/>
        <v>26378.676</v>
      </c>
      <c r="O27" s="70">
        <f aca="true" t="shared" si="25" ref="O27:Q27">IF(N107&lt;&gt;"",N107/1000,":")</f>
        <v>1751.044</v>
      </c>
      <c r="P27" s="23">
        <f t="shared" si="25"/>
        <v>1718.104</v>
      </c>
      <c r="Q27" s="23">
        <f t="shared" si="25"/>
        <v>2100.017</v>
      </c>
      <c r="R27" s="84">
        <f t="shared" si="3"/>
        <v>-0.022038686012951003</v>
      </c>
    </row>
    <row r="28" spans="1:18" ht="18" customHeight="1">
      <c r="A28" s="22" t="s">
        <v>57</v>
      </c>
      <c r="B28" s="70">
        <f t="shared" si="6"/>
        <v>1512.645</v>
      </c>
      <c r="C28" s="23">
        <f t="shared" si="6"/>
        <v>1454.475</v>
      </c>
      <c r="D28" s="23">
        <f t="shared" si="6"/>
        <v>1679.867</v>
      </c>
      <c r="E28" s="23">
        <f t="shared" si="6"/>
        <v>1916.664</v>
      </c>
      <c r="F28" s="23">
        <f t="shared" si="6"/>
        <v>2274.419</v>
      </c>
      <c r="G28" s="71">
        <f t="shared" si="6"/>
        <v>2611.604</v>
      </c>
      <c r="H28" s="21">
        <f t="shared" si="6"/>
        <v>2896.96</v>
      </c>
      <c r="I28" s="21">
        <f t="shared" si="6"/>
        <v>2917.402</v>
      </c>
      <c r="J28" s="21">
        <f t="shared" si="6"/>
        <v>2685.247</v>
      </c>
      <c r="K28" s="21">
        <f t="shared" si="6"/>
        <v>2218.408</v>
      </c>
      <c r="L28" s="21">
        <f t="shared" si="6"/>
        <v>1811.465</v>
      </c>
      <c r="M28" s="21">
        <f t="shared" si="6"/>
        <v>1734.526</v>
      </c>
      <c r="N28" s="19">
        <f t="shared" si="1"/>
        <v>25713.682</v>
      </c>
      <c r="O28" s="70">
        <f aca="true" t="shared" si="26" ref="O28:Q28">IF(N108&lt;&gt;"",N108/1000,":")</f>
        <v>1718.991</v>
      </c>
      <c r="P28" s="23">
        <f t="shared" si="26"/>
        <v>1701.363</v>
      </c>
      <c r="Q28" s="23">
        <f t="shared" si="26"/>
        <v>1957.804</v>
      </c>
      <c r="R28" s="81">
        <f t="shared" si="3"/>
        <v>0.1573430267827305</v>
      </c>
    </row>
    <row r="29" spans="1:18" ht="18" customHeight="1">
      <c r="A29" s="22" t="s">
        <v>31</v>
      </c>
      <c r="B29" s="70">
        <f t="shared" si="6"/>
        <v>1752.623</v>
      </c>
      <c r="C29" s="23">
        <f t="shared" si="6"/>
        <v>1674.153</v>
      </c>
      <c r="D29" s="23">
        <f t="shared" si="6"/>
        <v>2108.693</v>
      </c>
      <c r="E29" s="23">
        <f t="shared" si="6"/>
        <v>2811.068</v>
      </c>
      <c r="F29" s="23">
        <f t="shared" si="6"/>
        <v>3020.085</v>
      </c>
      <c r="G29" s="71">
        <f t="shared" si="6"/>
        <v>3151.594</v>
      </c>
      <c r="H29" s="21">
        <f t="shared" si="6"/>
        <v>3642.049</v>
      </c>
      <c r="I29" s="21">
        <f t="shared" si="6"/>
        <v>3853.854</v>
      </c>
      <c r="J29" s="21">
        <f t="shared" si="6"/>
        <v>3392.435</v>
      </c>
      <c r="K29" s="21">
        <f aca="true" t="shared" si="27" ref="C29:M35">IF(K109&lt;&gt;"",K109/1000,":")</f>
        <v>3030.231</v>
      </c>
      <c r="L29" s="21">
        <f t="shared" si="27"/>
        <v>2048.082</v>
      </c>
      <c r="M29" s="21">
        <f t="shared" si="27"/>
        <v>2073.209</v>
      </c>
      <c r="N29" s="19">
        <f t="shared" si="1"/>
        <v>32558.075999999997</v>
      </c>
      <c r="O29" s="70">
        <f aca="true" t="shared" si="28" ref="O29:Q29">IF(N109&lt;&gt;"",N109/1000,":")</f>
        <v>2000.508</v>
      </c>
      <c r="P29" s="23">
        <f t="shared" si="28"/>
        <v>1928.087</v>
      </c>
      <c r="Q29" s="23">
        <f t="shared" si="28"/>
        <v>2420.023</v>
      </c>
      <c r="R29" s="81">
        <f t="shared" si="3"/>
        <v>0.14689794125845523</v>
      </c>
    </row>
    <row r="30" spans="1:18" ht="18" customHeight="1">
      <c r="A30" s="22" t="s">
        <v>51</v>
      </c>
      <c r="B30" s="70">
        <f t="shared" si="6"/>
        <v>682.187</v>
      </c>
      <c r="C30" s="23">
        <f t="shared" si="27"/>
        <v>624.684</v>
      </c>
      <c r="D30" s="23">
        <f t="shared" si="27"/>
        <v>726.588</v>
      </c>
      <c r="E30" s="23">
        <f t="shared" si="27"/>
        <v>869.071</v>
      </c>
      <c r="F30" s="23">
        <f t="shared" si="27"/>
        <v>920.899</v>
      </c>
      <c r="G30" s="71">
        <f t="shared" si="27"/>
        <v>1044.96</v>
      </c>
      <c r="H30" s="21">
        <f t="shared" si="27"/>
        <v>1151.537</v>
      </c>
      <c r="I30" s="21">
        <f t="shared" si="27"/>
        <v>1165.977</v>
      </c>
      <c r="J30" s="21">
        <f t="shared" si="27"/>
        <v>1094.131</v>
      </c>
      <c r="K30" s="21">
        <f t="shared" si="27"/>
        <v>966.097</v>
      </c>
      <c r="L30" s="21">
        <f t="shared" si="27"/>
        <v>818.137</v>
      </c>
      <c r="M30" s="21">
        <f t="shared" si="27"/>
        <v>843.219</v>
      </c>
      <c r="N30" s="19">
        <f t="shared" si="1"/>
        <v>10907.487000000001</v>
      </c>
      <c r="O30" s="70">
        <f aca="true" t="shared" si="29" ref="O30:Q30">IF(N110&lt;&gt;"",N110/1000,":")</f>
        <v>800.361</v>
      </c>
      <c r="P30" s="23">
        <f t="shared" si="29"/>
        <v>748.383</v>
      </c>
      <c r="Q30" s="23">
        <f t="shared" si="29"/>
        <v>879.055</v>
      </c>
      <c r="R30" s="81">
        <f t="shared" si="3"/>
        <v>0.19392571967273486</v>
      </c>
    </row>
    <row r="31" spans="1:18" ht="18" customHeight="1">
      <c r="A31" s="22" t="s">
        <v>32</v>
      </c>
      <c r="B31" s="70">
        <f t="shared" si="6"/>
        <v>75.317</v>
      </c>
      <c r="C31" s="23">
        <f t="shared" si="27"/>
        <v>75.132</v>
      </c>
      <c r="D31" s="23">
        <f t="shared" si="27"/>
        <v>86.324</v>
      </c>
      <c r="E31" s="23">
        <f t="shared" si="27"/>
        <v>99.129</v>
      </c>
      <c r="F31" s="23">
        <f t="shared" si="27"/>
        <v>107.401</v>
      </c>
      <c r="G31" s="71">
        <f t="shared" si="27"/>
        <v>127.746</v>
      </c>
      <c r="H31" s="21">
        <f t="shared" si="27"/>
        <v>147.871</v>
      </c>
      <c r="I31" s="21">
        <f t="shared" si="27"/>
        <v>162.798</v>
      </c>
      <c r="J31" s="21">
        <f t="shared" si="27"/>
        <v>143.071</v>
      </c>
      <c r="K31" s="21">
        <f t="shared" si="27"/>
        <v>117.44</v>
      </c>
      <c r="L31" s="21">
        <f t="shared" si="27"/>
        <v>84.507</v>
      </c>
      <c r="M31" s="21">
        <f t="shared" si="27"/>
        <v>80.392</v>
      </c>
      <c r="N31" s="19">
        <f t="shared" si="1"/>
        <v>1307.1280000000002</v>
      </c>
      <c r="O31" s="70">
        <f aca="true" t="shared" si="30" ref="O31:Q31">IF(N111&lt;&gt;"",N111/1000,":")</f>
        <v>73.096</v>
      </c>
      <c r="P31" s="23">
        <f t="shared" si="30"/>
        <v>72.252</v>
      </c>
      <c r="Q31" s="23">
        <f t="shared" si="30"/>
        <v>90.902</v>
      </c>
      <c r="R31" s="84">
        <f t="shared" si="3"/>
        <v>-0.0022088667204454016</v>
      </c>
    </row>
    <row r="32" spans="1:18" ht="18" customHeight="1">
      <c r="A32" s="22" t="s">
        <v>33</v>
      </c>
      <c r="B32" s="70">
        <f t="shared" si="6"/>
        <v>67.546</v>
      </c>
      <c r="C32" s="23">
        <f t="shared" si="27"/>
        <v>60.235</v>
      </c>
      <c r="D32" s="23">
        <f t="shared" si="27"/>
        <v>74.434</v>
      </c>
      <c r="E32" s="23">
        <f t="shared" si="27"/>
        <v>97.31</v>
      </c>
      <c r="F32" s="23">
        <f t="shared" si="27"/>
        <v>105.317</v>
      </c>
      <c r="G32" s="71">
        <f t="shared" si="27"/>
        <v>184.032</v>
      </c>
      <c r="H32" s="21">
        <f t="shared" si="27"/>
        <v>302.119</v>
      </c>
      <c r="I32" s="21">
        <f t="shared" si="27"/>
        <v>287.902</v>
      </c>
      <c r="J32" s="21">
        <f t="shared" si="27"/>
        <v>199.914</v>
      </c>
      <c r="K32" s="21">
        <f t="shared" si="27"/>
        <v>114.021</v>
      </c>
      <c r="L32" s="21">
        <f t="shared" si="27"/>
        <v>88.618</v>
      </c>
      <c r="M32" s="21">
        <f t="shared" si="27"/>
        <v>89.842</v>
      </c>
      <c r="N32" s="19">
        <f t="shared" si="1"/>
        <v>1671.29</v>
      </c>
      <c r="O32" s="70">
        <f aca="true" t="shared" si="31" ref="O32:Q32">IF(N112&lt;&gt;"",N112/1000,":")</f>
        <v>82.613</v>
      </c>
      <c r="P32" s="23">
        <f t="shared" si="31"/>
        <v>80.303</v>
      </c>
      <c r="Q32" s="23">
        <f t="shared" si="31"/>
        <v>100.387</v>
      </c>
      <c r="R32" s="81">
        <f t="shared" si="3"/>
        <v>0.30209430556585803</v>
      </c>
    </row>
    <row r="33" spans="1:18" ht="18" customHeight="1">
      <c r="A33" s="22" t="s">
        <v>34</v>
      </c>
      <c r="B33" s="70">
        <f t="shared" si="6"/>
        <v>1252.591</v>
      </c>
      <c r="C33" s="23">
        <f t="shared" si="27"/>
        <v>1226.866</v>
      </c>
      <c r="D33" s="23">
        <f t="shared" si="27"/>
        <v>1426.007</v>
      </c>
      <c r="E33" s="23">
        <f t="shared" si="27"/>
        <v>1420.894</v>
      </c>
      <c r="F33" s="23">
        <f t="shared" si="27"/>
        <v>1465.517</v>
      </c>
      <c r="G33" s="71">
        <f t="shared" si="27"/>
        <v>1609.155</v>
      </c>
      <c r="H33" s="21">
        <f t="shared" si="27"/>
        <v>1563.729</v>
      </c>
      <c r="I33" s="21">
        <f t="shared" si="27"/>
        <v>1537.721</v>
      </c>
      <c r="J33" s="21">
        <f t="shared" si="27"/>
        <v>1495.137</v>
      </c>
      <c r="K33" s="21">
        <f t="shared" si="27"/>
        <v>1546.467</v>
      </c>
      <c r="L33" s="21">
        <f t="shared" si="27"/>
        <v>1261.839</v>
      </c>
      <c r="M33" s="21">
        <f t="shared" si="27"/>
        <v>1366.008</v>
      </c>
      <c r="N33" s="19">
        <f t="shared" si="1"/>
        <v>17171.931</v>
      </c>
      <c r="O33" s="70">
        <f aca="true" t="shared" si="32" ref="O33:Q33">IF(N113&lt;&gt;"",N113/1000,":")</f>
        <v>1246.361</v>
      </c>
      <c r="P33" s="23">
        <f t="shared" si="32"/>
        <v>1246.082</v>
      </c>
      <c r="Q33" s="23">
        <f t="shared" si="32"/>
        <v>1440.616</v>
      </c>
      <c r="R33" s="81">
        <f t="shared" si="3"/>
        <v>0.007065741740290177</v>
      </c>
    </row>
    <row r="34" spans="1:18" ht="18" customHeight="1">
      <c r="A34" s="22" t="s">
        <v>56</v>
      </c>
      <c r="B34" s="70">
        <f t="shared" si="6"/>
        <v>2171.02</v>
      </c>
      <c r="C34" s="23">
        <f t="shared" si="27"/>
        <v>2142.414</v>
      </c>
      <c r="D34" s="23">
        <f t="shared" si="27"/>
        <v>2515.151</v>
      </c>
      <c r="E34" s="23">
        <f t="shared" si="27"/>
        <v>2707.33</v>
      </c>
      <c r="F34" s="23">
        <f t="shared" si="27"/>
        <v>2978.033</v>
      </c>
      <c r="G34" s="71">
        <f t="shared" si="27"/>
        <v>3237.901</v>
      </c>
      <c r="H34" s="21">
        <f t="shared" si="27"/>
        <v>3105.789</v>
      </c>
      <c r="I34" s="21">
        <f t="shared" si="27"/>
        <v>3070.199</v>
      </c>
      <c r="J34" s="21">
        <f t="shared" si="27"/>
        <v>3033.111</v>
      </c>
      <c r="K34" s="21">
        <f t="shared" si="27"/>
        <v>3012.997</v>
      </c>
      <c r="L34" s="21">
        <f t="shared" si="27"/>
        <v>2481.009</v>
      </c>
      <c r="M34" s="21">
        <f t="shared" si="27"/>
        <v>2310.547</v>
      </c>
      <c r="N34" s="19">
        <f t="shared" si="1"/>
        <v>32765.500999999997</v>
      </c>
      <c r="O34" s="70">
        <f aca="true" t="shared" si="33" ref="O34:Q34">IF(N114&lt;&gt;"",N114/1000,":")</f>
        <v>2201.511</v>
      </c>
      <c r="P34" s="23">
        <f t="shared" si="33"/>
        <v>2205.207</v>
      </c>
      <c r="Q34" s="23">
        <f t="shared" si="33"/>
        <v>2598.804</v>
      </c>
      <c r="R34" s="81">
        <f t="shared" si="3"/>
        <v>0.02591122465342388</v>
      </c>
    </row>
    <row r="35" spans="1:18" ht="18" customHeight="1">
      <c r="A35" s="25" t="s">
        <v>35</v>
      </c>
      <c r="B35" s="27">
        <f t="shared" si="6"/>
        <v>13470.192</v>
      </c>
      <c r="C35" s="72">
        <f t="shared" si="27"/>
        <v>13249.17</v>
      </c>
      <c r="D35" s="72">
        <f t="shared" si="27"/>
        <v>15519.92</v>
      </c>
      <c r="E35" s="72">
        <f t="shared" si="27"/>
        <v>18075.203</v>
      </c>
      <c r="F35" s="72">
        <f t="shared" si="27"/>
        <v>19861.998</v>
      </c>
      <c r="G35" s="73">
        <f t="shared" si="27"/>
        <v>21296.338</v>
      </c>
      <c r="H35" s="73">
        <f t="shared" si="27"/>
        <v>22976.005</v>
      </c>
      <c r="I35" s="73">
        <f t="shared" si="27"/>
        <v>23782.567</v>
      </c>
      <c r="J35" s="73">
        <f t="shared" si="27"/>
        <v>21599.884</v>
      </c>
      <c r="K35" s="73">
        <f t="shared" si="27"/>
        <v>19720.725</v>
      </c>
      <c r="L35" s="73">
        <f t="shared" si="27"/>
        <v>14979.167</v>
      </c>
      <c r="M35" s="74">
        <f t="shared" si="27"/>
        <v>15490.333</v>
      </c>
      <c r="N35" s="26">
        <f t="shared" si="1"/>
        <v>220021.502</v>
      </c>
      <c r="O35" s="27">
        <f aca="true" t="shared" si="34" ref="O35:Q35">IF(N115&lt;&gt;"",N115/1000,":")</f>
        <v>14341.022</v>
      </c>
      <c r="P35" s="72">
        <f t="shared" si="34"/>
        <v>14183.231</v>
      </c>
      <c r="Q35" s="72">
        <f t="shared" si="34"/>
        <v>16894.634</v>
      </c>
      <c r="R35" s="82">
        <f t="shared" si="3"/>
        <v>0.07527601913309057</v>
      </c>
    </row>
    <row r="36" spans="1:18" ht="18" customHeight="1">
      <c r="A36" s="18" t="s">
        <v>62</v>
      </c>
      <c r="B36" s="75">
        <f aca="true" t="shared" si="35" ref="B36:M38">IF(B116&lt;&gt;"",B116/1000,":")</f>
        <v>182.345</v>
      </c>
      <c r="C36" s="76">
        <f t="shared" si="35"/>
        <v>177.948</v>
      </c>
      <c r="D36" s="76">
        <f t="shared" si="35"/>
        <v>228.468</v>
      </c>
      <c r="E36" s="76">
        <f t="shared" si="35"/>
        <v>260.049</v>
      </c>
      <c r="F36" s="76">
        <f t="shared" si="35"/>
        <v>303.14</v>
      </c>
      <c r="G36" s="76">
        <f t="shared" si="35"/>
        <v>453.383</v>
      </c>
      <c r="H36" s="76">
        <f t="shared" si="35"/>
        <v>544.982</v>
      </c>
      <c r="I36" s="76">
        <f t="shared" si="35"/>
        <v>535.31</v>
      </c>
      <c r="J36" s="76">
        <f t="shared" si="35"/>
        <v>368.447</v>
      </c>
      <c r="K36" s="76">
        <f t="shared" si="35"/>
        <v>311.089</v>
      </c>
      <c r="L36" s="76">
        <f t="shared" si="35"/>
        <v>245.876</v>
      </c>
      <c r="M36" s="77">
        <f t="shared" si="35"/>
        <v>242.577</v>
      </c>
      <c r="N36" s="19">
        <f t="shared" si="1"/>
        <v>3853.6139999999996</v>
      </c>
      <c r="O36" s="75">
        <f aca="true" t="shared" si="36" ref="O36:Q36">IF(N116&lt;&gt;"",N116/1000,":")</f>
        <v>230.263</v>
      </c>
      <c r="P36" s="76">
        <f t="shared" si="36"/>
        <v>229.769</v>
      </c>
      <c r="Q36" s="76">
        <f t="shared" si="36"/>
        <v>281.71</v>
      </c>
      <c r="R36" s="81">
        <f t="shared" si="3"/>
        <v>0.25983548502703124</v>
      </c>
    </row>
    <row r="37" spans="1:18" ht="18" customHeight="1">
      <c r="A37" s="28" t="s">
        <v>54</v>
      </c>
      <c r="B37" s="29">
        <f t="shared" si="35"/>
        <v>2494.617</v>
      </c>
      <c r="C37" s="30">
        <f t="shared" si="35"/>
        <v>2539.066</v>
      </c>
      <c r="D37" s="30">
        <f t="shared" si="35"/>
        <v>2957.982</v>
      </c>
      <c r="E37" s="30">
        <f t="shared" si="35"/>
        <v>3066.797</v>
      </c>
      <c r="F37" s="30">
        <f t="shared" si="35"/>
        <v>3256.363</v>
      </c>
      <c r="G37" s="30">
        <f t="shared" si="35"/>
        <v>3781.071</v>
      </c>
      <c r="H37" s="30">
        <f t="shared" si="35"/>
        <v>3832.385</v>
      </c>
      <c r="I37" s="30">
        <f t="shared" si="35"/>
        <v>3510.586</v>
      </c>
      <c r="J37" s="30">
        <f t="shared" si="35"/>
        <v>3448.552</v>
      </c>
      <c r="K37" s="30">
        <f t="shared" si="35"/>
        <v>3393.607</v>
      </c>
      <c r="L37" s="30">
        <f t="shared" si="35"/>
        <v>2809.41</v>
      </c>
      <c r="M37" s="31">
        <f t="shared" si="35"/>
        <v>2511.194</v>
      </c>
      <c r="N37" s="19">
        <f t="shared" si="1"/>
        <v>37601.630000000005</v>
      </c>
      <c r="O37" s="29" t="str">
        <f aca="true" t="shared" si="37" ref="O37:Q37">IF(N117&lt;&gt;"",N117/1000,":")</f>
        <v>:</v>
      </c>
      <c r="P37" s="30" t="str">
        <f t="shared" si="37"/>
        <v>:</v>
      </c>
      <c r="Q37" s="30" t="str">
        <f t="shared" si="37"/>
        <v>:</v>
      </c>
      <c r="R37" s="81" t="s">
        <v>157</v>
      </c>
    </row>
    <row r="38" spans="1:18" ht="18" customHeight="1">
      <c r="A38" s="57" t="s">
        <v>50</v>
      </c>
      <c r="B38" s="78">
        <f t="shared" si="35"/>
        <v>3238.296</v>
      </c>
      <c r="C38" s="32">
        <f t="shared" si="35"/>
        <v>3172.123</v>
      </c>
      <c r="D38" s="32">
        <f t="shared" si="35"/>
        <v>3760.274</v>
      </c>
      <c r="E38" s="32">
        <f t="shared" si="35"/>
        <v>3906.753</v>
      </c>
      <c r="F38" s="32">
        <f t="shared" si="35"/>
        <v>3869.086</v>
      </c>
      <c r="G38" s="32">
        <f t="shared" si="35"/>
        <v>4096.298</v>
      </c>
      <c r="H38" s="32">
        <f t="shared" si="35"/>
        <v>4497.861</v>
      </c>
      <c r="I38" s="32">
        <f t="shared" si="35"/>
        <v>4603.622</v>
      </c>
      <c r="J38" s="32">
        <f t="shared" si="35"/>
        <v>4185.618</v>
      </c>
      <c r="K38" s="32">
        <f t="shared" si="35"/>
        <v>4205.245</v>
      </c>
      <c r="L38" s="32">
        <f t="shared" si="35"/>
        <v>3148.87</v>
      </c>
      <c r="M38" s="33">
        <f t="shared" si="35"/>
        <v>3443.38</v>
      </c>
      <c r="N38" s="26">
        <f t="shared" si="1"/>
        <v>46127.426</v>
      </c>
      <c r="O38" s="78">
        <f>IF(N118&lt;&gt;"",N118/1000,":")</f>
        <v>3337.185</v>
      </c>
      <c r="P38" s="32">
        <f aca="true" t="shared" si="38" ref="P38:Q38">IF(O118&lt;&gt;"",O118/1000,":")</f>
        <v>3280.428</v>
      </c>
      <c r="Q38" s="32">
        <f t="shared" si="38"/>
        <v>3889.314</v>
      </c>
      <c r="R38" s="82">
        <f>(SUM(O38:Q38)/SUM(B38:D38))-1</f>
        <v>0.03305910423213043</v>
      </c>
    </row>
    <row r="39" spans="1:18" s="60" customFormat="1" ht="30.75" customHeight="1">
      <c r="A39" s="56" t="s">
        <v>71</v>
      </c>
      <c r="B39" s="29">
        <f>IF(C133&lt;&gt;"",C133/1000,":")</f>
        <v>64.168</v>
      </c>
      <c r="C39" s="30">
        <f aca="true" t="shared" si="39" ref="C39:M40">IF(D133&lt;&gt;"",D133/1000,":")</f>
        <v>65.985</v>
      </c>
      <c r="D39" s="30">
        <f t="shared" si="39"/>
        <v>120.552</v>
      </c>
      <c r="E39" s="30">
        <f t="shared" si="39"/>
        <v>106.884</v>
      </c>
      <c r="F39" s="30">
        <f t="shared" si="39"/>
        <v>117.417</v>
      </c>
      <c r="G39" s="30">
        <f t="shared" si="39"/>
        <v>125.325</v>
      </c>
      <c r="H39" s="30">
        <f t="shared" si="39"/>
        <v>144.438</v>
      </c>
      <c r="I39" s="30">
        <f t="shared" si="39"/>
        <v>159.021</v>
      </c>
      <c r="J39" s="30">
        <f t="shared" si="39"/>
        <v>124.825</v>
      </c>
      <c r="K39" s="30">
        <f t="shared" si="39"/>
        <v>109.52</v>
      </c>
      <c r="L39" s="30">
        <f t="shared" si="39"/>
        <v>87.859</v>
      </c>
      <c r="M39" s="31">
        <f t="shared" si="39"/>
        <v>91.796</v>
      </c>
      <c r="N39" s="19">
        <f t="shared" si="1"/>
        <v>1317.79</v>
      </c>
      <c r="O39" s="29">
        <f>IF(O133&lt;&gt;"",O133/1000,":")</f>
        <v>90.565</v>
      </c>
      <c r="P39" s="30">
        <f aca="true" t="shared" si="40" ref="P39:Q40">IF(P133&lt;&gt;"",P133/1000,":")</f>
        <v>80.881</v>
      </c>
      <c r="Q39" s="30">
        <f t="shared" si="40"/>
        <v>96.6</v>
      </c>
      <c r="R39" s="81">
        <f>(SUM(O39:Q39)/SUM(B39:D39))-1</f>
        <v>0.06916894357910675</v>
      </c>
    </row>
    <row r="40" spans="1:18" s="60" customFormat="1" ht="18" customHeight="1">
      <c r="A40" s="57" t="s">
        <v>63</v>
      </c>
      <c r="B40" s="65">
        <f>IF(C134&lt;&gt;"",C134/1000,":")</f>
        <v>10207.349</v>
      </c>
      <c r="C40" s="32">
        <f t="shared" si="39"/>
        <v>9854.366</v>
      </c>
      <c r="D40" s="32">
        <f t="shared" si="39"/>
        <v>10957.212</v>
      </c>
      <c r="E40" s="32">
        <f t="shared" si="39"/>
        <v>12720.988</v>
      </c>
      <c r="F40" s="32">
        <f t="shared" si="39"/>
        <v>15030.459</v>
      </c>
      <c r="G40" s="32">
        <f t="shared" si="39"/>
        <v>16655.715</v>
      </c>
      <c r="H40" s="32">
        <f t="shared" si="39"/>
        <v>16994.23</v>
      </c>
      <c r="I40" s="32">
        <f t="shared" si="39"/>
        <v>19158.498</v>
      </c>
      <c r="J40" s="32">
        <f t="shared" si="39"/>
        <v>16818.687</v>
      </c>
      <c r="K40" s="32">
        <f t="shared" si="39"/>
        <v>15054.414</v>
      </c>
      <c r="L40" s="32">
        <f t="shared" si="39"/>
        <v>11335.621</v>
      </c>
      <c r="M40" s="79">
        <f>IF(N134&lt;&gt;"",N134/1000,":")</f>
        <v>10932.695</v>
      </c>
      <c r="N40" s="26">
        <f t="shared" si="1"/>
        <v>165720.234</v>
      </c>
      <c r="O40" s="65" t="str">
        <f>IF(O134&lt;&gt;"",O134/1000,":")</f>
        <v>:</v>
      </c>
      <c r="P40" s="32" t="str">
        <f t="shared" si="40"/>
        <v>:</v>
      </c>
      <c r="Q40" s="32" t="str">
        <f t="shared" si="40"/>
        <v>:</v>
      </c>
      <c r="R40" s="82" t="s">
        <v>157</v>
      </c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3" s="102" customFormat="1" ht="12.75"/>
    <row r="44" s="102" customFormat="1" ht="12.75"/>
    <row r="45" s="102" customFormat="1" ht="12.75">
      <c r="Q45" s="102" t="str">
        <f>IF(AD88&lt;&gt;"",P88,"")</f>
        <v/>
      </c>
    </row>
    <row r="46" s="102" customFormat="1" ht="12.75">
      <c r="Q46" s="102" t="str">
        <f>IF(AD89&lt;&gt;"",P89,"")</f>
        <v/>
      </c>
    </row>
    <row r="47" s="102" customFormat="1" ht="12.75">
      <c r="Q47" s="102" t="str">
        <f>IF(AD90&lt;&gt;"",P90,"")</f>
        <v/>
      </c>
    </row>
    <row r="48" s="102" customFormat="1" ht="12.75">
      <c r="Q48" s="102" t="str">
        <f>IF(AD91&lt;&gt;"",P91,"")</f>
        <v/>
      </c>
    </row>
    <row r="49" s="102" customFormat="1" ht="12.75">
      <c r="Q49" s="102" t="str">
        <f>IF(AD92&lt;&gt;"",P92,"")</f>
        <v/>
      </c>
    </row>
    <row r="50" s="102" customFormat="1" ht="12.75">
      <c r="Q50" s="102" t="str">
        <f>IF(AD93&lt;&gt;"",P93,"")</f>
        <v/>
      </c>
    </row>
    <row r="51" s="102" customFormat="1" ht="12.75">
      <c r="Q51" s="102" t="str">
        <f>IF(AD94&lt;&gt;"",P94,"")</f>
        <v/>
      </c>
    </row>
    <row r="52" s="102" customFormat="1" ht="12.75">
      <c r="Q52" s="102" t="str">
        <f>IF(AD95&lt;&gt;"",P95,"")</f>
        <v/>
      </c>
    </row>
    <row r="53" s="102" customFormat="1" ht="12.75">
      <c r="Q53" s="102" t="str">
        <f>IF(AD96&lt;&gt;"",P96,"")</f>
        <v/>
      </c>
    </row>
    <row r="54" s="102" customFormat="1" ht="12.75">
      <c r="Q54" s="102" t="str">
        <f>IF(AD97&lt;&gt;"",P97,"")</f>
        <v/>
      </c>
    </row>
    <row r="55" s="102" customFormat="1" ht="12.75">
      <c r="Q55" s="102" t="str">
        <f>IF(AD98&lt;&gt;"",P98,"")</f>
        <v/>
      </c>
    </row>
    <row r="56" s="102" customFormat="1" ht="12.75">
      <c r="Q56" s="102" t="str">
        <f>IF(AD99&lt;&gt;"",P99,"")</f>
        <v/>
      </c>
    </row>
    <row r="57" s="102" customFormat="1" ht="12.75">
      <c r="Q57" s="102" t="str">
        <f>IF(AD100&lt;&gt;"",P100,"")</f>
        <v/>
      </c>
    </row>
    <row r="58" s="102" customFormat="1" ht="12.75">
      <c r="Q58" s="102" t="str">
        <f>IF(AD101&lt;&gt;"",P101,"")</f>
        <v/>
      </c>
    </row>
    <row r="59" s="102" customFormat="1" ht="12.75">
      <c r="Q59" s="102" t="str">
        <f>IF(AD102&lt;&gt;"",P102,"")</f>
        <v/>
      </c>
    </row>
    <row r="60" s="102" customFormat="1" ht="12.75">
      <c r="Q60" s="102" t="str">
        <f>IF(AD103&lt;&gt;"",P103,"")</f>
        <v/>
      </c>
    </row>
    <row r="61" s="102" customFormat="1" ht="12.75">
      <c r="Q61" s="102" t="str">
        <f>IF(AD104&lt;&gt;"",P104,"")</f>
        <v/>
      </c>
    </row>
    <row r="62" s="102" customFormat="1" ht="12.75">
      <c r="Q62" s="102" t="str">
        <f>IF(AD105&lt;&gt;"",P105,"")</f>
        <v/>
      </c>
    </row>
    <row r="63" s="102" customFormat="1" ht="12.75">
      <c r="Q63" s="102" t="str">
        <f>IF(AD106&lt;&gt;"",P106,"")</f>
        <v/>
      </c>
    </row>
    <row r="64" s="102" customFormat="1" ht="12.75">
      <c r="Q64" s="102" t="str">
        <f>IF(AD107&lt;&gt;"",P107,"")</f>
        <v/>
      </c>
    </row>
    <row r="65" s="102" customFormat="1" ht="12.75">
      <c r="Q65" s="102" t="str">
        <f>IF(AD108&lt;&gt;"",P108,"")</f>
        <v/>
      </c>
    </row>
    <row r="66" s="102" customFormat="1" ht="12.75">
      <c r="Q66" s="102" t="str">
        <f>IF(AD109&lt;&gt;"",P109,"")</f>
        <v/>
      </c>
    </row>
    <row r="67" s="102" customFormat="1" ht="12.75">
      <c r="Q67" s="102" t="str">
        <f>IF(AD110&lt;&gt;"",P110,"")</f>
        <v/>
      </c>
    </row>
    <row r="68" s="102" customFormat="1" ht="12.75">
      <c r="Q68" s="102" t="str">
        <f>IF(AD111&lt;&gt;"",P111,"")</f>
        <v/>
      </c>
    </row>
    <row r="69" s="102" customFormat="1" ht="12.75">
      <c r="Q69" s="102" t="str">
        <f>IF(AD112&lt;&gt;"",P112,"")</f>
        <v/>
      </c>
    </row>
    <row r="70" s="102" customFormat="1" ht="12.75">
      <c r="Q70" s="102" t="str">
        <f>IF(AD113&lt;&gt;"",P113,"")</f>
        <v/>
      </c>
    </row>
    <row r="71" s="102" customFormat="1" ht="12.75">
      <c r="Q71" s="102" t="str">
        <f>IF(AD114&lt;&gt;"",P114,"")</f>
        <v/>
      </c>
    </row>
    <row r="72" s="102" customFormat="1" ht="12.75">
      <c r="Q72" s="102" t="str">
        <f>IF(AD115&lt;&gt;"",P115,"")</f>
        <v/>
      </c>
    </row>
    <row r="73" s="102" customFormat="1" ht="12.75">
      <c r="Q73" s="102" t="str">
        <f>IF(AD116&lt;&gt;"",P116,"")</f>
        <v/>
      </c>
    </row>
    <row r="74" s="102" customFormat="1" ht="12.75">
      <c r="Q74" s="102" t="str">
        <f>IF(AD117&lt;&gt;"",P117,"")</f>
        <v/>
      </c>
    </row>
    <row r="75" s="102" customFormat="1" ht="12.75">
      <c r="Q75" s="102" t="str">
        <f>IF(AD118&lt;&gt;"",P118,"")</f>
        <v/>
      </c>
    </row>
    <row r="76" s="102" customFormat="1" ht="12.75">
      <c r="Q76" s="102" t="str">
        <f>IF(AD119&lt;&gt;"",P119,"")</f>
        <v/>
      </c>
    </row>
    <row r="77" spans="6:17" s="102" customFormat="1" ht="12.75">
      <c r="F77" s="102" t="str">
        <f>IF(Q120&lt;&gt;"",#REF!,"")</f>
        <v/>
      </c>
      <c r="G77" s="102" t="str">
        <f>IF(R120&lt;&gt;"",#REF!,"")</f>
        <v/>
      </c>
      <c r="H77" s="102" t="e">
        <f>IF(#REF!&lt;&gt;"",#REF!,"")</f>
        <v>#REF!</v>
      </c>
      <c r="I77" s="102" t="e">
        <f>IF(#REF!&lt;&gt;"",#REF!,"")</f>
        <v>#REF!</v>
      </c>
      <c r="J77" s="102" t="str">
        <f>IF(S120&lt;&gt;"",#REF!,"")</f>
        <v/>
      </c>
      <c r="K77" s="102" t="str">
        <f>IF(T120&lt;&gt;"",#REF!,"")</f>
        <v/>
      </c>
      <c r="L77" s="102" t="str">
        <f>IF(U120&lt;&gt;"",#REF!,"")</f>
        <v/>
      </c>
      <c r="M77" s="102" t="str">
        <f>IF(V120&lt;&gt;"",#REF!,"")</f>
        <v/>
      </c>
      <c r="O77" s="102" t="str">
        <f>IF(AB133&lt;&gt;"",#REF!,"")</f>
        <v/>
      </c>
      <c r="P77" s="102" t="str">
        <f>IF(AC133&lt;&gt;"",O133,"")</f>
        <v/>
      </c>
      <c r="Q77" s="102" t="str">
        <f>IF(AD133&lt;&gt;"",P133,"")</f>
        <v/>
      </c>
    </row>
    <row r="78" spans="6:17" s="102" customFormat="1" ht="12.75">
      <c r="F78" s="102" t="str">
        <f aca="true" t="shared" si="41" ref="F78:G78">IF(Q121&lt;&gt;"",E120,"")</f>
        <v/>
      </c>
      <c r="G78" s="102" t="str">
        <f t="shared" si="41"/>
        <v/>
      </c>
      <c r="H78" s="102" t="e">
        <f>IF(#REF!&lt;&gt;"",G120,"")</f>
        <v>#REF!</v>
      </c>
      <c r="I78" s="102" t="e">
        <f>IF(#REF!&lt;&gt;"",H120,"")</f>
        <v>#REF!</v>
      </c>
      <c r="J78" s="102" t="str">
        <f>IF(S121&lt;&gt;"",I120,"")</f>
        <v/>
      </c>
      <c r="K78" s="102" t="str">
        <f>IF(T121&lt;&gt;"",J120,"")</f>
        <v/>
      </c>
      <c r="L78" s="102" t="str">
        <f>IF(U121&lt;&gt;"",K120,"")</f>
        <v/>
      </c>
      <c r="M78" s="102" t="str">
        <f>IF(V121&lt;&gt;"",L120,"")</f>
        <v/>
      </c>
      <c r="O78" s="102" t="str">
        <f>IF(AB134&lt;&gt;"",#REF!,"")</f>
        <v/>
      </c>
      <c r="P78" s="102" t="str">
        <f>IF(AC134&lt;&gt;"",O134,"")</f>
        <v/>
      </c>
      <c r="Q78" s="102" t="str">
        <f>IF(AD134&lt;&gt;"",P134,"")</f>
        <v/>
      </c>
    </row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>
      <c r="A85" s="102" t="s">
        <v>109</v>
      </c>
    </row>
    <row r="86" spans="1:16" s="102" customFormat="1" ht="12.75">
      <c r="A86" s="102" t="s">
        <v>79</v>
      </c>
      <c r="B86" s="102">
        <v>2014</v>
      </c>
      <c r="C86" s="102">
        <v>2014</v>
      </c>
      <c r="D86" s="102">
        <v>2014</v>
      </c>
      <c r="E86" s="102">
        <v>2014</v>
      </c>
      <c r="F86" s="102">
        <v>2014</v>
      </c>
      <c r="G86" s="102">
        <v>2014</v>
      </c>
      <c r="H86" s="102">
        <v>2014</v>
      </c>
      <c r="I86" s="102">
        <v>2014</v>
      </c>
      <c r="J86" s="102">
        <v>2014</v>
      </c>
      <c r="K86" s="102">
        <v>2014</v>
      </c>
      <c r="L86" s="102">
        <v>2014</v>
      </c>
      <c r="M86" s="102">
        <v>2014</v>
      </c>
      <c r="N86" s="102">
        <v>2015</v>
      </c>
      <c r="O86" s="102">
        <v>2015</v>
      </c>
      <c r="P86" s="102">
        <v>2015</v>
      </c>
    </row>
    <row r="87" spans="1:16" s="102" customFormat="1" ht="12.75">
      <c r="A87" s="102" t="s">
        <v>79</v>
      </c>
      <c r="B87" s="102" t="s">
        <v>80</v>
      </c>
      <c r="C87" s="102" t="s">
        <v>81</v>
      </c>
      <c r="D87" s="102" t="s">
        <v>82</v>
      </c>
      <c r="E87" s="102" t="s">
        <v>83</v>
      </c>
      <c r="F87" s="102" t="s">
        <v>84</v>
      </c>
      <c r="G87" s="102" t="s">
        <v>85</v>
      </c>
      <c r="H87" s="102" t="s">
        <v>86</v>
      </c>
      <c r="I87" s="102" t="s">
        <v>87</v>
      </c>
      <c r="J87" s="102" t="s">
        <v>88</v>
      </c>
      <c r="K87" s="102" t="s">
        <v>89</v>
      </c>
      <c r="L87" s="102" t="s">
        <v>90</v>
      </c>
      <c r="M87" s="102" t="s">
        <v>91</v>
      </c>
      <c r="N87" s="102" t="s">
        <v>80</v>
      </c>
      <c r="O87" s="102" t="s">
        <v>81</v>
      </c>
      <c r="P87" s="102" t="s">
        <v>82</v>
      </c>
    </row>
    <row r="88" spans="1:16" s="102" customFormat="1" ht="12.75">
      <c r="A88" s="102" t="s">
        <v>7</v>
      </c>
      <c r="B88" s="102">
        <v>1638475</v>
      </c>
      <c r="C88" s="102">
        <v>1608133</v>
      </c>
      <c r="D88" s="102">
        <v>2004713</v>
      </c>
      <c r="E88" s="102">
        <v>2505098</v>
      </c>
      <c r="F88" s="102">
        <v>2619665</v>
      </c>
      <c r="G88" s="102">
        <v>2683400</v>
      </c>
      <c r="H88" s="102">
        <v>3065812</v>
      </c>
      <c r="I88" s="102">
        <v>3102970</v>
      </c>
      <c r="J88" s="102">
        <v>2872303</v>
      </c>
      <c r="K88" s="102">
        <v>2618127</v>
      </c>
      <c r="L88" s="102">
        <v>2107396</v>
      </c>
      <c r="M88" s="102">
        <v>1948968</v>
      </c>
      <c r="N88" s="102">
        <v>1817518</v>
      </c>
      <c r="O88" s="102">
        <v>1856262</v>
      </c>
      <c r="P88" s="102">
        <v>2209328</v>
      </c>
    </row>
    <row r="89" spans="1:16" s="102" customFormat="1" ht="12.75">
      <c r="A89" s="102" t="s">
        <v>92</v>
      </c>
      <c r="B89" s="102">
        <v>298853</v>
      </c>
      <c r="C89" s="102">
        <v>274571</v>
      </c>
      <c r="D89" s="102">
        <v>314282</v>
      </c>
      <c r="E89" s="102">
        <v>350849</v>
      </c>
      <c r="F89" s="102">
        <v>510817</v>
      </c>
      <c r="G89" s="102">
        <v>1080830</v>
      </c>
      <c r="H89" s="102">
        <v>1395719</v>
      </c>
      <c r="I89" s="102">
        <v>1452698</v>
      </c>
      <c r="J89" s="102">
        <v>852883</v>
      </c>
      <c r="K89" s="102">
        <v>383912</v>
      </c>
      <c r="L89" s="102">
        <v>290480</v>
      </c>
      <c r="M89" s="102">
        <v>313104</v>
      </c>
      <c r="N89" s="102">
        <v>311964</v>
      </c>
      <c r="O89" s="102">
        <v>286718</v>
      </c>
      <c r="P89" s="102">
        <v>324201</v>
      </c>
    </row>
    <row r="90" spans="1:16" s="102" customFormat="1" ht="12.75">
      <c r="A90" s="102" t="s">
        <v>6</v>
      </c>
      <c r="B90" s="102">
        <v>648635</v>
      </c>
      <c r="C90" s="102">
        <v>606615</v>
      </c>
      <c r="D90" s="102">
        <v>810876</v>
      </c>
      <c r="E90" s="102">
        <v>948014</v>
      </c>
      <c r="F90" s="102">
        <v>1037450</v>
      </c>
      <c r="G90" s="102">
        <v>1265173</v>
      </c>
      <c r="H90" s="102">
        <v>1392495</v>
      </c>
      <c r="I90" s="102">
        <v>1429282</v>
      </c>
      <c r="J90" s="102">
        <v>1317820</v>
      </c>
      <c r="K90" s="102">
        <v>1041200</v>
      </c>
      <c r="L90" s="102">
        <v>799675</v>
      </c>
      <c r="M90" s="102">
        <v>782638</v>
      </c>
      <c r="N90" s="102">
        <v>649303</v>
      </c>
      <c r="O90" s="102">
        <v>638120</v>
      </c>
      <c r="P90" s="102">
        <v>821510</v>
      </c>
    </row>
    <row r="91" spans="1:16" s="102" customFormat="1" ht="12.75">
      <c r="A91" s="102" t="s">
        <v>13</v>
      </c>
      <c r="B91" s="102">
        <v>1827724</v>
      </c>
      <c r="C91" s="102">
        <v>1849191</v>
      </c>
      <c r="D91" s="102">
        <v>2210837</v>
      </c>
      <c r="E91" s="102">
        <v>2476908</v>
      </c>
      <c r="F91" s="102">
        <v>2632277</v>
      </c>
      <c r="G91" s="102">
        <v>2877845</v>
      </c>
      <c r="H91" s="102">
        <v>3066149</v>
      </c>
      <c r="I91" s="102">
        <v>2811410</v>
      </c>
      <c r="J91" s="102">
        <v>2677171</v>
      </c>
      <c r="K91" s="102">
        <v>2649868</v>
      </c>
      <c r="L91" s="102">
        <v>2035753</v>
      </c>
      <c r="M91" s="102">
        <v>1888863</v>
      </c>
      <c r="N91" s="102">
        <v>1853604</v>
      </c>
      <c r="O91" s="102">
        <v>1871667</v>
      </c>
      <c r="P91" s="102">
        <v>2281534</v>
      </c>
    </row>
    <row r="92" spans="1:16" s="102" customFormat="1" ht="12.75">
      <c r="A92" s="102" t="s">
        <v>9</v>
      </c>
      <c r="B92" s="102">
        <v>11325456</v>
      </c>
      <c r="C92" s="102">
        <v>11091453</v>
      </c>
      <c r="D92" s="102">
        <v>13601984</v>
      </c>
      <c r="E92" s="102">
        <v>15024355</v>
      </c>
      <c r="F92" s="102">
        <v>16813839</v>
      </c>
      <c r="G92" s="102">
        <v>17740470</v>
      </c>
      <c r="H92" s="102">
        <v>18487775</v>
      </c>
      <c r="I92" s="102">
        <v>19425012</v>
      </c>
      <c r="J92" s="102">
        <v>18911048</v>
      </c>
      <c r="K92" s="102">
        <v>18004111</v>
      </c>
      <c r="L92" s="102">
        <v>13594679</v>
      </c>
      <c r="M92" s="102">
        <v>12425609</v>
      </c>
      <c r="N92" s="102">
        <v>11708343</v>
      </c>
      <c r="O92" s="102">
        <v>11562591</v>
      </c>
      <c r="P92" s="102">
        <v>14357887</v>
      </c>
    </row>
    <row r="93" spans="1:16" s="102" customFormat="1" ht="12.75">
      <c r="A93" s="102" t="s">
        <v>93</v>
      </c>
      <c r="B93" s="102">
        <v>120548</v>
      </c>
      <c r="C93" s="102">
        <v>113710</v>
      </c>
      <c r="D93" s="102">
        <v>149286</v>
      </c>
      <c r="E93" s="102">
        <v>159035</v>
      </c>
      <c r="F93" s="102">
        <v>186132</v>
      </c>
      <c r="G93" s="102">
        <v>200877</v>
      </c>
      <c r="H93" s="102">
        <v>212112</v>
      </c>
      <c r="I93" s="102">
        <v>208671</v>
      </c>
      <c r="J93" s="102">
        <v>195525</v>
      </c>
      <c r="K93" s="102">
        <v>189193</v>
      </c>
      <c r="L93" s="102">
        <v>147570</v>
      </c>
      <c r="M93" s="102">
        <v>137147</v>
      </c>
      <c r="N93" s="102">
        <v>127698</v>
      </c>
      <c r="O93" s="102">
        <v>121827</v>
      </c>
      <c r="P93" s="102">
        <v>162494</v>
      </c>
    </row>
    <row r="94" spans="1:16" s="102" customFormat="1" ht="12.75">
      <c r="A94" s="102" t="s">
        <v>2</v>
      </c>
      <c r="B94" s="102">
        <v>1503799</v>
      </c>
      <c r="C94" s="102">
        <v>1492142</v>
      </c>
      <c r="D94" s="102">
        <v>1797047</v>
      </c>
      <c r="E94" s="102">
        <v>2217914</v>
      </c>
      <c r="F94" s="102">
        <v>2411882</v>
      </c>
      <c r="G94" s="102">
        <v>2628941</v>
      </c>
      <c r="H94" s="102">
        <v>2871256</v>
      </c>
      <c r="I94" s="102">
        <v>2861199</v>
      </c>
      <c r="J94" s="102">
        <v>2461078</v>
      </c>
      <c r="K94" s="102">
        <v>2365394</v>
      </c>
      <c r="L94" s="102">
        <v>1860815</v>
      </c>
      <c r="M94" s="102">
        <v>1839359</v>
      </c>
      <c r="N94" s="102">
        <v>1696862</v>
      </c>
      <c r="O94" s="102">
        <v>1715493</v>
      </c>
      <c r="P94" s="102">
        <v>2113481</v>
      </c>
    </row>
    <row r="95" spans="1:16" s="102" customFormat="1" ht="12.75">
      <c r="A95" s="102" t="s">
        <v>108</v>
      </c>
      <c r="B95" s="102">
        <v>943218</v>
      </c>
      <c r="C95" s="102">
        <v>887154</v>
      </c>
      <c r="D95" s="102">
        <v>1079638</v>
      </c>
      <c r="E95" s="102">
        <v>1955110</v>
      </c>
      <c r="F95" s="102">
        <v>3771893</v>
      </c>
      <c r="G95" s="102">
        <v>5377590</v>
      </c>
      <c r="H95" s="102">
        <v>6628494</v>
      </c>
      <c r="I95" s="102">
        <v>7000561</v>
      </c>
      <c r="J95" s="102">
        <v>5542649</v>
      </c>
      <c r="K95" s="102">
        <v>3309727</v>
      </c>
      <c r="L95" s="102">
        <v>1319184</v>
      </c>
      <c r="M95" s="102">
        <v>1302615</v>
      </c>
      <c r="N95" s="102">
        <v>1193377</v>
      </c>
      <c r="O95" s="102">
        <v>1091972</v>
      </c>
      <c r="P95" s="102">
        <v>1347345</v>
      </c>
    </row>
    <row r="96" spans="1:16" s="102" customFormat="1" ht="12.75">
      <c r="A96" s="102" t="s">
        <v>11</v>
      </c>
      <c r="B96" s="102">
        <v>9007027</v>
      </c>
      <c r="C96" s="102">
        <v>8844369</v>
      </c>
      <c r="D96" s="102">
        <v>11106476</v>
      </c>
      <c r="E96" s="102">
        <v>13704291</v>
      </c>
      <c r="F96" s="102">
        <v>15007861</v>
      </c>
      <c r="G96" s="102">
        <v>16622395</v>
      </c>
      <c r="H96" s="102">
        <v>18749280</v>
      </c>
      <c r="I96" s="102">
        <v>19714262</v>
      </c>
      <c r="J96" s="102">
        <v>17167348</v>
      </c>
      <c r="K96" s="102">
        <v>15099949</v>
      </c>
      <c r="L96" s="102">
        <v>10351465</v>
      </c>
      <c r="M96" s="102">
        <v>9979659</v>
      </c>
      <c r="N96" s="102">
        <v>9496882</v>
      </c>
      <c r="O96" s="102">
        <v>9372113</v>
      </c>
      <c r="P96" s="102">
        <v>11835533</v>
      </c>
    </row>
    <row r="97" spans="1:16" s="102" customFormat="1" ht="12.75">
      <c r="A97" s="102" t="s">
        <v>10</v>
      </c>
      <c r="B97" s="102">
        <v>9074284</v>
      </c>
      <c r="C97" s="102">
        <v>8627357</v>
      </c>
      <c r="D97" s="102">
        <v>10389806</v>
      </c>
      <c r="E97" s="102">
        <v>11766383</v>
      </c>
      <c r="F97" s="102">
        <v>12409942</v>
      </c>
      <c r="G97" s="102">
        <v>12871089</v>
      </c>
      <c r="H97" s="102">
        <v>13916495</v>
      </c>
      <c r="I97" s="102">
        <v>14556097</v>
      </c>
      <c r="J97" s="102">
        <v>11439073</v>
      </c>
      <c r="K97" s="102">
        <v>11976874</v>
      </c>
      <c r="L97" s="102">
        <v>9376286</v>
      </c>
      <c r="M97" s="102">
        <v>10042494</v>
      </c>
      <c r="N97" s="102">
        <v>9341605</v>
      </c>
      <c r="O97" s="102">
        <v>8983993</v>
      </c>
      <c r="P97" s="102">
        <v>10529185</v>
      </c>
    </row>
    <row r="98" spans="1:16" s="102" customFormat="1" ht="12.75">
      <c r="A98" s="102" t="s">
        <v>104</v>
      </c>
      <c r="B98" s="102">
        <v>153122</v>
      </c>
      <c r="C98" s="102">
        <v>141801</v>
      </c>
      <c r="D98" s="102">
        <v>186427</v>
      </c>
      <c r="E98" s="102">
        <v>375079</v>
      </c>
      <c r="F98" s="102">
        <v>602715</v>
      </c>
      <c r="G98" s="102">
        <v>794425</v>
      </c>
      <c r="H98" s="102">
        <v>1093161</v>
      </c>
      <c r="I98" s="102">
        <v>1105922</v>
      </c>
      <c r="J98" s="102">
        <v>815552</v>
      </c>
      <c r="K98" s="102">
        <v>489281</v>
      </c>
      <c r="L98" s="102">
        <v>198128</v>
      </c>
      <c r="M98" s="102">
        <v>184995</v>
      </c>
      <c r="N98" s="102">
        <v>166761</v>
      </c>
      <c r="O98" s="102">
        <v>155406</v>
      </c>
      <c r="P98" s="102">
        <v>216813</v>
      </c>
    </row>
    <row r="99" spans="1:16" s="102" customFormat="1" ht="12.75">
      <c r="A99" s="102" t="s">
        <v>3</v>
      </c>
      <c r="B99" s="102">
        <v>7119167</v>
      </c>
      <c r="C99" s="102">
        <v>6678816</v>
      </c>
      <c r="D99" s="102">
        <v>8340789</v>
      </c>
      <c r="E99" s="102">
        <v>10152087</v>
      </c>
      <c r="F99" s="102">
        <v>10901245</v>
      </c>
      <c r="G99" s="102">
        <v>11892446</v>
      </c>
      <c r="H99" s="102">
        <v>13192261</v>
      </c>
      <c r="I99" s="102">
        <v>13842982</v>
      </c>
      <c r="J99" s="102">
        <v>12263300</v>
      </c>
      <c r="K99" s="102">
        <v>10685395</v>
      </c>
      <c r="L99" s="102">
        <v>8030298</v>
      </c>
      <c r="M99" s="102">
        <v>8057282</v>
      </c>
      <c r="N99" s="102">
        <v>7597063</v>
      </c>
      <c r="O99" s="102">
        <v>7269626</v>
      </c>
      <c r="P99" s="102">
        <v>8919647</v>
      </c>
    </row>
    <row r="100" spans="1:16" s="102" customFormat="1" ht="12.75">
      <c r="A100" s="102" t="s">
        <v>94</v>
      </c>
      <c r="B100" s="102">
        <v>246258</v>
      </c>
      <c r="C100" s="102">
        <v>229216</v>
      </c>
      <c r="D100" s="102">
        <v>306090</v>
      </c>
      <c r="E100" s="102">
        <v>534378</v>
      </c>
      <c r="F100" s="102">
        <v>745245</v>
      </c>
      <c r="G100" s="102">
        <v>873571</v>
      </c>
      <c r="H100" s="102">
        <v>1008904</v>
      </c>
      <c r="I100" s="102">
        <v>1063336</v>
      </c>
      <c r="J100" s="102">
        <v>881034</v>
      </c>
      <c r="K100" s="102">
        <v>772630</v>
      </c>
      <c r="L100" s="102">
        <v>370760</v>
      </c>
      <c r="M100" s="102">
        <v>297124</v>
      </c>
      <c r="N100" s="102">
        <v>266901</v>
      </c>
      <c r="O100" s="102">
        <v>245305</v>
      </c>
      <c r="P100" s="102">
        <v>341318</v>
      </c>
    </row>
    <row r="101" spans="1:16" s="102" customFormat="1" ht="12.75">
      <c r="A101" s="102" t="s">
        <v>95</v>
      </c>
      <c r="B101" s="102">
        <v>308448</v>
      </c>
      <c r="C101" s="102">
        <v>275750</v>
      </c>
      <c r="D101" s="102">
        <v>331701</v>
      </c>
      <c r="E101" s="102">
        <v>397080</v>
      </c>
      <c r="F101" s="102">
        <v>425332</v>
      </c>
      <c r="G101" s="102">
        <v>486863</v>
      </c>
      <c r="H101" s="102">
        <v>513811</v>
      </c>
      <c r="I101" s="102">
        <v>507467</v>
      </c>
      <c r="J101" s="102">
        <v>448863</v>
      </c>
      <c r="K101" s="102">
        <v>418540</v>
      </c>
      <c r="L101" s="102">
        <v>345500</v>
      </c>
      <c r="M101" s="102">
        <v>342927</v>
      </c>
      <c r="N101" s="102">
        <v>319462</v>
      </c>
      <c r="O101" s="102">
        <v>294333</v>
      </c>
      <c r="P101" s="102">
        <v>369701</v>
      </c>
    </row>
    <row r="102" spans="1:16" s="102" customFormat="1" ht="12.75">
      <c r="A102" s="102" t="s">
        <v>96</v>
      </c>
      <c r="B102" s="102">
        <v>220606</v>
      </c>
      <c r="C102" s="102">
        <v>201503</v>
      </c>
      <c r="D102" s="102">
        <v>240029</v>
      </c>
      <c r="E102" s="102">
        <v>314497</v>
      </c>
      <c r="F102" s="102">
        <v>374149</v>
      </c>
      <c r="G102" s="102">
        <v>390726</v>
      </c>
      <c r="H102" s="102">
        <v>398776</v>
      </c>
      <c r="I102" s="102">
        <v>398920</v>
      </c>
      <c r="J102" s="102">
        <v>364973</v>
      </c>
      <c r="K102" s="102">
        <v>358264</v>
      </c>
      <c r="L102" s="102">
        <v>274198</v>
      </c>
      <c r="M102" s="102">
        <v>261469</v>
      </c>
      <c r="N102" s="102">
        <v>256974</v>
      </c>
      <c r="O102" s="102">
        <v>240974</v>
      </c>
      <c r="P102" s="102">
        <v>284033</v>
      </c>
    </row>
    <row r="103" spans="1:16" s="102" customFormat="1" ht="12.75">
      <c r="A103" s="102" t="s">
        <v>97</v>
      </c>
      <c r="B103" s="102">
        <v>137003</v>
      </c>
      <c r="C103" s="102">
        <v>137109</v>
      </c>
      <c r="D103" s="102">
        <v>176868</v>
      </c>
      <c r="E103" s="102">
        <v>212059</v>
      </c>
      <c r="F103" s="102">
        <v>226912</v>
      </c>
      <c r="G103" s="102">
        <v>238155</v>
      </c>
      <c r="H103" s="102">
        <v>241377</v>
      </c>
      <c r="I103" s="102">
        <v>265677</v>
      </c>
      <c r="J103" s="102">
        <v>238743</v>
      </c>
      <c r="K103" s="102">
        <v>218130</v>
      </c>
      <c r="L103" s="102">
        <v>173497</v>
      </c>
      <c r="M103" s="102">
        <v>168409</v>
      </c>
      <c r="N103" s="102">
        <v>141553</v>
      </c>
      <c r="O103" s="102">
        <v>149261</v>
      </c>
      <c r="P103" s="102">
        <v>177748</v>
      </c>
    </row>
    <row r="104" spans="1:16" s="102" customFormat="1" ht="12.75">
      <c r="A104" s="102" t="s">
        <v>98</v>
      </c>
      <c r="B104" s="102">
        <v>549132</v>
      </c>
      <c r="C104" s="102">
        <v>523710</v>
      </c>
      <c r="D104" s="102">
        <v>659573</v>
      </c>
      <c r="E104" s="102">
        <v>750537</v>
      </c>
      <c r="F104" s="102">
        <v>803513</v>
      </c>
      <c r="G104" s="102">
        <v>857524</v>
      </c>
      <c r="H104" s="102">
        <v>934635</v>
      </c>
      <c r="I104" s="102">
        <v>931501</v>
      </c>
      <c r="J104" s="102">
        <v>865929</v>
      </c>
      <c r="K104" s="102">
        <v>829087</v>
      </c>
      <c r="L104" s="102">
        <v>679108</v>
      </c>
      <c r="M104" s="102">
        <v>670599</v>
      </c>
      <c r="N104" s="102">
        <v>618079</v>
      </c>
      <c r="O104" s="102">
        <v>593555</v>
      </c>
      <c r="P104" s="102">
        <v>734142</v>
      </c>
    </row>
    <row r="105" spans="1:16" s="102" customFormat="1" ht="12.75">
      <c r="A105" s="102" t="s">
        <v>99</v>
      </c>
      <c r="B105" s="102">
        <v>199354</v>
      </c>
      <c r="C105" s="102">
        <v>193334</v>
      </c>
      <c r="D105" s="102">
        <v>263404</v>
      </c>
      <c r="E105" s="102">
        <v>376940</v>
      </c>
      <c r="F105" s="102">
        <v>402098</v>
      </c>
      <c r="G105" s="102">
        <v>424329</v>
      </c>
      <c r="H105" s="102">
        <v>511411</v>
      </c>
      <c r="I105" s="102">
        <v>551450</v>
      </c>
      <c r="J105" s="102">
        <v>463215</v>
      </c>
      <c r="K105" s="102">
        <v>421724</v>
      </c>
      <c r="L105" s="102">
        <v>256261</v>
      </c>
      <c r="M105" s="102">
        <v>226512</v>
      </c>
      <c r="N105" s="102">
        <v>209516</v>
      </c>
      <c r="O105" s="102">
        <v>208896</v>
      </c>
      <c r="P105" s="102">
        <v>275334</v>
      </c>
    </row>
    <row r="106" spans="1:16" s="102" customFormat="1" ht="12.75">
      <c r="A106" s="102" t="s">
        <v>12</v>
      </c>
      <c r="B106" s="102">
        <v>3938945</v>
      </c>
      <c r="C106" s="102">
        <v>3772322</v>
      </c>
      <c r="D106" s="102">
        <v>4492575</v>
      </c>
      <c r="E106" s="102">
        <v>5077273</v>
      </c>
      <c r="F106" s="102">
        <v>5621391</v>
      </c>
      <c r="G106" s="102">
        <v>5645721</v>
      </c>
      <c r="H106" s="102">
        <v>6073347</v>
      </c>
      <c r="I106" s="102">
        <v>6263574</v>
      </c>
      <c r="J106" s="102">
        <v>5805826</v>
      </c>
      <c r="K106" s="102">
        <v>5611789</v>
      </c>
      <c r="L106" s="102">
        <v>4323723</v>
      </c>
      <c r="M106" s="102">
        <v>4336292</v>
      </c>
      <c r="N106" s="102">
        <v>4069044</v>
      </c>
      <c r="O106" s="102">
        <v>3977418</v>
      </c>
      <c r="P106" s="102">
        <v>4654178</v>
      </c>
    </row>
    <row r="107" spans="1:16" s="102" customFormat="1" ht="12.75">
      <c r="A107" s="102" t="s">
        <v>8</v>
      </c>
      <c r="B107" s="102">
        <v>1807004</v>
      </c>
      <c r="C107" s="102">
        <v>1779141</v>
      </c>
      <c r="D107" s="102">
        <v>2108523</v>
      </c>
      <c r="E107" s="102">
        <v>2189347</v>
      </c>
      <c r="F107" s="102">
        <v>2330573</v>
      </c>
      <c r="G107" s="102">
        <v>2483100</v>
      </c>
      <c r="H107" s="102">
        <v>2571197</v>
      </c>
      <c r="I107" s="102">
        <v>2645521</v>
      </c>
      <c r="J107" s="102">
        <v>2519181</v>
      </c>
      <c r="K107" s="102">
        <v>2267695</v>
      </c>
      <c r="L107" s="102">
        <v>1806834</v>
      </c>
      <c r="M107" s="102">
        <v>1870560</v>
      </c>
      <c r="N107" s="102">
        <v>1751044</v>
      </c>
      <c r="O107" s="102">
        <v>1718104</v>
      </c>
      <c r="P107" s="102">
        <v>2100017</v>
      </c>
    </row>
    <row r="108" spans="1:16" s="102" customFormat="1" ht="12.75">
      <c r="A108" s="102" t="s">
        <v>100</v>
      </c>
      <c r="B108" s="102">
        <v>1512645</v>
      </c>
      <c r="C108" s="102">
        <v>1454475</v>
      </c>
      <c r="D108" s="102">
        <v>1679867</v>
      </c>
      <c r="E108" s="102">
        <v>1916664</v>
      </c>
      <c r="F108" s="102">
        <v>2274419</v>
      </c>
      <c r="G108" s="102">
        <v>2611604</v>
      </c>
      <c r="H108" s="102">
        <v>2896960</v>
      </c>
      <c r="I108" s="102">
        <v>2917402</v>
      </c>
      <c r="J108" s="102">
        <v>2685247</v>
      </c>
      <c r="K108" s="102">
        <v>2218408</v>
      </c>
      <c r="L108" s="102">
        <v>1811465</v>
      </c>
      <c r="M108" s="102">
        <v>1734526</v>
      </c>
      <c r="N108" s="102">
        <v>1718991</v>
      </c>
      <c r="O108" s="102">
        <v>1701363</v>
      </c>
      <c r="P108" s="102">
        <v>1957804</v>
      </c>
    </row>
    <row r="109" spans="1:16" s="102" customFormat="1" ht="12.75">
      <c r="A109" s="102" t="s">
        <v>5</v>
      </c>
      <c r="B109" s="102">
        <v>1752623</v>
      </c>
      <c r="C109" s="102">
        <v>1674153</v>
      </c>
      <c r="D109" s="102">
        <v>2108693</v>
      </c>
      <c r="E109" s="102">
        <v>2811068</v>
      </c>
      <c r="F109" s="102">
        <v>3020085</v>
      </c>
      <c r="G109" s="102">
        <v>3151594</v>
      </c>
      <c r="H109" s="102">
        <v>3642049</v>
      </c>
      <c r="I109" s="102">
        <v>3853854</v>
      </c>
      <c r="J109" s="102">
        <v>3392435</v>
      </c>
      <c r="K109" s="102">
        <v>3030231</v>
      </c>
      <c r="L109" s="102">
        <v>2048082</v>
      </c>
      <c r="M109" s="102">
        <v>2073209</v>
      </c>
      <c r="N109" s="102">
        <v>2000508</v>
      </c>
      <c r="O109" s="102">
        <v>1928087</v>
      </c>
      <c r="P109" s="102">
        <v>2420023</v>
      </c>
    </row>
    <row r="110" spans="1:16" s="102" customFormat="1" ht="12.75">
      <c r="A110" s="102" t="s">
        <v>101</v>
      </c>
      <c r="B110" s="102">
        <v>682187</v>
      </c>
      <c r="C110" s="102">
        <v>624684</v>
      </c>
      <c r="D110" s="102">
        <v>726588</v>
      </c>
      <c r="E110" s="102">
        <v>869071</v>
      </c>
      <c r="F110" s="102">
        <v>920899</v>
      </c>
      <c r="G110" s="102">
        <v>1044960</v>
      </c>
      <c r="H110" s="102">
        <v>1151537</v>
      </c>
      <c r="I110" s="102">
        <v>1165977</v>
      </c>
      <c r="J110" s="102">
        <v>1094131</v>
      </c>
      <c r="K110" s="102">
        <v>966097</v>
      </c>
      <c r="L110" s="102">
        <v>818137</v>
      </c>
      <c r="M110" s="102">
        <v>843219</v>
      </c>
      <c r="N110" s="102">
        <v>800361</v>
      </c>
      <c r="O110" s="102">
        <v>748383</v>
      </c>
      <c r="P110" s="102">
        <v>879055</v>
      </c>
    </row>
    <row r="111" spans="1:16" s="102" customFormat="1" ht="12.75">
      <c r="A111" s="102" t="s">
        <v>102</v>
      </c>
      <c r="B111" s="102">
        <v>75317</v>
      </c>
      <c r="C111" s="102">
        <v>75132</v>
      </c>
      <c r="D111" s="102">
        <v>86324</v>
      </c>
      <c r="E111" s="102">
        <v>99129</v>
      </c>
      <c r="F111" s="102">
        <v>107401</v>
      </c>
      <c r="G111" s="102">
        <v>127746</v>
      </c>
      <c r="H111" s="102">
        <v>147871</v>
      </c>
      <c r="I111" s="102">
        <v>162798</v>
      </c>
      <c r="J111" s="102">
        <v>143071</v>
      </c>
      <c r="K111" s="102">
        <v>117440</v>
      </c>
      <c r="L111" s="102">
        <v>84507</v>
      </c>
      <c r="M111" s="102">
        <v>80392</v>
      </c>
      <c r="N111" s="102">
        <v>73096</v>
      </c>
      <c r="O111" s="102">
        <v>72252</v>
      </c>
      <c r="P111" s="102">
        <v>90902</v>
      </c>
    </row>
    <row r="112" spans="1:16" s="102" customFormat="1" ht="12.75">
      <c r="A112" s="102" t="s">
        <v>103</v>
      </c>
      <c r="B112" s="102">
        <v>67546</v>
      </c>
      <c r="C112" s="102">
        <v>60235</v>
      </c>
      <c r="D112" s="102">
        <v>74434</v>
      </c>
      <c r="E112" s="102">
        <v>97310</v>
      </c>
      <c r="F112" s="102">
        <v>105317</v>
      </c>
      <c r="G112" s="102">
        <v>184032</v>
      </c>
      <c r="H112" s="102">
        <v>302119</v>
      </c>
      <c r="I112" s="102">
        <v>287902</v>
      </c>
      <c r="J112" s="102">
        <v>199914</v>
      </c>
      <c r="K112" s="102">
        <v>114021</v>
      </c>
      <c r="L112" s="102">
        <v>88618</v>
      </c>
      <c r="M112" s="102">
        <v>89842</v>
      </c>
      <c r="N112" s="102">
        <v>82613</v>
      </c>
      <c r="O112" s="102">
        <v>80303</v>
      </c>
      <c r="P112" s="102">
        <v>100387</v>
      </c>
    </row>
    <row r="113" spans="1:16" s="102" customFormat="1" ht="12.75">
      <c r="A113" s="102" t="s">
        <v>4</v>
      </c>
      <c r="B113" s="102">
        <v>1252591</v>
      </c>
      <c r="C113" s="102">
        <v>1226866</v>
      </c>
      <c r="D113" s="102">
        <v>1426007</v>
      </c>
      <c r="E113" s="102">
        <v>1420894</v>
      </c>
      <c r="F113" s="102">
        <v>1465517</v>
      </c>
      <c r="G113" s="102">
        <v>1609155</v>
      </c>
      <c r="H113" s="102">
        <v>1563729</v>
      </c>
      <c r="I113" s="102">
        <v>1537721</v>
      </c>
      <c r="J113" s="102">
        <v>1495137</v>
      </c>
      <c r="K113" s="102">
        <v>1546467</v>
      </c>
      <c r="L113" s="102">
        <v>1261839</v>
      </c>
      <c r="M113" s="102">
        <v>1366008</v>
      </c>
      <c r="N113" s="102">
        <v>1246361</v>
      </c>
      <c r="O113" s="102">
        <v>1246082</v>
      </c>
      <c r="P113" s="102">
        <v>1440616</v>
      </c>
    </row>
    <row r="114" spans="1:16" s="102" customFormat="1" ht="12.75">
      <c r="A114" s="102" t="s">
        <v>1</v>
      </c>
      <c r="B114" s="102">
        <v>2171020</v>
      </c>
      <c r="C114" s="102">
        <v>2142414</v>
      </c>
      <c r="D114" s="102">
        <v>2515151</v>
      </c>
      <c r="E114" s="102">
        <v>2707330</v>
      </c>
      <c r="F114" s="102">
        <v>2978033</v>
      </c>
      <c r="G114" s="102">
        <v>3237901</v>
      </c>
      <c r="H114" s="102">
        <v>3105789</v>
      </c>
      <c r="I114" s="102">
        <v>3070199</v>
      </c>
      <c r="J114" s="102">
        <v>3033111</v>
      </c>
      <c r="K114" s="102">
        <v>3012997</v>
      </c>
      <c r="L114" s="102">
        <v>2481009</v>
      </c>
      <c r="M114" s="102">
        <v>2310547</v>
      </c>
      <c r="N114" s="102">
        <v>2201511</v>
      </c>
      <c r="O114" s="102">
        <v>2205207</v>
      </c>
      <c r="P114" s="102">
        <v>2598804</v>
      </c>
    </row>
    <row r="115" spans="1:16" s="102" customFormat="1" ht="12.75">
      <c r="A115" s="102" t="s">
        <v>14</v>
      </c>
      <c r="B115" s="102">
        <v>13470192</v>
      </c>
      <c r="C115" s="102">
        <v>13249170</v>
      </c>
      <c r="D115" s="102">
        <v>15519920</v>
      </c>
      <c r="E115" s="102">
        <v>18075203</v>
      </c>
      <c r="F115" s="102">
        <v>19861998</v>
      </c>
      <c r="G115" s="102">
        <v>21296338</v>
      </c>
      <c r="H115" s="102">
        <v>22976005</v>
      </c>
      <c r="I115" s="102">
        <v>23782567</v>
      </c>
      <c r="J115" s="102">
        <v>21599884</v>
      </c>
      <c r="K115" s="102">
        <v>19720725</v>
      </c>
      <c r="L115" s="102">
        <v>14979167</v>
      </c>
      <c r="M115" s="102">
        <v>15490333</v>
      </c>
      <c r="N115" s="102">
        <v>14341022</v>
      </c>
      <c r="O115" s="102">
        <v>14183231</v>
      </c>
      <c r="P115" s="102">
        <v>16894634</v>
      </c>
    </row>
    <row r="116" spans="1:16" s="102" customFormat="1" ht="12.75">
      <c r="A116" s="102" t="s">
        <v>105</v>
      </c>
      <c r="B116" s="102">
        <v>182345</v>
      </c>
      <c r="C116" s="102">
        <v>177948</v>
      </c>
      <c r="D116" s="102">
        <v>228468</v>
      </c>
      <c r="E116" s="102">
        <v>260049</v>
      </c>
      <c r="F116" s="102">
        <v>303140</v>
      </c>
      <c r="G116" s="102">
        <v>453383</v>
      </c>
      <c r="H116" s="102">
        <v>544982</v>
      </c>
      <c r="I116" s="102">
        <v>535310</v>
      </c>
      <c r="J116" s="102">
        <v>368447</v>
      </c>
      <c r="K116" s="102">
        <v>311089</v>
      </c>
      <c r="L116" s="102">
        <v>245876</v>
      </c>
      <c r="M116" s="102">
        <v>242577</v>
      </c>
      <c r="N116" s="102">
        <v>230263</v>
      </c>
      <c r="O116" s="102">
        <v>229769</v>
      </c>
      <c r="P116" s="102">
        <v>281710</v>
      </c>
    </row>
    <row r="117" spans="1:16" s="102" customFormat="1" ht="12.75">
      <c r="A117" s="102" t="s">
        <v>106</v>
      </c>
      <c r="B117" s="102">
        <v>2494617</v>
      </c>
      <c r="C117" s="102">
        <v>2539066</v>
      </c>
      <c r="D117" s="102">
        <v>2957982</v>
      </c>
      <c r="E117" s="102">
        <v>3066797</v>
      </c>
      <c r="F117" s="102">
        <v>3256363</v>
      </c>
      <c r="G117" s="102">
        <v>3781071</v>
      </c>
      <c r="H117" s="102">
        <v>3832385</v>
      </c>
      <c r="I117" s="102">
        <v>3510586</v>
      </c>
      <c r="J117" s="102">
        <v>3448552</v>
      </c>
      <c r="K117" s="102">
        <v>3393607</v>
      </c>
      <c r="L117" s="102">
        <v>2809410</v>
      </c>
      <c r="M117" s="102">
        <v>2511194</v>
      </c>
      <c r="N117" s="102" t="s">
        <v>79</v>
      </c>
      <c r="O117" s="102" t="s">
        <v>79</v>
      </c>
      <c r="P117" s="102" t="s">
        <v>79</v>
      </c>
    </row>
    <row r="118" spans="1:16" s="102" customFormat="1" ht="12.75">
      <c r="A118" s="102" t="s">
        <v>107</v>
      </c>
      <c r="B118" s="102">
        <v>3238296</v>
      </c>
      <c r="C118" s="102">
        <v>3172123</v>
      </c>
      <c r="D118" s="102">
        <v>3760274</v>
      </c>
      <c r="E118" s="102">
        <v>3906753</v>
      </c>
      <c r="F118" s="102">
        <v>3869086</v>
      </c>
      <c r="G118" s="102">
        <v>4096298</v>
      </c>
      <c r="H118" s="102">
        <v>4497861</v>
      </c>
      <c r="I118" s="102">
        <v>4603622</v>
      </c>
      <c r="J118" s="102">
        <v>4185618</v>
      </c>
      <c r="K118" s="102">
        <v>4205245</v>
      </c>
      <c r="L118" s="102">
        <v>3148870</v>
      </c>
      <c r="M118" s="102">
        <v>3443380</v>
      </c>
      <c r="N118" s="102">
        <v>3337185</v>
      </c>
      <c r="O118" s="102">
        <v>3280428</v>
      </c>
      <c r="P118" s="102">
        <v>3889314</v>
      </c>
    </row>
    <row r="119" spans="1:16" s="102" customFormat="1" ht="12.75">
      <c r="A119" s="102" t="s">
        <v>126</v>
      </c>
      <c r="B119" s="102">
        <v>53252920</v>
      </c>
      <c r="C119" s="102">
        <v>50966891</v>
      </c>
      <c r="D119" s="102">
        <v>61523083</v>
      </c>
      <c r="E119" s="102">
        <v>70781622</v>
      </c>
      <c r="F119" s="102">
        <v>78325736</v>
      </c>
      <c r="G119" s="102">
        <v>86158010</v>
      </c>
      <c r="H119" s="102">
        <v>94146536</v>
      </c>
      <c r="I119" s="102">
        <v>97800696</v>
      </c>
      <c r="J119" s="102">
        <v>86644821</v>
      </c>
      <c r="K119" s="102">
        <v>78787660</v>
      </c>
      <c r="L119" s="102">
        <v>59453016</v>
      </c>
      <c r="M119" s="102">
        <v>59133550</v>
      </c>
      <c r="N119" s="102">
        <v>55733091</v>
      </c>
      <c r="O119" s="102">
        <v>53867552</v>
      </c>
      <c r="P119" s="102">
        <v>65137897</v>
      </c>
    </row>
    <row r="120" spans="1:16" s="102" customFormat="1" ht="12.75">
      <c r="A120" s="102" t="s">
        <v>154</v>
      </c>
      <c r="B120" s="102" t="s">
        <v>79</v>
      </c>
      <c r="C120" s="102" t="s">
        <v>79</v>
      </c>
      <c r="D120" s="102" t="s">
        <v>79</v>
      </c>
      <c r="E120" s="102" t="s">
        <v>79</v>
      </c>
      <c r="F120" s="102" t="s">
        <v>79</v>
      </c>
      <c r="G120" s="102" t="s">
        <v>79</v>
      </c>
      <c r="H120" s="102" t="s">
        <v>79</v>
      </c>
      <c r="I120" s="102" t="s">
        <v>79</v>
      </c>
      <c r="J120" s="102" t="s">
        <v>79</v>
      </c>
      <c r="K120" s="102" t="s">
        <v>79</v>
      </c>
      <c r="L120" s="102" t="s">
        <v>79</v>
      </c>
      <c r="M120" s="102" t="s">
        <v>79</v>
      </c>
      <c r="N120" s="102">
        <v>88275</v>
      </c>
      <c r="O120" s="102">
        <v>80079</v>
      </c>
      <c r="P120" s="102">
        <v>95457</v>
      </c>
    </row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pans="1:17" s="102" customFormat="1" ht="12.75">
      <c r="A131" s="102" t="s">
        <v>79</v>
      </c>
      <c r="B131" s="102" t="s">
        <v>79</v>
      </c>
      <c r="C131" s="102">
        <v>2014</v>
      </c>
      <c r="D131" s="102">
        <v>2014</v>
      </c>
      <c r="E131" s="102">
        <v>2014</v>
      </c>
      <c r="F131" s="102">
        <v>2014</v>
      </c>
      <c r="G131" s="102">
        <v>2014</v>
      </c>
      <c r="H131" s="102">
        <v>2014</v>
      </c>
      <c r="I131" s="102">
        <v>2014</v>
      </c>
      <c r="J131" s="102">
        <v>2014</v>
      </c>
      <c r="K131" s="102">
        <v>2014</v>
      </c>
      <c r="L131" s="102">
        <v>2014</v>
      </c>
      <c r="M131" s="102">
        <v>2014</v>
      </c>
      <c r="N131" s="102">
        <v>2014</v>
      </c>
      <c r="O131" s="102">
        <v>2015</v>
      </c>
      <c r="P131" s="102">
        <v>2015</v>
      </c>
      <c r="Q131" s="102">
        <v>2015</v>
      </c>
    </row>
    <row r="132" spans="1:17" s="102" customFormat="1" ht="12.75">
      <c r="A132" s="102" t="s">
        <v>79</v>
      </c>
      <c r="B132" s="102" t="s">
        <v>79</v>
      </c>
      <c r="C132" s="102" t="s">
        <v>80</v>
      </c>
      <c r="D132" s="102" t="s">
        <v>81</v>
      </c>
      <c r="E132" s="102" t="s">
        <v>82</v>
      </c>
      <c r="F132" s="102" t="s">
        <v>83</v>
      </c>
      <c r="G132" s="102" t="s">
        <v>84</v>
      </c>
      <c r="H132" s="102" t="s">
        <v>85</v>
      </c>
      <c r="I132" s="102" t="s">
        <v>86</v>
      </c>
      <c r="J132" s="102" t="s">
        <v>87</v>
      </c>
      <c r="K132" s="102" t="s">
        <v>88</v>
      </c>
      <c r="L132" s="102" t="s">
        <v>89</v>
      </c>
      <c r="M132" s="102" t="s">
        <v>90</v>
      </c>
      <c r="N132" s="102" t="s">
        <v>91</v>
      </c>
      <c r="O132" s="102" t="s">
        <v>80</v>
      </c>
      <c r="P132" s="102" t="s">
        <v>81</v>
      </c>
      <c r="Q132" s="102" t="s">
        <v>82</v>
      </c>
    </row>
    <row r="133" spans="1:17" s="102" customFormat="1" ht="12.75">
      <c r="A133" s="102" t="s">
        <v>110</v>
      </c>
      <c r="B133" s="102" t="s">
        <v>154</v>
      </c>
      <c r="C133" s="102">
        <v>64168</v>
      </c>
      <c r="D133" s="102">
        <v>65985</v>
      </c>
      <c r="E133" s="102">
        <v>120552</v>
      </c>
      <c r="F133" s="102">
        <v>106884</v>
      </c>
      <c r="G133" s="102">
        <v>117417</v>
      </c>
      <c r="H133" s="102">
        <v>125325</v>
      </c>
      <c r="I133" s="102">
        <v>144438</v>
      </c>
      <c r="J133" s="102">
        <v>159021</v>
      </c>
      <c r="K133" s="102">
        <v>124825</v>
      </c>
      <c r="L133" s="102">
        <v>109520</v>
      </c>
      <c r="M133" s="102">
        <v>87859</v>
      </c>
      <c r="N133" s="102">
        <v>91796</v>
      </c>
      <c r="O133" s="102">
        <v>90565</v>
      </c>
      <c r="P133" s="102">
        <v>80881</v>
      </c>
      <c r="Q133" s="102">
        <v>96600</v>
      </c>
    </row>
    <row r="134" spans="1:17" s="102" customFormat="1" ht="12.75">
      <c r="A134" s="102" t="s">
        <v>127</v>
      </c>
      <c r="B134" s="102" t="s">
        <v>155</v>
      </c>
      <c r="C134" s="102">
        <v>10207349</v>
      </c>
      <c r="D134" s="102">
        <v>9854366</v>
      </c>
      <c r="E134" s="102">
        <v>10957212</v>
      </c>
      <c r="F134" s="102">
        <v>12720988</v>
      </c>
      <c r="G134" s="102">
        <v>15030459</v>
      </c>
      <c r="H134" s="102">
        <v>16655715</v>
      </c>
      <c r="I134" s="102">
        <v>16994230</v>
      </c>
      <c r="J134" s="102">
        <v>19158498</v>
      </c>
      <c r="K134" s="102">
        <v>16818687</v>
      </c>
      <c r="L134" s="102">
        <v>15054414</v>
      </c>
      <c r="M134" s="102">
        <v>11335621</v>
      </c>
      <c r="N134" s="102">
        <v>10932695</v>
      </c>
      <c r="O134" s="102" t="s">
        <v>79</v>
      </c>
      <c r="P134" s="102" t="s">
        <v>79</v>
      </c>
      <c r="Q134" s="102" t="s">
        <v>79</v>
      </c>
    </row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  <row r="151" ht="12.75">
      <c r="U151" s="14"/>
    </row>
  </sheetData>
  <mergeCells count="5">
    <mergeCell ref="A5:A6"/>
    <mergeCell ref="N5:N6"/>
    <mergeCell ref="R5:R6"/>
    <mergeCell ref="B5:M5"/>
    <mergeCell ref="O5:Q5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8"/>
  <sheetViews>
    <sheetView showGridLines="0" zoomScale="80" zoomScaleNormal="80" workbookViewId="0" topLeftCell="A1">
      <selection activeCell="U14" sqref="U14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29.00390625" style="1" customWidth="1"/>
    <col min="4" max="4" width="10.125" style="1" customWidth="1"/>
    <col min="5" max="16" width="7.875" style="1" customWidth="1"/>
    <col min="17" max="17" width="8.75390625" style="1" customWidth="1"/>
    <col min="18" max="20" width="7.875" style="1" customWidth="1"/>
    <col min="21" max="21" width="10.00390625" style="1" customWidth="1"/>
    <col min="22" max="22" width="8.625" style="1" customWidth="1"/>
    <col min="23" max="23" width="7.875" style="1" customWidth="1"/>
    <col min="24" max="24" width="8.75390625" style="1" bestFit="1" customWidth="1"/>
    <col min="25" max="26" width="7.875" style="1" customWidth="1"/>
    <col min="27" max="27" width="8.75390625" style="1" bestFit="1" customWidth="1"/>
    <col min="28" max="29" width="7.375" style="1" bestFit="1" customWidth="1"/>
    <col min="30" max="30" width="9.125" style="1" customWidth="1"/>
    <col min="31" max="31" width="11.00390625" style="1" customWidth="1"/>
    <col min="32" max="16384" width="9.125" style="1" customWidth="1"/>
  </cols>
  <sheetData>
    <row r="1" spans="2:5" ht="12.75">
      <c r="B1" s="15" t="s">
        <v>158</v>
      </c>
      <c r="C1" s="15"/>
      <c r="E1" s="15"/>
    </row>
    <row r="2" spans="2:27" ht="12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U2" s="4"/>
      <c r="W2" s="37"/>
      <c r="X2" s="37"/>
      <c r="Y2" s="37"/>
      <c r="Z2" s="37"/>
      <c r="AA2" s="37"/>
    </row>
    <row r="3" spans="2:22" s="37" customFormat="1" ht="12.75" customHeight="1">
      <c r="B3" s="95" t="s">
        <v>163</v>
      </c>
      <c r="C3" s="97" t="s">
        <v>78</v>
      </c>
      <c r="D3" s="99" t="s">
        <v>0</v>
      </c>
      <c r="E3" s="94">
        <v>2014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88" t="s">
        <v>145</v>
      </c>
      <c r="R3" s="94">
        <v>2015</v>
      </c>
      <c r="S3" s="92"/>
      <c r="T3" s="92"/>
      <c r="U3" s="90" t="s">
        <v>156</v>
      </c>
      <c r="V3" s="1"/>
    </row>
    <row r="4" spans="2:21" s="37" customFormat="1" ht="54" customHeight="1">
      <c r="B4" s="96"/>
      <c r="C4" s="98"/>
      <c r="D4" s="100"/>
      <c r="E4" s="16" t="s">
        <v>64</v>
      </c>
      <c r="F4" s="17" t="s">
        <v>65</v>
      </c>
      <c r="G4" s="17" t="s">
        <v>66</v>
      </c>
      <c r="H4" s="17" t="s">
        <v>67</v>
      </c>
      <c r="I4" s="17" t="s">
        <v>68</v>
      </c>
      <c r="J4" s="17" t="s">
        <v>69</v>
      </c>
      <c r="K4" s="17" t="s">
        <v>77</v>
      </c>
      <c r="L4" s="17" t="s">
        <v>76</v>
      </c>
      <c r="M4" s="17" t="s">
        <v>75</v>
      </c>
      <c r="N4" s="17" t="s">
        <v>74</v>
      </c>
      <c r="O4" s="17" t="s">
        <v>73</v>
      </c>
      <c r="P4" s="38" t="s">
        <v>72</v>
      </c>
      <c r="Q4" s="89"/>
      <c r="R4" s="16" t="s">
        <v>64</v>
      </c>
      <c r="S4" s="17" t="s">
        <v>65</v>
      </c>
      <c r="T4" s="38" t="s">
        <v>66</v>
      </c>
      <c r="U4" s="91"/>
    </row>
    <row r="5" spans="1:21" ht="18.75" customHeight="1">
      <c r="A5" s="39"/>
      <c r="B5" s="40">
        <v>1</v>
      </c>
      <c r="C5" s="41" t="str">
        <f>C51</f>
        <v>LONDON/HEATHROW</v>
      </c>
      <c r="D5" s="40" t="str">
        <f>D51</f>
        <v>UK</v>
      </c>
      <c r="E5" s="42">
        <f>F51/1000</f>
        <v>5383.975</v>
      </c>
      <c r="F5" s="42">
        <f aca="true" t="shared" si="0" ref="F5:P5">G51/1000</f>
        <v>4897.862</v>
      </c>
      <c r="G5" s="42">
        <f t="shared" si="0"/>
        <v>5753.501</v>
      </c>
      <c r="H5" s="42">
        <f t="shared" si="0"/>
        <v>6193.747</v>
      </c>
      <c r="I5" s="42">
        <f t="shared" si="0"/>
        <v>6236.451</v>
      </c>
      <c r="J5" s="42">
        <f t="shared" si="0"/>
        <v>6600.216</v>
      </c>
      <c r="K5" s="42">
        <f t="shared" si="0"/>
        <v>6965.435</v>
      </c>
      <c r="L5" s="42">
        <f t="shared" si="0"/>
        <v>7051.007</v>
      </c>
      <c r="M5" s="42">
        <f t="shared" si="0"/>
        <v>6577.438</v>
      </c>
      <c r="N5" s="42">
        <f t="shared" si="0"/>
        <v>6314.327</v>
      </c>
      <c r="O5" s="42">
        <f t="shared" si="0"/>
        <v>5472.768</v>
      </c>
      <c r="P5" s="43">
        <f t="shared" si="0"/>
        <v>5924.656</v>
      </c>
      <c r="Q5" s="44">
        <f>SUM(E5:P5)</f>
        <v>73371.383</v>
      </c>
      <c r="R5" s="42">
        <f>R51/1000</f>
        <v>5454.9</v>
      </c>
      <c r="S5" s="42">
        <f aca="true" t="shared" si="1" ref="S5:T5">S51/1000</f>
        <v>4953.326</v>
      </c>
      <c r="T5" s="43">
        <f t="shared" si="1"/>
        <v>5949.719</v>
      </c>
      <c r="U5" s="103">
        <f aca="true" t="shared" si="2" ref="U5:U34">(SUM(R5:T5)/SUM(E5:G5))-1</f>
        <v>0.020118503270713628</v>
      </c>
    </row>
    <row r="6" spans="1:21" ht="18.75" customHeight="1">
      <c r="A6" s="39"/>
      <c r="B6" s="45">
        <v>2</v>
      </c>
      <c r="C6" s="46" t="str">
        <f aca="true" t="shared" si="3" ref="C6:D6">C52</f>
        <v>PARIS/CHARLES DE GAULLE</v>
      </c>
      <c r="D6" s="45" t="str">
        <f t="shared" si="3"/>
        <v>FR</v>
      </c>
      <c r="E6" s="42">
        <f aca="true" t="shared" si="4" ref="E6:P6">F52/1000</f>
        <v>4545.744</v>
      </c>
      <c r="F6" s="42">
        <f t="shared" si="4"/>
        <v>4206.352</v>
      </c>
      <c r="G6" s="42">
        <f t="shared" si="4"/>
        <v>5022.137</v>
      </c>
      <c r="H6" s="42">
        <f t="shared" si="4"/>
        <v>5503.228</v>
      </c>
      <c r="I6" s="42">
        <f t="shared" si="4"/>
        <v>5578.295</v>
      </c>
      <c r="J6" s="42">
        <f t="shared" si="4"/>
        <v>5861.998</v>
      </c>
      <c r="K6" s="42">
        <f t="shared" si="4"/>
        <v>6267.153</v>
      </c>
      <c r="L6" s="42">
        <f>M52/1000</f>
        <v>6499.136</v>
      </c>
      <c r="M6" s="42">
        <f t="shared" si="4"/>
        <v>4880.646</v>
      </c>
      <c r="N6" s="42">
        <f t="shared" si="4"/>
        <v>5621.405</v>
      </c>
      <c r="O6" s="42">
        <f t="shared" si="4"/>
        <v>4675.761</v>
      </c>
      <c r="P6" s="43">
        <f t="shared" si="4"/>
        <v>4986.821</v>
      </c>
      <c r="Q6" s="47">
        <f aca="true" t="shared" si="5" ref="Q6:Q34">SUM(E6:P6)</f>
        <v>63648.67599999999</v>
      </c>
      <c r="R6" s="42">
        <f aca="true" t="shared" si="6" ref="R6:T34">R52/1000</f>
        <v>4663.481</v>
      </c>
      <c r="S6" s="42">
        <f t="shared" si="6"/>
        <v>4345.334</v>
      </c>
      <c r="T6" s="43">
        <f t="shared" si="6"/>
        <v>5091.147</v>
      </c>
      <c r="U6" s="103">
        <f t="shared" si="2"/>
        <v>0.02364770510270886</v>
      </c>
    </row>
    <row r="7" spans="1:21" ht="18.75" customHeight="1">
      <c r="A7" s="39"/>
      <c r="B7" s="45">
        <v>3</v>
      </c>
      <c r="C7" s="46" t="str">
        <f aca="true" t="shared" si="7" ref="C7:D7">C53</f>
        <v>FRANKFURT/MAIN</v>
      </c>
      <c r="D7" s="45" t="str">
        <f t="shared" si="7"/>
        <v>DE</v>
      </c>
      <c r="E7" s="42">
        <f aca="true" t="shared" si="8" ref="E7:P7">F53/1000</f>
        <v>3998.503</v>
      </c>
      <c r="F7" s="42">
        <f t="shared" si="8"/>
        <v>3660.802</v>
      </c>
      <c r="G7" s="42">
        <f t="shared" si="8"/>
        <v>4483.71</v>
      </c>
      <c r="H7" s="42">
        <f t="shared" si="8"/>
        <v>4697.29</v>
      </c>
      <c r="I7" s="42">
        <f t="shared" si="8"/>
        <v>5301.789</v>
      </c>
      <c r="J7" s="42">
        <f t="shared" si="8"/>
        <v>5565.877</v>
      </c>
      <c r="K7" s="42">
        <f t="shared" si="8"/>
        <v>5841.824</v>
      </c>
      <c r="L7" s="42">
        <f t="shared" si="8"/>
        <v>6100.957</v>
      </c>
      <c r="M7" s="42">
        <f t="shared" si="8"/>
        <v>5864.408</v>
      </c>
      <c r="N7" s="42">
        <f t="shared" si="8"/>
        <v>5461.325</v>
      </c>
      <c r="O7" s="42">
        <f t="shared" si="8"/>
        <v>4432.434</v>
      </c>
      <c r="P7" s="43">
        <f t="shared" si="8"/>
        <v>4005.12</v>
      </c>
      <c r="Q7" s="47">
        <f t="shared" si="5"/>
        <v>59414.039000000004</v>
      </c>
      <c r="R7" s="42">
        <f t="shared" si="6"/>
        <v>4051.26</v>
      </c>
      <c r="S7" s="42">
        <f t="shared" si="6"/>
        <v>3829.963</v>
      </c>
      <c r="T7" s="43">
        <f t="shared" si="6"/>
        <v>4596.25</v>
      </c>
      <c r="U7" s="103">
        <f t="shared" si="2"/>
        <v>0.027543241937854956</v>
      </c>
    </row>
    <row r="8" spans="1:21" ht="18.75" customHeight="1">
      <c r="A8" s="39"/>
      <c r="B8" s="45">
        <v>4</v>
      </c>
      <c r="C8" s="46" t="str">
        <f aca="true" t="shared" si="9" ref="C8:D8">C54</f>
        <v>AMSTERDAM/SCHIPHOL</v>
      </c>
      <c r="D8" s="45" t="str">
        <f t="shared" si="9"/>
        <v>NL</v>
      </c>
      <c r="E8" s="42">
        <f aca="true" t="shared" si="10" ref="E8:P8">F54/1000</f>
        <v>3617.645</v>
      </c>
      <c r="F8" s="42">
        <f t="shared" si="10"/>
        <v>3436.631</v>
      </c>
      <c r="G8" s="42">
        <f t="shared" si="10"/>
        <v>4077.734</v>
      </c>
      <c r="H8" s="42">
        <f t="shared" si="10"/>
        <v>4561.78</v>
      </c>
      <c r="I8" s="42">
        <f t="shared" si="10"/>
        <v>4989.642</v>
      </c>
      <c r="J8" s="42">
        <f t="shared" si="10"/>
        <v>5034.519</v>
      </c>
      <c r="K8" s="42">
        <f t="shared" si="10"/>
        <v>5457.23</v>
      </c>
      <c r="L8" s="42">
        <f t="shared" si="10"/>
        <v>5619.737</v>
      </c>
      <c r="M8" s="42">
        <f t="shared" si="10"/>
        <v>5187.053</v>
      </c>
      <c r="N8" s="42">
        <f t="shared" si="10"/>
        <v>5025.172</v>
      </c>
      <c r="O8" s="42">
        <f t="shared" si="10"/>
        <v>3974.234</v>
      </c>
      <c r="P8" s="43">
        <f t="shared" si="10"/>
        <v>3975.745</v>
      </c>
      <c r="Q8" s="47">
        <f t="shared" si="5"/>
        <v>54957.121999999996</v>
      </c>
      <c r="R8" s="42">
        <f t="shared" si="6"/>
        <v>3720.566</v>
      </c>
      <c r="S8" s="42">
        <f t="shared" si="6"/>
        <v>3603.719</v>
      </c>
      <c r="T8" s="43">
        <f t="shared" si="6"/>
        <v>4195.265</v>
      </c>
      <c r="U8" s="103">
        <f t="shared" si="2"/>
        <v>0.03481312000258696</v>
      </c>
    </row>
    <row r="9" spans="1:21" ht="18.75" customHeight="1">
      <c r="A9" s="39"/>
      <c r="B9" s="45">
        <v>5</v>
      </c>
      <c r="C9" s="46" t="str">
        <f aca="true" t="shared" si="11" ref="C9:D9">C55</f>
        <v>MADRID/BARAJAS</v>
      </c>
      <c r="D9" s="45" t="str">
        <f t="shared" si="11"/>
        <v>ES</v>
      </c>
      <c r="E9" s="42">
        <f aca="true" t="shared" si="12" ref="E9:P9">F55/1000</f>
        <v>2855.507</v>
      </c>
      <c r="F9" s="42">
        <f t="shared" si="12"/>
        <v>2663.247</v>
      </c>
      <c r="G9" s="42">
        <f t="shared" si="12"/>
        <v>3211.96</v>
      </c>
      <c r="H9" s="42">
        <f t="shared" si="12"/>
        <v>3481.848</v>
      </c>
      <c r="I9" s="42">
        <f t="shared" si="12"/>
        <v>3531.186</v>
      </c>
      <c r="J9" s="42">
        <f t="shared" si="12"/>
        <v>3688.631</v>
      </c>
      <c r="K9" s="42">
        <f t="shared" si="12"/>
        <v>4032.349</v>
      </c>
      <c r="L9" s="42">
        <f t="shared" si="12"/>
        <v>3957.688</v>
      </c>
      <c r="M9" s="42">
        <f t="shared" si="12"/>
        <v>3847.589</v>
      </c>
      <c r="N9" s="42">
        <f t="shared" si="12"/>
        <v>3734.569</v>
      </c>
      <c r="O9" s="42">
        <f t="shared" si="12"/>
        <v>3227.475</v>
      </c>
      <c r="P9" s="43">
        <f t="shared" si="12"/>
        <v>3308.697</v>
      </c>
      <c r="Q9" s="47">
        <f t="shared" si="5"/>
        <v>41540.74600000001</v>
      </c>
      <c r="R9" s="42">
        <f t="shared" si="6"/>
        <v>3110.679</v>
      </c>
      <c r="S9" s="42">
        <f t="shared" si="6"/>
        <v>2964.765</v>
      </c>
      <c r="T9" s="43">
        <f t="shared" si="6"/>
        <v>3621.263</v>
      </c>
      <c r="U9" s="103">
        <f t="shared" si="2"/>
        <v>0.11064306997113849</v>
      </c>
    </row>
    <row r="10" spans="1:21" ht="18.75" customHeight="1">
      <c r="A10" s="39"/>
      <c r="B10" s="45">
        <v>6</v>
      </c>
      <c r="C10" s="46" t="str">
        <f>C56</f>
        <v>MÜNCHEN</v>
      </c>
      <c r="D10" s="45" t="str">
        <f aca="true" t="shared" si="13" ref="D10">D56</f>
        <v>DE</v>
      </c>
      <c r="E10" s="42">
        <f aca="true" t="shared" si="14" ref="E10:P10">F56/1000</f>
        <v>2595.996</v>
      </c>
      <c r="F10" s="42">
        <f t="shared" si="14"/>
        <v>2661.127</v>
      </c>
      <c r="G10" s="42">
        <f t="shared" si="14"/>
        <v>3159.392</v>
      </c>
      <c r="H10" s="42">
        <f t="shared" si="14"/>
        <v>3125.13</v>
      </c>
      <c r="I10" s="42">
        <f t="shared" si="14"/>
        <v>3504.338</v>
      </c>
      <c r="J10" s="42">
        <f t="shared" si="14"/>
        <v>3638.018</v>
      </c>
      <c r="K10" s="42">
        <f t="shared" si="14"/>
        <v>3767.727</v>
      </c>
      <c r="L10" s="42">
        <f t="shared" si="14"/>
        <v>3741.944</v>
      </c>
      <c r="M10" s="42">
        <f t="shared" si="14"/>
        <v>3830.196</v>
      </c>
      <c r="N10" s="42">
        <f t="shared" si="14"/>
        <v>3648.14</v>
      </c>
      <c r="O10" s="42">
        <f t="shared" si="14"/>
        <v>3116.34</v>
      </c>
      <c r="P10" s="43">
        <f t="shared" si="14"/>
        <v>2782.767</v>
      </c>
      <c r="Q10" s="47">
        <f t="shared" si="5"/>
        <v>39571.115</v>
      </c>
      <c r="R10" s="42">
        <f t="shared" si="6"/>
        <v>2689.747</v>
      </c>
      <c r="S10" s="42">
        <f t="shared" si="6"/>
        <v>2703.776</v>
      </c>
      <c r="T10" s="43">
        <f t="shared" si="6"/>
        <v>3239.573</v>
      </c>
      <c r="U10" s="103">
        <f t="shared" si="2"/>
        <v>0.02573285974064099</v>
      </c>
    </row>
    <row r="11" spans="1:21" ht="18.75" customHeight="1">
      <c r="A11" s="39"/>
      <c r="B11" s="45">
        <v>7</v>
      </c>
      <c r="C11" s="46" t="str">
        <f aca="true" t="shared" si="15" ref="C11:D11">C57</f>
        <v>ROMA/FIUMICINO</v>
      </c>
      <c r="D11" s="45" t="str">
        <f t="shared" si="15"/>
        <v>IT</v>
      </c>
      <c r="E11" s="42">
        <f aca="true" t="shared" si="16" ref="E11:P11">F57/1000</f>
        <v>2247.265</v>
      </c>
      <c r="F11" s="42">
        <f t="shared" si="16"/>
        <v>2148.99</v>
      </c>
      <c r="G11" s="42">
        <f t="shared" si="16"/>
        <v>2761.752</v>
      </c>
      <c r="H11" s="42">
        <f t="shared" si="16"/>
        <v>3176.155</v>
      </c>
      <c r="I11" s="42">
        <f t="shared" si="16"/>
        <v>3405.287</v>
      </c>
      <c r="J11" s="42">
        <f t="shared" si="16"/>
        <v>3649.764</v>
      </c>
      <c r="K11" s="42">
        <f t="shared" si="16"/>
        <v>3998.73</v>
      </c>
      <c r="L11" s="42">
        <f t="shared" si="16"/>
        <v>4098.276</v>
      </c>
      <c r="M11" s="42">
        <f t="shared" si="16"/>
        <v>3845.032</v>
      </c>
      <c r="N11" s="42">
        <f t="shared" si="16"/>
        <v>3520.166</v>
      </c>
      <c r="O11" s="42">
        <f t="shared" si="16"/>
        <v>2696.884</v>
      </c>
      <c r="P11" s="43">
        <f t="shared" si="16"/>
        <v>2696.321</v>
      </c>
      <c r="Q11" s="47">
        <f t="shared" si="5"/>
        <v>38244.62199999999</v>
      </c>
      <c r="R11" s="42">
        <f t="shared" si="6"/>
        <v>2417.278</v>
      </c>
      <c r="S11" s="42">
        <f t="shared" si="6"/>
        <v>2355.848</v>
      </c>
      <c r="T11" s="43">
        <f t="shared" si="6"/>
        <v>3027.48</v>
      </c>
      <c r="U11" s="103">
        <f t="shared" si="2"/>
        <v>0.08977345230313416</v>
      </c>
    </row>
    <row r="12" spans="1:21" ht="18.75" customHeight="1">
      <c r="A12" s="39"/>
      <c r="B12" s="45">
        <v>8</v>
      </c>
      <c r="C12" s="46" t="str">
        <f aca="true" t="shared" si="17" ref="C12:D12">C58</f>
        <v>LONDON/GATWICK</v>
      </c>
      <c r="D12" s="45" t="str">
        <f t="shared" si="17"/>
        <v>UK</v>
      </c>
      <c r="E12" s="42">
        <f aca="true" t="shared" si="18" ref="E12:P12">F58/1000</f>
        <v>2234.747</v>
      </c>
      <c r="F12" s="42">
        <f t="shared" si="18"/>
        <v>2303.104</v>
      </c>
      <c r="G12" s="42">
        <f t="shared" si="18"/>
        <v>2706.876</v>
      </c>
      <c r="H12" s="42">
        <f t="shared" si="18"/>
        <v>3157.243</v>
      </c>
      <c r="I12" s="42">
        <f t="shared" si="18"/>
        <v>3418.335</v>
      </c>
      <c r="J12" s="42">
        <f t="shared" si="18"/>
        <v>3637.564</v>
      </c>
      <c r="K12" s="42">
        <f t="shared" si="18"/>
        <v>4057.343</v>
      </c>
      <c r="L12" s="42">
        <f t="shared" si="18"/>
        <v>4360.464</v>
      </c>
      <c r="M12" s="42">
        <f t="shared" si="18"/>
        <v>3829.392</v>
      </c>
      <c r="N12" s="42">
        <f t="shared" si="18"/>
        <v>3351.967</v>
      </c>
      <c r="O12" s="42">
        <f t="shared" si="18"/>
        <v>2451.948</v>
      </c>
      <c r="P12" s="43">
        <f t="shared" si="18"/>
        <v>2580.97</v>
      </c>
      <c r="Q12" s="47">
        <f t="shared" si="5"/>
        <v>38089.952999999994</v>
      </c>
      <c r="R12" s="42">
        <f t="shared" si="6"/>
        <v>2357.745</v>
      </c>
      <c r="S12" s="42">
        <f t="shared" si="6"/>
        <v>2468.558</v>
      </c>
      <c r="T12" s="43">
        <f t="shared" si="6"/>
        <v>2956.229</v>
      </c>
      <c r="U12" s="103">
        <f t="shared" si="2"/>
        <v>0.07423399114970097</v>
      </c>
    </row>
    <row r="13" spans="1:21" ht="18.75" customHeight="1">
      <c r="A13" s="39"/>
      <c r="B13" s="45">
        <v>9</v>
      </c>
      <c r="C13" s="46" t="str">
        <f aca="true" t="shared" si="19" ref="C13:D13">C59</f>
        <v>BARCELONA/EL PRAT</v>
      </c>
      <c r="D13" s="45" t="str">
        <f t="shared" si="19"/>
        <v>ES</v>
      </c>
      <c r="E13" s="42">
        <f aca="true" t="shared" si="20" ref="E13:P13">F59/1000</f>
        <v>2100.825</v>
      </c>
      <c r="F13" s="42">
        <f t="shared" si="20"/>
        <v>2141.102</v>
      </c>
      <c r="G13" s="42">
        <f t="shared" si="20"/>
        <v>2699.01</v>
      </c>
      <c r="H13" s="42">
        <f t="shared" si="20"/>
        <v>3177.206</v>
      </c>
      <c r="I13" s="42">
        <f t="shared" si="20"/>
        <v>3396.149</v>
      </c>
      <c r="J13" s="42">
        <f t="shared" si="20"/>
        <v>3696.925</v>
      </c>
      <c r="K13" s="42">
        <f t="shared" si="20"/>
        <v>4006.844</v>
      </c>
      <c r="L13" s="42">
        <f t="shared" si="20"/>
        <v>4221.759</v>
      </c>
      <c r="M13" s="42">
        <f t="shared" si="20"/>
        <v>3781.285</v>
      </c>
      <c r="N13" s="42">
        <f t="shared" si="20"/>
        <v>3350.006</v>
      </c>
      <c r="O13" s="42">
        <f t="shared" si="20"/>
        <v>2454.699</v>
      </c>
      <c r="P13" s="43">
        <f t="shared" si="20"/>
        <v>2391.06</v>
      </c>
      <c r="Q13" s="47">
        <f t="shared" si="5"/>
        <v>37416.869999999995</v>
      </c>
      <c r="R13" s="42">
        <f t="shared" si="6"/>
        <v>2182.824</v>
      </c>
      <c r="S13" s="42">
        <f t="shared" si="6"/>
        <v>2198.817</v>
      </c>
      <c r="T13" s="43">
        <f t="shared" si="6"/>
        <v>2866.178</v>
      </c>
      <c r="U13" s="103">
        <f t="shared" si="2"/>
        <v>0.04421333891951473</v>
      </c>
    </row>
    <row r="14" spans="1:21" ht="18.75" customHeight="1">
      <c r="A14" s="39"/>
      <c r="B14" s="45">
        <v>10</v>
      </c>
      <c r="C14" s="46" t="str">
        <f aca="true" t="shared" si="21" ref="C14:D14">C60</f>
        <v>PARIS/ORLY</v>
      </c>
      <c r="D14" s="45" t="str">
        <f t="shared" si="21"/>
        <v>FR</v>
      </c>
      <c r="E14" s="42">
        <f aca="true" t="shared" si="22" ref="E14:P14">F60/1000</f>
        <v>2027.59</v>
      </c>
      <c r="F14" s="42">
        <f t="shared" si="22"/>
        <v>1977.273</v>
      </c>
      <c r="G14" s="42">
        <f t="shared" si="22"/>
        <v>2320.224</v>
      </c>
      <c r="H14" s="42">
        <f t="shared" si="22"/>
        <v>2515.678</v>
      </c>
      <c r="I14" s="42">
        <f t="shared" si="22"/>
        <v>2503.471</v>
      </c>
      <c r="J14" s="42">
        <f t="shared" si="22"/>
        <v>2679.148</v>
      </c>
      <c r="K14" s="42">
        <f t="shared" si="22"/>
        <v>2760.588</v>
      </c>
      <c r="L14" s="42">
        <f t="shared" si="22"/>
        <v>2792.933</v>
      </c>
      <c r="M14" s="42">
        <f t="shared" si="22"/>
        <v>2352.233</v>
      </c>
      <c r="N14" s="42">
        <f t="shared" si="22"/>
        <v>2529.504</v>
      </c>
      <c r="O14" s="42">
        <f t="shared" si="22"/>
        <v>2110.126</v>
      </c>
      <c r="P14" s="43">
        <f t="shared" si="22"/>
        <v>2273.298</v>
      </c>
      <c r="Q14" s="47">
        <f t="shared" si="5"/>
        <v>28842.066</v>
      </c>
      <c r="R14" s="42">
        <f t="shared" si="6"/>
        <v>2054.04</v>
      </c>
      <c r="S14" s="42">
        <f t="shared" si="6"/>
        <v>2020.231</v>
      </c>
      <c r="T14" s="43">
        <f t="shared" si="6"/>
        <v>2352.583</v>
      </c>
      <c r="U14" s="103">
        <f t="shared" si="2"/>
        <v>0.016089422959715716</v>
      </c>
    </row>
    <row r="15" spans="1:21" ht="18.75" customHeight="1">
      <c r="A15" s="39"/>
      <c r="B15" s="45">
        <v>11</v>
      </c>
      <c r="C15" s="46" t="str">
        <f aca="true" t="shared" si="23" ref="C15:D15">C61</f>
        <v>KØBENHAVN/KASTRUP</v>
      </c>
      <c r="D15" s="45" t="str">
        <f t="shared" si="23"/>
        <v>DK</v>
      </c>
      <c r="E15" s="42">
        <f aca="true" t="shared" si="24" ref="E15:P15">F61/1000</f>
        <v>1632.04</v>
      </c>
      <c r="F15" s="42">
        <f t="shared" si="24"/>
        <v>1645.306</v>
      </c>
      <c r="G15" s="42">
        <f t="shared" si="24"/>
        <v>1974.966</v>
      </c>
      <c r="H15" s="42">
        <f t="shared" si="24"/>
        <v>2205.4</v>
      </c>
      <c r="I15" s="42">
        <f t="shared" si="24"/>
        <v>2322.839</v>
      </c>
      <c r="J15" s="42">
        <f t="shared" si="24"/>
        <v>2517.422</v>
      </c>
      <c r="K15" s="42">
        <f t="shared" si="24"/>
        <v>2588.818</v>
      </c>
      <c r="L15" s="42">
        <f t="shared" si="24"/>
        <v>2434.785</v>
      </c>
      <c r="M15" s="42">
        <f t="shared" si="24"/>
        <v>2334.967</v>
      </c>
      <c r="N15" s="42">
        <f t="shared" si="24"/>
        <v>2323.658</v>
      </c>
      <c r="O15" s="42">
        <f t="shared" si="24"/>
        <v>1839.354</v>
      </c>
      <c r="P15" s="43">
        <f t="shared" si="24"/>
        <v>1712.3</v>
      </c>
      <c r="Q15" s="47">
        <f t="shared" si="5"/>
        <v>25531.855</v>
      </c>
      <c r="R15" s="42">
        <f t="shared" si="6"/>
        <v>1650.431</v>
      </c>
      <c r="S15" s="42">
        <f t="shared" si="6"/>
        <v>1669.298</v>
      </c>
      <c r="T15" s="43">
        <f t="shared" si="6"/>
        <v>2043.825</v>
      </c>
      <c r="U15" s="103">
        <f t="shared" si="2"/>
        <v>0.021179625277401692</v>
      </c>
    </row>
    <row r="16" spans="1:28" ht="18.75" customHeight="1">
      <c r="A16" s="39"/>
      <c r="B16" s="45">
        <v>12</v>
      </c>
      <c r="C16" s="46" t="str">
        <f aca="true" t="shared" si="25" ref="C16:D16">C62</f>
        <v>PALMA DE MALLORCA</v>
      </c>
      <c r="D16" s="45" t="str">
        <f t="shared" si="25"/>
        <v>ES</v>
      </c>
      <c r="E16" s="42">
        <f aca="true" t="shared" si="26" ref="E16:P16">F62/1000</f>
        <v>549.305</v>
      </c>
      <c r="F16" s="42">
        <f t="shared" si="26"/>
        <v>587.201</v>
      </c>
      <c r="G16" s="42">
        <f t="shared" si="26"/>
        <v>881.599</v>
      </c>
      <c r="H16" s="42">
        <f t="shared" si="26"/>
        <v>1698.62</v>
      </c>
      <c r="I16" s="42">
        <f t="shared" si="26"/>
        <v>2496.447</v>
      </c>
      <c r="J16" s="42">
        <f t="shared" si="26"/>
        <v>3040.296</v>
      </c>
      <c r="K16" s="42">
        <f t="shared" si="26"/>
        <v>3449.458</v>
      </c>
      <c r="L16" s="42">
        <f t="shared" si="26"/>
        <v>3737.916</v>
      </c>
      <c r="M16" s="42">
        <f t="shared" si="26"/>
        <v>3057.65</v>
      </c>
      <c r="N16" s="42">
        <f t="shared" si="26"/>
        <v>2225.655</v>
      </c>
      <c r="O16" s="42">
        <f t="shared" si="26"/>
        <v>725.685</v>
      </c>
      <c r="P16" s="43">
        <f t="shared" si="26"/>
        <v>628.471</v>
      </c>
      <c r="Q16" s="47">
        <f t="shared" si="5"/>
        <v>23078.303000000004</v>
      </c>
      <c r="R16" s="42">
        <f t="shared" si="6"/>
        <v>563.363</v>
      </c>
      <c r="S16" s="42">
        <f t="shared" si="6"/>
        <v>623.914</v>
      </c>
      <c r="T16" s="43">
        <f t="shared" si="6"/>
        <v>948.813</v>
      </c>
      <c r="U16" s="103">
        <f t="shared" si="2"/>
        <v>0.05846326132683877</v>
      </c>
      <c r="AA16" s="37"/>
      <c r="AB16" s="37"/>
    </row>
    <row r="17" spans="1:28" ht="18.75" customHeight="1">
      <c r="A17" s="39"/>
      <c r="B17" s="45">
        <v>13</v>
      </c>
      <c r="C17" s="46" t="str">
        <f aca="true" t="shared" si="27" ref="C17:D17">C63</f>
        <v>WIEN/SCHWECHAT</v>
      </c>
      <c r="D17" s="45" t="str">
        <f t="shared" si="27"/>
        <v>AT</v>
      </c>
      <c r="E17" s="42">
        <f aca="true" t="shared" si="28" ref="E17:P17">F63/1000</f>
        <v>1407.848</v>
      </c>
      <c r="F17" s="42">
        <f t="shared" si="28"/>
        <v>1356.484</v>
      </c>
      <c r="G17" s="42">
        <f t="shared" si="28"/>
        <v>1663.751</v>
      </c>
      <c r="H17" s="42">
        <f t="shared" si="28"/>
        <v>1940.922</v>
      </c>
      <c r="I17" s="42">
        <f t="shared" si="28"/>
        <v>2049.604</v>
      </c>
      <c r="J17" s="42">
        <f t="shared" si="28"/>
        <v>2133.629</v>
      </c>
      <c r="K17" s="42">
        <f t="shared" si="28"/>
        <v>2215.261</v>
      </c>
      <c r="L17" s="42">
        <f t="shared" si="28"/>
        <v>2272.493</v>
      </c>
      <c r="M17" s="42">
        <f t="shared" si="28"/>
        <v>2183.716</v>
      </c>
      <c r="N17" s="42">
        <f t="shared" si="28"/>
        <v>2034.71</v>
      </c>
      <c r="O17" s="42">
        <f t="shared" si="28"/>
        <v>1617.814</v>
      </c>
      <c r="P17" s="43">
        <f t="shared" si="28"/>
        <v>1597.335</v>
      </c>
      <c r="Q17" s="47">
        <f t="shared" si="5"/>
        <v>22473.566999999995</v>
      </c>
      <c r="R17" s="42">
        <f t="shared" si="6"/>
        <v>1316.408</v>
      </c>
      <c r="S17" s="42">
        <f t="shared" si="6"/>
        <v>1292.5</v>
      </c>
      <c r="T17" s="43">
        <f t="shared" si="6"/>
        <v>1673.384</v>
      </c>
      <c r="U17" s="103">
        <f t="shared" si="2"/>
        <v>-0.032924179605486215</v>
      </c>
      <c r="AA17" s="14"/>
      <c r="AB17" s="14"/>
    </row>
    <row r="18" spans="1:21" ht="18.75" customHeight="1">
      <c r="A18" s="39"/>
      <c r="B18" s="45">
        <v>14</v>
      </c>
      <c r="C18" s="46" t="str">
        <f aca="true" t="shared" si="29" ref="C18:D18">C64</f>
        <v>STOCKHOLM/ARLANDA</v>
      </c>
      <c r="D18" s="45" t="str">
        <f t="shared" si="29"/>
        <v>SE</v>
      </c>
      <c r="E18" s="42">
        <f aca="true" t="shared" si="30" ref="E18:P18">F64/1000</f>
        <v>1499.748</v>
      </c>
      <c r="F18" s="42">
        <f t="shared" si="30"/>
        <v>1489.579</v>
      </c>
      <c r="G18" s="42">
        <f t="shared" si="30"/>
        <v>1779.862</v>
      </c>
      <c r="H18" s="42">
        <f t="shared" si="30"/>
        <v>1884.34</v>
      </c>
      <c r="I18" s="42">
        <f t="shared" si="30"/>
        <v>2028.261</v>
      </c>
      <c r="J18" s="42">
        <f t="shared" si="30"/>
        <v>2199.382</v>
      </c>
      <c r="K18" s="42">
        <f t="shared" si="30"/>
        <v>2097.014</v>
      </c>
      <c r="L18" s="42">
        <f t="shared" si="30"/>
        <v>2060.279</v>
      </c>
      <c r="M18" s="42">
        <f t="shared" si="30"/>
        <v>2024.228</v>
      </c>
      <c r="N18" s="42">
        <f t="shared" si="30"/>
        <v>2032.975</v>
      </c>
      <c r="O18" s="42">
        <f t="shared" si="30"/>
        <v>1718.81</v>
      </c>
      <c r="P18" s="43">
        <f t="shared" si="30"/>
        <v>1612.488</v>
      </c>
      <c r="Q18" s="47">
        <f t="shared" si="5"/>
        <v>22426.966000000004</v>
      </c>
      <c r="R18" s="42">
        <f t="shared" si="6"/>
        <v>1534.318</v>
      </c>
      <c r="S18" s="42">
        <f t="shared" si="6"/>
        <v>1543.631</v>
      </c>
      <c r="T18" s="43">
        <f t="shared" si="6"/>
        <v>1813.43</v>
      </c>
      <c r="U18" s="103">
        <f t="shared" si="2"/>
        <v>0.025620708258783598</v>
      </c>
    </row>
    <row r="19" spans="1:21" ht="18.75" customHeight="1">
      <c r="A19" s="39"/>
      <c r="B19" s="45">
        <v>15</v>
      </c>
      <c r="C19" s="46" t="str">
        <f aca="true" t="shared" si="31" ref="C19:D19">C65</f>
        <v>MANCHESTER</v>
      </c>
      <c r="D19" s="45" t="str">
        <f t="shared" si="31"/>
        <v>UK</v>
      </c>
      <c r="E19" s="42">
        <f aca="true" t="shared" si="32" ref="E19:P19">F65/1000</f>
        <v>1223.993</v>
      </c>
      <c r="F19" s="42">
        <f t="shared" si="32"/>
        <v>1223.731</v>
      </c>
      <c r="G19" s="42">
        <f t="shared" si="32"/>
        <v>1432.951</v>
      </c>
      <c r="H19" s="42">
        <f t="shared" si="32"/>
        <v>1694.465</v>
      </c>
      <c r="I19" s="42">
        <f t="shared" si="32"/>
        <v>2034.952</v>
      </c>
      <c r="J19" s="42">
        <f t="shared" si="32"/>
        <v>2247.479</v>
      </c>
      <c r="K19" s="42">
        <f t="shared" si="32"/>
        <v>2408.775</v>
      </c>
      <c r="L19" s="42">
        <f t="shared" si="32"/>
        <v>2558.015</v>
      </c>
      <c r="M19" s="42">
        <f t="shared" si="32"/>
        <v>2301.499</v>
      </c>
      <c r="N19" s="42">
        <f t="shared" si="32"/>
        <v>2005.039</v>
      </c>
      <c r="O19" s="42">
        <f t="shared" si="32"/>
        <v>1386.633</v>
      </c>
      <c r="P19" s="43">
        <f t="shared" si="32"/>
        <v>1432.405</v>
      </c>
      <c r="Q19" s="47">
        <f t="shared" si="5"/>
        <v>21949.937</v>
      </c>
      <c r="R19" s="42">
        <f t="shared" si="6"/>
        <v>1312.8</v>
      </c>
      <c r="S19" s="42">
        <f t="shared" si="6"/>
        <v>1348.089</v>
      </c>
      <c r="T19" s="43">
        <f t="shared" si="6"/>
        <v>1570.175</v>
      </c>
      <c r="U19" s="103">
        <f t="shared" si="2"/>
        <v>0.09029073550348854</v>
      </c>
    </row>
    <row r="20" spans="1:21" ht="18.75" customHeight="1">
      <c r="A20" s="39"/>
      <c r="B20" s="45">
        <v>16</v>
      </c>
      <c r="C20" s="46" t="str">
        <f aca="true" t="shared" si="33" ref="C20:D20">C66</f>
        <v>DÜSSELDORF</v>
      </c>
      <c r="D20" s="45" t="str">
        <f t="shared" si="33"/>
        <v>DE</v>
      </c>
      <c r="E20" s="42">
        <f aca="true" t="shared" si="34" ref="E20:P20">F66/1000</f>
        <v>1329.828</v>
      </c>
      <c r="F20" s="42">
        <f t="shared" si="34"/>
        <v>1335.174</v>
      </c>
      <c r="G20" s="42">
        <f t="shared" si="34"/>
        <v>1600.4</v>
      </c>
      <c r="H20" s="42">
        <f t="shared" si="34"/>
        <v>1769.606</v>
      </c>
      <c r="I20" s="42">
        <f t="shared" si="34"/>
        <v>2003.222</v>
      </c>
      <c r="J20" s="42">
        <f t="shared" si="34"/>
        <v>2043.409</v>
      </c>
      <c r="K20" s="42">
        <f t="shared" si="34"/>
        <v>2164.792</v>
      </c>
      <c r="L20" s="42">
        <f t="shared" si="34"/>
        <v>2233.152</v>
      </c>
      <c r="M20" s="42">
        <f t="shared" si="34"/>
        <v>2191.858</v>
      </c>
      <c r="N20" s="42">
        <f t="shared" si="34"/>
        <v>2121.285</v>
      </c>
      <c r="O20" s="42">
        <f t="shared" si="34"/>
        <v>1579.22</v>
      </c>
      <c r="P20" s="43">
        <f t="shared" si="34"/>
        <v>1445.008</v>
      </c>
      <c r="Q20" s="47">
        <f t="shared" si="5"/>
        <v>21816.954</v>
      </c>
      <c r="R20" s="42">
        <f t="shared" si="6"/>
        <v>1327.555</v>
      </c>
      <c r="S20" s="42">
        <f t="shared" si="6"/>
        <v>1325.341</v>
      </c>
      <c r="T20" s="43">
        <f t="shared" si="6"/>
        <v>1695.266</v>
      </c>
      <c r="U20" s="103">
        <f t="shared" si="2"/>
        <v>0.0194026260596305</v>
      </c>
    </row>
    <row r="21" spans="1:21" ht="18.75" customHeight="1">
      <c r="A21" s="39"/>
      <c r="B21" s="45">
        <v>17</v>
      </c>
      <c r="C21" s="46" t="str">
        <f aca="true" t="shared" si="35" ref="C21:D21">C67</f>
        <v>BRUSSELS</v>
      </c>
      <c r="D21" s="45" t="str">
        <f t="shared" si="35"/>
        <v>BE</v>
      </c>
      <c r="E21" s="42">
        <f aca="true" t="shared" si="36" ref="E21:P21">F67/1000</f>
        <v>1198.457</v>
      </c>
      <c r="F21" s="42">
        <f t="shared" si="36"/>
        <v>1176.921</v>
      </c>
      <c r="G21" s="42">
        <f t="shared" si="36"/>
        <v>1547.532</v>
      </c>
      <c r="H21" s="42">
        <f t="shared" si="36"/>
        <v>1883.927</v>
      </c>
      <c r="I21" s="42">
        <f t="shared" si="36"/>
        <v>1985.424</v>
      </c>
      <c r="J21" s="42">
        <f t="shared" si="36"/>
        <v>2067.21</v>
      </c>
      <c r="K21" s="42">
        <f t="shared" si="36"/>
        <v>2320.245</v>
      </c>
      <c r="L21" s="42">
        <f t="shared" si="36"/>
        <v>2314.4</v>
      </c>
      <c r="M21" s="42">
        <f t="shared" si="36"/>
        <v>2217.922</v>
      </c>
      <c r="N21" s="42">
        <f t="shared" si="36"/>
        <v>1980.142</v>
      </c>
      <c r="O21" s="42">
        <f t="shared" si="36"/>
        <v>1594.527</v>
      </c>
      <c r="P21" s="43">
        <f t="shared" si="36"/>
        <v>1466.952</v>
      </c>
      <c r="Q21" s="47">
        <f t="shared" si="5"/>
        <v>21753.659000000003</v>
      </c>
      <c r="R21" s="42">
        <f t="shared" si="6"/>
        <v>1359.936</v>
      </c>
      <c r="S21" s="42">
        <f t="shared" si="6"/>
        <v>1396.935</v>
      </c>
      <c r="T21" s="43">
        <f t="shared" si="6"/>
        <v>1694.753</v>
      </c>
      <c r="U21" s="103">
        <f t="shared" si="2"/>
        <v>0.1347759698795028</v>
      </c>
    </row>
    <row r="22" spans="1:21" ht="18.75" customHeight="1">
      <c r="A22" s="39"/>
      <c r="B22" s="45">
        <v>18</v>
      </c>
      <c r="C22" s="46" t="str">
        <f aca="true" t="shared" si="37" ref="C22:D22">C68</f>
        <v>DUBLIN</v>
      </c>
      <c r="D22" s="45" t="str">
        <f t="shared" si="37"/>
        <v>IE</v>
      </c>
      <c r="E22" s="42">
        <f aca="true" t="shared" si="38" ref="E22:P22">F68/1000</f>
        <v>1274.559</v>
      </c>
      <c r="F22" s="42">
        <f t="shared" si="38"/>
        <v>1258.003</v>
      </c>
      <c r="G22" s="42">
        <f t="shared" si="38"/>
        <v>1529.262</v>
      </c>
      <c r="H22" s="42">
        <f t="shared" si="38"/>
        <v>1823.119</v>
      </c>
      <c r="I22" s="42">
        <f t="shared" si="38"/>
        <v>1977.344</v>
      </c>
      <c r="J22" s="42">
        <f t="shared" si="38"/>
        <v>2110.791</v>
      </c>
      <c r="K22" s="42">
        <f t="shared" si="38"/>
        <v>2302.743</v>
      </c>
      <c r="L22" s="42">
        <f t="shared" si="38"/>
        <v>2285.812</v>
      </c>
      <c r="M22" s="42">
        <f t="shared" si="38"/>
        <v>2025.851</v>
      </c>
      <c r="N22" s="42">
        <f t="shared" si="38"/>
        <v>1960.034</v>
      </c>
      <c r="O22" s="42">
        <f t="shared" si="38"/>
        <v>1574.902</v>
      </c>
      <c r="P22" s="43">
        <f t="shared" si="38"/>
        <v>1563.323</v>
      </c>
      <c r="Q22" s="47">
        <f t="shared" si="5"/>
        <v>21685.743</v>
      </c>
      <c r="R22" s="42">
        <f t="shared" si="6"/>
        <v>1454.911</v>
      </c>
      <c r="S22" s="42">
        <f t="shared" si="6"/>
        <v>1469.297</v>
      </c>
      <c r="T22" s="43">
        <f t="shared" si="6"/>
        <v>1815.95</v>
      </c>
      <c r="U22" s="103">
        <f t="shared" si="2"/>
        <v>0.16700231226168372</v>
      </c>
    </row>
    <row r="23" spans="1:21" ht="18.75" customHeight="1">
      <c r="A23" s="39"/>
      <c r="B23" s="45">
        <v>19</v>
      </c>
      <c r="C23" s="46" t="str">
        <f aca="true" t="shared" si="39" ref="C23:D23">C69</f>
        <v>BERLIN/TEGEL</v>
      </c>
      <c r="D23" s="45" t="str">
        <f t="shared" si="39"/>
        <v>DE</v>
      </c>
      <c r="E23" s="42">
        <f aca="true" t="shared" si="40" ref="E23:P23">F69/1000</f>
        <v>1310.021</v>
      </c>
      <c r="F23" s="42">
        <f t="shared" si="40"/>
        <v>1353.63</v>
      </c>
      <c r="G23" s="42">
        <f t="shared" si="40"/>
        <v>1588.063</v>
      </c>
      <c r="H23" s="42">
        <f t="shared" si="40"/>
        <v>1707.155</v>
      </c>
      <c r="I23" s="42">
        <f t="shared" si="40"/>
        <v>1879.147</v>
      </c>
      <c r="J23" s="42">
        <f t="shared" si="40"/>
        <v>1907.578</v>
      </c>
      <c r="K23" s="42">
        <f t="shared" si="40"/>
        <v>1941.014</v>
      </c>
      <c r="L23" s="42">
        <f t="shared" si="40"/>
        <v>1912.315</v>
      </c>
      <c r="M23" s="42">
        <f t="shared" si="40"/>
        <v>1994.627</v>
      </c>
      <c r="N23" s="42">
        <f t="shared" si="40"/>
        <v>1963.453</v>
      </c>
      <c r="O23" s="42">
        <f t="shared" si="40"/>
        <v>1632.955</v>
      </c>
      <c r="P23" s="43">
        <f t="shared" si="40"/>
        <v>1479.337</v>
      </c>
      <c r="Q23" s="47">
        <f t="shared" si="5"/>
        <v>20669.295</v>
      </c>
      <c r="R23" s="42">
        <f t="shared" si="6"/>
        <v>1313.876</v>
      </c>
      <c r="S23" s="42">
        <f t="shared" si="6"/>
        <v>1361.913</v>
      </c>
      <c r="T23" s="43">
        <f t="shared" si="6"/>
        <v>1679.368</v>
      </c>
      <c r="U23" s="103">
        <f t="shared" si="2"/>
        <v>0.024329717379861338</v>
      </c>
    </row>
    <row r="24" spans="1:21" ht="18.75" customHeight="1">
      <c r="A24" s="39"/>
      <c r="B24" s="45">
        <v>20</v>
      </c>
      <c r="C24" s="46" t="str">
        <f aca="true" t="shared" si="41" ref="C24:D24">C70</f>
        <v>LONDON/STANSTED</v>
      </c>
      <c r="D24" s="45" t="str">
        <f t="shared" si="41"/>
        <v>UK</v>
      </c>
      <c r="E24" s="42">
        <f aca="true" t="shared" si="42" ref="E24:P24">F70/1000</f>
        <v>1156.004</v>
      </c>
      <c r="F24" s="42">
        <f t="shared" si="42"/>
        <v>1178.945</v>
      </c>
      <c r="G24" s="42">
        <f t="shared" si="42"/>
        <v>1343.016</v>
      </c>
      <c r="H24" s="42">
        <f t="shared" si="42"/>
        <v>1725.413</v>
      </c>
      <c r="I24" s="42">
        <f t="shared" si="42"/>
        <v>1818.931</v>
      </c>
      <c r="J24" s="42">
        <f t="shared" si="42"/>
        <v>1855.365</v>
      </c>
      <c r="K24" s="42">
        <f t="shared" si="42"/>
        <v>1936.689</v>
      </c>
      <c r="L24" s="42">
        <f t="shared" si="42"/>
        <v>2010.445</v>
      </c>
      <c r="M24" s="42">
        <f t="shared" si="42"/>
        <v>1873.618</v>
      </c>
      <c r="N24" s="42">
        <f t="shared" si="42"/>
        <v>1884.059</v>
      </c>
      <c r="O24" s="42">
        <f t="shared" si="42"/>
        <v>1589.926</v>
      </c>
      <c r="P24" s="43">
        <f t="shared" si="42"/>
        <v>1561.646</v>
      </c>
      <c r="Q24" s="47">
        <f t="shared" si="5"/>
        <v>19934.057</v>
      </c>
      <c r="R24" s="42">
        <f t="shared" si="6"/>
        <v>1485.451</v>
      </c>
      <c r="S24" s="42">
        <f t="shared" si="6"/>
        <v>1469.273</v>
      </c>
      <c r="T24" s="43">
        <f t="shared" si="6"/>
        <v>1665.751</v>
      </c>
      <c r="U24" s="103">
        <f t="shared" si="2"/>
        <v>0.2562585560221484</v>
      </c>
    </row>
    <row r="25" spans="1:21" ht="18.75" customHeight="1">
      <c r="A25" s="39"/>
      <c r="B25" s="45">
        <v>21</v>
      </c>
      <c r="C25" s="46" t="str">
        <f aca="true" t="shared" si="43" ref="C25:D25">C71</f>
        <v>MILANO/MALPENSA</v>
      </c>
      <c r="D25" s="45" t="str">
        <f t="shared" si="43"/>
        <v>IT</v>
      </c>
      <c r="E25" s="42">
        <f aca="true" t="shared" si="44" ref="E25:P25">F71/1000</f>
        <v>1270.516</v>
      </c>
      <c r="F25" s="42">
        <f t="shared" si="44"/>
        <v>1133.365</v>
      </c>
      <c r="G25" s="42">
        <f t="shared" si="44"/>
        <v>1462.951</v>
      </c>
      <c r="H25" s="42">
        <f t="shared" si="44"/>
        <v>1589.432</v>
      </c>
      <c r="I25" s="42">
        <f t="shared" si="44"/>
        <v>2015.091</v>
      </c>
      <c r="J25" s="42">
        <f t="shared" si="44"/>
        <v>1755.497</v>
      </c>
      <c r="K25" s="42">
        <f t="shared" si="44"/>
        <v>1793.531</v>
      </c>
      <c r="L25" s="42">
        <f t="shared" si="44"/>
        <v>1892.776</v>
      </c>
      <c r="M25" s="42">
        <f t="shared" si="44"/>
        <v>1750.492</v>
      </c>
      <c r="N25" s="42">
        <f t="shared" si="44"/>
        <v>1532.474</v>
      </c>
      <c r="O25" s="42">
        <f t="shared" si="44"/>
        <v>1202.923</v>
      </c>
      <c r="P25" s="43">
        <f t="shared" si="44"/>
        <v>1263.675</v>
      </c>
      <c r="Q25" s="47">
        <f t="shared" si="5"/>
        <v>18662.722999999998</v>
      </c>
      <c r="R25" s="42">
        <f t="shared" si="6"/>
        <v>1217.765</v>
      </c>
      <c r="S25" s="42">
        <f t="shared" si="6"/>
        <v>1143.303</v>
      </c>
      <c r="T25" s="43">
        <f t="shared" si="6"/>
        <v>1417.61</v>
      </c>
      <c r="U25" s="103">
        <f t="shared" si="2"/>
        <v>-0.022797473487340625</v>
      </c>
    </row>
    <row r="26" spans="1:21" ht="18.75" customHeight="1">
      <c r="A26" s="39"/>
      <c r="B26" s="45">
        <v>22</v>
      </c>
      <c r="C26" s="46" t="str">
        <f aca="true" t="shared" si="45" ref="C26:D26">C72</f>
        <v>LISBOA</v>
      </c>
      <c r="D26" s="45" t="str">
        <f t="shared" si="45"/>
        <v>PT</v>
      </c>
      <c r="E26" s="42">
        <f aca="true" t="shared" si="46" ref="E26:P26">F72/1000</f>
        <v>1117.324</v>
      </c>
      <c r="F26" s="42">
        <f t="shared" si="46"/>
        <v>1023.432</v>
      </c>
      <c r="G26" s="42">
        <f t="shared" si="46"/>
        <v>1282.062</v>
      </c>
      <c r="H26" s="42">
        <f t="shared" si="46"/>
        <v>1536.65</v>
      </c>
      <c r="I26" s="42">
        <f t="shared" si="46"/>
        <v>1593.387</v>
      </c>
      <c r="J26" s="42">
        <f t="shared" si="46"/>
        <v>1646.296</v>
      </c>
      <c r="K26" s="42">
        <f t="shared" si="46"/>
        <v>1891.752</v>
      </c>
      <c r="L26" s="42">
        <f t="shared" si="46"/>
        <v>1967.973</v>
      </c>
      <c r="M26" s="42">
        <f t="shared" si="46"/>
        <v>1823.519</v>
      </c>
      <c r="N26" s="42">
        <f t="shared" si="46"/>
        <v>1669.444</v>
      </c>
      <c r="O26" s="42">
        <f t="shared" si="46"/>
        <v>1274.181</v>
      </c>
      <c r="P26" s="43">
        <f t="shared" si="46"/>
        <v>1332.568</v>
      </c>
      <c r="Q26" s="47">
        <f t="shared" si="5"/>
        <v>18158.588</v>
      </c>
      <c r="R26" s="42">
        <f t="shared" si="6"/>
        <v>1286.882</v>
      </c>
      <c r="S26" s="42">
        <f t="shared" si="6"/>
        <v>1207.542</v>
      </c>
      <c r="T26" s="43">
        <f t="shared" si="6"/>
        <v>1489.433</v>
      </c>
      <c r="U26" s="103">
        <f t="shared" si="2"/>
        <v>0.16391143204225278</v>
      </c>
    </row>
    <row r="27" spans="1:21" ht="18.75" customHeight="1">
      <c r="A27" s="39"/>
      <c r="B27" s="45">
        <v>23</v>
      </c>
      <c r="C27" s="46" t="str">
        <f aca="true" t="shared" si="47" ref="C27:D27">C73</f>
        <v>HELSINKI/VANTAA</v>
      </c>
      <c r="D27" s="45" t="str">
        <f t="shared" si="47"/>
        <v>FI</v>
      </c>
      <c r="E27" s="42">
        <f aca="true" t="shared" si="48" ref="E27:P27">F73/1000</f>
        <v>1152.443</v>
      </c>
      <c r="F27" s="42">
        <f t="shared" si="48"/>
        <v>1142.168</v>
      </c>
      <c r="G27" s="42">
        <f t="shared" si="48"/>
        <v>1336.735</v>
      </c>
      <c r="H27" s="42">
        <f t="shared" si="48"/>
        <v>1307.425</v>
      </c>
      <c r="I27" s="42">
        <f t="shared" si="48"/>
        <v>1356.033</v>
      </c>
      <c r="J27" s="42">
        <f t="shared" si="48"/>
        <v>1508.417</v>
      </c>
      <c r="K27" s="42">
        <f t="shared" si="48"/>
        <v>1499.299</v>
      </c>
      <c r="L27" s="42">
        <f t="shared" si="48"/>
        <v>1456.22</v>
      </c>
      <c r="M27" s="42">
        <f t="shared" si="48"/>
        <v>1388.015</v>
      </c>
      <c r="N27" s="42">
        <f t="shared" si="48"/>
        <v>1415.436</v>
      </c>
      <c r="O27" s="42">
        <f t="shared" si="48"/>
        <v>1190.902</v>
      </c>
      <c r="P27" s="43">
        <f t="shared" si="48"/>
        <v>1191.531</v>
      </c>
      <c r="Q27" s="47">
        <f t="shared" si="5"/>
        <v>15944.624</v>
      </c>
      <c r="R27" s="42">
        <f t="shared" si="6"/>
        <v>1156.444</v>
      </c>
      <c r="S27" s="42">
        <f t="shared" si="6"/>
        <v>1164.409</v>
      </c>
      <c r="T27" s="43">
        <f t="shared" si="6"/>
        <v>1354.496</v>
      </c>
      <c r="U27" s="103">
        <f t="shared" si="2"/>
        <v>0.01211754539501353</v>
      </c>
    </row>
    <row r="28" spans="1:21" ht="18.75" customHeight="1">
      <c r="A28" s="39"/>
      <c r="B28" s="45">
        <v>24</v>
      </c>
      <c r="C28" s="46" t="str">
        <f aca="true" t="shared" si="49" ref="C28:D28">C74</f>
        <v>ATHENS</v>
      </c>
      <c r="D28" s="45" t="str">
        <f t="shared" si="49"/>
        <v>EL</v>
      </c>
      <c r="E28" s="42">
        <f aca="true" t="shared" si="50" ref="E28:P28">F74/1000</f>
        <v>761.462</v>
      </c>
      <c r="F28" s="42">
        <f t="shared" si="50"/>
        <v>725.373</v>
      </c>
      <c r="G28" s="42">
        <f t="shared" si="50"/>
        <v>881.742</v>
      </c>
      <c r="H28" s="42">
        <f t="shared" si="50"/>
        <v>1200.543</v>
      </c>
      <c r="I28" s="42">
        <f t="shared" si="50"/>
        <v>1352.161</v>
      </c>
      <c r="J28" s="42">
        <f t="shared" si="50"/>
        <v>1543.673</v>
      </c>
      <c r="K28" s="42">
        <f t="shared" si="50"/>
        <v>1773.453</v>
      </c>
      <c r="L28" s="42">
        <f t="shared" si="50"/>
        <v>1801.881</v>
      </c>
      <c r="M28" s="42">
        <f t="shared" si="50"/>
        <v>1620.295</v>
      </c>
      <c r="N28" s="42">
        <f t="shared" si="50"/>
        <v>1431.925</v>
      </c>
      <c r="O28" s="42">
        <f t="shared" si="50"/>
        <v>1038.857</v>
      </c>
      <c r="P28" s="43">
        <f t="shared" si="50"/>
        <v>1058.725</v>
      </c>
      <c r="Q28" s="47">
        <f t="shared" si="5"/>
        <v>15190.089999999998</v>
      </c>
      <c r="R28" s="42">
        <f t="shared" si="6"/>
        <v>976.553</v>
      </c>
      <c r="S28" s="42">
        <f t="shared" si="6"/>
        <v>905.71</v>
      </c>
      <c r="T28" s="43">
        <f t="shared" si="6"/>
        <v>1099.758</v>
      </c>
      <c r="U28" s="103">
        <f t="shared" si="2"/>
        <v>0.25899263566267816</v>
      </c>
    </row>
    <row r="29" spans="1:21" ht="18.75" customHeight="1">
      <c r="A29" s="39"/>
      <c r="B29" s="45">
        <v>25</v>
      </c>
      <c r="C29" s="46" t="str">
        <f aca="true" t="shared" si="51" ref="C29:D29">C75</f>
        <v>HAMBURG</v>
      </c>
      <c r="D29" s="45" t="str">
        <f t="shared" si="51"/>
        <v>DE</v>
      </c>
      <c r="E29" s="42">
        <f aca="true" t="shared" si="52" ref="E29:P29">F75/1000</f>
        <v>879.61</v>
      </c>
      <c r="F29" s="42">
        <f t="shared" si="52"/>
        <v>924.222</v>
      </c>
      <c r="G29" s="42">
        <f t="shared" si="52"/>
        <v>1122.419</v>
      </c>
      <c r="H29" s="42">
        <f t="shared" si="52"/>
        <v>1213.081</v>
      </c>
      <c r="I29" s="42">
        <f t="shared" si="52"/>
        <v>1323.223</v>
      </c>
      <c r="J29" s="42">
        <f t="shared" si="52"/>
        <v>1339.04</v>
      </c>
      <c r="K29" s="42">
        <f t="shared" si="52"/>
        <v>1410.288</v>
      </c>
      <c r="L29" s="42">
        <f t="shared" si="52"/>
        <v>1422.581</v>
      </c>
      <c r="M29" s="42">
        <f t="shared" si="52"/>
        <v>1447.594</v>
      </c>
      <c r="N29" s="42">
        <f t="shared" si="52"/>
        <v>1460.069</v>
      </c>
      <c r="O29" s="42">
        <f t="shared" si="52"/>
        <v>1145.512</v>
      </c>
      <c r="P29" s="43">
        <f t="shared" si="52"/>
        <v>1051.418</v>
      </c>
      <c r="Q29" s="47">
        <f t="shared" si="5"/>
        <v>14739.057</v>
      </c>
      <c r="R29" s="42">
        <f t="shared" si="6"/>
        <v>944.369</v>
      </c>
      <c r="S29" s="42">
        <f t="shared" si="6"/>
        <v>972.919</v>
      </c>
      <c r="T29" s="43">
        <f t="shared" si="6"/>
        <v>1246.351</v>
      </c>
      <c r="U29" s="103">
        <f t="shared" si="2"/>
        <v>0.0811235946608817</v>
      </c>
    </row>
    <row r="30" spans="1:21" ht="18.75" customHeight="1">
      <c r="A30" s="39"/>
      <c r="B30" s="45">
        <v>26</v>
      </c>
      <c r="C30" s="46" t="str">
        <f aca="true" t="shared" si="53" ref="C30:D30">C76</f>
        <v>MALAGA</v>
      </c>
      <c r="D30" s="45" t="str">
        <f t="shared" si="53"/>
        <v>ES</v>
      </c>
      <c r="E30" s="42">
        <f aca="true" t="shared" si="54" ref="E30:P30">F76/1000</f>
        <v>587.152</v>
      </c>
      <c r="F30" s="42">
        <f t="shared" si="54"/>
        <v>631.525</v>
      </c>
      <c r="G30" s="42">
        <f t="shared" si="54"/>
        <v>846.29</v>
      </c>
      <c r="H30" s="42">
        <f t="shared" si="54"/>
        <v>1277.343</v>
      </c>
      <c r="I30" s="42">
        <f t="shared" si="54"/>
        <v>1362.747</v>
      </c>
      <c r="J30" s="42">
        <f t="shared" si="54"/>
        <v>1428.758</v>
      </c>
      <c r="K30" s="42">
        <f t="shared" si="54"/>
        <v>1624.39</v>
      </c>
      <c r="L30" s="42">
        <f t="shared" si="54"/>
        <v>1674.172</v>
      </c>
      <c r="M30" s="42">
        <f t="shared" si="54"/>
        <v>1476.491</v>
      </c>
      <c r="N30" s="42">
        <f t="shared" si="54"/>
        <v>1352.714</v>
      </c>
      <c r="O30" s="42">
        <f t="shared" si="54"/>
        <v>755.147</v>
      </c>
      <c r="P30" s="43">
        <f t="shared" si="54"/>
        <v>680.467</v>
      </c>
      <c r="Q30" s="47">
        <f t="shared" si="5"/>
        <v>13697.196000000002</v>
      </c>
      <c r="R30" s="42">
        <f t="shared" si="6"/>
        <v>642.229</v>
      </c>
      <c r="S30" s="42">
        <f t="shared" si="6"/>
        <v>672.295</v>
      </c>
      <c r="T30" s="43">
        <f t="shared" si="6"/>
        <v>898.185</v>
      </c>
      <c r="U30" s="103">
        <f t="shared" si="2"/>
        <v>0.07154690607646508</v>
      </c>
    </row>
    <row r="31" spans="1:21" ht="18.75" customHeight="1">
      <c r="A31" s="39"/>
      <c r="B31" s="45">
        <v>27</v>
      </c>
      <c r="C31" s="46" t="str">
        <f aca="true" t="shared" si="55" ref="C31:D31">C77</f>
        <v>NICE/CÔTE D'AZUR</v>
      </c>
      <c r="D31" s="45" t="str">
        <f t="shared" si="55"/>
        <v>FR</v>
      </c>
      <c r="E31" s="42">
        <f aca="true" t="shared" si="56" ref="E31:P31">F77/1000</f>
        <v>589.512</v>
      </c>
      <c r="F31" s="42">
        <f t="shared" si="56"/>
        <v>606.269</v>
      </c>
      <c r="G31" s="42">
        <f t="shared" si="56"/>
        <v>782.03</v>
      </c>
      <c r="H31" s="42">
        <f t="shared" si="56"/>
        <v>1021.939</v>
      </c>
      <c r="I31" s="42">
        <f t="shared" si="56"/>
        <v>1158.314</v>
      </c>
      <c r="J31" s="42">
        <f t="shared" si="56"/>
        <v>1251.739</v>
      </c>
      <c r="K31" s="42">
        <f t="shared" si="56"/>
        <v>1356.253</v>
      </c>
      <c r="L31" s="42">
        <f t="shared" si="56"/>
        <v>1346.071</v>
      </c>
      <c r="M31" s="42">
        <f t="shared" si="56"/>
        <v>1102.176</v>
      </c>
      <c r="N31" s="42">
        <f t="shared" si="56"/>
        <v>1052.328</v>
      </c>
      <c r="O31" s="42">
        <f t="shared" si="56"/>
        <v>686.806</v>
      </c>
      <c r="P31" s="43">
        <f t="shared" si="56"/>
        <v>702.381</v>
      </c>
      <c r="Q31" s="47">
        <f t="shared" si="5"/>
        <v>11655.818</v>
      </c>
      <c r="R31" s="42">
        <f t="shared" si="6"/>
        <v>598.654</v>
      </c>
      <c r="S31" s="42">
        <f t="shared" si="6"/>
        <v>625.679</v>
      </c>
      <c r="T31" s="43">
        <f t="shared" si="6"/>
        <v>816.317</v>
      </c>
      <c r="U31" s="103">
        <f t="shared" si="2"/>
        <v>0.03177199439177958</v>
      </c>
    </row>
    <row r="32" spans="1:21" ht="18.75" customHeight="1">
      <c r="A32" s="39"/>
      <c r="B32" s="45">
        <v>28</v>
      </c>
      <c r="C32" s="46" t="str">
        <f aca="true" t="shared" si="57" ref="C32:D32">C78</f>
        <v>PRAHA/RUZYNE</v>
      </c>
      <c r="D32" s="45" t="str">
        <f t="shared" si="57"/>
        <v>CZ</v>
      </c>
      <c r="E32" s="42">
        <f aca="true" t="shared" si="58" ref="E32:P32">F78/1000</f>
        <v>599.572</v>
      </c>
      <c r="F32" s="42">
        <f t="shared" si="58"/>
        <v>571.309</v>
      </c>
      <c r="G32" s="42">
        <f t="shared" si="58"/>
        <v>763.915</v>
      </c>
      <c r="H32" s="42">
        <f t="shared" si="58"/>
        <v>897.581</v>
      </c>
      <c r="I32" s="42">
        <f t="shared" si="58"/>
        <v>978.555</v>
      </c>
      <c r="J32" s="42">
        <f t="shared" si="58"/>
        <v>1141.728</v>
      </c>
      <c r="K32" s="42">
        <f t="shared" si="58"/>
        <v>1225.468</v>
      </c>
      <c r="L32" s="42">
        <f t="shared" si="58"/>
        <v>1262.897</v>
      </c>
      <c r="M32" s="42">
        <f t="shared" si="58"/>
        <v>1191.016</v>
      </c>
      <c r="N32" s="42">
        <f t="shared" si="58"/>
        <v>988.334</v>
      </c>
      <c r="O32" s="42">
        <f t="shared" si="58"/>
        <v>758.807</v>
      </c>
      <c r="P32" s="43">
        <f t="shared" si="58"/>
        <v>750.784</v>
      </c>
      <c r="Q32" s="47">
        <f t="shared" si="5"/>
        <v>11129.966</v>
      </c>
      <c r="R32" s="42">
        <f t="shared" si="6"/>
        <v>615.198</v>
      </c>
      <c r="S32" s="42">
        <f t="shared" si="6"/>
        <v>607.825</v>
      </c>
      <c r="T32" s="43">
        <f t="shared" si="6"/>
        <v>785.386</v>
      </c>
      <c r="U32" s="103">
        <f t="shared" si="2"/>
        <v>0.03804690520344289</v>
      </c>
    </row>
    <row r="33" spans="1:21" ht="18.75" customHeight="1">
      <c r="A33" s="39"/>
      <c r="B33" s="45">
        <v>29</v>
      </c>
      <c r="C33" s="46" t="str">
        <f aca="true" t="shared" si="59" ref="C33:D33">C79</f>
        <v>WARSZAWA/CHOPINA</v>
      </c>
      <c r="D33" s="45" t="str">
        <f t="shared" si="59"/>
        <v>PL</v>
      </c>
      <c r="E33" s="42">
        <f aca="true" t="shared" si="60" ref="E33:P33">F79/1000</f>
        <v>642.861</v>
      </c>
      <c r="F33" s="42">
        <f t="shared" si="60"/>
        <v>624.771</v>
      </c>
      <c r="G33" s="42">
        <f t="shared" si="60"/>
        <v>728.634</v>
      </c>
      <c r="H33" s="42">
        <f t="shared" si="60"/>
        <v>790.133</v>
      </c>
      <c r="I33" s="42">
        <f t="shared" si="60"/>
        <v>962.338</v>
      </c>
      <c r="J33" s="42">
        <f t="shared" si="60"/>
        <v>1075.092</v>
      </c>
      <c r="K33" s="42">
        <f t="shared" si="60"/>
        <v>1152.072</v>
      </c>
      <c r="L33" s="42">
        <f t="shared" si="60"/>
        <v>1138.6</v>
      </c>
      <c r="M33" s="42">
        <f t="shared" si="60"/>
        <v>1108.153</v>
      </c>
      <c r="N33" s="42">
        <f t="shared" si="60"/>
        <v>918.64</v>
      </c>
      <c r="O33" s="42">
        <f t="shared" si="60"/>
        <v>747.03</v>
      </c>
      <c r="P33" s="43">
        <f t="shared" si="60"/>
        <v>713.354</v>
      </c>
      <c r="Q33" s="47">
        <f t="shared" si="5"/>
        <v>10601.678</v>
      </c>
      <c r="R33" s="42">
        <f t="shared" si="6"/>
        <v>691.118</v>
      </c>
      <c r="S33" s="42">
        <f t="shared" si="6"/>
        <v>674.605</v>
      </c>
      <c r="T33" s="43">
        <f t="shared" si="6"/>
        <v>805.074</v>
      </c>
      <c r="U33" s="103">
        <f t="shared" si="2"/>
        <v>0.0874287294378604</v>
      </c>
    </row>
    <row r="34" spans="1:21" ht="18.75" customHeight="1" thickBot="1">
      <c r="A34" s="39"/>
      <c r="B34" s="48">
        <v>30</v>
      </c>
      <c r="C34" s="49" t="str">
        <f aca="true" t="shared" si="61" ref="C34:D34">C80</f>
        <v>LONDON/LUTON</v>
      </c>
      <c r="D34" s="48" t="str">
        <f t="shared" si="61"/>
        <v>UK</v>
      </c>
      <c r="E34" s="50">
        <f aca="true" t="shared" si="62" ref="E34:P34">F80/1000</f>
        <v>589.167</v>
      </c>
      <c r="F34" s="51">
        <f t="shared" si="62"/>
        <v>599.929</v>
      </c>
      <c r="G34" s="51">
        <f t="shared" si="62"/>
        <v>707.42</v>
      </c>
      <c r="H34" s="51">
        <f t="shared" si="62"/>
        <v>888.288</v>
      </c>
      <c r="I34" s="51">
        <f t="shared" si="62"/>
        <v>980.014</v>
      </c>
      <c r="J34" s="51">
        <f t="shared" si="62"/>
        <v>1032.596</v>
      </c>
      <c r="K34" s="51">
        <f t="shared" si="62"/>
        <v>1136.301</v>
      </c>
      <c r="L34" s="51">
        <f t="shared" si="62"/>
        <v>1176.898</v>
      </c>
      <c r="M34" s="51">
        <f t="shared" si="62"/>
        <v>1015.01</v>
      </c>
      <c r="N34" s="51">
        <f t="shared" si="62"/>
        <v>945.74</v>
      </c>
      <c r="O34" s="51">
        <f t="shared" si="62"/>
        <v>683.194</v>
      </c>
      <c r="P34" s="52">
        <f t="shared" si="62"/>
        <v>726.997</v>
      </c>
      <c r="Q34" s="53">
        <f t="shared" si="5"/>
        <v>10481.554</v>
      </c>
      <c r="R34" s="50">
        <f t="shared" si="6"/>
        <v>656.256</v>
      </c>
      <c r="S34" s="51">
        <f t="shared" si="6"/>
        <v>686.705</v>
      </c>
      <c r="T34" s="52">
        <f t="shared" si="6"/>
        <v>839.314</v>
      </c>
      <c r="U34" s="104">
        <f t="shared" si="2"/>
        <v>0.1506757654562365</v>
      </c>
    </row>
    <row r="35" spans="2:42" ht="18.75" customHeight="1">
      <c r="B35" s="3" t="s">
        <v>162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M35" s="37"/>
      <c r="AN35" s="37"/>
      <c r="AO35" s="37"/>
      <c r="AP35" s="37"/>
    </row>
    <row r="36" spans="39:42" ht="12.75">
      <c r="AM36" s="37"/>
      <c r="AN36" s="37"/>
      <c r="AO36" s="37"/>
      <c r="AP36" s="37"/>
    </row>
    <row r="38" ht="12.75">
      <c r="AE38" s="1">
        <f>COUNTIF(X5:X34,"TRUE")</f>
        <v>0</v>
      </c>
    </row>
    <row r="41" spans="18:20" ht="12.75">
      <c r="R41" s="34"/>
      <c r="S41" s="34"/>
      <c r="T41" s="34"/>
    </row>
    <row r="42" spans="18:20" ht="12.75">
      <c r="R42" s="58"/>
      <c r="S42" s="59"/>
      <c r="T42" s="59"/>
    </row>
    <row r="43" spans="18:20" ht="12.75">
      <c r="R43" s="58"/>
      <c r="S43" s="61"/>
      <c r="T43" s="61"/>
    </row>
    <row r="44" spans="18:20" ht="12.75">
      <c r="R44" s="62"/>
      <c r="S44" s="63"/>
      <c r="T44" s="63"/>
    </row>
    <row r="45" spans="18:20" ht="12.75">
      <c r="R45" s="62"/>
      <c r="S45" s="63"/>
      <c r="T45" s="63"/>
    </row>
    <row r="47" spans="2:21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</row>
    <row r="48" spans="2:21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</row>
    <row r="49" spans="2:27" ht="12.75">
      <c r="B49" s="102" t="s">
        <v>79</v>
      </c>
      <c r="C49" s="102" t="s">
        <v>79</v>
      </c>
      <c r="D49" s="102" t="s">
        <v>79</v>
      </c>
      <c r="E49" s="102" t="s">
        <v>79</v>
      </c>
      <c r="F49" s="102">
        <v>2014</v>
      </c>
      <c r="G49" s="102">
        <v>2014</v>
      </c>
      <c r="H49" s="102">
        <v>2014</v>
      </c>
      <c r="I49" s="102">
        <v>2014</v>
      </c>
      <c r="J49" s="102">
        <v>2014</v>
      </c>
      <c r="K49" s="102">
        <v>2014</v>
      </c>
      <c r="L49" s="102">
        <v>2014</v>
      </c>
      <c r="M49" s="102">
        <v>2014</v>
      </c>
      <c r="N49" s="102">
        <v>2014</v>
      </c>
      <c r="O49" s="102">
        <v>2014</v>
      </c>
      <c r="P49" s="102">
        <v>2014</v>
      </c>
      <c r="Q49" s="102">
        <v>2014</v>
      </c>
      <c r="R49" s="102">
        <v>2015</v>
      </c>
      <c r="S49" s="102">
        <v>2015</v>
      </c>
      <c r="T49" s="102">
        <v>2015</v>
      </c>
      <c r="U49" s="102"/>
      <c r="V49" s="67"/>
      <c r="W49" s="67"/>
      <c r="X49" s="67"/>
      <c r="Y49" s="67"/>
      <c r="Z49" s="67"/>
      <c r="AA49" s="67"/>
    </row>
    <row r="50" spans="2:27" ht="12.75">
      <c r="B50" s="102"/>
      <c r="C50" s="102" t="s">
        <v>79</v>
      </c>
      <c r="D50" s="102" t="s">
        <v>79</v>
      </c>
      <c r="E50" s="102" t="s">
        <v>159</v>
      </c>
      <c r="F50" s="102" t="s">
        <v>80</v>
      </c>
      <c r="G50" s="102" t="s">
        <v>81</v>
      </c>
      <c r="H50" s="102" t="s">
        <v>82</v>
      </c>
      <c r="I50" s="102" t="s">
        <v>83</v>
      </c>
      <c r="J50" s="102" t="s">
        <v>84</v>
      </c>
      <c r="K50" s="102" t="s">
        <v>85</v>
      </c>
      <c r="L50" s="102" t="s">
        <v>86</v>
      </c>
      <c r="M50" s="102" t="s">
        <v>87</v>
      </c>
      <c r="N50" s="102" t="s">
        <v>88</v>
      </c>
      <c r="O50" s="102" t="s">
        <v>89</v>
      </c>
      <c r="P50" s="102" t="s">
        <v>90</v>
      </c>
      <c r="Q50" s="102" t="s">
        <v>91</v>
      </c>
      <c r="R50" s="102" t="s">
        <v>80</v>
      </c>
      <c r="S50" s="102" t="s">
        <v>81</v>
      </c>
      <c r="T50" s="102" t="s">
        <v>82</v>
      </c>
      <c r="U50" s="102"/>
      <c r="V50" s="68"/>
      <c r="W50" s="68"/>
      <c r="X50" s="68"/>
      <c r="Y50" s="68"/>
      <c r="Z50" s="68"/>
      <c r="AA50" s="68"/>
    </row>
    <row r="51" spans="2:27" ht="12">
      <c r="B51" s="102"/>
      <c r="C51" s="102" t="s">
        <v>112</v>
      </c>
      <c r="D51" s="102" t="s">
        <v>14</v>
      </c>
      <c r="E51" s="102">
        <v>73371383</v>
      </c>
      <c r="F51" s="102">
        <v>5383975</v>
      </c>
      <c r="G51" s="102">
        <v>4897862</v>
      </c>
      <c r="H51" s="102">
        <v>5753501</v>
      </c>
      <c r="I51" s="102">
        <v>6193747</v>
      </c>
      <c r="J51" s="102">
        <v>6236451</v>
      </c>
      <c r="K51" s="102">
        <v>6600216</v>
      </c>
      <c r="L51" s="102">
        <v>6965435</v>
      </c>
      <c r="M51" s="102">
        <v>7051007</v>
      </c>
      <c r="N51" s="102">
        <v>6577438</v>
      </c>
      <c r="O51" s="102">
        <v>6314327</v>
      </c>
      <c r="P51" s="102">
        <v>5472768</v>
      </c>
      <c r="Q51" s="102">
        <v>5924656</v>
      </c>
      <c r="R51" s="102">
        <v>5454900</v>
      </c>
      <c r="S51" s="102">
        <v>4953326</v>
      </c>
      <c r="T51" s="102">
        <v>5949719</v>
      </c>
      <c r="U51" s="102"/>
      <c r="V51" s="66"/>
      <c r="W51" s="66"/>
      <c r="X51" s="66"/>
      <c r="Y51" s="66"/>
      <c r="Z51" s="66"/>
      <c r="AA51" s="66"/>
    </row>
    <row r="52" spans="2:27" ht="12">
      <c r="B52" s="102"/>
      <c r="C52" s="102" t="s">
        <v>113</v>
      </c>
      <c r="D52" s="102" t="s">
        <v>10</v>
      </c>
      <c r="E52" s="102">
        <v>63648676</v>
      </c>
      <c r="F52" s="102">
        <v>4545744</v>
      </c>
      <c r="G52" s="102">
        <v>4206352</v>
      </c>
      <c r="H52" s="102">
        <v>5022137</v>
      </c>
      <c r="I52" s="102">
        <v>5503228</v>
      </c>
      <c r="J52" s="102">
        <v>5578295</v>
      </c>
      <c r="K52" s="102">
        <v>5861998</v>
      </c>
      <c r="L52" s="102">
        <v>6267153</v>
      </c>
      <c r="M52" s="102">
        <v>6499136</v>
      </c>
      <c r="N52" s="102">
        <v>4880646</v>
      </c>
      <c r="O52" s="102">
        <v>5621405</v>
      </c>
      <c r="P52" s="102">
        <v>4675761</v>
      </c>
      <c r="Q52" s="102">
        <v>4986821</v>
      </c>
      <c r="R52" s="102">
        <v>4663481</v>
      </c>
      <c r="S52" s="102">
        <v>4345334</v>
      </c>
      <c r="T52" s="102">
        <v>5091147</v>
      </c>
      <c r="U52" s="102"/>
      <c r="V52" s="66"/>
      <c r="W52" s="66"/>
      <c r="X52" s="66"/>
      <c r="Y52" s="66"/>
      <c r="Z52" s="66"/>
      <c r="AA52" s="66"/>
    </row>
    <row r="53" spans="2:27" ht="12">
      <c r="B53" s="102"/>
      <c r="C53" s="102" t="s">
        <v>37</v>
      </c>
      <c r="D53" s="102" t="s">
        <v>9</v>
      </c>
      <c r="E53" s="102">
        <v>59414039</v>
      </c>
      <c r="F53" s="102">
        <v>3998503</v>
      </c>
      <c r="G53" s="102">
        <v>3660802</v>
      </c>
      <c r="H53" s="102">
        <v>4483710</v>
      </c>
      <c r="I53" s="102">
        <v>4697290</v>
      </c>
      <c r="J53" s="102">
        <v>5301789</v>
      </c>
      <c r="K53" s="102">
        <v>5565877</v>
      </c>
      <c r="L53" s="102">
        <v>5841824</v>
      </c>
      <c r="M53" s="102">
        <v>6100957</v>
      </c>
      <c r="N53" s="102">
        <v>5864408</v>
      </c>
      <c r="O53" s="102">
        <v>5461325</v>
      </c>
      <c r="P53" s="102">
        <v>4432434</v>
      </c>
      <c r="Q53" s="102">
        <v>4005120</v>
      </c>
      <c r="R53" s="102">
        <v>4051260</v>
      </c>
      <c r="S53" s="102">
        <v>3829963</v>
      </c>
      <c r="T53" s="102">
        <v>4596250</v>
      </c>
      <c r="U53" s="102"/>
      <c r="V53" s="66"/>
      <c r="W53" s="66"/>
      <c r="X53" s="66"/>
      <c r="Y53" s="66"/>
      <c r="Z53" s="66"/>
      <c r="AA53" s="66"/>
    </row>
    <row r="54" spans="2:27" ht="12">
      <c r="B54" s="102"/>
      <c r="C54" s="102" t="s">
        <v>38</v>
      </c>
      <c r="D54" s="102" t="s">
        <v>12</v>
      </c>
      <c r="E54" s="102">
        <v>54957122</v>
      </c>
      <c r="F54" s="102">
        <v>3617645</v>
      </c>
      <c r="G54" s="102">
        <v>3436631</v>
      </c>
      <c r="H54" s="102">
        <v>4077734</v>
      </c>
      <c r="I54" s="102">
        <v>4561780</v>
      </c>
      <c r="J54" s="102">
        <v>4989642</v>
      </c>
      <c r="K54" s="102">
        <v>5034519</v>
      </c>
      <c r="L54" s="102">
        <v>5457230</v>
      </c>
      <c r="M54" s="102">
        <v>5619737</v>
      </c>
      <c r="N54" s="102">
        <v>5187053</v>
      </c>
      <c r="O54" s="102">
        <v>5025172</v>
      </c>
      <c r="P54" s="102">
        <v>3974234</v>
      </c>
      <c r="Q54" s="102">
        <v>3975745</v>
      </c>
      <c r="R54" s="102">
        <v>3720566</v>
      </c>
      <c r="S54" s="102">
        <v>3603719</v>
      </c>
      <c r="T54" s="102">
        <v>4195265</v>
      </c>
      <c r="U54" s="102"/>
      <c r="V54" s="66"/>
      <c r="W54" s="66"/>
      <c r="X54" s="66"/>
      <c r="Y54" s="66"/>
      <c r="Z54" s="66"/>
      <c r="AA54" s="66"/>
    </row>
    <row r="55" spans="2:27" ht="12">
      <c r="B55" s="102"/>
      <c r="C55" s="102" t="s">
        <v>39</v>
      </c>
      <c r="D55" s="102" t="s">
        <v>11</v>
      </c>
      <c r="E55" s="102">
        <v>41540746</v>
      </c>
      <c r="F55" s="102">
        <v>2855507</v>
      </c>
      <c r="G55" s="102">
        <v>2663247</v>
      </c>
      <c r="H55" s="102">
        <v>3211960</v>
      </c>
      <c r="I55" s="102">
        <v>3481848</v>
      </c>
      <c r="J55" s="102">
        <v>3531186</v>
      </c>
      <c r="K55" s="102">
        <v>3688631</v>
      </c>
      <c r="L55" s="102">
        <v>4032349</v>
      </c>
      <c r="M55" s="102">
        <v>3957688</v>
      </c>
      <c r="N55" s="102">
        <v>3847589</v>
      </c>
      <c r="O55" s="102">
        <v>3734569</v>
      </c>
      <c r="P55" s="102">
        <v>3227475</v>
      </c>
      <c r="Q55" s="102">
        <v>3308697</v>
      </c>
      <c r="R55" s="102">
        <v>3110679</v>
      </c>
      <c r="S55" s="102">
        <v>2964765</v>
      </c>
      <c r="T55" s="102">
        <v>3621263</v>
      </c>
      <c r="U55" s="102"/>
      <c r="V55" s="66"/>
      <c r="W55" s="66"/>
      <c r="X55" s="66"/>
      <c r="Y55" s="66"/>
      <c r="Z55" s="66"/>
      <c r="AA55" s="66"/>
    </row>
    <row r="56" spans="2:27" ht="12">
      <c r="B56" s="102"/>
      <c r="C56" s="102" t="s">
        <v>114</v>
      </c>
      <c r="D56" s="102" t="s">
        <v>9</v>
      </c>
      <c r="E56" s="102">
        <v>39571115</v>
      </c>
      <c r="F56" s="102">
        <v>2595996</v>
      </c>
      <c r="G56" s="102">
        <v>2661127</v>
      </c>
      <c r="H56" s="102">
        <v>3159392</v>
      </c>
      <c r="I56" s="102">
        <v>3125130</v>
      </c>
      <c r="J56" s="102">
        <v>3504338</v>
      </c>
      <c r="K56" s="102">
        <v>3638018</v>
      </c>
      <c r="L56" s="102">
        <v>3767727</v>
      </c>
      <c r="M56" s="102">
        <v>3741944</v>
      </c>
      <c r="N56" s="102">
        <v>3830196</v>
      </c>
      <c r="O56" s="102">
        <v>3648140</v>
      </c>
      <c r="P56" s="102">
        <v>3116340</v>
      </c>
      <c r="Q56" s="102">
        <v>2782767</v>
      </c>
      <c r="R56" s="102">
        <v>2689747</v>
      </c>
      <c r="S56" s="102">
        <v>2703776</v>
      </c>
      <c r="T56" s="102">
        <v>3239573</v>
      </c>
      <c r="U56" s="102"/>
      <c r="V56" s="66"/>
      <c r="W56" s="66"/>
      <c r="X56" s="66"/>
      <c r="Y56" s="66"/>
      <c r="Z56" s="66"/>
      <c r="AA56" s="66"/>
    </row>
    <row r="57" spans="2:27" ht="12">
      <c r="B57" s="102"/>
      <c r="C57" s="102" t="s">
        <v>40</v>
      </c>
      <c r="D57" s="102" t="s">
        <v>3</v>
      </c>
      <c r="E57" s="102">
        <v>38244622</v>
      </c>
      <c r="F57" s="102">
        <v>2247265</v>
      </c>
      <c r="G57" s="102">
        <v>2148990</v>
      </c>
      <c r="H57" s="102">
        <v>2761752</v>
      </c>
      <c r="I57" s="102">
        <v>3176155</v>
      </c>
      <c r="J57" s="102">
        <v>3405287</v>
      </c>
      <c r="K57" s="102">
        <v>3649764</v>
      </c>
      <c r="L57" s="102">
        <v>3998730</v>
      </c>
      <c r="M57" s="102">
        <v>4098276</v>
      </c>
      <c r="N57" s="102">
        <v>3845032</v>
      </c>
      <c r="O57" s="102">
        <v>3520166</v>
      </c>
      <c r="P57" s="102">
        <v>2696884</v>
      </c>
      <c r="Q57" s="102">
        <v>2696321</v>
      </c>
      <c r="R57" s="102">
        <v>2417278</v>
      </c>
      <c r="S57" s="102">
        <v>2355848</v>
      </c>
      <c r="T57" s="102">
        <v>3027480</v>
      </c>
      <c r="U57" s="102"/>
      <c r="V57" s="66"/>
      <c r="W57" s="66"/>
      <c r="X57" s="66"/>
      <c r="Y57" s="66"/>
      <c r="Z57" s="66"/>
      <c r="AA57" s="66"/>
    </row>
    <row r="58" spans="2:27" ht="12">
      <c r="B58" s="102"/>
      <c r="C58" s="102" t="s">
        <v>115</v>
      </c>
      <c r="D58" s="102" t="s">
        <v>14</v>
      </c>
      <c r="E58" s="102">
        <v>38089953</v>
      </c>
      <c r="F58" s="102">
        <v>2234747</v>
      </c>
      <c r="G58" s="102">
        <v>2303104</v>
      </c>
      <c r="H58" s="102">
        <v>2706876</v>
      </c>
      <c r="I58" s="102">
        <v>3157243</v>
      </c>
      <c r="J58" s="102">
        <v>3418335</v>
      </c>
      <c r="K58" s="102">
        <v>3637564</v>
      </c>
      <c r="L58" s="102">
        <v>4057343</v>
      </c>
      <c r="M58" s="102">
        <v>4360464</v>
      </c>
      <c r="N58" s="102">
        <v>3829392</v>
      </c>
      <c r="O58" s="102">
        <v>3351967</v>
      </c>
      <c r="P58" s="102">
        <v>2451948</v>
      </c>
      <c r="Q58" s="102">
        <v>2580970</v>
      </c>
      <c r="R58" s="102">
        <v>2357745</v>
      </c>
      <c r="S58" s="102">
        <v>2468558</v>
      </c>
      <c r="T58" s="102">
        <v>2956229</v>
      </c>
      <c r="U58" s="102"/>
      <c r="V58" s="66"/>
      <c r="W58" s="66"/>
      <c r="X58" s="66"/>
      <c r="Y58" s="66"/>
      <c r="Z58" s="66"/>
      <c r="AA58" s="66"/>
    </row>
    <row r="59" spans="2:27" ht="12">
      <c r="B59" s="102"/>
      <c r="C59" s="102" t="s">
        <v>160</v>
      </c>
      <c r="D59" s="102" t="s">
        <v>11</v>
      </c>
      <c r="E59" s="102">
        <v>37416870</v>
      </c>
      <c r="F59" s="102">
        <v>2100825</v>
      </c>
      <c r="G59" s="102">
        <v>2141102</v>
      </c>
      <c r="H59" s="102">
        <v>2699010</v>
      </c>
      <c r="I59" s="102">
        <v>3177206</v>
      </c>
      <c r="J59" s="102">
        <v>3396149</v>
      </c>
      <c r="K59" s="102">
        <v>3696925</v>
      </c>
      <c r="L59" s="102">
        <v>4006844</v>
      </c>
      <c r="M59" s="102">
        <v>4221759</v>
      </c>
      <c r="N59" s="102">
        <v>3781285</v>
      </c>
      <c r="O59" s="102">
        <v>3350006</v>
      </c>
      <c r="P59" s="102">
        <v>2454699</v>
      </c>
      <c r="Q59" s="102">
        <v>2391060</v>
      </c>
      <c r="R59" s="102">
        <v>2182824</v>
      </c>
      <c r="S59" s="102">
        <v>2198817</v>
      </c>
      <c r="T59" s="102">
        <v>2866178</v>
      </c>
      <c r="U59" s="102"/>
      <c r="V59" s="66"/>
      <c r="W59" s="66"/>
      <c r="X59" s="66"/>
      <c r="Y59" s="66"/>
      <c r="Z59" s="66"/>
      <c r="AA59" s="66"/>
    </row>
    <row r="60" spans="2:27" ht="12">
      <c r="B60" s="102"/>
      <c r="C60" s="102" t="s">
        <v>116</v>
      </c>
      <c r="D60" s="102" t="s">
        <v>10</v>
      </c>
      <c r="E60" s="102">
        <v>28842066</v>
      </c>
      <c r="F60" s="102">
        <v>2027590</v>
      </c>
      <c r="G60" s="102">
        <v>1977273</v>
      </c>
      <c r="H60" s="102">
        <v>2320224</v>
      </c>
      <c r="I60" s="102">
        <v>2515678</v>
      </c>
      <c r="J60" s="102">
        <v>2503471</v>
      </c>
      <c r="K60" s="102">
        <v>2679148</v>
      </c>
      <c r="L60" s="102">
        <v>2760588</v>
      </c>
      <c r="M60" s="102">
        <v>2792933</v>
      </c>
      <c r="N60" s="102">
        <v>2352233</v>
      </c>
      <c r="O60" s="102">
        <v>2529504</v>
      </c>
      <c r="P60" s="102">
        <v>2110126</v>
      </c>
      <c r="Q60" s="102">
        <v>2273298</v>
      </c>
      <c r="R60" s="102">
        <v>2054040</v>
      </c>
      <c r="S60" s="102">
        <v>2020231</v>
      </c>
      <c r="T60" s="102">
        <v>2352583</v>
      </c>
      <c r="U60" s="102"/>
      <c r="V60" s="66"/>
      <c r="W60" s="66"/>
      <c r="X60" s="66"/>
      <c r="Y60" s="66"/>
      <c r="Z60" s="66"/>
      <c r="AA60" s="66"/>
    </row>
    <row r="61" spans="2:27" ht="12">
      <c r="B61" s="102"/>
      <c r="C61" s="102" t="s">
        <v>117</v>
      </c>
      <c r="D61" s="102" t="s">
        <v>13</v>
      </c>
      <c r="E61" s="102">
        <v>25531855</v>
      </c>
      <c r="F61" s="102">
        <v>1632040</v>
      </c>
      <c r="G61" s="102">
        <v>1645306</v>
      </c>
      <c r="H61" s="102">
        <v>1974966</v>
      </c>
      <c r="I61" s="102">
        <v>2205400</v>
      </c>
      <c r="J61" s="102">
        <v>2322839</v>
      </c>
      <c r="K61" s="102">
        <v>2517422</v>
      </c>
      <c r="L61" s="102">
        <v>2588818</v>
      </c>
      <c r="M61" s="102">
        <v>2434785</v>
      </c>
      <c r="N61" s="102">
        <v>2334967</v>
      </c>
      <c r="O61" s="102">
        <v>2323658</v>
      </c>
      <c r="P61" s="102">
        <v>1839354</v>
      </c>
      <c r="Q61" s="102">
        <v>1712300</v>
      </c>
      <c r="R61" s="102">
        <v>1650431</v>
      </c>
      <c r="S61" s="102">
        <v>1669298</v>
      </c>
      <c r="T61" s="102">
        <v>2043825</v>
      </c>
      <c r="U61" s="102"/>
      <c r="V61" s="66"/>
      <c r="W61" s="66"/>
      <c r="X61" s="66"/>
      <c r="Y61" s="66"/>
      <c r="Z61" s="66"/>
      <c r="AA61" s="66"/>
    </row>
    <row r="62" spans="2:27" ht="12">
      <c r="B62" s="102"/>
      <c r="C62" s="102" t="s">
        <v>41</v>
      </c>
      <c r="D62" s="102" t="s">
        <v>11</v>
      </c>
      <c r="E62" s="102">
        <v>23078303</v>
      </c>
      <c r="F62" s="102">
        <v>549305</v>
      </c>
      <c r="G62" s="102">
        <v>587201</v>
      </c>
      <c r="H62" s="102">
        <v>881599</v>
      </c>
      <c r="I62" s="102">
        <v>1698620</v>
      </c>
      <c r="J62" s="102">
        <v>2496447</v>
      </c>
      <c r="K62" s="102">
        <v>3040296</v>
      </c>
      <c r="L62" s="102">
        <v>3449458</v>
      </c>
      <c r="M62" s="102">
        <v>3737916</v>
      </c>
      <c r="N62" s="102">
        <v>3057650</v>
      </c>
      <c r="O62" s="102">
        <v>2225655</v>
      </c>
      <c r="P62" s="102">
        <v>725685</v>
      </c>
      <c r="Q62" s="102">
        <v>628471</v>
      </c>
      <c r="R62" s="102">
        <v>563363</v>
      </c>
      <c r="S62" s="102">
        <v>623914</v>
      </c>
      <c r="T62" s="102">
        <v>948813</v>
      </c>
      <c r="U62" s="102"/>
      <c r="V62" s="66"/>
      <c r="W62" s="66"/>
      <c r="X62" s="66"/>
      <c r="Y62" s="66"/>
      <c r="Z62" s="66"/>
      <c r="AA62" s="66"/>
    </row>
    <row r="63" spans="2:27" ht="12">
      <c r="B63" s="102"/>
      <c r="C63" s="102" t="s">
        <v>118</v>
      </c>
      <c r="D63" s="102" t="s">
        <v>8</v>
      </c>
      <c r="E63" s="102">
        <v>22473567</v>
      </c>
      <c r="F63" s="102">
        <v>1407848</v>
      </c>
      <c r="G63" s="102">
        <v>1356484</v>
      </c>
      <c r="H63" s="102">
        <v>1663751</v>
      </c>
      <c r="I63" s="102">
        <v>1940922</v>
      </c>
      <c r="J63" s="102">
        <v>2049604</v>
      </c>
      <c r="K63" s="102">
        <v>2133629</v>
      </c>
      <c r="L63" s="102">
        <v>2215261</v>
      </c>
      <c r="M63" s="102">
        <v>2272493</v>
      </c>
      <c r="N63" s="102">
        <v>2183716</v>
      </c>
      <c r="O63" s="102">
        <v>2034710</v>
      </c>
      <c r="P63" s="102">
        <v>1617814</v>
      </c>
      <c r="Q63" s="102">
        <v>1597335</v>
      </c>
      <c r="R63" s="102">
        <v>1316408</v>
      </c>
      <c r="S63" s="102">
        <v>1292500</v>
      </c>
      <c r="T63" s="102">
        <v>1673384</v>
      </c>
      <c r="U63" s="102"/>
      <c r="V63" s="66"/>
      <c r="W63" s="66"/>
      <c r="X63" s="66"/>
      <c r="Y63" s="66"/>
      <c r="Z63" s="66"/>
      <c r="AA63" s="66"/>
    </row>
    <row r="64" spans="2:27" ht="12">
      <c r="B64" s="102"/>
      <c r="C64" s="102" t="s">
        <v>45</v>
      </c>
      <c r="D64" s="102" t="s">
        <v>1</v>
      </c>
      <c r="E64" s="102">
        <v>22426966</v>
      </c>
      <c r="F64" s="102">
        <v>1499748</v>
      </c>
      <c r="G64" s="102">
        <v>1489579</v>
      </c>
      <c r="H64" s="102">
        <v>1779862</v>
      </c>
      <c r="I64" s="102">
        <v>1884340</v>
      </c>
      <c r="J64" s="102">
        <v>2028261</v>
      </c>
      <c r="K64" s="102">
        <v>2199382</v>
      </c>
      <c r="L64" s="102">
        <v>2097014</v>
      </c>
      <c r="M64" s="102">
        <v>2060279</v>
      </c>
      <c r="N64" s="102">
        <v>2024228</v>
      </c>
      <c r="O64" s="102">
        <v>2032975</v>
      </c>
      <c r="P64" s="102">
        <v>1718810</v>
      </c>
      <c r="Q64" s="102">
        <v>1612488</v>
      </c>
      <c r="R64" s="102">
        <v>1534318</v>
      </c>
      <c r="S64" s="102">
        <v>1543631</v>
      </c>
      <c r="T64" s="102">
        <v>1813430</v>
      </c>
      <c r="U64" s="102"/>
      <c r="V64" s="66"/>
      <c r="W64" s="66"/>
      <c r="X64" s="66"/>
      <c r="Y64" s="66"/>
      <c r="Z64" s="66"/>
      <c r="AA64" s="66"/>
    </row>
    <row r="65" spans="2:27" ht="12">
      <c r="B65" s="102"/>
      <c r="C65" s="102" t="s">
        <v>42</v>
      </c>
      <c r="D65" s="102" t="s">
        <v>14</v>
      </c>
      <c r="E65" s="102">
        <v>21949937</v>
      </c>
      <c r="F65" s="102">
        <v>1223993</v>
      </c>
      <c r="G65" s="102">
        <v>1223731</v>
      </c>
      <c r="H65" s="102">
        <v>1432951</v>
      </c>
      <c r="I65" s="102">
        <v>1694465</v>
      </c>
      <c r="J65" s="102">
        <v>2034952</v>
      </c>
      <c r="K65" s="102">
        <v>2247479</v>
      </c>
      <c r="L65" s="102">
        <v>2408775</v>
      </c>
      <c r="M65" s="102">
        <v>2558015</v>
      </c>
      <c r="N65" s="102">
        <v>2301499</v>
      </c>
      <c r="O65" s="102">
        <v>2005039</v>
      </c>
      <c r="P65" s="102">
        <v>1386633</v>
      </c>
      <c r="Q65" s="102">
        <v>1432405</v>
      </c>
      <c r="R65" s="102">
        <v>1312800</v>
      </c>
      <c r="S65" s="102">
        <v>1348089</v>
      </c>
      <c r="T65" s="102">
        <v>1570175</v>
      </c>
      <c r="U65" s="102"/>
      <c r="V65" s="66"/>
      <c r="W65" s="66"/>
      <c r="X65" s="66"/>
      <c r="Y65" s="66"/>
      <c r="Z65" s="66"/>
      <c r="AA65" s="66"/>
    </row>
    <row r="66" spans="2:27" ht="12">
      <c r="B66" s="102"/>
      <c r="C66" s="102" t="s">
        <v>119</v>
      </c>
      <c r="D66" s="102" t="s">
        <v>9</v>
      </c>
      <c r="E66" s="102">
        <v>21816954</v>
      </c>
      <c r="F66" s="102">
        <v>1329828</v>
      </c>
      <c r="G66" s="102">
        <v>1335174</v>
      </c>
      <c r="H66" s="102">
        <v>1600400</v>
      </c>
      <c r="I66" s="102">
        <v>1769606</v>
      </c>
      <c r="J66" s="102">
        <v>2003222</v>
      </c>
      <c r="K66" s="102">
        <v>2043409</v>
      </c>
      <c r="L66" s="102">
        <v>2164792</v>
      </c>
      <c r="M66" s="102">
        <v>2233152</v>
      </c>
      <c r="N66" s="102">
        <v>2191858</v>
      </c>
      <c r="O66" s="102">
        <v>2121285</v>
      </c>
      <c r="P66" s="102">
        <v>1579220</v>
      </c>
      <c r="Q66" s="102">
        <v>1445008</v>
      </c>
      <c r="R66" s="102">
        <v>1327555</v>
      </c>
      <c r="S66" s="102">
        <v>1325341</v>
      </c>
      <c r="T66" s="102">
        <v>1695266</v>
      </c>
      <c r="U66" s="102"/>
      <c r="V66" s="66"/>
      <c r="W66" s="66"/>
      <c r="X66" s="66"/>
      <c r="Y66" s="66"/>
      <c r="Z66" s="66"/>
      <c r="AA66" s="66"/>
    </row>
    <row r="67" spans="2:27" ht="12">
      <c r="B67" s="102"/>
      <c r="C67" s="102" t="s">
        <v>135</v>
      </c>
      <c r="D67" s="102" t="s">
        <v>7</v>
      </c>
      <c r="E67" s="102">
        <v>21753659</v>
      </c>
      <c r="F67" s="102">
        <v>1198457</v>
      </c>
      <c r="G67" s="102">
        <v>1176921</v>
      </c>
      <c r="H67" s="102">
        <v>1547532</v>
      </c>
      <c r="I67" s="102">
        <v>1883927</v>
      </c>
      <c r="J67" s="102">
        <v>1985424</v>
      </c>
      <c r="K67" s="102">
        <v>2067210</v>
      </c>
      <c r="L67" s="102">
        <v>2320245</v>
      </c>
      <c r="M67" s="102">
        <v>2314400</v>
      </c>
      <c r="N67" s="102">
        <v>2217922</v>
      </c>
      <c r="O67" s="102">
        <v>1980142</v>
      </c>
      <c r="P67" s="102">
        <v>1594527</v>
      </c>
      <c r="Q67" s="102">
        <v>1466952</v>
      </c>
      <c r="R67" s="102">
        <v>1359936</v>
      </c>
      <c r="S67" s="102">
        <v>1396935</v>
      </c>
      <c r="T67" s="102">
        <v>1694753</v>
      </c>
      <c r="U67" s="102"/>
      <c r="V67" s="66"/>
      <c r="W67" s="66"/>
      <c r="X67" s="66"/>
      <c r="Y67" s="66"/>
      <c r="Z67" s="66"/>
      <c r="AA67" s="66"/>
    </row>
    <row r="68" spans="2:27" ht="12">
      <c r="B68" s="102"/>
      <c r="C68" s="102" t="s">
        <v>44</v>
      </c>
      <c r="D68" s="102" t="s">
        <v>2</v>
      </c>
      <c r="E68" s="102">
        <v>21685743</v>
      </c>
      <c r="F68" s="102">
        <v>1274559</v>
      </c>
      <c r="G68" s="102">
        <v>1258003</v>
      </c>
      <c r="H68" s="102">
        <v>1529262</v>
      </c>
      <c r="I68" s="102">
        <v>1823119</v>
      </c>
      <c r="J68" s="102">
        <v>1977344</v>
      </c>
      <c r="K68" s="102">
        <v>2110791</v>
      </c>
      <c r="L68" s="102">
        <v>2302743</v>
      </c>
      <c r="M68" s="102">
        <v>2285812</v>
      </c>
      <c r="N68" s="102">
        <v>2025851</v>
      </c>
      <c r="O68" s="102">
        <v>1960034</v>
      </c>
      <c r="P68" s="102">
        <v>1574902</v>
      </c>
      <c r="Q68" s="102">
        <v>1563323</v>
      </c>
      <c r="R68" s="102">
        <v>1454911</v>
      </c>
      <c r="S68" s="102">
        <v>1469297</v>
      </c>
      <c r="T68" s="102">
        <v>1815950</v>
      </c>
      <c r="U68" s="102"/>
      <c r="V68" s="66"/>
      <c r="W68" s="66"/>
      <c r="X68" s="66"/>
      <c r="Y68" s="66"/>
      <c r="Z68" s="66"/>
      <c r="AA68" s="66"/>
    </row>
    <row r="69" spans="2:27" ht="12">
      <c r="B69" s="102"/>
      <c r="C69" s="102" t="s">
        <v>121</v>
      </c>
      <c r="D69" s="102" t="s">
        <v>9</v>
      </c>
      <c r="E69" s="102">
        <v>20669295</v>
      </c>
      <c r="F69" s="102">
        <v>1310021</v>
      </c>
      <c r="G69" s="102">
        <v>1353630</v>
      </c>
      <c r="H69" s="102">
        <v>1588063</v>
      </c>
      <c r="I69" s="102">
        <v>1707155</v>
      </c>
      <c r="J69" s="102">
        <v>1879147</v>
      </c>
      <c r="K69" s="102">
        <v>1907578</v>
      </c>
      <c r="L69" s="102">
        <v>1941014</v>
      </c>
      <c r="M69" s="102">
        <v>1912315</v>
      </c>
      <c r="N69" s="102">
        <v>1994627</v>
      </c>
      <c r="O69" s="102">
        <v>1963453</v>
      </c>
      <c r="P69" s="102">
        <v>1632955</v>
      </c>
      <c r="Q69" s="102">
        <v>1479337</v>
      </c>
      <c r="R69" s="102">
        <v>1313876</v>
      </c>
      <c r="S69" s="102">
        <v>1361913</v>
      </c>
      <c r="T69" s="102">
        <v>1679368</v>
      </c>
      <c r="U69" s="102"/>
      <c r="V69" s="66"/>
      <c r="W69" s="66"/>
      <c r="X69" s="66"/>
      <c r="Y69" s="66"/>
      <c r="Z69" s="66"/>
      <c r="AA69" s="66"/>
    </row>
    <row r="70" spans="2:27" ht="12">
      <c r="B70" s="102"/>
      <c r="C70" s="102" t="s">
        <v>120</v>
      </c>
      <c r="D70" s="102" t="s">
        <v>14</v>
      </c>
      <c r="E70" s="102">
        <v>19934057</v>
      </c>
      <c r="F70" s="102">
        <v>1156004</v>
      </c>
      <c r="G70" s="102">
        <v>1178945</v>
      </c>
      <c r="H70" s="102">
        <v>1343016</v>
      </c>
      <c r="I70" s="102">
        <v>1725413</v>
      </c>
      <c r="J70" s="102">
        <v>1818931</v>
      </c>
      <c r="K70" s="102">
        <v>1855365</v>
      </c>
      <c r="L70" s="102">
        <v>1936689</v>
      </c>
      <c r="M70" s="102">
        <v>2010445</v>
      </c>
      <c r="N70" s="102">
        <v>1873618</v>
      </c>
      <c r="O70" s="102">
        <v>1884059</v>
      </c>
      <c r="P70" s="102">
        <v>1589926</v>
      </c>
      <c r="Q70" s="102">
        <v>1561646</v>
      </c>
      <c r="R70" s="102">
        <v>1485451</v>
      </c>
      <c r="S70" s="102">
        <v>1469273</v>
      </c>
      <c r="T70" s="102">
        <v>1665751</v>
      </c>
      <c r="U70" s="102"/>
      <c r="V70" s="66"/>
      <c r="W70" s="66"/>
      <c r="X70" s="66"/>
      <c r="Y70" s="66"/>
      <c r="Z70" s="66"/>
      <c r="AA70" s="66"/>
    </row>
    <row r="71" spans="2:27" ht="12">
      <c r="B71" s="102"/>
      <c r="C71" s="102" t="s">
        <v>43</v>
      </c>
      <c r="D71" s="102" t="s">
        <v>3</v>
      </c>
      <c r="E71" s="102">
        <v>18662723</v>
      </c>
      <c r="F71" s="102">
        <v>1270516</v>
      </c>
      <c r="G71" s="102">
        <v>1133365</v>
      </c>
      <c r="H71" s="102">
        <v>1462951</v>
      </c>
      <c r="I71" s="102">
        <v>1589432</v>
      </c>
      <c r="J71" s="102">
        <v>2015091</v>
      </c>
      <c r="K71" s="102">
        <v>1755497</v>
      </c>
      <c r="L71" s="102">
        <v>1793531</v>
      </c>
      <c r="M71" s="102">
        <v>1892776</v>
      </c>
      <c r="N71" s="102">
        <v>1750492</v>
      </c>
      <c r="O71" s="102">
        <v>1532474</v>
      </c>
      <c r="P71" s="102">
        <v>1202923</v>
      </c>
      <c r="Q71" s="102">
        <v>1263675</v>
      </c>
      <c r="R71" s="102">
        <v>1217765</v>
      </c>
      <c r="S71" s="102">
        <v>1143303</v>
      </c>
      <c r="T71" s="102">
        <v>1417610</v>
      </c>
      <c r="U71" s="102"/>
      <c r="V71" s="66"/>
      <c r="W71" s="66"/>
      <c r="X71" s="66"/>
      <c r="Y71" s="66"/>
      <c r="Z71" s="66"/>
      <c r="AA71" s="66"/>
    </row>
    <row r="72" spans="2:27" ht="12">
      <c r="B72" s="102"/>
      <c r="C72" s="102" t="s">
        <v>47</v>
      </c>
      <c r="D72" s="102" t="s">
        <v>5</v>
      </c>
      <c r="E72" s="102">
        <v>18158588</v>
      </c>
      <c r="F72" s="102">
        <v>1117324</v>
      </c>
      <c r="G72" s="102">
        <v>1023432</v>
      </c>
      <c r="H72" s="102">
        <v>1282062</v>
      </c>
      <c r="I72" s="102">
        <v>1536650</v>
      </c>
      <c r="J72" s="102">
        <v>1593387</v>
      </c>
      <c r="K72" s="102">
        <v>1646296</v>
      </c>
      <c r="L72" s="102">
        <v>1891752</v>
      </c>
      <c r="M72" s="102">
        <v>1967973</v>
      </c>
      <c r="N72" s="102">
        <v>1823519</v>
      </c>
      <c r="O72" s="102">
        <v>1669444</v>
      </c>
      <c r="P72" s="102">
        <v>1274181</v>
      </c>
      <c r="Q72" s="102">
        <v>1332568</v>
      </c>
      <c r="R72" s="102">
        <v>1286882</v>
      </c>
      <c r="S72" s="102">
        <v>1207542</v>
      </c>
      <c r="T72" s="102">
        <v>1489433</v>
      </c>
      <c r="U72" s="102"/>
      <c r="V72" s="66"/>
      <c r="W72" s="66"/>
      <c r="X72" s="66"/>
      <c r="Y72" s="66"/>
      <c r="Z72" s="66"/>
      <c r="AA72" s="66"/>
    </row>
    <row r="73" spans="2:27" ht="12">
      <c r="B73" s="102"/>
      <c r="C73" s="102" t="s">
        <v>122</v>
      </c>
      <c r="D73" s="102" t="s">
        <v>4</v>
      </c>
      <c r="E73" s="102">
        <v>15944624</v>
      </c>
      <c r="F73" s="102">
        <v>1152443</v>
      </c>
      <c r="G73" s="102">
        <v>1142168</v>
      </c>
      <c r="H73" s="102">
        <v>1336735</v>
      </c>
      <c r="I73" s="102">
        <v>1307425</v>
      </c>
      <c r="J73" s="102">
        <v>1356033</v>
      </c>
      <c r="K73" s="102">
        <v>1508417</v>
      </c>
      <c r="L73" s="102">
        <v>1499299</v>
      </c>
      <c r="M73" s="102">
        <v>1456220</v>
      </c>
      <c r="N73" s="102">
        <v>1388015</v>
      </c>
      <c r="O73" s="102">
        <v>1415436</v>
      </c>
      <c r="P73" s="102">
        <v>1190902</v>
      </c>
      <c r="Q73" s="102">
        <v>1191531</v>
      </c>
      <c r="R73" s="102">
        <v>1156444</v>
      </c>
      <c r="S73" s="102">
        <v>1164409</v>
      </c>
      <c r="T73" s="102">
        <v>1354496</v>
      </c>
      <c r="U73" s="102"/>
      <c r="V73" s="66"/>
      <c r="W73" s="66"/>
      <c r="X73" s="66"/>
      <c r="Y73" s="66"/>
      <c r="Z73" s="66"/>
      <c r="AA73" s="66"/>
    </row>
    <row r="74" spans="2:27" ht="12">
      <c r="B74" s="102"/>
      <c r="C74" s="102" t="s">
        <v>111</v>
      </c>
      <c r="D74" s="102" t="s">
        <v>108</v>
      </c>
      <c r="E74" s="102">
        <v>15190090</v>
      </c>
      <c r="F74" s="102">
        <v>761462</v>
      </c>
      <c r="G74" s="102">
        <v>725373</v>
      </c>
      <c r="H74" s="102">
        <v>881742</v>
      </c>
      <c r="I74" s="102">
        <v>1200543</v>
      </c>
      <c r="J74" s="102">
        <v>1352161</v>
      </c>
      <c r="K74" s="102">
        <v>1543673</v>
      </c>
      <c r="L74" s="102">
        <v>1773453</v>
      </c>
      <c r="M74" s="102">
        <v>1801881</v>
      </c>
      <c r="N74" s="102">
        <v>1620295</v>
      </c>
      <c r="O74" s="102">
        <v>1431925</v>
      </c>
      <c r="P74" s="102">
        <v>1038857</v>
      </c>
      <c r="Q74" s="102">
        <v>1058725</v>
      </c>
      <c r="R74" s="102">
        <v>976553</v>
      </c>
      <c r="S74" s="102">
        <v>905710</v>
      </c>
      <c r="T74" s="102">
        <v>1099758</v>
      </c>
      <c r="U74" s="102"/>
      <c r="V74" s="66"/>
      <c r="W74" s="66"/>
      <c r="X74" s="66"/>
      <c r="Y74" s="66"/>
      <c r="Z74" s="66"/>
      <c r="AA74" s="66"/>
    </row>
    <row r="75" spans="2:27" ht="12">
      <c r="B75" s="102"/>
      <c r="C75" s="102" t="s">
        <v>48</v>
      </c>
      <c r="D75" s="102" t="s">
        <v>9</v>
      </c>
      <c r="E75" s="102">
        <v>14739057</v>
      </c>
      <c r="F75" s="102">
        <v>879610</v>
      </c>
      <c r="G75" s="102">
        <v>924222</v>
      </c>
      <c r="H75" s="102">
        <v>1122419</v>
      </c>
      <c r="I75" s="102">
        <v>1213081</v>
      </c>
      <c r="J75" s="102">
        <v>1323223</v>
      </c>
      <c r="K75" s="102">
        <v>1339040</v>
      </c>
      <c r="L75" s="102">
        <v>1410288</v>
      </c>
      <c r="M75" s="102">
        <v>1422581</v>
      </c>
      <c r="N75" s="102">
        <v>1447594</v>
      </c>
      <c r="O75" s="102">
        <v>1460069</v>
      </c>
      <c r="P75" s="102">
        <v>1145512</v>
      </c>
      <c r="Q75" s="102">
        <v>1051418</v>
      </c>
      <c r="R75" s="102">
        <v>944369</v>
      </c>
      <c r="S75" s="102">
        <v>972919</v>
      </c>
      <c r="T75" s="102">
        <v>1246351</v>
      </c>
      <c r="U75" s="102"/>
      <c r="V75" s="66"/>
      <c r="W75" s="66"/>
      <c r="X75" s="66"/>
      <c r="Y75" s="66"/>
      <c r="Z75" s="66"/>
      <c r="AA75" s="66"/>
    </row>
    <row r="76" spans="2:27" ht="12">
      <c r="B76" s="102"/>
      <c r="C76" s="102" t="s">
        <v>46</v>
      </c>
      <c r="D76" s="102" t="s">
        <v>11</v>
      </c>
      <c r="E76" s="102">
        <v>13697196</v>
      </c>
      <c r="F76" s="102">
        <v>587152</v>
      </c>
      <c r="G76" s="102">
        <v>631525</v>
      </c>
      <c r="H76" s="102">
        <v>846290</v>
      </c>
      <c r="I76" s="102">
        <v>1277343</v>
      </c>
      <c r="J76" s="102">
        <v>1362747</v>
      </c>
      <c r="K76" s="102">
        <v>1428758</v>
      </c>
      <c r="L76" s="102">
        <v>1624390</v>
      </c>
      <c r="M76" s="102">
        <v>1674172</v>
      </c>
      <c r="N76" s="102">
        <v>1476491</v>
      </c>
      <c r="O76" s="102">
        <v>1352714</v>
      </c>
      <c r="P76" s="102">
        <v>755147</v>
      </c>
      <c r="Q76" s="102">
        <v>680467</v>
      </c>
      <c r="R76" s="102">
        <v>642229</v>
      </c>
      <c r="S76" s="102">
        <v>672295</v>
      </c>
      <c r="T76" s="102">
        <v>898185</v>
      </c>
      <c r="U76" s="102"/>
      <c r="V76" s="66"/>
      <c r="W76" s="66"/>
      <c r="X76" s="66"/>
      <c r="Y76" s="66"/>
      <c r="Z76" s="66"/>
      <c r="AA76" s="66"/>
    </row>
    <row r="77" spans="2:27" ht="12">
      <c r="B77" s="102"/>
      <c r="C77" s="102" t="s">
        <v>134</v>
      </c>
      <c r="D77" s="102" t="s">
        <v>10</v>
      </c>
      <c r="E77" s="102">
        <v>11655818</v>
      </c>
      <c r="F77" s="102">
        <v>589512</v>
      </c>
      <c r="G77" s="102">
        <v>606269</v>
      </c>
      <c r="H77" s="102">
        <v>782030</v>
      </c>
      <c r="I77" s="102">
        <v>1021939</v>
      </c>
      <c r="J77" s="102">
        <v>1158314</v>
      </c>
      <c r="K77" s="102">
        <v>1251739</v>
      </c>
      <c r="L77" s="102">
        <v>1356253</v>
      </c>
      <c r="M77" s="102">
        <v>1346071</v>
      </c>
      <c r="N77" s="102">
        <v>1102176</v>
      </c>
      <c r="O77" s="102">
        <v>1052328</v>
      </c>
      <c r="P77" s="102">
        <v>686806</v>
      </c>
      <c r="Q77" s="102">
        <v>702381</v>
      </c>
      <c r="R77" s="102">
        <v>598654</v>
      </c>
      <c r="S77" s="102">
        <v>625679</v>
      </c>
      <c r="T77" s="102">
        <v>816317</v>
      </c>
      <c r="U77" s="102"/>
      <c r="V77" s="66"/>
      <c r="W77" s="66"/>
      <c r="X77" s="66"/>
      <c r="Y77" s="66"/>
      <c r="Z77" s="66"/>
      <c r="AA77" s="66"/>
    </row>
    <row r="78" spans="2:27" ht="12">
      <c r="B78" s="102"/>
      <c r="C78" s="102" t="s">
        <v>49</v>
      </c>
      <c r="D78" s="102" t="s">
        <v>6</v>
      </c>
      <c r="E78" s="102">
        <v>11129966</v>
      </c>
      <c r="F78" s="102">
        <v>599572</v>
      </c>
      <c r="G78" s="102">
        <v>571309</v>
      </c>
      <c r="H78" s="102">
        <v>763915</v>
      </c>
      <c r="I78" s="102">
        <v>897581</v>
      </c>
      <c r="J78" s="102">
        <v>978555</v>
      </c>
      <c r="K78" s="102">
        <v>1141728</v>
      </c>
      <c r="L78" s="102">
        <v>1225468</v>
      </c>
      <c r="M78" s="102">
        <v>1262897</v>
      </c>
      <c r="N78" s="102">
        <v>1191016</v>
      </c>
      <c r="O78" s="102">
        <v>988334</v>
      </c>
      <c r="P78" s="102">
        <v>758807</v>
      </c>
      <c r="Q78" s="102">
        <v>750784</v>
      </c>
      <c r="R78" s="102">
        <v>615198</v>
      </c>
      <c r="S78" s="102">
        <v>607825</v>
      </c>
      <c r="T78" s="102">
        <v>785386</v>
      </c>
      <c r="U78" s="102"/>
      <c r="V78" s="66"/>
      <c r="W78" s="66"/>
      <c r="X78" s="66"/>
      <c r="Y78" s="66"/>
      <c r="Z78" s="66"/>
      <c r="AA78" s="66"/>
    </row>
    <row r="79" spans="2:27" ht="12">
      <c r="B79" s="102"/>
      <c r="C79" s="102" t="s">
        <v>133</v>
      </c>
      <c r="D79" s="102" t="s">
        <v>100</v>
      </c>
      <c r="E79" s="102">
        <v>10601678</v>
      </c>
      <c r="F79" s="102">
        <v>642861</v>
      </c>
      <c r="G79" s="102">
        <v>624771</v>
      </c>
      <c r="H79" s="102">
        <v>728634</v>
      </c>
      <c r="I79" s="102">
        <v>790133</v>
      </c>
      <c r="J79" s="102">
        <v>962338</v>
      </c>
      <c r="K79" s="102">
        <v>1075092</v>
      </c>
      <c r="L79" s="102">
        <v>1152072</v>
      </c>
      <c r="M79" s="102">
        <v>1138600</v>
      </c>
      <c r="N79" s="102">
        <v>1108153</v>
      </c>
      <c r="O79" s="102">
        <v>918640</v>
      </c>
      <c r="P79" s="102">
        <v>747030</v>
      </c>
      <c r="Q79" s="102">
        <v>713354</v>
      </c>
      <c r="R79" s="102">
        <v>691118</v>
      </c>
      <c r="S79" s="102">
        <v>674605</v>
      </c>
      <c r="T79" s="102">
        <v>805074</v>
      </c>
      <c r="U79" s="102"/>
      <c r="V79" s="66"/>
      <c r="W79" s="66"/>
      <c r="X79" s="66"/>
      <c r="Y79" s="66"/>
      <c r="Z79" s="66"/>
      <c r="AA79" s="66"/>
    </row>
    <row r="80" spans="2:27" ht="12">
      <c r="B80" s="102"/>
      <c r="C80" s="102" t="s">
        <v>161</v>
      </c>
      <c r="D80" s="102" t="s">
        <v>14</v>
      </c>
      <c r="E80" s="102">
        <v>10481554</v>
      </c>
      <c r="F80" s="102">
        <v>589167</v>
      </c>
      <c r="G80" s="102">
        <v>599929</v>
      </c>
      <c r="H80" s="102">
        <v>707420</v>
      </c>
      <c r="I80" s="102">
        <v>888288</v>
      </c>
      <c r="J80" s="102">
        <v>980014</v>
      </c>
      <c r="K80" s="102">
        <v>1032596</v>
      </c>
      <c r="L80" s="102">
        <v>1136301</v>
      </c>
      <c r="M80" s="102">
        <v>1176898</v>
      </c>
      <c r="N80" s="102">
        <v>1015010</v>
      </c>
      <c r="O80" s="102">
        <v>945740</v>
      </c>
      <c r="P80" s="102">
        <v>683194</v>
      </c>
      <c r="Q80" s="102">
        <v>726997</v>
      </c>
      <c r="R80" s="102">
        <v>656256</v>
      </c>
      <c r="S80" s="102">
        <v>686705</v>
      </c>
      <c r="T80" s="102">
        <v>839314</v>
      </c>
      <c r="U80" s="102"/>
      <c r="V80" s="66"/>
      <c r="W80" s="66"/>
      <c r="X80" s="66"/>
      <c r="Y80" s="66"/>
      <c r="Z80" s="66"/>
      <c r="AA80" s="66"/>
    </row>
    <row r="81" spans="2:21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</row>
    <row r="82" spans="2:21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</row>
    <row r="83" spans="2:21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</row>
    <row r="84" spans="2:21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</row>
    <row r="85" spans="2:21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</row>
    <row r="86" spans="2:21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</row>
    <row r="87" spans="2:21" ht="12.7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</row>
    <row r="101" ht="12.75">
      <c r="Y101" s="83"/>
    </row>
    <row r="102" ht="12.75">
      <c r="Y102" s="83"/>
    </row>
    <row r="103" ht="12.75">
      <c r="Y103" s="83"/>
    </row>
    <row r="104" ht="12.75">
      <c r="Y104" s="83"/>
    </row>
    <row r="105" ht="12.75">
      <c r="Y105" s="83"/>
    </row>
    <row r="106" ht="12.75">
      <c r="Y106" s="83"/>
    </row>
    <row r="107" ht="12.75">
      <c r="Y107" s="83"/>
    </row>
    <row r="108" ht="12.75">
      <c r="Y108" s="83"/>
    </row>
    <row r="109" ht="12.75">
      <c r="Y109" s="83"/>
    </row>
    <row r="110" ht="12.75">
      <c r="Y110" s="83"/>
    </row>
    <row r="111" ht="12.75">
      <c r="Y111" s="83"/>
    </row>
    <row r="112" ht="12.75">
      <c r="Y112" s="83"/>
    </row>
    <row r="113" ht="12.75">
      <c r="Y113" s="83"/>
    </row>
    <row r="114" ht="12.75">
      <c r="Y114" s="83"/>
    </row>
    <row r="115" ht="12.75">
      <c r="Y115" s="83"/>
    </row>
    <row r="116" ht="12.75">
      <c r="Y116" s="83"/>
    </row>
    <row r="117" ht="12.75">
      <c r="Y117" s="83"/>
    </row>
    <row r="118" spans="5:25" ht="12.75"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Y118" s="83"/>
    </row>
    <row r="119" spans="5:25" ht="12.75"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Y119" s="83"/>
    </row>
    <row r="120" spans="5:25" ht="12.75"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Y120" s="83"/>
    </row>
    <row r="121" spans="5:25" ht="12.75"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Y121" s="83"/>
    </row>
    <row r="122" spans="5:25" ht="12.75"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Y122" s="83"/>
    </row>
    <row r="123" spans="5:25" ht="12.75"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Y123" s="83"/>
    </row>
    <row r="124" spans="5:25" ht="12.75"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Y124" s="83"/>
    </row>
    <row r="125" spans="5:25" ht="12.75"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Y125" s="83"/>
    </row>
    <row r="126" spans="5:25" ht="12.75"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Y126" s="83"/>
    </row>
    <row r="127" spans="5:25" ht="12.75"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Y127" s="83"/>
    </row>
    <row r="128" spans="5:25" ht="12.75"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Y128" s="83"/>
    </row>
    <row r="129" spans="5:25" ht="12.75"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Y129" s="83"/>
    </row>
    <row r="130" spans="5:20" ht="12.75"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</row>
    <row r="131" spans="5:20" ht="12.75"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</row>
    <row r="132" spans="5:20" ht="12.75"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</row>
    <row r="133" spans="5:20" ht="12.75"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</row>
    <row r="134" spans="5:20" ht="12.75"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</row>
    <row r="135" spans="5:20" ht="12.75"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</row>
    <row r="136" spans="5:20" ht="12.75"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</row>
    <row r="137" spans="5:20" ht="12.75"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</row>
    <row r="138" spans="5:20" ht="12.75"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</row>
    <row r="139" spans="5:20" ht="12.75"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</row>
    <row r="140" spans="5:20" ht="12.75"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</row>
    <row r="141" spans="5:20" ht="12.75"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</row>
    <row r="142" spans="5:20" ht="12.75"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</row>
    <row r="143" spans="5:20" ht="12.75"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</row>
    <row r="144" spans="5:20" ht="12.75"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</row>
    <row r="145" spans="5:20" ht="12.75"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</row>
    <row r="146" spans="5:20" ht="12.75"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</row>
    <row r="147" spans="5:20" ht="12.75"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</row>
    <row r="148" spans="5:20" ht="12.75"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</row>
  </sheetData>
  <mergeCells count="7">
    <mergeCell ref="Q3:Q4"/>
    <mergeCell ref="U3:U4"/>
    <mergeCell ref="B3:B4"/>
    <mergeCell ref="C3:C4"/>
    <mergeCell ref="D3:D4"/>
    <mergeCell ref="E3:P3"/>
    <mergeCell ref="R3:T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Damien Collet</cp:lastModifiedBy>
  <cp:lastPrinted>2011-01-24T13:55:04Z</cp:lastPrinted>
  <dcterms:created xsi:type="dcterms:W3CDTF">2007-08-09T07:28:07Z</dcterms:created>
  <dcterms:modified xsi:type="dcterms:W3CDTF">2016-01-14T11:21:52Z</dcterms:modified>
  <cp:category/>
  <cp:version/>
  <cp:contentType/>
  <cp:contentStatus/>
</cp:coreProperties>
</file>