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16" yWindow="65416" windowWidth="29040" windowHeight="15840" tabRatio="517" activeTab="0"/>
  </bookViews>
  <sheets>
    <sheet name="Figure 1" sheetId="56" r:id="rId1"/>
    <sheet name="Figure 2" sheetId="54" r:id="rId2"/>
    <sheet name="Figure 3" sheetId="55" r:id="rId3"/>
    <sheet name="Table1" sheetId="52" r:id="rId4"/>
    <sheet name="Table2" sheetId="53" r:id="rId5"/>
  </sheets>
  <definedNames/>
  <calcPr calcId="191029"/>
</workbook>
</file>

<file path=xl/sharedStrings.xml><?xml version="1.0" encoding="utf-8"?>
<sst xmlns="http://schemas.openxmlformats.org/spreadsheetml/2006/main" count="291" uniqueCount="147">
  <si>
    <t>Country</t>
  </si>
  <si>
    <t>SE</t>
  </si>
  <si>
    <t>IE</t>
  </si>
  <si>
    <t>IT</t>
  </si>
  <si>
    <t>PT</t>
  </si>
  <si>
    <t>BE</t>
  </si>
  <si>
    <t>AT</t>
  </si>
  <si>
    <t>DE</t>
  </si>
  <si>
    <t>FR</t>
  </si>
  <si>
    <t>ES</t>
  </si>
  <si>
    <t>NL</t>
  </si>
  <si>
    <t>DK</t>
  </si>
  <si>
    <t>Total</t>
  </si>
  <si>
    <t>Extra-EU</t>
  </si>
  <si>
    <t>Intra-EU</t>
  </si>
  <si>
    <t>Jan</t>
  </si>
  <si>
    <t>Feb</t>
  </si>
  <si>
    <t>Mar</t>
  </si>
  <si>
    <t>Apr</t>
  </si>
  <si>
    <t>May</t>
  </si>
  <si>
    <t>Jun</t>
  </si>
  <si>
    <t>Nat.</t>
  </si>
  <si>
    <t>Dec</t>
  </si>
  <si>
    <t>Nov</t>
  </si>
  <si>
    <t>Oct</t>
  </si>
  <si>
    <t>Sep</t>
  </si>
  <si>
    <t>Aug</t>
  </si>
  <si>
    <t>Jul</t>
  </si>
  <si>
    <t>PL</t>
  </si>
  <si>
    <t>EL</t>
  </si>
  <si>
    <t>KØBENHAVN/KASTRUP</t>
  </si>
  <si>
    <t>DÜSSELDORF</t>
  </si>
  <si>
    <t>Year Y</t>
  </si>
  <si>
    <t>Belgium</t>
  </si>
  <si>
    <t>Bulgaria</t>
  </si>
  <si>
    <t>Denmark</t>
  </si>
  <si>
    <t>Germany</t>
  </si>
  <si>
    <t>Estonia</t>
  </si>
  <si>
    <t>Ireland</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</si>
  <si>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</si>
  <si>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</si>
  <si>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</si>
  <si>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</si>
  <si>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</si>
  <si>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</si>
  <si>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</si>
  <si>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</si>
  <si>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</si>
  <si>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</si>
  <si>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</si>
  <si>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</si>
  <si>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</si>
  <si>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</si>
  <si>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</si>
  <si>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</si>
  <si>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</si>
  <si>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</si>
  <si>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</si>
  <si>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</si>
  <si>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</si>
  <si>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</si>
  <si>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Montenegro</t>
  </si>
  <si>
    <t>Czechia</t>
  </si>
  <si>
    <t>North Macedonia</t>
  </si>
  <si>
    <t>Serbia</t>
  </si>
  <si>
    <t>MÜNCHEN</t>
  </si>
  <si>
    <t>NICE-CÔTE D'AZUR</t>
  </si>
  <si>
    <t>Growth (%)</t>
  </si>
  <si>
    <t>Growth Y-1/Y</t>
  </si>
  <si>
    <t>-</t>
  </si>
  <si>
    <t xml:space="preserve">EU-27 monthly passengers carried </t>
  </si>
  <si>
    <t>Growth M-1/M</t>
  </si>
  <si>
    <t>(million passengers)</t>
  </si>
  <si>
    <t>UNIT</t>
  </si>
  <si>
    <t>GEO/TIME</t>
  </si>
  <si>
    <t>EU27</t>
  </si>
  <si>
    <t>(million passengers carried)</t>
  </si>
  <si>
    <t>Note: Based on passengers carried.</t>
  </si>
  <si>
    <t>(% change compared to the same period of the previous year)</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</si>
  <si>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</si>
  <si>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</si>
  <si>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Airports</t>
  </si>
  <si>
    <t>Commercial flights by reporting country – monthly data (source: Eurocontrol) [avia_tf_cm]</t>
  </si>
  <si>
    <t>Share of EU-27 monthly passengers carried in 2020 and 2021</t>
  </si>
  <si>
    <t>Rank 2021</t>
  </si>
  <si>
    <t>RO</t>
  </si>
  <si>
    <t>Percentage change 2019</t>
  </si>
  <si>
    <t>(% change compared to the same month in 2019)</t>
  </si>
  <si>
    <t>Figure 1: Commercial air flights, EU, 2022</t>
  </si>
  <si>
    <t>Figure 2: Air passengers transport, EU, January 2021-December 2022</t>
  </si>
  <si>
    <t>Growth 2022/2021</t>
  </si>
  <si>
    <t>Change 2022/2019</t>
  </si>
  <si>
    <t>Year 2019&amp; Y-1</t>
  </si>
  <si>
    <t>Growth 2022/2019</t>
  </si>
  <si>
    <t>Change 2021/2019</t>
  </si>
  <si>
    <t>Chnage 2022/2021
based on months available in 2022
(%)</t>
  </si>
  <si>
    <t>Share on 2022
Total</t>
  </si>
  <si>
    <t>Figure 3: Air passengers transport, EU, January 2021-December 2022</t>
  </si>
  <si>
    <t>Note: December 2022: provisionnal.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</si>
  <si>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r>
      <t>Source:</t>
    </r>
    <r>
      <rPr>
        <sz val="10"/>
        <rFont val="Arial"/>
        <family val="2"/>
      </rPr>
      <t xml:space="preserve"> European Organisation for the Safety of Air Navigation (Eurocontrol) (online data code: avia_tf_cm)</t>
    </r>
  </si>
  <si>
    <r>
      <t>Source:</t>
    </r>
    <r>
      <rPr>
        <sz val="10"/>
        <rFont val="Arial"/>
        <family val="2"/>
      </rPr>
      <t xml:space="preserve"> Eurostat (online data code: avia_paoc)</t>
    </r>
  </si>
  <si>
    <r>
      <t>Source:</t>
    </r>
    <r>
      <rPr>
        <sz val="10"/>
        <rFont val="Arial"/>
        <family val="2"/>
      </rPr>
      <t xml:space="preserve"> Eurostat (online data code: avia_paoa)</t>
    </r>
  </si>
  <si>
    <t>Table 1: Air passengers transport, January 2021-December 2022</t>
  </si>
  <si>
    <t>Change 
2022/2021
(%)</t>
  </si>
  <si>
    <t>Change 
first quarter 2022/2021
(%)</t>
  </si>
  <si>
    <t>Change 
second quarter 2022/2021
(%)</t>
  </si>
  <si>
    <t>Change 
third quarter 2022/2021
(%)</t>
  </si>
  <si>
    <t>Change 
fourth quarter 2022/2021
(%)</t>
  </si>
  <si>
    <t>Bosnia and Herzegovina</t>
  </si>
  <si>
    <t>:</t>
  </si>
  <si>
    <t>Table 2: Top 30 EU airports, January 2021-December 2022</t>
  </si>
  <si>
    <t xml:space="preserve">PARIS-CHARLES DE GAULLE </t>
  </si>
  <si>
    <t xml:space="preserve">AMSTERDAM/SCHIPHOL </t>
  </si>
  <si>
    <t xml:space="preserve">ADOLFO SUAREZ MADRID-BARAJAS </t>
  </si>
  <si>
    <t xml:space="preserve">FRANKFURT/MAIN </t>
  </si>
  <si>
    <t xml:space="preserve">BARCELONA/EL PRAT </t>
  </si>
  <si>
    <t xml:space="preserve">LISBOA </t>
  </si>
  <si>
    <t xml:space="preserve">PARIS-ORLY </t>
  </si>
  <si>
    <t xml:space="preserve">ROMA/FIUMICINO </t>
  </si>
  <si>
    <t xml:space="preserve">PALMA DE MALLORCA </t>
  </si>
  <si>
    <t xml:space="preserve">DUBLIN </t>
  </si>
  <si>
    <t xml:space="preserve">ATHINAI/ELEFTHERIOS VENIZELOS </t>
  </si>
  <si>
    <t xml:space="preserve">WIEN-SCHWECHAT </t>
  </si>
  <si>
    <t xml:space="preserve">MILANO/MALPENSA </t>
  </si>
  <si>
    <t xml:space="preserve">BERLIN-BRANDENBURG </t>
  </si>
  <si>
    <t xml:space="preserve">BRUSSELS </t>
  </si>
  <si>
    <t xml:space="preserve">STOCKHOLM/ARLANDA </t>
  </si>
  <si>
    <t xml:space="preserve">MALAGA/COSTA DEL SOL </t>
  </si>
  <si>
    <t xml:space="preserve">WARSZAWA/CHOPINA </t>
  </si>
  <si>
    <t xml:space="preserve">ALICANTE </t>
  </si>
  <si>
    <t xml:space="preserve">BERGAMO/ORIO AL SERIO </t>
  </si>
  <si>
    <t xml:space="preserve">HELSINKI-VANTAA </t>
  </si>
  <si>
    <t xml:space="preserve">BUCURESTI/HENRI COANDA </t>
  </si>
  <si>
    <t xml:space="preserve">PORTO </t>
  </si>
  <si>
    <t xml:space="preserve">GRAN CANARIA </t>
  </si>
  <si>
    <t xml:space="preserve">BUDAPEST/LISZT FERENC INTERNATIONAL </t>
  </si>
  <si>
    <t xml:space="preserve">HAMBURG </t>
  </si>
  <si>
    <t>FI</t>
  </si>
  <si>
    <t>HU</t>
  </si>
  <si>
    <t>Note: Airports are ranked based on the total annual passengers carried in 2022.</t>
  </si>
  <si>
    <t>Source: Eurostat (online data code: avia_paoc)</t>
  </si>
  <si>
    <t>EU(¹)</t>
  </si>
  <si>
    <t>(¹) December 2022: Provisional.</t>
  </si>
  <si>
    <t>Greece(²)</t>
  </si>
  <si>
    <t>(²) December 2022: Estimated.</t>
  </si>
  <si>
    <t>Turkey(³)</t>
  </si>
  <si>
    <t>(³) Passengers based on flight stage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</si>
</sst>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_i"/>
    <numFmt numFmtId="167" formatCode="#,##0.000"/>
    <numFmt numFmtId="168" formatCode="dd\.mm\.yy"/>
    <numFmt numFmtId="169" formatCode="#,##0_i"/>
    <numFmt numFmtId="170" formatCode="0.0"/>
  </numFmts>
  <fonts count="21">
    <font>
      <sz val="10"/>
      <name val="Arial "/>
      <family val="2"/>
    </font>
    <font>
      <sz val="10"/>
      <name val="Arial"/>
      <family val="2"/>
    </font>
    <font>
      <b/>
      <i/>
      <sz val="10"/>
      <name val="Arial "/>
      <family val="2"/>
    </font>
    <font>
      <sz val="9"/>
      <name val="Arial"/>
      <family val="2"/>
    </font>
    <font>
      <sz val="11"/>
      <name val="Arial"/>
      <family val="2"/>
    </font>
    <font>
      <b/>
      <sz val="12"/>
      <name val="Arial"/>
      <family val="2"/>
    </font>
    <font>
      <sz val="8"/>
      <name val="Arial "/>
      <family val="2"/>
    </font>
    <font>
      <b/>
      <sz val="10"/>
      <color rgb="FF000000"/>
      <name val="Arial"/>
      <family val="2"/>
    </font>
    <font>
      <i/>
      <sz val="10"/>
      <name val="Arial"/>
      <family val="2"/>
    </font>
    <font>
      <b/>
      <sz val="10"/>
      <name val="Arial"/>
      <family val="2"/>
    </font>
    <font>
      <sz val="10"/>
      <color theme="0"/>
      <name val="Arial"/>
      <family val="2"/>
    </font>
    <font>
      <b/>
      <sz val="10"/>
      <color theme="0"/>
      <name val="Arial"/>
      <family val="2"/>
    </font>
    <font>
      <b/>
      <sz val="10"/>
      <color indexed="8"/>
      <name val="Arial"/>
      <family val="2"/>
    </font>
    <font>
      <sz val="12"/>
      <color rgb="FF000000"/>
      <name val="Arial"/>
      <family val="2"/>
    </font>
    <font>
      <b/>
      <sz val="18"/>
      <color rgb="FF000000"/>
      <name val="Arial"/>
      <family val="2"/>
    </font>
    <font>
      <sz val="12"/>
      <name val="Arial"/>
      <family val="2"/>
    </font>
    <font>
      <i/>
      <sz val="12"/>
      <name val="Arial"/>
      <family val="2"/>
    </font>
    <font>
      <sz val="8"/>
      <color rgb="FF000000"/>
      <name val="Arial Narrow"/>
      <family val="2"/>
    </font>
    <font>
      <sz val="10"/>
      <color theme="1"/>
      <name val="Arial "/>
      <family val="2"/>
    </font>
    <font>
      <b/>
      <sz val="11"/>
      <color rgb="FF000000"/>
      <name val="Arial"/>
      <family val="2"/>
    </font>
    <font>
      <sz val="11"/>
      <color rgb="FF000000"/>
      <name val="Arial"/>
      <family val="2"/>
    </font>
  </fonts>
  <fills count="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66">
    <border>
      <left/>
      <right/>
      <top/>
      <bottom/>
      <diagonal/>
    </border>
    <border>
      <left/>
      <right style="thin"/>
      <top/>
      <bottom style="thin">
        <color rgb="FF000000"/>
      </bottom>
    </border>
    <border>
      <left/>
      <right/>
      <top style="thin">
        <color rgb="FF000000"/>
      </top>
      <bottom/>
    </border>
    <border>
      <left/>
      <right/>
      <top/>
      <bottom style="hair">
        <color rgb="FFC0C0C0"/>
      </bottom>
    </border>
    <border>
      <left style="thin"/>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thin"/>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style="thin"/>
      <right/>
      <top style="hair">
        <color rgb="FFC0C0C0"/>
      </top>
      <bottom/>
    </border>
    <border>
      <left style="hair">
        <color rgb="FFA6A6A6"/>
      </left>
      <right/>
      <top style="hair">
        <color rgb="FFC0C0C0"/>
      </top>
      <bottom/>
    </border>
    <border>
      <left/>
      <right/>
      <top style="hair">
        <color rgb="FFC0C0C0"/>
      </top>
      <bottom style="thin">
        <color rgb="FF000000"/>
      </bottom>
    </border>
    <border>
      <left style="thin"/>
      <right/>
      <top style="hair">
        <color rgb="FFC0C0C0"/>
      </top>
      <bottom style="thin">
        <color rgb="FF000000"/>
      </bottom>
    </border>
    <border>
      <left style="hair">
        <color rgb="FFA6A6A6"/>
      </left>
      <right/>
      <top style="hair">
        <color rgb="FFC0C0C0"/>
      </top>
      <bottom style="thin">
        <color rgb="FF000000"/>
      </bottom>
    </border>
    <border>
      <left style="thin"/>
      <right style="thin"/>
      <top style="thin"/>
      <bottom style="thin"/>
    </border>
    <border>
      <left/>
      <right/>
      <top/>
      <bottom style="thin">
        <color rgb="FF000000"/>
      </bottom>
    </border>
    <border>
      <left style="thin"/>
      <right/>
      <top/>
      <bottom style="thin">
        <color rgb="FF000000"/>
      </bottom>
    </border>
    <border>
      <left style="hair">
        <color rgb="FFA6A6A6"/>
      </left>
      <right/>
      <top/>
      <bottom style="thin">
        <color rgb="FF000000"/>
      </bottom>
    </border>
    <border>
      <left style="thin"/>
      <right/>
      <top/>
      <bottom style="hair">
        <color rgb="FFC0C0C0"/>
      </bottom>
    </border>
    <border>
      <left style="hair">
        <color rgb="FFA6A6A6"/>
      </left>
      <right/>
      <top/>
      <bottom style="hair">
        <color rgb="FFC0C0C0"/>
      </bottom>
    </border>
    <border>
      <left/>
      <right style="thin"/>
      <top style="thin"/>
      <bottom style="thin"/>
    </border>
    <border>
      <left/>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indexed="11"/>
      </bottom>
    </border>
    <border>
      <left/>
      <right/>
      <top style="thin">
        <color rgb="FF000000"/>
      </top>
      <bottom style="hair">
        <color rgb="FFC0C0C0"/>
      </bottom>
    </border>
    <border>
      <left/>
      <right style="hair">
        <color rgb="FFA6A6A6"/>
      </right>
      <top style="thin">
        <color rgb="FF000000"/>
      </top>
      <bottom style="hair">
        <color rgb="FFC0C0C0"/>
      </bottom>
    </border>
    <border>
      <left/>
      <right/>
      <top style="hair">
        <color indexed="11"/>
      </top>
      <bottom/>
    </border>
    <border>
      <left/>
      <right style="hair">
        <color rgb="FFA6A6A6"/>
      </right>
      <top style="hair">
        <color rgb="FFC0C0C0"/>
      </top>
      <bottom/>
    </border>
    <border>
      <left style="hair">
        <color indexed="22"/>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border>
    <border>
      <left/>
      <right/>
      <top/>
      <bottom style="hair">
        <color indexed="11"/>
      </bottom>
    </border>
    <border>
      <left style="hair">
        <color rgb="FFA6A6A6"/>
      </left>
      <right/>
      <top/>
      <bottom style="hair">
        <color indexed="11"/>
      </bottom>
    </border>
    <border>
      <left/>
      <right style="hair">
        <color rgb="FFA6A6A6"/>
      </right>
      <top/>
      <bottom style="hair">
        <color indexed="11"/>
      </bottom>
    </border>
    <border>
      <left/>
      <right/>
      <top style="hair">
        <color indexed="11"/>
      </top>
      <bottom style="hair">
        <color indexed="11"/>
      </bottom>
    </border>
    <border>
      <left style="hair">
        <color rgb="FFA6A6A6"/>
      </left>
      <right/>
      <top style="hair">
        <color indexed="11"/>
      </top>
      <bottom style="hair">
        <color indexed="11"/>
      </bottom>
    </border>
    <border>
      <left style="hair">
        <color rgb="FFA6A6A6"/>
      </left>
      <right/>
      <top style="hair">
        <color indexed="11"/>
      </top>
      <bottom/>
    </border>
    <border>
      <left/>
      <right style="hair">
        <color rgb="FFA6A6A6"/>
      </right>
      <top/>
      <bottom/>
    </border>
    <border>
      <left/>
      <right/>
      <top style="hair">
        <color indexed="11"/>
      </top>
      <bottom style="thin">
        <color rgb="FF000000"/>
      </bottom>
    </border>
    <border>
      <left style="hair">
        <color rgb="FFA6A6A6"/>
      </left>
      <right/>
      <top style="hair">
        <color indexed="11"/>
      </top>
      <bottom style="thin">
        <color rgb="FF000000"/>
      </bottom>
    </border>
    <border>
      <left/>
      <right style="hair">
        <color rgb="FFA6A6A6"/>
      </right>
      <top style="hair">
        <color indexed="11"/>
      </top>
      <bottom style="thin">
        <color rgb="FF000000"/>
      </bottom>
    </border>
    <border>
      <left style="hair">
        <color rgb="FFA6A6A6"/>
      </left>
      <right/>
      <top/>
      <bottom style="hair">
        <color theme="0" tint="-0.24993999302387238"/>
      </bottom>
    </border>
    <border>
      <left/>
      <right/>
      <top/>
      <bottom style="hair">
        <color theme="0" tint="-0.24993999302387238"/>
      </bottom>
    </border>
    <border>
      <left/>
      <right style="hair">
        <color rgb="FFA6A6A6"/>
      </right>
      <top/>
      <bottom style="hair">
        <color theme="0" tint="-0.24993999302387238"/>
      </bottom>
    </border>
    <border>
      <left style="hair">
        <color rgb="FFA6A6A6"/>
      </left>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style="hair">
        <color rgb="FFA6A6A6"/>
      </right>
      <top style="hair">
        <color theme="0" tint="-0.24993999302387238"/>
      </top>
      <bottom style="hair">
        <color theme="0" tint="-0.24993999302387238"/>
      </bottom>
    </border>
    <border>
      <left/>
      <right/>
      <top style="hair">
        <color indexed="11"/>
      </top>
      <bottom style="thin"/>
    </border>
    <border>
      <left style="hair">
        <color rgb="FFA6A6A6"/>
      </left>
      <right/>
      <top style="hair">
        <color theme="0" tint="-0.24993999302387238"/>
      </top>
      <bottom style="thin"/>
    </border>
    <border>
      <left/>
      <right/>
      <top style="hair">
        <color theme="0" tint="-0.24993999302387238"/>
      </top>
      <bottom style="thin"/>
    </border>
    <border>
      <left/>
      <right style="hair">
        <color rgb="FFA6A6A6"/>
      </right>
      <top style="hair">
        <color theme="0" tint="-0.24993999302387238"/>
      </top>
      <bottom style="thin"/>
    </border>
    <border>
      <left style="hair">
        <color rgb="FFA6A6A6"/>
      </left>
      <right/>
      <top style="hair">
        <color theme="0" tint="-0.24993999302387238"/>
      </top>
      <bottom/>
    </border>
    <border>
      <left/>
      <right/>
      <top style="hair">
        <color theme="0" tint="-0.24993999302387238"/>
      </top>
      <bottom/>
    </border>
    <border>
      <left/>
      <right style="hair">
        <color rgb="FFA6A6A6"/>
      </right>
      <top style="hair">
        <color theme="0" tint="-0.24993999302387238"/>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style="hair">
        <color rgb="FFA6A6A6"/>
      </right>
      <top/>
      <bottom style="hair">
        <color indexed="11"/>
      </bottom>
    </border>
    <border>
      <left style="hair">
        <color rgb="FFA6A6A6"/>
      </left>
      <right/>
      <top style="thin"/>
      <bottom style="hair">
        <color indexed="11"/>
      </bottom>
    </border>
    <border>
      <left/>
      <right style="hair">
        <color rgb="FFA6A6A6"/>
      </right>
      <top style="hair">
        <color indexed="11"/>
      </top>
      <bottom style="hair">
        <color indexed="11"/>
      </bottom>
    </border>
    <border>
      <left style="hair">
        <color rgb="FFA6A6A6"/>
      </left>
      <right style="hair">
        <color rgb="FFA6A6A6"/>
      </right>
      <top style="hair">
        <color indexed="11"/>
      </top>
      <bottom style="thin"/>
    </border>
    <border>
      <left/>
      <right/>
      <top style="hair">
        <color theme="0" tint="-0.24993999302387238"/>
      </top>
      <bottom style="thin">
        <color rgb="FF000000"/>
      </bottom>
    </border>
    <border>
      <left style="hair">
        <color rgb="FFA6A6A6"/>
      </left>
      <right/>
      <top style="hair">
        <color indexed="11"/>
      </top>
      <bottom style="thin"/>
    </border>
    <border>
      <left style="thin">
        <color indexed="9"/>
      </left>
      <right style="thin">
        <color indexed="9"/>
      </right>
      <top style="thin">
        <color indexed="9"/>
      </top>
      <bottom style="thin">
        <color indexed="9"/>
      </bottom>
    </border>
    <border>
      <left style="hair">
        <color rgb="FFA6A6A6"/>
      </left>
      <right/>
      <top style="hair">
        <color rgb="FFC0C0C0"/>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4" fillId="0" borderId="0">
      <alignment/>
      <protection/>
    </xf>
    <xf numFmtId="166" fontId="3" fillId="0" borderId="0" applyFill="0" applyBorder="0" applyProtection="0">
      <alignment horizontal="right"/>
    </xf>
  </cellStyleXfs>
  <cellXfs count="179">
    <xf numFmtId="0" fontId="0" fillId="0" borderId="0" xfId="0"/>
    <xf numFmtId="0" fontId="5" fillId="2" borderId="0" xfId="21" applyFont="1" applyFill="1" applyAlignment="1">
      <alignment horizontal="left"/>
      <protection/>
    </xf>
    <xf numFmtId="0" fontId="7" fillId="0" borderId="0" xfId="0" applyFont="1" applyAlignment="1">
      <alignment horizontal="left" vertical="center" readingOrder="1"/>
    </xf>
    <xf numFmtId="0" fontId="8" fillId="0" borderId="0" xfId="0" applyFont="1"/>
    <xf numFmtId="0" fontId="1" fillId="0" borderId="0" xfId="0" applyFont="1"/>
    <xf numFmtId="168" fontId="1" fillId="0" borderId="0" xfId="0" applyNumberFormat="1" applyFont="1"/>
    <xf numFmtId="0" fontId="9" fillId="3" borderId="1" xfId="0" applyFont="1" applyFill="1" applyBorder="1" applyAlignment="1">
      <alignment horizontal="center" vertical="center" wrapText="1"/>
    </xf>
    <xf numFmtId="17" fontId="9" fillId="3" borderId="2" xfId="21" applyNumberFormat="1" applyFont="1" applyFill="1" applyBorder="1" applyAlignment="1">
      <alignment horizontal="center" vertical="center"/>
      <protection/>
    </xf>
    <xf numFmtId="0" fontId="9" fillId="4" borderId="3" xfId="0" applyFont="1" applyFill="1" applyBorder="1" applyAlignment="1">
      <alignment horizontal="left" vertical="center" wrapText="1"/>
    </xf>
    <xf numFmtId="165" fontId="1" fillId="0" borderId="4" xfId="21" applyNumberFormat="1" applyFont="1" applyBorder="1" applyAlignment="1">
      <alignment horizontal="right" vertical="center"/>
      <protection/>
    </xf>
    <xf numFmtId="0" fontId="1" fillId="2" borderId="0" xfId="21" applyFont="1" applyFill="1">
      <alignment/>
      <protection/>
    </xf>
    <xf numFmtId="0" fontId="9" fillId="2" borderId="0" xfId="21" applyFont="1" applyFill="1" applyAlignment="1">
      <alignment horizontal="left"/>
      <protection/>
    </xf>
    <xf numFmtId="0" fontId="1" fillId="0" borderId="0" xfId="21" applyFont="1">
      <alignment/>
      <protection/>
    </xf>
    <xf numFmtId="1" fontId="1" fillId="0" borderId="0" xfId="0" applyNumberFormat="1" applyFont="1"/>
    <xf numFmtId="0" fontId="9" fillId="0" borderId="0" xfId="0" applyFont="1"/>
    <xf numFmtId="0" fontId="1" fillId="0" borderId="0" xfId="0" applyFont="1" applyAlignment="1">
      <alignment horizontal="left"/>
    </xf>
    <xf numFmtId="3" fontId="1" fillId="0" borderId="0" xfId="0" applyNumberFormat="1" applyFont="1"/>
    <xf numFmtId="167" fontId="1" fillId="0" borderId="4" xfId="21" applyNumberFormat="1" applyFont="1" applyBorder="1" applyAlignment="1">
      <alignment horizontal="right" vertical="center"/>
      <protection/>
    </xf>
    <xf numFmtId="167" fontId="1" fillId="0" borderId="5" xfId="21" applyNumberFormat="1" applyFont="1" applyBorder="1" applyAlignment="1">
      <alignment horizontal="right" vertical="center"/>
      <protection/>
    </xf>
    <xf numFmtId="0" fontId="9" fillId="4" borderId="6" xfId="0" applyFont="1" applyFill="1" applyBorder="1" applyAlignment="1">
      <alignment horizontal="left" vertical="center" wrapText="1"/>
    </xf>
    <xf numFmtId="167" fontId="1" fillId="0" borderId="7" xfId="21" applyNumberFormat="1" applyFont="1" applyBorder="1" applyAlignment="1">
      <alignment horizontal="right" vertical="center"/>
      <protection/>
    </xf>
    <xf numFmtId="167" fontId="1" fillId="0" borderId="8" xfId="21" applyNumberFormat="1" applyFont="1" applyBorder="1" applyAlignment="1">
      <alignment horizontal="right" vertical="center"/>
      <protection/>
    </xf>
    <xf numFmtId="0" fontId="9" fillId="4" borderId="9" xfId="0" applyFont="1" applyFill="1" applyBorder="1" applyAlignment="1">
      <alignment horizontal="left" vertical="center" wrapText="1"/>
    </xf>
    <xf numFmtId="164" fontId="1" fillId="0" borderId="10" xfId="15" applyNumberFormat="1" applyFont="1" applyFill="1" applyBorder="1" applyAlignment="1">
      <alignment horizontal="right"/>
    </xf>
    <xf numFmtId="164" fontId="1" fillId="0" borderId="11" xfId="15" applyNumberFormat="1" applyFont="1" applyFill="1" applyBorder="1" applyAlignment="1">
      <alignment horizontal="right"/>
    </xf>
    <xf numFmtId="167" fontId="1" fillId="0" borderId="11" xfId="21" applyNumberFormat="1" applyFont="1" applyBorder="1" applyAlignment="1">
      <alignment horizontal="right" vertical="center"/>
      <protection/>
    </xf>
    <xf numFmtId="0" fontId="9" fillId="4" borderId="12" xfId="0" applyFont="1" applyFill="1" applyBorder="1" applyAlignment="1">
      <alignment horizontal="left" vertical="center" wrapText="1"/>
    </xf>
    <xf numFmtId="164" fontId="1" fillId="0" borderId="13" xfId="15" applyNumberFormat="1" applyFont="1" applyFill="1" applyBorder="1" applyAlignment="1">
      <alignment horizontal="right"/>
    </xf>
    <xf numFmtId="164" fontId="1" fillId="0" borderId="14" xfId="15" applyNumberFormat="1" applyFont="1" applyFill="1" applyBorder="1" applyAlignment="1">
      <alignment horizontal="right"/>
    </xf>
    <xf numFmtId="10" fontId="1" fillId="0" borderId="0" xfId="21" applyNumberFormat="1" applyFont="1">
      <alignment/>
      <protection/>
    </xf>
    <xf numFmtId="0" fontId="1" fillId="5" borderId="0" xfId="21" applyFont="1" applyFill="1">
      <alignment/>
      <protection/>
    </xf>
    <xf numFmtId="0" fontId="1" fillId="5" borderId="0" xfId="0" applyFont="1" applyFill="1"/>
    <xf numFmtId="164" fontId="1" fillId="5" borderId="0" xfId="15" applyNumberFormat="1" applyFont="1" applyFill="1" applyBorder="1"/>
    <xf numFmtId="0" fontId="9" fillId="3" borderId="15" xfId="21" applyFont="1" applyFill="1" applyBorder="1" applyAlignment="1">
      <alignment horizontal="center" vertical="center" wrapText="1"/>
      <protection/>
    </xf>
    <xf numFmtId="1" fontId="1" fillId="5" borderId="0" xfId="21" applyNumberFormat="1" applyFont="1" applyFill="1">
      <alignment/>
      <protection/>
    </xf>
    <xf numFmtId="164" fontId="1" fillId="0" borderId="15" xfId="15" applyNumberFormat="1" applyFont="1" applyFill="1" applyBorder="1" applyAlignment="1">
      <alignment horizontal="right"/>
    </xf>
    <xf numFmtId="0" fontId="1" fillId="0" borderId="16" xfId="0" applyFont="1" applyBorder="1"/>
    <xf numFmtId="0" fontId="9" fillId="3" borderId="16" xfId="0" applyFont="1" applyFill="1" applyBorder="1" applyAlignment="1">
      <alignment horizontal="center" vertical="center" wrapText="1"/>
    </xf>
    <xf numFmtId="0" fontId="9" fillId="3" borderId="17" xfId="21" applyFont="1" applyFill="1" applyBorder="1" applyAlignment="1">
      <alignment horizontal="center" vertical="center"/>
      <protection/>
    </xf>
    <xf numFmtId="0" fontId="9" fillId="3" borderId="18" xfId="21" applyFont="1" applyFill="1" applyBorder="1" applyAlignment="1">
      <alignment horizontal="center" vertical="center"/>
      <protection/>
    </xf>
    <xf numFmtId="0" fontId="9" fillId="3" borderId="17" xfId="21" applyFont="1" applyFill="1" applyBorder="1" applyAlignment="1">
      <alignment horizontal="center" vertical="center" wrapText="1"/>
      <protection/>
    </xf>
    <xf numFmtId="3" fontId="1" fillId="0" borderId="19" xfId="21" applyNumberFormat="1" applyFont="1" applyBorder="1" applyAlignment="1">
      <alignment horizontal="right" vertical="center"/>
      <protection/>
    </xf>
    <xf numFmtId="3" fontId="1" fillId="0" borderId="20" xfId="21" applyNumberFormat="1" applyFont="1" applyBorder="1" applyAlignment="1">
      <alignment horizontal="right" vertical="center"/>
      <protection/>
    </xf>
    <xf numFmtId="164" fontId="1" fillId="0" borderId="19" xfId="15" applyNumberFormat="1" applyFont="1" applyFill="1" applyBorder="1" applyAlignment="1">
      <alignment horizontal="right"/>
    </xf>
    <xf numFmtId="3" fontId="1" fillId="0" borderId="10" xfId="21" applyNumberFormat="1" applyFont="1" applyBorder="1" applyAlignment="1">
      <alignment horizontal="right" vertical="center"/>
      <protection/>
    </xf>
    <xf numFmtId="3" fontId="1" fillId="0" borderId="11" xfId="21" applyNumberFormat="1" applyFont="1" applyBorder="1" applyAlignment="1">
      <alignment horizontal="right" vertical="center"/>
      <protection/>
    </xf>
    <xf numFmtId="3" fontId="1" fillId="0" borderId="7" xfId="21" applyNumberFormat="1" applyFont="1" applyBorder="1" applyAlignment="1">
      <alignment horizontal="right" vertical="center"/>
      <protection/>
    </xf>
    <xf numFmtId="3" fontId="1" fillId="0" borderId="8" xfId="21" applyNumberFormat="1" applyFont="1" applyBorder="1" applyAlignment="1">
      <alignment horizontal="right" vertical="center"/>
      <protection/>
    </xf>
    <xf numFmtId="164" fontId="1" fillId="0" borderId="7" xfId="15" applyNumberFormat="1" applyFont="1" applyFill="1" applyBorder="1" applyAlignment="1">
      <alignment horizontal="right"/>
    </xf>
    <xf numFmtId="3" fontId="1" fillId="0" borderId="13" xfId="21" applyNumberFormat="1" applyFont="1" applyBorder="1" applyAlignment="1">
      <alignment horizontal="right" vertical="center"/>
      <protection/>
    </xf>
    <xf numFmtId="3" fontId="1" fillId="0" borderId="14" xfId="21" applyNumberFormat="1" applyFont="1" applyBorder="1" applyAlignment="1">
      <alignment horizontal="right" vertical="center"/>
      <protection/>
    </xf>
    <xf numFmtId="0" fontId="8" fillId="0" borderId="0" xfId="0" applyFont="1" applyAlignment="1">
      <alignment wrapText="1"/>
    </xf>
    <xf numFmtId="0" fontId="10" fillId="5" borderId="0" xfId="0" applyFont="1" applyFill="1"/>
    <xf numFmtId="0" fontId="9" fillId="3" borderId="21" xfId="0" applyFont="1" applyFill="1" applyBorder="1" applyAlignment="1">
      <alignment horizontal="center" vertical="center"/>
    </xf>
    <xf numFmtId="0" fontId="9" fillId="4" borderId="21" xfId="0" applyFont="1" applyFill="1" applyBorder="1" applyAlignment="1">
      <alignment horizontal="left" vertical="center" wrapText="1"/>
    </xf>
    <xf numFmtId="165" fontId="1" fillId="0" borderId="22" xfId="21" applyNumberFormat="1" applyFont="1" applyBorder="1" applyAlignment="1">
      <alignment horizontal="right" vertical="center"/>
      <protection/>
    </xf>
    <xf numFmtId="165" fontId="1" fillId="0" borderId="23" xfId="21" applyNumberFormat="1" applyFont="1" applyBorder="1" applyAlignment="1">
      <alignment horizontal="right" vertical="center"/>
      <protection/>
    </xf>
    <xf numFmtId="10" fontId="1" fillId="5" borderId="0" xfId="21" applyNumberFormat="1" applyFont="1" applyFill="1">
      <alignment/>
      <protection/>
    </xf>
    <xf numFmtId="17" fontId="9" fillId="5" borderId="0" xfId="0" applyNumberFormat="1" applyFont="1" applyFill="1" applyAlignment="1">
      <alignment horizontal="center" vertical="center" wrapText="1"/>
    </xf>
    <xf numFmtId="0" fontId="9" fillId="5" borderId="0" xfId="0" applyFont="1" applyFill="1" applyAlignment="1">
      <alignment horizontal="center" vertical="center" wrapText="1"/>
    </xf>
    <xf numFmtId="164" fontId="1" fillId="5" borderId="0" xfId="22" applyNumberFormat="1" applyFont="1" applyFill="1" applyBorder="1"/>
    <xf numFmtId="9" fontId="1" fillId="5" borderId="0" xfId="21" applyNumberFormat="1" applyFont="1" applyFill="1">
      <alignment/>
      <protection/>
    </xf>
    <xf numFmtId="164" fontId="1" fillId="5" borderId="0" xfId="21" applyNumberFormat="1" applyFont="1" applyFill="1">
      <alignment/>
      <protection/>
    </xf>
    <xf numFmtId="0" fontId="10" fillId="5" borderId="0" xfId="21" applyFont="1" applyFill="1">
      <alignment/>
      <protection/>
    </xf>
    <xf numFmtId="164" fontId="10" fillId="5" borderId="0" xfId="21" applyNumberFormat="1" applyFont="1" applyFill="1">
      <alignment/>
      <protection/>
    </xf>
    <xf numFmtId="3" fontId="10" fillId="5" borderId="0" xfId="21" applyNumberFormat="1" applyFont="1" applyFill="1">
      <alignment/>
      <protection/>
    </xf>
    <xf numFmtId="0" fontId="11" fillId="5" borderId="0" xfId="0" applyFont="1" applyFill="1" applyAlignment="1">
      <alignment horizontal="center" vertical="center" wrapText="1"/>
    </xf>
    <xf numFmtId="9" fontId="10" fillId="5" borderId="0" xfId="21" applyNumberFormat="1" applyFont="1" applyFill="1">
      <alignment/>
      <protection/>
    </xf>
    <xf numFmtId="1" fontId="10" fillId="5" borderId="0" xfId="21" applyNumberFormat="1" applyFont="1" applyFill="1">
      <alignment/>
      <protection/>
    </xf>
    <xf numFmtId="0" fontId="9" fillId="0" borderId="0" xfId="21" applyFont="1" applyAlignment="1">
      <alignment horizontal="left"/>
      <protection/>
    </xf>
    <xf numFmtId="0" fontId="1" fillId="0" borderId="16" xfId="21" applyFont="1" applyBorder="1" applyAlignment="1">
      <alignment horizontal="left"/>
      <protection/>
    </xf>
    <xf numFmtId="0" fontId="9" fillId="3" borderId="24" xfId="21" applyFont="1" applyFill="1" applyBorder="1" applyAlignment="1">
      <alignment horizontal="center" vertical="center"/>
      <protection/>
    </xf>
    <xf numFmtId="0" fontId="9" fillId="3" borderId="5" xfId="21" applyFont="1" applyFill="1" applyBorder="1" applyAlignment="1">
      <alignment horizontal="center" vertical="center"/>
      <protection/>
    </xf>
    <xf numFmtId="0" fontId="9" fillId="3" borderId="25" xfId="21" applyFont="1" applyFill="1" applyBorder="1" applyAlignment="1">
      <alignment horizontal="center" vertical="center"/>
      <protection/>
    </xf>
    <xf numFmtId="0" fontId="9" fillId="3" borderId="26" xfId="21" applyFont="1" applyFill="1" applyBorder="1" applyAlignment="1">
      <alignment horizontal="center" vertical="center"/>
      <protection/>
    </xf>
    <xf numFmtId="0" fontId="9" fillId="3" borderId="25" xfId="21" applyFont="1" applyFill="1" applyBorder="1" applyAlignment="1">
      <alignment horizontal="center" vertical="center" wrapText="1"/>
      <protection/>
    </xf>
    <xf numFmtId="0" fontId="9" fillId="3" borderId="5" xfId="21" applyFont="1" applyFill="1" applyBorder="1" applyAlignment="1">
      <alignment horizontal="center" vertical="center" wrapText="1"/>
      <protection/>
    </xf>
    <xf numFmtId="0" fontId="9" fillId="3" borderId="27" xfId="21" applyFont="1" applyFill="1" applyBorder="1" applyAlignment="1">
      <alignment horizontal="center" vertical="center"/>
      <protection/>
    </xf>
    <xf numFmtId="0" fontId="9" fillId="3" borderId="11"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9" fillId="3" borderId="28" xfId="21" applyFont="1" applyFill="1" applyBorder="1" applyAlignment="1">
      <alignment horizontal="center" vertical="center"/>
      <protection/>
    </xf>
    <xf numFmtId="0" fontId="9" fillId="3" borderId="9" xfId="21" applyFont="1" applyFill="1" applyBorder="1" applyAlignment="1">
      <alignment horizontal="center" vertical="center" wrapText="1"/>
      <protection/>
    </xf>
    <xf numFmtId="0" fontId="9" fillId="3" borderId="11" xfId="21" applyFont="1" applyFill="1" applyBorder="1" applyAlignment="1">
      <alignment horizontal="center" vertical="center" wrapText="1"/>
      <protection/>
    </xf>
    <xf numFmtId="0" fontId="9" fillId="4" borderId="29" xfId="0" applyFont="1" applyFill="1" applyBorder="1" applyAlignment="1">
      <alignment horizontal="left" vertical="center" wrapText="1"/>
    </xf>
    <xf numFmtId="3" fontId="9" fillId="4" borderId="23" xfId="0" applyNumberFormat="1" applyFont="1" applyFill="1" applyBorder="1" applyAlignment="1">
      <alignment horizontal="right" vertical="center" wrapText="1"/>
    </xf>
    <xf numFmtId="3" fontId="9" fillId="4" borderId="22" xfId="0" applyNumberFormat="1" applyFont="1" applyFill="1" applyBorder="1" applyAlignment="1">
      <alignment horizontal="right" vertical="center" wrapText="1"/>
    </xf>
    <xf numFmtId="3" fontId="9" fillId="4" borderId="30" xfId="0" applyNumberFormat="1" applyFont="1" applyFill="1" applyBorder="1" applyAlignment="1">
      <alignment horizontal="right" vertical="center" wrapText="1"/>
    </xf>
    <xf numFmtId="166" fontId="9" fillId="4" borderId="31" xfId="24" applyFont="1" applyFill="1" applyBorder="1" applyAlignment="1">
      <alignment horizontal="right"/>
    </xf>
    <xf numFmtId="0" fontId="9" fillId="0" borderId="32" xfId="21" applyFont="1" applyBorder="1" applyAlignment="1">
      <alignment horizontal="left" vertical="center"/>
      <protection/>
    </xf>
    <xf numFmtId="169" fontId="1" fillId="0" borderId="33" xfId="24" applyNumberFormat="1" applyFont="1" applyFill="1" applyBorder="1" applyAlignment="1">
      <alignment horizontal="right"/>
    </xf>
    <xf numFmtId="169" fontId="1" fillId="0" borderId="32" xfId="24" applyNumberFormat="1" applyFont="1" applyFill="1" applyBorder="1" applyAlignment="1">
      <alignment horizontal="right"/>
    </xf>
    <xf numFmtId="169" fontId="1" fillId="0" borderId="34" xfId="24" applyNumberFormat="1" applyFont="1" applyFill="1" applyBorder="1" applyAlignment="1">
      <alignment horizontal="right"/>
    </xf>
    <xf numFmtId="166" fontId="1" fillId="0" borderId="5" xfId="24" applyFont="1" applyBorder="1" applyAlignment="1">
      <alignment horizontal="right"/>
    </xf>
    <xf numFmtId="0" fontId="9" fillId="0" borderId="35" xfId="21" applyFont="1" applyBorder="1" applyAlignment="1">
      <alignment horizontal="left" vertical="center"/>
      <protection/>
    </xf>
    <xf numFmtId="169" fontId="1" fillId="0" borderId="36" xfId="24" applyNumberFormat="1" applyFont="1" applyFill="1" applyBorder="1" applyAlignment="1">
      <alignment horizontal="right"/>
    </xf>
    <xf numFmtId="169" fontId="1" fillId="0" borderId="35" xfId="24" applyNumberFormat="1" applyFont="1" applyFill="1" applyBorder="1" applyAlignment="1">
      <alignment horizontal="right"/>
    </xf>
    <xf numFmtId="166" fontId="1" fillId="0" borderId="8" xfId="24" applyFont="1" applyBorder="1" applyAlignment="1">
      <alignment horizontal="right"/>
    </xf>
    <xf numFmtId="169" fontId="1" fillId="5" borderId="32" xfId="24" applyNumberFormat="1" applyFont="1" applyFill="1" applyBorder="1" applyAlignment="1">
      <alignment horizontal="right"/>
    </xf>
    <xf numFmtId="169" fontId="1" fillId="5" borderId="34" xfId="24" applyNumberFormat="1" applyFont="1" applyFill="1" applyBorder="1" applyAlignment="1">
      <alignment horizontal="right"/>
    </xf>
    <xf numFmtId="0" fontId="9" fillId="0" borderId="27" xfId="21" applyFont="1" applyBorder="1" applyAlignment="1">
      <alignment horizontal="left" vertical="center"/>
      <protection/>
    </xf>
    <xf numFmtId="169" fontId="1" fillId="0" borderId="37" xfId="24" applyNumberFormat="1" applyFont="1" applyFill="1" applyBorder="1" applyAlignment="1">
      <alignment horizontal="right"/>
    </xf>
    <xf numFmtId="169" fontId="1" fillId="0" borderId="27" xfId="24" applyNumberFormat="1" applyFont="1" applyFill="1" applyBorder="1" applyAlignment="1">
      <alignment horizontal="right"/>
    </xf>
    <xf numFmtId="169" fontId="1" fillId="0" borderId="0" xfId="24" applyNumberFormat="1" applyFont="1" applyFill="1" applyBorder="1" applyAlignment="1">
      <alignment horizontal="right"/>
    </xf>
    <xf numFmtId="169" fontId="1" fillId="0" borderId="38" xfId="24" applyNumberFormat="1" applyFont="1" applyFill="1" applyBorder="1" applyAlignment="1">
      <alignment horizontal="right"/>
    </xf>
    <xf numFmtId="0" fontId="9" fillId="0" borderId="39" xfId="21" applyFont="1" applyBorder="1" applyAlignment="1">
      <alignment horizontal="left" vertical="center"/>
      <protection/>
    </xf>
    <xf numFmtId="169" fontId="1" fillId="0" borderId="40" xfId="24" applyNumberFormat="1" applyFont="1" applyFill="1" applyBorder="1" applyAlignment="1">
      <alignment horizontal="right"/>
    </xf>
    <xf numFmtId="169" fontId="1" fillId="0" borderId="39" xfId="24" applyNumberFormat="1" applyFont="1" applyFill="1" applyBorder="1" applyAlignment="1">
      <alignment horizontal="right"/>
    </xf>
    <xf numFmtId="169" fontId="1" fillId="0" borderId="41" xfId="24" applyNumberFormat="1" applyFont="1" applyFill="1" applyBorder="1" applyAlignment="1">
      <alignment horizontal="right"/>
    </xf>
    <xf numFmtId="169" fontId="1" fillId="0" borderId="42" xfId="24" applyNumberFormat="1" applyFont="1" applyFill="1" applyBorder="1" applyAlignment="1">
      <alignment horizontal="right"/>
    </xf>
    <xf numFmtId="169" fontId="1" fillId="0" borderId="43" xfId="24" applyNumberFormat="1" applyFont="1" applyFill="1" applyBorder="1" applyAlignment="1">
      <alignment horizontal="right"/>
    </xf>
    <xf numFmtId="169" fontId="1" fillId="0" borderId="44" xfId="24" applyNumberFormat="1" applyFont="1" applyFill="1" applyBorder="1" applyAlignment="1">
      <alignment horizontal="right"/>
    </xf>
    <xf numFmtId="0" fontId="9" fillId="0" borderId="35" xfId="21" applyFont="1" applyBorder="1" applyAlignment="1">
      <alignment horizontal="left" vertical="center" wrapText="1"/>
      <protection/>
    </xf>
    <xf numFmtId="169" fontId="1" fillId="0" borderId="45" xfId="24" applyNumberFormat="1" applyFont="1" applyFill="1" applyBorder="1" applyAlignment="1">
      <alignment horizontal="right"/>
    </xf>
    <xf numFmtId="169" fontId="1" fillId="0" borderId="46" xfId="24" applyNumberFormat="1" applyFont="1" applyFill="1" applyBorder="1" applyAlignment="1">
      <alignment horizontal="right"/>
    </xf>
    <xf numFmtId="169" fontId="1" fillId="0" borderId="47" xfId="24" applyNumberFormat="1" applyFont="1" applyFill="1" applyBorder="1" applyAlignment="1">
      <alignment horizontal="right"/>
    </xf>
    <xf numFmtId="0" fontId="9" fillId="0" borderId="48" xfId="21" applyFont="1" applyBorder="1" applyAlignment="1">
      <alignment horizontal="left" vertical="center"/>
      <protection/>
    </xf>
    <xf numFmtId="169" fontId="1" fillId="0" borderId="49" xfId="24" applyNumberFormat="1" applyFont="1" applyFill="1" applyBorder="1" applyAlignment="1">
      <alignment horizontal="right"/>
    </xf>
    <xf numFmtId="169" fontId="1" fillId="0" borderId="50" xfId="24" applyNumberFormat="1" applyFont="1" applyFill="1" applyBorder="1" applyAlignment="1">
      <alignment horizontal="right"/>
    </xf>
    <xf numFmtId="169" fontId="1" fillId="0" borderId="51" xfId="24" applyNumberFormat="1" applyFont="1" applyFill="1" applyBorder="1" applyAlignment="1">
      <alignment horizontal="right"/>
    </xf>
    <xf numFmtId="169" fontId="1" fillId="0" borderId="48" xfId="24" applyNumberFormat="1" applyFont="1" applyFill="1" applyBorder="1" applyAlignment="1">
      <alignment horizontal="right"/>
    </xf>
    <xf numFmtId="169" fontId="1" fillId="0" borderId="52" xfId="24" applyNumberFormat="1" applyFont="1" applyFill="1" applyBorder="1" applyAlignment="1">
      <alignment horizontal="right"/>
    </xf>
    <xf numFmtId="169" fontId="1" fillId="0" borderId="53" xfId="24" applyNumberFormat="1" applyFont="1" applyFill="1" applyBorder="1" applyAlignment="1">
      <alignment horizontal="right"/>
    </xf>
    <xf numFmtId="169" fontId="1" fillId="0" borderId="54" xfId="24" applyNumberFormat="1" applyFont="1" applyFill="1" applyBorder="1" applyAlignment="1">
      <alignment horizontal="right"/>
    </xf>
    <xf numFmtId="0" fontId="9" fillId="0" borderId="32" xfId="21" applyFont="1" applyBorder="1" applyAlignment="1">
      <alignment horizontal="left" vertical="center" wrapText="1"/>
      <protection/>
    </xf>
    <xf numFmtId="0" fontId="1" fillId="0" borderId="0" xfId="0" applyFont="1" applyAlignment="1">
      <alignment horizontal="left"/>
    </xf>
    <xf numFmtId="0" fontId="8" fillId="0" borderId="0" xfId="21" applyFont="1" applyAlignment="1">
      <alignment horizontal="left"/>
      <protection/>
    </xf>
    <xf numFmtId="169" fontId="1" fillId="0" borderId="0" xfId="21" applyNumberFormat="1" applyFont="1">
      <alignment/>
      <protection/>
    </xf>
    <xf numFmtId="164" fontId="1" fillId="0" borderId="0" xfId="15" applyNumberFormat="1" applyFont="1"/>
    <xf numFmtId="166" fontId="1" fillId="0" borderId="0" xfId="21" applyNumberFormat="1" applyFont="1">
      <alignment/>
      <protection/>
    </xf>
    <xf numFmtId="9" fontId="1" fillId="0" borderId="0" xfId="21" applyNumberFormat="1" applyFont="1">
      <alignment/>
      <protection/>
    </xf>
    <xf numFmtId="0" fontId="9" fillId="3" borderId="24" xfId="21" applyFont="1" applyFill="1" applyBorder="1" applyAlignment="1">
      <alignment horizontal="center" vertical="center" wrapText="1"/>
      <protection/>
    </xf>
    <xf numFmtId="0" fontId="9" fillId="3" borderId="55" xfId="21" applyFont="1" applyFill="1" applyBorder="1" applyAlignment="1">
      <alignment horizontal="center" vertical="center" wrapText="1"/>
      <protection/>
    </xf>
    <xf numFmtId="0" fontId="9" fillId="3" borderId="26" xfId="21" applyFont="1" applyFill="1" applyBorder="1" applyAlignment="1">
      <alignment horizontal="center" vertical="center" wrapText="1"/>
      <protection/>
    </xf>
    <xf numFmtId="0" fontId="1" fillId="0" borderId="0" xfId="21" applyFont="1" applyAlignment="1">
      <alignment horizontal="center" vertical="center"/>
      <protection/>
    </xf>
    <xf numFmtId="0" fontId="9" fillId="3" borderId="39" xfId="21" applyFont="1" applyFill="1" applyBorder="1" applyAlignment="1">
      <alignment horizontal="center" vertical="center" wrapText="1"/>
      <protection/>
    </xf>
    <xf numFmtId="0" fontId="9" fillId="3" borderId="56" xfId="21" applyFont="1" applyFill="1" applyBorder="1" applyAlignment="1">
      <alignment horizontal="center" vertical="center" wrapText="1"/>
      <protection/>
    </xf>
    <xf numFmtId="0" fontId="9" fillId="3" borderId="57" xfId="21" applyFont="1" applyFill="1" applyBorder="1" applyAlignment="1">
      <alignment horizontal="center" vertical="center" wrapText="1"/>
      <protection/>
    </xf>
    <xf numFmtId="0" fontId="9" fillId="3" borderId="12" xfId="21" applyFont="1" applyFill="1" applyBorder="1" applyAlignment="1">
      <alignment horizontal="center" vertical="center"/>
      <protection/>
    </xf>
    <xf numFmtId="0" fontId="9" fillId="3" borderId="57" xfId="21" applyFont="1" applyFill="1" applyBorder="1" applyAlignment="1">
      <alignment horizontal="center" vertical="center"/>
      <protection/>
    </xf>
    <xf numFmtId="0" fontId="9" fillId="3" borderId="12" xfId="21" applyFont="1" applyFill="1" applyBorder="1" applyAlignment="1">
      <alignment horizontal="center" vertical="center" wrapText="1"/>
      <protection/>
    </xf>
    <xf numFmtId="0" fontId="9" fillId="0" borderId="32" xfId="21" applyFont="1" applyBorder="1" applyAlignment="1">
      <alignment horizontal="center" vertical="center"/>
      <protection/>
    </xf>
    <xf numFmtId="0" fontId="9" fillId="0" borderId="58" xfId="21" applyFont="1" applyBorder="1" applyAlignment="1">
      <alignment horizontal="left" vertical="center"/>
      <protection/>
    </xf>
    <xf numFmtId="0" fontId="1" fillId="0" borderId="34" xfId="21" applyFont="1" applyBorder="1" applyAlignment="1">
      <alignment horizontal="center" vertical="center"/>
      <protection/>
    </xf>
    <xf numFmtId="3" fontId="1" fillId="0" borderId="32" xfId="21" applyNumberFormat="1" applyFont="1" applyBorder="1" applyAlignment="1">
      <alignment horizontal="right" vertical="center"/>
      <protection/>
    </xf>
    <xf numFmtId="3" fontId="1" fillId="0" borderId="34" xfId="21" applyNumberFormat="1" applyFont="1" applyBorder="1" applyAlignment="1">
      <alignment horizontal="right" vertical="center"/>
      <protection/>
    </xf>
    <xf numFmtId="3" fontId="1" fillId="0" borderId="43" xfId="21" applyNumberFormat="1" applyFont="1" applyBorder="1" applyAlignment="1">
      <alignment horizontal="right" vertical="center"/>
      <protection/>
    </xf>
    <xf numFmtId="3" fontId="1" fillId="0" borderId="33" xfId="21" applyNumberFormat="1" applyFont="1" applyBorder="1" applyAlignment="1">
      <alignment horizontal="right" vertical="center"/>
      <protection/>
    </xf>
    <xf numFmtId="166" fontId="1" fillId="0" borderId="59" xfId="24" applyFont="1" applyBorder="1" applyAlignment="1">
      <alignment horizontal="right"/>
    </xf>
    <xf numFmtId="0" fontId="9" fillId="0" borderId="35" xfId="21" applyFont="1" applyBorder="1" applyAlignment="1">
      <alignment horizontal="center" vertical="center"/>
      <protection/>
    </xf>
    <xf numFmtId="0" fontId="1" fillId="0" borderId="60" xfId="21" applyFont="1" applyBorder="1" applyAlignment="1">
      <alignment horizontal="center" vertical="center"/>
      <protection/>
    </xf>
    <xf numFmtId="3" fontId="1" fillId="0" borderId="46" xfId="21" applyNumberFormat="1" applyFont="1" applyBorder="1" applyAlignment="1">
      <alignment horizontal="right" vertical="center"/>
      <protection/>
    </xf>
    <xf numFmtId="166" fontId="1" fillId="0" borderId="33" xfId="24" applyFont="1" applyBorder="1" applyAlignment="1">
      <alignment horizontal="right"/>
    </xf>
    <xf numFmtId="3" fontId="1" fillId="0" borderId="0" xfId="21" applyNumberFormat="1" applyFont="1" applyAlignment="1">
      <alignment horizontal="right" vertical="center"/>
      <protection/>
    </xf>
    <xf numFmtId="3" fontId="1" fillId="0" borderId="38" xfId="21" applyNumberFormat="1" applyFont="1" applyBorder="1" applyAlignment="1">
      <alignment horizontal="right" vertical="center"/>
      <protection/>
    </xf>
    <xf numFmtId="0" fontId="9" fillId="0" borderId="48" xfId="21" applyFont="1" applyBorder="1" applyAlignment="1">
      <alignment horizontal="center" vertical="center"/>
      <protection/>
    </xf>
    <xf numFmtId="0" fontId="9" fillId="0" borderId="61" xfId="21" applyFont="1" applyBorder="1" applyAlignment="1">
      <alignment horizontal="left" vertical="center"/>
      <protection/>
    </xf>
    <xf numFmtId="0" fontId="1" fillId="0" borderId="41" xfId="21" applyFont="1" applyBorder="1" applyAlignment="1">
      <alignment horizontal="center" vertical="center"/>
      <protection/>
    </xf>
    <xf numFmtId="3" fontId="1" fillId="0" borderId="39" xfId="21" applyNumberFormat="1" applyFont="1" applyBorder="1" applyAlignment="1">
      <alignment horizontal="right" vertical="center"/>
      <protection/>
    </xf>
    <xf numFmtId="3" fontId="1" fillId="0" borderId="41" xfId="21" applyNumberFormat="1" applyFont="1" applyBorder="1" applyAlignment="1">
      <alignment horizontal="right" vertical="center"/>
      <protection/>
    </xf>
    <xf numFmtId="3" fontId="1" fillId="0" borderId="62" xfId="21" applyNumberFormat="1" applyFont="1" applyBorder="1" applyAlignment="1">
      <alignment horizontal="right" vertical="center"/>
      <protection/>
    </xf>
    <xf numFmtId="3" fontId="1" fillId="0" borderId="40" xfId="21" applyNumberFormat="1" applyFont="1" applyBorder="1" applyAlignment="1">
      <alignment horizontal="right" vertical="center"/>
      <protection/>
    </xf>
    <xf numFmtId="166" fontId="1" fillId="0" borderId="63" xfId="24" applyFont="1" applyBorder="1" applyAlignment="1">
      <alignment horizontal="right"/>
    </xf>
    <xf numFmtId="0" fontId="1" fillId="0" borderId="0" xfId="21" applyFont="1" applyAlignment="1">
      <alignment horizontal="left"/>
      <protection/>
    </xf>
    <xf numFmtId="0" fontId="1" fillId="0" borderId="0" xfId="21" applyFont="1" applyAlignment="1">
      <alignment horizontal="left"/>
      <protection/>
    </xf>
    <xf numFmtId="0" fontId="9" fillId="0" borderId="0" xfId="0" applyFont="1" applyAlignment="1">
      <alignment horizontal="center" vertical="center"/>
    </xf>
    <xf numFmtId="1" fontId="12" fillId="0" borderId="64" xfId="0" applyNumberFormat="1" applyFont="1" applyBorder="1" applyAlignment="1">
      <alignment horizontal="right" vertical="center"/>
    </xf>
    <xf numFmtId="0" fontId="12" fillId="0" borderId="64" xfId="0" applyFont="1" applyBorder="1" applyAlignment="1">
      <alignment horizontal="left" vertical="center"/>
    </xf>
    <xf numFmtId="4" fontId="12" fillId="0" borderId="64" xfId="0" applyNumberFormat="1" applyFont="1" applyBorder="1" applyAlignment="1">
      <alignment horizontal="right" vertical="center"/>
    </xf>
    <xf numFmtId="1" fontId="1" fillId="0" borderId="64" xfId="0" applyNumberFormat="1" applyFont="1" applyBorder="1" applyAlignment="1">
      <alignment horizontal="right" vertical="center"/>
    </xf>
    <xf numFmtId="4" fontId="1" fillId="0" borderId="0" xfId="21" applyNumberFormat="1" applyFont="1">
      <alignment/>
      <protection/>
    </xf>
    <xf numFmtId="0" fontId="10" fillId="0" borderId="0" xfId="0" applyFont="1"/>
    <xf numFmtId="0" fontId="9" fillId="0" borderId="0" xfId="21" applyFont="1" applyBorder="1" applyAlignment="1">
      <alignment horizontal="left" vertical="center"/>
      <protection/>
    </xf>
    <xf numFmtId="166" fontId="1" fillId="0" borderId="65" xfId="24" applyFont="1" applyBorder="1" applyAlignment="1">
      <alignment horizontal="right"/>
    </xf>
    <xf numFmtId="166" fontId="1" fillId="0" borderId="20" xfId="24" applyFont="1" applyBorder="1" applyAlignment="1">
      <alignment horizontal="right"/>
    </xf>
    <xf numFmtId="170" fontId="1" fillId="0" borderId="0" xfId="15" applyNumberFormat="1" applyFont="1"/>
    <xf numFmtId="2" fontId="1" fillId="0" borderId="0" xfId="15" applyNumberFormat="1" applyFont="1"/>
    <xf numFmtId="0" fontId="1" fillId="6" borderId="0" xfId="21" applyFont="1" applyFill="1">
      <alignment/>
      <protection/>
    </xf>
    <xf numFmtId="0" fontId="1" fillId="7" borderId="0" xfId="21" applyFont="1" applyFill="1">
      <alignment/>
      <protection/>
    </xf>
    <xf numFmtId="170" fontId="1" fillId="0" borderId="0" xfId="21" applyNumberFormat="1" applyFont="1">
      <alignment/>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2022</a:t>
            </a:r>
            <a:r>
              <a:rPr lang="en-US" cap="none" sz="1600" b="0" u="none" baseline="0">
                <a:solidFill>
                  <a:srgbClr val="000000"/>
                </a:solidFill>
                <a:latin typeface="Arial"/>
                <a:ea typeface="Arial"/>
                <a:cs typeface="Arial"/>
              </a:rPr>
              <a:t>
(% change compared to </a:t>
            </a:r>
            <a:r>
              <a:rPr lang="en-US" cap="none" sz="1600" b="0" i="0" u="none" baseline="0">
                <a:solidFill>
                  <a:srgbClr val="000000"/>
                </a:solidFill>
                <a:latin typeface="Arial"/>
                <a:ea typeface="Arial"/>
                <a:cs typeface="Arial"/>
              </a:rPr>
              <a:t>the same month in 2019</a:t>
            </a:r>
            <a:r>
              <a:rPr lang="en-US" cap="none" sz="1600" b="0" u="none" baseline="0">
                <a:solidFill>
                  <a:srgbClr val="000000"/>
                </a:solidFill>
                <a:latin typeface="Arial"/>
                <a:ea typeface="Arial"/>
                <a:cs typeface="Arial"/>
              </a:rPr>
              <a:t>)</a:t>
            </a:r>
          </a:p>
        </c:rich>
      </c:tx>
      <c:layout>
        <c:manualLayout>
          <c:xMode val="edge"/>
          <c:yMode val="edge"/>
          <c:x val="0.00525"/>
          <c:y val="0.00725"/>
        </c:manualLayout>
      </c:layout>
      <c:overlay val="0"/>
      <c:spPr>
        <a:noFill/>
        <a:ln>
          <a:noFill/>
        </a:ln>
      </c:spPr>
    </c:title>
    <c:plotArea>
      <c:layout>
        <c:manualLayout>
          <c:xMode val="edge"/>
          <c:yMode val="edge"/>
          <c:x val="0.0145"/>
          <c:y val="0.10775"/>
          <c:w val="0.971"/>
          <c:h val="0.806"/>
        </c:manualLayout>
      </c:layout>
      <c:barChart>
        <c:barDir val="col"/>
        <c:grouping val="clustered"/>
        <c:varyColors val="0"/>
        <c:ser>
          <c:idx val="0"/>
          <c:order val="0"/>
          <c:tx>
            <c:strRef>
              <c:f>'Figure 1'!$B$53</c:f>
              <c:strCache>
                <c:ptCount val="1"/>
                <c:pt idx="0">
                  <c:v>EU27</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5"/>
                  <c:y val="0.0035"/>
                </c:manualLayout>
              </c:layout>
              <c:dLblPos val="outEnd"/>
              <c:showLegendKey val="0"/>
              <c:showVal val="1"/>
              <c:showBubbleSize val="0"/>
              <c:showCatName val="0"/>
              <c:showSerName val="0"/>
              <c:showPercent val="0"/>
              <c:separator> </c:separator>
            </c:dLbl>
            <c:numFmt formatCode="#,##0.0" sourceLinked="0"/>
            <c:spPr>
              <a:noFill/>
              <a:ln>
                <a:noFill/>
              </a:ln>
            </c:spPr>
            <c:dLblPos val="outEnd"/>
            <c:showLegendKey val="0"/>
            <c:showVal val="1"/>
            <c:showBubbleSize val="0"/>
            <c:showCatName val="0"/>
            <c:showSerName val="0"/>
            <c:showPercent val="0"/>
            <c:separator> </c:separator>
          </c:dLbls>
          <c:cat>
            <c:strRef>
              <c:f>'Figure 1'!$C$52:$N$52</c:f>
              <c:strCache/>
            </c:strRef>
          </c:cat>
          <c:val>
            <c:numRef>
              <c:f>'Figure 1'!$C$53:$N$53</c:f>
              <c:numCache/>
            </c:numRef>
          </c:val>
        </c:ser>
        <c:axId val="58894300"/>
        <c:axId val="60286653"/>
      </c:barChart>
      <c:dateAx>
        <c:axId val="58894300"/>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crossAx val="60286653"/>
        <c:crosses val="autoZero"/>
        <c:auto val="1"/>
        <c:baseTimeUnit val="months"/>
        <c:noMultiLvlLbl val="0"/>
      </c:dateAx>
      <c:valAx>
        <c:axId val="60286653"/>
        <c:scaling>
          <c:orientation val="minMax"/>
          <c:min val="-3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894300"/>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555"/>
          <c:y val="0.101"/>
          <c:w val="0.878"/>
          <c:h val="0.86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2'!$C$64:$Z$64</c:f>
              <c:strCache/>
            </c:strRef>
          </c:cat>
          <c:val>
            <c:numRef>
              <c:f>'Figure 2'!$C$65:$Z$65</c:f>
              <c:numCache/>
            </c:numRef>
          </c:val>
          <c:smooth val="0"/>
        </c:ser>
        <c:marker val="1"/>
        <c:axId val="5708966"/>
        <c:axId val="51380695"/>
      </c:lineChart>
      <c:catAx>
        <c:axId val="5708966"/>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51380695"/>
        <c:crosses val="autoZero"/>
        <c:auto val="0"/>
        <c:lblOffset val="100"/>
        <c:tickLblSkip val="1"/>
        <c:noMultiLvlLbl val="0"/>
      </c:catAx>
      <c:valAx>
        <c:axId val="51380695"/>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5708966"/>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2'!$B$79:$B$81</c:f>
              <c:strCache/>
            </c:strRef>
          </c:cat>
          <c:val>
            <c:numRef>
              <c:f>'Figure 2'!$C$79:$C$81</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2'!$B$79:$B$81</c:f>
              <c:strCache/>
            </c:strRef>
          </c:cat>
          <c:val>
            <c:numRef>
              <c:f>'Figure 2'!$D$79:$D$81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2'!$B$79:$B$81</c:f>
              <c:strCache/>
            </c:strRef>
          </c:cat>
          <c:val>
            <c:numRef>
              <c:f>'Figure 2'!$E$79:$E$81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2'!$B$79:$B$81</c:f>
              <c:strCache/>
            </c:strRef>
          </c:cat>
          <c:val>
            <c:numRef>
              <c:f>'Figure 2'!$F$79:$F$81</c:f>
              <c:numCache/>
            </c:numRef>
          </c:val>
        </c:ser>
      </c:pieChart>
      <c:spPr>
        <a:noFill/>
        <a:ln>
          <a:noFill/>
        </a:ln>
      </c:spPr>
    </c:plotArea>
    <c:plotVisOnly val="1"/>
    <c:dispBlanksAs val="zero"/>
    <c:showDLblsOverMax val="0"/>
  </c:chart>
  <c:spPr>
    <a:noFill/>
    <a:ln w="9525">
      <a:noFill/>
      <a:round/>
    </a:ln>
  </c:spPr>
  <c:txPr>
    <a:bodyPr vert="horz" rot="0"/>
    <a:lstStyle/>
    <a:p>
      <a:pPr>
        <a:defRPr lang="en-US" cap="none" u="none" baseline="0">
          <a:solidFill>
            <a:schemeClr val="tx1"/>
          </a:solidFill>
          <a:latin typeface="Arial "/>
          <a:ea typeface="Arial "/>
          <a:cs typeface="Arial "/>
        </a:defRPr>
      </a:pPr>
    </a:p>
  </c:tx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passengers transport, EU, January 2021-December 2022</a:t>
            </a:r>
            <a:r>
              <a:rPr lang="en-US" cap="none" sz="1600" b="0" u="none" baseline="0">
                <a:latin typeface="Arial"/>
                <a:ea typeface="Arial"/>
                <a:cs typeface="Arial"/>
              </a:rPr>
              <a:t>
(million passengers carried)</a:t>
            </a:r>
          </a:p>
        </c:rich>
      </c:tx>
      <c:layout>
        <c:manualLayout>
          <c:xMode val="edge"/>
          <c:yMode val="edge"/>
          <c:x val="0.003"/>
          <c:y val="0.006"/>
        </c:manualLayout>
      </c:layout>
      <c:overlay val="0"/>
      <c:spPr>
        <a:noFill/>
        <a:ln>
          <a:noFill/>
        </a:ln>
      </c:spPr>
    </c:title>
    <c:plotArea>
      <c:layout>
        <c:manualLayout>
          <c:xMode val="edge"/>
          <c:yMode val="edge"/>
          <c:x val="0.003"/>
          <c:y val="0.006"/>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59773072"/>
        <c:axId val="1086737"/>
      </c:barChart>
      <c:catAx>
        <c:axId val="59773072"/>
        <c:scaling>
          <c:orientation val="minMax"/>
        </c:scaling>
        <c:axPos val="b"/>
        <c:delete val="1"/>
        <c:majorTickMark val="out"/>
        <c:minorTickMark val="none"/>
        <c:tickLblPos val="nextTo"/>
        <c:crossAx val="1086737"/>
        <c:crosses val="autoZero"/>
        <c:auto val="1"/>
        <c:lblOffset val="100"/>
        <c:noMultiLvlLbl val="0"/>
      </c:catAx>
      <c:valAx>
        <c:axId val="1086737"/>
        <c:scaling>
          <c:orientation val="minMax"/>
        </c:scaling>
        <c:axPos val="l"/>
        <c:delete val="1"/>
        <c:majorTickMark val="out"/>
        <c:minorTickMark val="none"/>
        <c:tickLblPos val="nextTo"/>
        <c:crossAx val="59773072"/>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January 2021-December 2022</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475"/>
          <c:y val="0.01225"/>
        </c:manualLayout>
      </c:layout>
      <c:overlay val="0"/>
      <c:spPr>
        <a:noFill/>
        <a:ln>
          <a:noFill/>
        </a:ln>
      </c:spPr>
    </c:title>
    <c:plotArea>
      <c:layout>
        <c:manualLayout>
          <c:layoutTarget val="inner"/>
          <c:xMode val="edge"/>
          <c:yMode val="edge"/>
          <c:x val="0.04525"/>
          <c:y val="0.15025"/>
          <c:w val="0.94175"/>
          <c:h val="0.6307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3'!$C$46:$Z$46</c:f>
              <c:strCache/>
            </c:strRef>
          </c:cat>
          <c:val>
            <c:numRef>
              <c:f>'Figure 3'!$C$47:$Z$47</c:f>
              <c:numCache/>
            </c:numRef>
          </c:val>
        </c:ser>
        <c:axId val="9780634"/>
        <c:axId val="20916843"/>
      </c:barChart>
      <c:dateAx>
        <c:axId val="9780634"/>
        <c:scaling>
          <c:orientation val="minMax"/>
        </c:scaling>
        <c:axPos val="b"/>
        <c:delete val="0"/>
        <c:numFmt formatCode="mmm\-yy" sourceLinked="0"/>
        <c:majorTickMark val="out"/>
        <c:minorTickMark val="none"/>
        <c:tickLblPos val="low"/>
        <c:spPr>
          <a:noFill/>
          <a:ln w="9525" cap="flat" cmpd="sng">
            <a:solidFill>
              <a:srgbClr val="000000"/>
            </a:solidFill>
            <a:prstDash val="solid"/>
            <a:round/>
          </a:ln>
        </c:spPr>
        <c:crossAx val="20916843"/>
        <c:crosses val="autoZero"/>
        <c:auto val="1"/>
        <c:baseTimeUnit val="months"/>
        <c:noMultiLvlLbl val="0"/>
      </c:dateAx>
      <c:valAx>
        <c:axId val="20916843"/>
        <c:scaling>
          <c:orientation val="minMax"/>
          <c:max val="1100"/>
          <c:min val="-200"/>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w="9525">
            <a:noFill/>
            <a:prstDash val="solid"/>
            <a:round/>
          </a:ln>
        </c:spPr>
        <c:crossAx val="9780634"/>
        <c:crosses val="autoZero"/>
        <c:crossBetween val="between"/>
        <c:dispUnits/>
        <c:majorUnit val="100"/>
      </c:valAx>
      <c:spPr>
        <a:noFill/>
        <a:ln w="25400">
          <a:noFill/>
        </a:ln>
      </c:spPr>
    </c:plotArea>
    <c:plotVisOnly val="1"/>
    <c:dispBlanksAs val="gap"/>
    <c:showDLblsOverMax val="0"/>
  </c:chart>
  <c:spPr>
    <a:solidFill>
      <a:schemeClr val="bg1"/>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0.9485</cdr:y>
    </cdr:from>
    <cdr:to>
      <cdr:x>0</cdr:x>
      <cdr:y>0</cdr:y>
    </cdr:to>
    <cdr:sp macro="" textlink="">
      <cdr:nvSpPr>
        <cdr:cNvPr id="6" name="FootonotesShape"/>
        <cdr:cNvSpPr txBox="1"/>
      </cdr:nvSpPr>
      <cdr:spPr>
        <a:xfrm>
          <a:off x="38100" y="66960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57150</xdr:rowOff>
    </xdr:from>
    <xdr:to>
      <xdr:col>24</xdr:col>
      <xdr:colOff>304800</xdr:colOff>
      <xdr:row>44</xdr:row>
      <xdr:rowOff>123825</xdr:rowOff>
    </xdr:to>
    <xdr:graphicFrame macro="">
      <xdr:nvGraphicFramePr>
        <xdr:cNvPr id="2" name="Chart 1"/>
        <xdr:cNvGraphicFramePr/>
      </xdr:nvGraphicFramePr>
      <xdr:xfrm>
        <a:off x="5638800" y="219075"/>
        <a:ext cx="10896600" cy="7067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0.45475</cdr:y>
    </cdr:from>
    <cdr:to>
      <cdr:x>0.62125</cdr:x>
      <cdr:y>0.5645</cdr:y>
    </cdr:to>
    <cdr:cxnSp macro="">
      <cdr:nvCxnSpPr>
        <cdr:cNvPr id="2" name="Straight Arrow Connector 1"/>
        <cdr:cNvCxnSpPr/>
      </cdr:nvCxnSpPr>
      <cdr:spPr bwMode="auto">
        <a:xfrm flipV="1">
          <a:off x="11430000" y="3590925"/>
          <a:ext cx="638175" cy="866775"/>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0.44075</cdr:x>
      <cdr:y>0.53225</cdr:y>
    </cdr:from>
    <cdr:to>
      <cdr:x>0.4955</cdr:x>
      <cdr:y>0.57525</cdr:y>
    </cdr:to>
    <cdr:sp macro="" textlink="">
      <cdr:nvSpPr>
        <cdr:cNvPr id="5" name="Text Box 176"/>
        <cdr:cNvSpPr txBox="1">
          <a:spLocks noChangeArrowheads="1"/>
        </cdr:cNvSpPr>
      </cdr:nvSpPr>
      <cdr:spPr bwMode="auto">
        <a:xfrm>
          <a:off x="8562975" y="4210050"/>
          <a:ext cx="1066800" cy="3429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-21.5%</a:t>
          </a:r>
        </a:p>
      </cdr:txBody>
    </cdr:sp>
  </cdr:relSizeAnchor>
  <cdr:relSizeAnchor xmlns:cdr="http://schemas.openxmlformats.org/drawingml/2006/chartDrawing">
    <cdr:from>
      <cdr:x>0.2175</cdr:x>
      <cdr:y>0.74775</cdr:y>
    </cdr:from>
    <cdr:to>
      <cdr:x>0.2685</cdr:x>
      <cdr:y>0.7895</cdr:y>
    </cdr:to>
    <cdr:sp macro="" textlink="">
      <cdr:nvSpPr>
        <cdr:cNvPr id="6" name="Text Box 176"/>
        <cdr:cNvSpPr txBox="1">
          <a:spLocks noChangeArrowheads="1"/>
        </cdr:cNvSpPr>
      </cdr:nvSpPr>
      <cdr:spPr bwMode="auto">
        <a:xfrm>
          <a:off x="4219575" y="5915025"/>
          <a:ext cx="990600" cy="3333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+77.5 %</a:t>
          </a:r>
        </a:p>
      </cdr:txBody>
    </cdr:sp>
  </cdr:relSizeAnchor>
  <cdr:relSizeAnchor xmlns:cdr="http://schemas.openxmlformats.org/drawingml/2006/chartDrawing">
    <cdr:from>
      <cdr:x>0.54175</cdr:x>
      <cdr:y>0.59425</cdr:y>
    </cdr:from>
    <cdr:to>
      <cdr:x>0.5925</cdr:x>
      <cdr:y>0.636</cdr:y>
    </cdr:to>
    <cdr:sp macro="" textlink="">
      <cdr:nvSpPr>
        <cdr:cNvPr id="7" name="Text Box 176"/>
        <cdr:cNvSpPr txBox="1">
          <a:spLocks noChangeArrowheads="1"/>
        </cdr:cNvSpPr>
      </cdr:nvSpPr>
      <cdr:spPr bwMode="auto">
        <a:xfrm>
          <a:off x="10525125" y="4695825"/>
          <a:ext cx="990600" cy="3333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+36.0 %</a:t>
          </a:r>
        </a:p>
      </cdr:txBody>
    </cdr:sp>
  </cdr:relSizeAnchor>
  <cdr:relSizeAnchor xmlns:cdr="http://schemas.openxmlformats.org/drawingml/2006/chartDrawing">
    <cdr:from>
      <cdr:x>0.2495</cdr:x>
      <cdr:y>0.63325</cdr:y>
    </cdr:from>
    <cdr:to>
      <cdr:x>0.3005</cdr:x>
      <cdr:y>0.675</cdr:y>
    </cdr:to>
    <cdr:sp macro="" textlink="">
      <cdr:nvSpPr>
        <cdr:cNvPr id="8" name="Text Box 176"/>
        <cdr:cNvSpPr txBox="1">
          <a:spLocks noChangeArrowheads="1"/>
        </cdr:cNvSpPr>
      </cdr:nvSpPr>
      <cdr:spPr bwMode="auto">
        <a:xfrm>
          <a:off x="4838700" y="5010150"/>
          <a:ext cx="990600" cy="3333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+81.4 %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0.13825</cdr:x>
      <cdr:y>0.1925</cdr:y>
    </cdr:from>
    <cdr:to>
      <cdr:x>0.50625</cdr:x>
      <cdr:y>0.34975</cdr:y>
    </cdr:to>
    <cdr:sp macro="" textlink="">
      <cdr:nvSpPr>
        <cdr:cNvPr id="94209" name="Text Box 2"/>
        <cdr:cNvSpPr txBox="1">
          <a:spLocks noChangeArrowheads="1"/>
        </cdr:cNvSpPr>
      </cdr:nvSpPr>
      <cdr:spPr bwMode="auto">
        <a:xfrm>
          <a:off x="714375" y="742950"/>
          <a:ext cx="1905000" cy="609600"/>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total:16.5%</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22/21: +57</a:t>
          </a:r>
          <a:r>
            <a:rPr lang="en-US" sz="1100" b="0" i="0" strike="noStrike">
              <a:solidFill>
                <a:srgbClr val="000000"/>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0.481</cdr:x>
      <cdr:y>0.37675</cdr:y>
    </cdr:from>
    <cdr:to>
      <cdr:x>0.871</cdr:x>
      <cdr:y>0.53525</cdr:y>
    </cdr:to>
    <cdr:sp macro="" textlink="">
      <cdr:nvSpPr>
        <cdr:cNvPr id="94210" name="Text Box 3"/>
        <cdr:cNvSpPr txBox="1">
          <a:spLocks noChangeArrowheads="1"/>
        </cdr:cNvSpPr>
      </cdr:nvSpPr>
      <cdr:spPr bwMode="auto">
        <a:xfrm>
          <a:off x="2486025" y="1457325"/>
          <a:ext cx="2019300" cy="61912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chemeClr val="bg1"/>
              </a:solidFill>
              <a:latin typeface="Arial" panose="020B0604020202020204" pitchFamily="34" charset="0"/>
              <a:cs typeface="Arial" panose="020B0604020202020204" pitchFamily="34" charset="0"/>
            </a:rPr>
            <a:t>Extra-EU</a:t>
          </a:r>
          <a:endParaRPr lang="en-US" sz="1100" b="0" i="0" strike="noStrike">
            <a:solidFill>
              <a:schemeClr val="bg1"/>
            </a:solidFill>
            <a:latin typeface="Arial" pitchFamily="34" charset="0"/>
            <a:cs typeface="Arial" pitchFamily="34" charset="0"/>
          </a:endParaRPr>
        </a:p>
        <a:p>
          <a:pPr algn="ctr" rtl="1">
            <a:defRPr sz="1000"/>
          </a:pPr>
          <a:r>
            <a:rPr lang="en-US" sz="1100" b="0" i="0" strike="noStrike">
              <a:solidFill>
                <a:schemeClr val="bg1"/>
              </a:solidFill>
              <a:latin typeface="Arial" pitchFamily="34" charset="0"/>
              <a:cs typeface="Arial" pitchFamily="34" charset="0"/>
            </a:rPr>
            <a:t> Share on total: 47%</a:t>
          </a:r>
        </a:p>
        <a:p>
          <a:pPr algn="ctr" rtl="1">
            <a:defRPr sz="1000"/>
          </a:pPr>
          <a:r>
            <a:rPr lang="en-US" sz="1100" b="0" i="0" strike="noStrike">
              <a:solidFill>
                <a:schemeClr val="bg1"/>
              </a:solidFill>
              <a:latin typeface="Arial" pitchFamily="34" charset="0"/>
              <a:cs typeface="Arial" pitchFamily="34" charset="0"/>
            </a:rPr>
            <a:t> Change 22/21</a:t>
          </a:r>
          <a:r>
            <a:rPr lang="en-US" sz="1100" b="0" i="0">
              <a:solidFill>
                <a:schemeClr val="bg1"/>
              </a:solidFill>
              <a:effectLst/>
              <a:latin typeface="Arial" pitchFamily="34" charset="0"/>
              <a:ea typeface="+mn-ea"/>
              <a:cs typeface="Arial" pitchFamily="34" charset="0"/>
            </a:rPr>
            <a:t>: </a:t>
          </a:r>
          <a:r>
            <a:rPr lang="en-US" sz="1100" b="0" i="0" strike="noStrike">
              <a:solidFill>
                <a:schemeClr val="bg1"/>
              </a:solidFill>
              <a:effectLst/>
              <a:latin typeface="Arial" pitchFamily="34" charset="0"/>
              <a:ea typeface="+mn-ea"/>
              <a:cs typeface="Arial" pitchFamily="34" charset="0"/>
            </a:rPr>
            <a:t>+163.2</a:t>
          </a:r>
          <a:r>
            <a:rPr lang="en-US" sz="1100" b="0" i="0" strike="noStrike">
              <a:solidFill>
                <a:schemeClr val="bg1"/>
              </a:solidFill>
              <a:latin typeface="Arial" pitchFamily="34" charset="0"/>
              <a:cs typeface="Arial" pitchFamily="34" charset="0"/>
            </a:rPr>
            <a:t>%</a:t>
          </a:r>
          <a:endParaRPr lang="en-US" sz="1050" b="0" i="0" strike="noStrike">
            <a:solidFill>
              <a:schemeClr val="bg1"/>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0.077</cdr:y>
    </cdr:from>
    <cdr:to>
      <cdr:x>0.99175</cdr:x>
      <cdr:y>0.935</cdr:y>
    </cdr:to>
    <cdr:pic>
      <cdr:nvPicPr>
        <cdr:cNvPr id="2" name="chart"/>
        <cdr:cNvPicPr preferRelativeResize="1">
          <a:picLocks noChangeAspect="1"/>
        </cdr:cNvPicPr>
      </cdr:nvPicPr>
      <cdr:blipFill>
        <a:blip r:embed="rId1"/>
        <a:stretch>
          <a:fillRect/>
        </a:stretch>
      </cdr:blipFill>
      <cdr:spPr>
        <a:xfrm>
          <a:off x="95250" y="704850"/>
          <a:ext cx="19402425" cy="7915275"/>
        </a:xfrm>
        <a:prstGeom prst="rect">
          <a:avLst/>
        </a:prstGeom>
        <a:ln>
          <a:noFill/>
        </a:ln>
      </cdr:spPr>
    </cdr:pic>
  </cdr:relSizeAnchor>
  <cdr:relSizeAnchor xmlns:cdr="http://schemas.openxmlformats.org/drawingml/2006/chartDrawing">
    <cdr:from>
      <cdr:x>0.00275</cdr:x>
      <cdr:y>0.92825</cdr:y>
    </cdr:from>
    <cdr:to>
      <cdr:x>0</cdr:x>
      <cdr:y>0</cdr:y>
    </cdr:to>
    <cdr:sp macro="" textlink="">
      <cdr:nvSpPr>
        <cdr:cNvPr id="3" name="FootonotesShape"/>
        <cdr:cNvSpPr txBox="1"/>
      </cdr:nvSpPr>
      <cdr:spPr>
        <a:xfrm>
          <a:off x="47625" y="856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December 2022: provisionnal.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24</xdr:col>
      <xdr:colOff>609600</xdr:colOff>
      <xdr:row>57</xdr:row>
      <xdr:rowOff>47625</xdr:rowOff>
    </xdr:to>
    <xdr:grpSp>
      <xdr:nvGrpSpPr>
        <xdr:cNvPr id="2" name="Group 1"/>
        <xdr:cNvGrpSpPr/>
      </xdr:nvGrpSpPr>
      <xdr:grpSpPr>
        <a:xfrm>
          <a:off x="276225" y="1438275"/>
          <a:ext cx="19431000" cy="7915275"/>
          <a:chOff x="19243081" y="2190882"/>
          <a:chExt cx="17149222" cy="7729888"/>
        </a:xfrm>
      </xdr:grpSpPr>
      <xdr:grpSp>
        <xdr:nvGrpSpPr>
          <xdr:cNvPr id="19" name="Group 18"/>
          <xdr:cNvGrpSpPr/>
        </xdr:nvGrpSpPr>
        <xdr:grpSpPr>
          <a:xfrm>
            <a:off x="19243081" y="2190882"/>
            <a:ext cx="17149222" cy="7729888"/>
            <a:chOff x="240706" y="724032"/>
            <a:chExt cx="17075743" cy="7210480"/>
          </a:xfrm>
        </xdr:grpSpPr>
        <xdr:grpSp>
          <xdr:nvGrpSpPr>
            <xdr:cNvPr id="15" name="Group 14"/>
            <xdr:cNvGrpSpPr/>
          </xdr:nvGrpSpPr>
          <xdr:grpSpPr>
            <a:xfrm>
              <a:off x="240706" y="724032"/>
              <a:ext cx="17075743" cy="7210480"/>
              <a:chOff x="2581093" y="713993"/>
              <a:chExt cx="15916514" cy="7622649"/>
            </a:xfrm>
          </xdr:grpSpPr>
          <xdr:graphicFrame macro="">
            <xdr:nvGraphicFramePr>
              <xdr:cNvPr id="6" name="Chart 1"/>
              <xdr:cNvGraphicFramePr/>
            </xdr:nvGraphicFramePr>
            <xdr:xfrm>
              <a:off x="2581093" y="713993"/>
              <a:ext cx="15916514" cy="7622649"/>
            </xdr:xfrm>
            <a:graphic>
              <a:graphicData uri="http://schemas.openxmlformats.org/drawingml/2006/chart">
                <c:chart xmlns:c="http://schemas.openxmlformats.org/drawingml/2006/chart" r:id="rId1"/>
              </a:graphicData>
            </a:graphic>
          </xdr:graphicFrame>
          <xdr:graphicFrame macro="">
            <xdr:nvGraphicFramePr>
              <xdr:cNvPr id="7" name="Chart 7"/>
              <xdr:cNvGraphicFramePr/>
            </xdr:nvGraphicFramePr>
            <xdr:xfrm>
              <a:off x="3607708" y="1741145"/>
              <a:ext cx="4233793" cy="3746532"/>
            </xdr:xfrm>
            <a:graphic>
              <a:graphicData uri="http://schemas.openxmlformats.org/drawingml/2006/chart">
                <c:chart xmlns:c="http://schemas.openxmlformats.org/drawingml/2006/chart" r:id="rId2"/>
              </a:graphicData>
            </a:graphic>
          </xdr:graphicFrame>
          <xdr:sp macro="" textlink="">
            <xdr:nvSpPr>
              <xdr:cNvPr id="8" name="Text Box 26"/>
              <xdr:cNvSpPr txBox="1">
                <a:spLocks noChangeArrowheads="1"/>
              </xdr:cNvSpPr>
            </xdr:nvSpPr>
            <xdr:spPr bwMode="auto">
              <a:xfrm>
                <a:off x="3750957" y="1167541"/>
                <a:ext cx="3887609" cy="508812"/>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2022</a:t>
                </a:r>
              </a:p>
              <a:p>
                <a:pPr algn="ctr" rtl="1">
                  <a:defRPr sz="1000"/>
                </a:pPr>
                <a:r>
                  <a:rPr lang="en-US" sz="1200" b="1" baseline="0">
                    <a:latin typeface="Arial" panose="020B0604020202020204" pitchFamily="34" charset="0"/>
                    <a:ea typeface="+mn-ea"/>
                    <a:cs typeface="Arial" panose="020B0604020202020204" pitchFamily="34" charset="0"/>
                  </a:rPr>
                  <a:t>820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9" name="Text Box 168"/>
              <xdr:cNvSpPr txBox="1">
                <a:spLocks noChangeArrowheads="1"/>
              </xdr:cNvSpPr>
            </xdr:nvSpPr>
            <xdr:spPr bwMode="auto">
              <a:xfrm>
                <a:off x="4300077" y="4102260"/>
                <a:ext cx="1591651" cy="579321"/>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36.5%</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22/21</a:t>
                </a:r>
                <a:r>
                  <a:rPr lang="en-US" sz="1100" b="0" i="0">
                    <a:effectLst/>
                    <a:latin typeface="Arial" panose="020B0604020202020204" pitchFamily="34" charset="0"/>
                    <a:ea typeface="+mn-ea"/>
                    <a:cs typeface="Arial" panose="020B0604020202020204" pitchFamily="34" charset="0"/>
                  </a:rPr>
                  <a:t>: +111.5</a:t>
                </a:r>
                <a:r>
                  <a:rPr lang="en-US" sz="1100" b="0" i="0" strike="noStrike">
                    <a:solidFill>
                      <a:srgbClr val="000000"/>
                    </a:solidFill>
                    <a:latin typeface="Arial" panose="020B0604020202020204" pitchFamily="34" charset="0"/>
                    <a:cs typeface="Arial" panose="020B0604020202020204" pitchFamily="34" charset="0"/>
                  </a:rPr>
                  <a:t>%</a:t>
                </a:r>
              </a:p>
            </xdr:txBody>
          </xdr:sp>
          <xdr:cxnSp macro="">
            <xdr:nvCxnSpPr>
              <xdr:cNvPr id="13" name="Straight Arrow Connector 12"/>
              <xdr:cNvCxnSpPr/>
            </xdr:nvCxnSpPr>
            <xdr:spPr bwMode="auto">
              <a:xfrm flipV="1">
                <a:off x="6329432" y="6276621"/>
                <a:ext cx="493412" cy="594567"/>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31" name="Straight Arrow Connector 30"/>
              <xdr:cNvCxnSpPr/>
            </xdr:nvCxnSpPr>
            <xdr:spPr bwMode="auto">
              <a:xfrm flipV="1">
                <a:off x="11450570" y="5070337"/>
                <a:ext cx="509328" cy="653642"/>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30" name="Straight Arrow Connector 29"/>
              <xdr:cNvCxnSpPr/>
            </xdr:nvCxnSpPr>
            <xdr:spPr bwMode="auto">
              <a:xfrm>
                <a:off x="9325716" y="4738752"/>
                <a:ext cx="489433" cy="575510"/>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36" name="Straight Arrow Connector 35"/>
              <xdr:cNvCxnSpPr/>
            </xdr:nvCxnSpPr>
            <xdr:spPr bwMode="auto">
              <a:xfrm>
                <a:off x="10443851" y="5523885"/>
                <a:ext cx="481475" cy="379227"/>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17" name="Straight Arrow Connector 16"/>
              <xdr:cNvCxnSpPr/>
            </xdr:nvCxnSpPr>
            <xdr:spPr bwMode="auto">
              <a:xfrm flipV="1">
                <a:off x="5820104" y="6911207"/>
                <a:ext cx="449642" cy="23058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55" name="Text Box 176"/>
              <xdr:cNvSpPr txBox="1">
                <a:spLocks noChangeArrowheads="1"/>
              </xdr:cNvSpPr>
            </xdr:nvSpPr>
            <xdr:spPr bwMode="auto">
              <a:xfrm>
                <a:off x="10678619" y="5493394"/>
                <a:ext cx="807763" cy="29347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-20.9 %</a:t>
                </a:r>
              </a:p>
            </xdr:txBody>
          </xdr:sp>
          <xdr:sp macro="" textlink="">
            <xdr:nvSpPr>
              <xdr:cNvPr id="57" name="Text Box 176"/>
              <xdr:cNvSpPr txBox="1">
                <a:spLocks noChangeArrowheads="1"/>
              </xdr:cNvSpPr>
            </xdr:nvSpPr>
            <xdr:spPr bwMode="auto">
              <a:xfrm>
                <a:off x="5557481" y="6844508"/>
                <a:ext cx="871429" cy="30300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+52.0 %</a:t>
                </a:r>
              </a:p>
            </xdr:txBody>
          </xdr:sp>
          <xdr:cxnSp macro="">
            <xdr:nvCxnSpPr>
              <xdr:cNvPr id="26" name="Straight Arrow Connector 25"/>
              <xdr:cNvCxnSpPr/>
            </xdr:nvCxnSpPr>
            <xdr:spPr bwMode="auto">
              <a:xfrm flipV="1">
                <a:off x="6914364" y="5087488"/>
                <a:ext cx="469537" cy="1011907"/>
              </a:xfrm>
              <a:prstGeom prst="straightConnector1">
                <a:avLst/>
              </a:prstGeom>
              <a:solidFill>
                <a:srgbClr val="FFFFFF"/>
              </a:solidFill>
              <a:ln w="9525" cap="flat" cmpd="sng" algn="ctr">
                <a:solidFill>
                  <a:srgbClr val="000000"/>
                </a:solidFill>
                <a:prstDash val="solid"/>
                <a:round/>
                <a:headEnd type="none" w="med" len="med"/>
                <a:tailEnd type="arrow"/>
              </a:ln>
            </xdr:spPr>
          </xdr:cxnSp>
        </xdr:grpSp>
        <xdr:cxnSp macro="">
          <xdr:nvCxnSpPr>
            <xdr:cNvPr id="25" name="Straight Arrow Connector 24"/>
            <xdr:cNvCxnSpPr/>
          </xdr:nvCxnSpPr>
          <xdr:spPr bwMode="auto">
            <a:xfrm>
              <a:off x="14789239" y="3125122"/>
              <a:ext cx="512272" cy="948178"/>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5070989" y="3382897"/>
              <a:ext cx="802560" cy="25056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-27.2%</a:t>
              </a:r>
            </a:p>
          </xdr:txBody>
        </xdr:sp>
        <xdr:cxnSp macro="">
          <xdr:nvCxnSpPr>
            <xdr:cNvPr id="44" name="Straight Arrow Connector 43"/>
            <xdr:cNvCxnSpPr/>
          </xdr:nvCxnSpPr>
          <xdr:spPr bwMode="auto">
            <a:xfrm flipV="1">
              <a:off x="10985617" y="3388304"/>
              <a:ext cx="508003" cy="463273"/>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5" name="Text Box 176"/>
            <xdr:cNvSpPr txBox="1">
              <a:spLocks noChangeArrowheads="1"/>
            </xdr:cNvSpPr>
          </xdr:nvSpPr>
          <xdr:spPr bwMode="auto">
            <a:xfrm>
              <a:off x="10686792" y="3445988"/>
              <a:ext cx="823905" cy="2685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+15.4 %</a:t>
              </a:r>
            </a:p>
          </xdr:txBody>
        </xdr:sp>
      </xdr:grpSp>
      <xdr:sp macro="" textlink="">
        <xdr:nvSpPr>
          <xdr:cNvPr id="24" name="Text Box 176"/>
          <xdr:cNvSpPr txBox="1">
            <a:spLocks noChangeArrowheads="1"/>
          </xdr:cNvSpPr>
        </xdr:nvSpPr>
        <xdr:spPr bwMode="auto">
          <a:xfrm>
            <a:off x="29030999" y="5992054"/>
            <a:ext cx="810301" cy="415481"/>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+34.5 %</a:t>
            </a:r>
          </a:p>
        </xdr:txBody>
      </xdr:sp>
    </xdr:grpSp>
    <xdr:clientData/>
  </xdr:twoCellAnchor>
  <xdr:twoCellAnchor>
    <xdr:from>
      <xdr:col>0</xdr:col>
      <xdr:colOff>0</xdr:colOff>
      <xdr:row>82</xdr:row>
      <xdr:rowOff>47625</xdr:rowOff>
    </xdr:from>
    <xdr:to>
      <xdr:col>24</xdr:col>
      <xdr:colOff>561975</xdr:colOff>
      <xdr:row>139</xdr:row>
      <xdr:rowOff>47625</xdr:rowOff>
    </xdr:to>
    <xdr:graphicFrame macro="">
      <xdr:nvGraphicFramePr>
        <xdr:cNvPr id="11" name="Chart 10"/>
        <xdr:cNvGraphicFramePr/>
      </xdr:nvGraphicFramePr>
      <xdr:xfrm>
        <a:off x="0" y="15725775"/>
        <a:ext cx="19659600" cy="92297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0.884</cdr:y>
    </cdr:from>
    <cdr:to>
      <cdr:x>0</cdr:x>
      <cdr:y>0</cdr:y>
    </cdr:to>
    <cdr:sp macro="" textlink="">
      <cdr:nvSpPr>
        <cdr:cNvPr id="4" name="FootonotesShape"/>
        <cdr:cNvSpPr txBox="1"/>
      </cdr:nvSpPr>
      <cdr:spPr>
        <a:xfrm>
          <a:off x="7620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December 2022: provisionnal. Based on passengers carried.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552450</xdr:colOff>
      <xdr:row>3</xdr:row>
      <xdr:rowOff>104775</xdr:rowOff>
    </xdr:from>
    <xdr:ext cx="17745075" cy="5381625"/>
    <xdr:graphicFrame macro="">
      <xdr:nvGraphicFramePr>
        <xdr:cNvPr id="3" name="Chart 1025"/>
        <xdr:cNvGraphicFramePr/>
      </xdr:nvGraphicFramePr>
      <xdr:xfrm>
        <a:off x="552450" y="590550"/>
        <a:ext cx="17745075" cy="53816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N53"/>
  <sheetViews>
    <sheetView showGridLines="0" tabSelected="1" workbookViewId="0" topLeftCell="A1">
      <selection activeCell="A2" sqref="A2"/>
    </sheetView>
  </sheetViews>
  <sheetFormatPr defaultColWidth="8.875" defaultRowHeight="12.75"/>
  <cols>
    <col min="1" max="16384" width="8.875" style="4" customWidth="1"/>
  </cols>
  <sheetData>
    <row r="2" ht="12.75">
      <c r="B2" s="2" t="s">
        <v>88</v>
      </c>
    </row>
    <row r="3" ht="12.75">
      <c r="B3" s="4" t="s">
        <v>87</v>
      </c>
    </row>
    <row r="6" ht="15.75" customHeight="1">
      <c r="B6" s="3" t="s">
        <v>99</v>
      </c>
    </row>
    <row r="44" ht="12.75">
      <c r="B44" s="4" t="s">
        <v>82</v>
      </c>
    </row>
    <row r="46" ht="12.75">
      <c r="C46" s="5"/>
    </row>
    <row r="47" ht="12.75">
      <c r="C47" s="5"/>
    </row>
    <row r="50" spans="2:3" ht="12.75">
      <c r="B50" s="4" t="s">
        <v>73</v>
      </c>
      <c r="C50" s="4" t="s">
        <v>86</v>
      </c>
    </row>
    <row r="52" spans="2:14" ht="25.5">
      <c r="B52" s="6" t="s">
        <v>74</v>
      </c>
      <c r="C52" s="7">
        <v>44562</v>
      </c>
      <c r="D52" s="7">
        <v>44593</v>
      </c>
      <c r="E52" s="7">
        <v>44621</v>
      </c>
      <c r="F52" s="7">
        <v>44652</v>
      </c>
      <c r="G52" s="7">
        <v>44682</v>
      </c>
      <c r="H52" s="7">
        <v>44713</v>
      </c>
      <c r="I52" s="7">
        <v>44743</v>
      </c>
      <c r="J52" s="7">
        <v>44774</v>
      </c>
      <c r="K52" s="7">
        <v>44805</v>
      </c>
      <c r="L52" s="7">
        <v>44835</v>
      </c>
      <c r="M52" s="7">
        <v>44866</v>
      </c>
      <c r="N52" s="7">
        <v>44896</v>
      </c>
    </row>
    <row r="53" spans="2:14" ht="12.75">
      <c r="B53" s="8" t="s">
        <v>75</v>
      </c>
      <c r="C53" s="9">
        <v>-34.3</v>
      </c>
      <c r="D53" s="9">
        <v>-32.8</v>
      </c>
      <c r="E53" s="9">
        <v>-26.6</v>
      </c>
      <c r="F53" s="9">
        <v>-19.4</v>
      </c>
      <c r="G53" s="9">
        <v>-16.1</v>
      </c>
      <c r="H53" s="9">
        <v>-16.2</v>
      </c>
      <c r="I53" s="9">
        <v>-15.3</v>
      </c>
      <c r="J53" s="9">
        <v>-14.2</v>
      </c>
      <c r="K53" s="9">
        <v>-15.6</v>
      </c>
      <c r="L53" s="9">
        <v>-14.1</v>
      </c>
      <c r="M53" s="9">
        <v>-16.3</v>
      </c>
      <c r="N53" s="9">
        <v>-15.1</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AB81"/>
  <sheetViews>
    <sheetView showGridLines="0" workbookViewId="0" topLeftCell="A1">
      <selection activeCell="M8" sqref="M8"/>
    </sheetView>
  </sheetViews>
  <sheetFormatPr defaultColWidth="9.125" defaultRowHeight="12.75"/>
  <cols>
    <col min="1" max="1" width="9.125" style="4" customWidth="1"/>
    <col min="2" max="2" width="8.25390625" style="4" customWidth="1"/>
    <col min="3" max="3" width="11.00390625" style="4" customWidth="1"/>
    <col min="4" max="4" width="11.375" style="4" customWidth="1"/>
    <col min="5" max="5" width="10.375" style="4" bestFit="1" customWidth="1"/>
    <col min="6" max="7" width="10.00390625" style="4" bestFit="1" customWidth="1"/>
    <col min="8" max="8" width="11.75390625" style="4" bestFit="1" customWidth="1"/>
    <col min="9" max="9" width="9.875" style="4" customWidth="1"/>
    <col min="10" max="10" width="13.25390625" style="4" customWidth="1"/>
    <col min="11" max="12" width="9.375" style="4" bestFit="1" customWidth="1"/>
    <col min="13" max="13" width="10.00390625" style="4" bestFit="1" customWidth="1"/>
    <col min="14" max="14" width="10.25390625" style="4" customWidth="1"/>
    <col min="15" max="16" width="10.00390625" style="4" bestFit="1" customWidth="1"/>
    <col min="17" max="17" width="11.125" style="4" customWidth="1"/>
    <col min="18" max="18" width="10.25390625" style="4" customWidth="1"/>
    <col min="19" max="19" width="10.125" style="4" customWidth="1"/>
    <col min="20" max="21" width="11.375" style="4" customWidth="1"/>
    <col min="22" max="22" width="11.25390625" style="4" customWidth="1"/>
    <col min="23" max="23" width="10.00390625" style="4" bestFit="1" customWidth="1"/>
    <col min="24" max="24" width="11.125" style="4" bestFit="1" customWidth="1"/>
    <col min="25" max="26" width="9.25390625" style="4" bestFit="1" customWidth="1"/>
    <col min="27" max="16384" width="9.125" style="4" customWidth="1"/>
  </cols>
  <sheetData>
    <row r="1" ht="12.75"/>
    <row r="2" spans="1:8" ht="15.75">
      <c r="A2" s="10"/>
      <c r="B2" s="10"/>
      <c r="C2" s="10"/>
      <c r="D2" s="1" t="s">
        <v>89</v>
      </c>
      <c r="E2" s="10"/>
      <c r="F2" s="10"/>
      <c r="G2" s="10"/>
      <c r="H2" s="10"/>
    </row>
    <row r="3" spans="1:8" ht="15.75">
      <c r="A3" s="10"/>
      <c r="B3" s="10"/>
      <c r="C3" s="10"/>
      <c r="D3" s="1" t="s">
        <v>76</v>
      </c>
      <c r="E3" s="10"/>
      <c r="F3" s="10"/>
      <c r="G3" s="10"/>
      <c r="H3" s="10"/>
    </row>
    <row r="4" spans="1:8" ht="12.75">
      <c r="A4" s="10"/>
      <c r="B4" s="10"/>
      <c r="D4" s="12"/>
      <c r="E4" s="10"/>
      <c r="F4" s="10"/>
      <c r="G4" s="10"/>
      <c r="H4" s="10"/>
    </row>
    <row r="5" spans="1:8" ht="12.75">
      <c r="A5" s="10"/>
      <c r="B5" s="10"/>
      <c r="C5" s="10"/>
      <c r="D5" s="10"/>
      <c r="E5" s="10"/>
      <c r="F5" s="10"/>
      <c r="G5" s="10"/>
      <c r="H5" s="10"/>
    </row>
    <row r="6" spans="1:11" ht="12.75">
      <c r="A6" s="10"/>
      <c r="B6" s="10"/>
      <c r="C6" s="10"/>
      <c r="D6" s="10"/>
      <c r="E6" s="10"/>
      <c r="F6" s="10"/>
      <c r="G6" s="10"/>
      <c r="H6" s="10"/>
      <c r="K6" s="15"/>
    </row>
    <row r="7" spans="1:8" ht="12.75">
      <c r="A7" s="10"/>
      <c r="B7" s="10"/>
      <c r="C7" s="10"/>
      <c r="D7" s="10"/>
      <c r="E7" s="10"/>
      <c r="F7" s="10"/>
      <c r="G7" s="10"/>
      <c r="H7" s="10"/>
    </row>
    <row r="8" spans="1:8" ht="12.75">
      <c r="A8" s="10"/>
      <c r="B8" s="10"/>
      <c r="C8" s="10"/>
      <c r="D8" s="10"/>
      <c r="E8" s="10"/>
      <c r="F8" s="10"/>
      <c r="G8" s="10"/>
      <c r="H8" s="10"/>
    </row>
    <row r="9" spans="1:8" ht="12.75">
      <c r="A9" s="10"/>
      <c r="B9" s="10"/>
      <c r="C9" s="10"/>
      <c r="D9" s="10"/>
      <c r="E9" s="10"/>
      <c r="F9" s="10"/>
      <c r="G9" s="10"/>
      <c r="H9" s="10"/>
    </row>
    <row r="10" spans="1:8" ht="12.75">
      <c r="A10" s="10"/>
      <c r="B10" s="10"/>
      <c r="C10" s="10"/>
      <c r="D10" s="10"/>
      <c r="E10" s="10"/>
      <c r="F10" s="10"/>
      <c r="G10" s="10"/>
      <c r="H10" s="10"/>
    </row>
    <row r="11" spans="1:19" ht="12.75">
      <c r="A11" s="10"/>
      <c r="B11" s="10"/>
      <c r="C11" s="10"/>
      <c r="D11" s="10"/>
      <c r="E11" s="10"/>
      <c r="F11" s="10"/>
      <c r="G11" s="10"/>
      <c r="H11" s="10"/>
      <c r="I11" s="10"/>
      <c r="J11" s="10"/>
      <c r="K11" s="10"/>
      <c r="L11" s="10"/>
      <c r="M11" s="10"/>
      <c r="N11" s="10"/>
      <c r="O11" s="10"/>
      <c r="P11" s="10"/>
      <c r="Q11" s="10"/>
      <c r="R11" s="10"/>
      <c r="S11" s="10"/>
    </row>
    <row r="12" spans="1:19" ht="12.75">
      <c r="A12" s="10"/>
      <c r="B12" s="10"/>
      <c r="C12" s="10"/>
      <c r="D12" s="10"/>
      <c r="E12" s="10"/>
      <c r="F12" s="10"/>
      <c r="G12" s="10"/>
      <c r="H12" s="10"/>
      <c r="I12" s="10"/>
      <c r="J12" s="10"/>
      <c r="K12" s="10"/>
      <c r="L12" s="10"/>
      <c r="M12" s="10"/>
      <c r="N12" s="10"/>
      <c r="O12" s="10"/>
      <c r="P12" s="10"/>
      <c r="Q12" s="10"/>
      <c r="R12" s="10"/>
      <c r="S12" s="10"/>
    </row>
    <row r="13" spans="1:19" ht="12.75">
      <c r="A13" s="10"/>
      <c r="B13" s="10"/>
      <c r="C13" s="10"/>
      <c r="D13" s="10"/>
      <c r="E13" s="10"/>
      <c r="F13" s="10"/>
      <c r="G13" s="10"/>
      <c r="H13" s="10"/>
      <c r="I13" s="10"/>
      <c r="J13" s="10"/>
      <c r="K13" s="10"/>
      <c r="L13" s="10"/>
      <c r="M13" s="10"/>
      <c r="N13" s="10"/>
      <c r="O13" s="10"/>
      <c r="P13" s="10"/>
      <c r="Q13" s="10"/>
      <c r="R13" s="10"/>
      <c r="S13" s="10"/>
    </row>
    <row r="14" spans="1:19" ht="12.75">
      <c r="A14" s="10"/>
      <c r="B14" s="10"/>
      <c r="C14" s="10"/>
      <c r="D14" s="10"/>
      <c r="E14" s="10"/>
      <c r="F14" s="10"/>
      <c r="G14" s="10"/>
      <c r="H14" s="10"/>
      <c r="I14" s="10"/>
      <c r="J14" s="10"/>
      <c r="K14" s="10"/>
      <c r="L14" s="10"/>
      <c r="M14" s="10"/>
      <c r="N14" s="10"/>
      <c r="O14" s="10"/>
      <c r="P14" s="10"/>
      <c r="Q14" s="10"/>
      <c r="R14" s="10"/>
      <c r="S14" s="10"/>
    </row>
    <row r="15" spans="1:19" ht="12.75">
      <c r="A15" s="10"/>
      <c r="B15" s="10"/>
      <c r="C15" s="10"/>
      <c r="D15" s="10"/>
      <c r="E15" s="10"/>
      <c r="F15" s="10"/>
      <c r="G15" s="10"/>
      <c r="H15" s="10"/>
      <c r="I15" s="10"/>
      <c r="J15" s="10"/>
      <c r="K15" s="10"/>
      <c r="L15" s="10"/>
      <c r="M15" s="10"/>
      <c r="N15" s="10"/>
      <c r="O15" s="10"/>
      <c r="P15" s="10"/>
      <c r="Q15" s="10"/>
      <c r="R15" s="10"/>
      <c r="S15" s="10"/>
    </row>
    <row r="16" spans="1:19" ht="12.75">
      <c r="A16" s="10"/>
      <c r="B16" s="10"/>
      <c r="C16" s="10"/>
      <c r="D16" s="10"/>
      <c r="E16" s="10"/>
      <c r="F16" s="10"/>
      <c r="G16" s="10"/>
      <c r="H16" s="10"/>
      <c r="I16" s="10"/>
      <c r="J16" s="10"/>
      <c r="K16" s="10"/>
      <c r="L16" s="10"/>
      <c r="M16" s="10"/>
      <c r="N16" s="10"/>
      <c r="O16" s="10"/>
      <c r="P16" s="10"/>
      <c r="Q16" s="10"/>
      <c r="R16" s="10"/>
      <c r="S16" s="10"/>
    </row>
    <row r="17" spans="1:19" ht="12.75">
      <c r="A17" s="10"/>
      <c r="B17" s="10"/>
      <c r="C17" s="10"/>
      <c r="D17" s="10"/>
      <c r="E17" s="10"/>
      <c r="F17" s="10"/>
      <c r="G17" s="10"/>
      <c r="H17" s="10"/>
      <c r="I17" s="10"/>
      <c r="J17" s="10"/>
      <c r="K17" s="10"/>
      <c r="L17" s="10"/>
      <c r="M17" s="10"/>
      <c r="N17" s="10"/>
      <c r="O17" s="10"/>
      <c r="P17" s="10"/>
      <c r="Q17" s="10"/>
      <c r="R17" s="10"/>
      <c r="S17" s="10"/>
    </row>
    <row r="18" spans="1:19" ht="12.75">
      <c r="A18" s="10"/>
      <c r="B18" s="10"/>
      <c r="C18" s="10"/>
      <c r="D18" s="10"/>
      <c r="E18" s="10"/>
      <c r="F18" s="10"/>
      <c r="G18" s="10"/>
      <c r="H18" s="10"/>
      <c r="I18" s="10"/>
      <c r="J18" s="10"/>
      <c r="K18" s="10"/>
      <c r="L18" s="10"/>
      <c r="M18" s="10"/>
      <c r="N18" s="10"/>
      <c r="O18" s="10"/>
      <c r="P18" s="10"/>
      <c r="Q18" s="10"/>
      <c r="R18" s="10"/>
      <c r="S18" s="10"/>
    </row>
    <row r="19" spans="1:19" ht="12.75">
      <c r="A19" s="10"/>
      <c r="B19" s="10"/>
      <c r="C19" s="10"/>
      <c r="D19" s="10"/>
      <c r="E19" s="10"/>
      <c r="F19" s="10"/>
      <c r="G19" s="10"/>
      <c r="H19" s="10"/>
      <c r="I19" s="10"/>
      <c r="J19" s="10"/>
      <c r="K19" s="10"/>
      <c r="L19" s="10"/>
      <c r="M19" s="10"/>
      <c r="N19" s="10"/>
      <c r="O19" s="10"/>
      <c r="P19" s="10"/>
      <c r="Q19" s="10"/>
      <c r="R19" s="10"/>
      <c r="S19" s="10"/>
    </row>
    <row r="20" spans="1:19" ht="12.75">
      <c r="A20" s="10"/>
      <c r="B20" s="10"/>
      <c r="C20" s="10"/>
      <c r="D20" s="10"/>
      <c r="E20" s="10"/>
      <c r="F20" s="10"/>
      <c r="G20" s="10"/>
      <c r="H20" s="10"/>
      <c r="I20" s="10"/>
      <c r="J20" s="10"/>
      <c r="K20" s="10"/>
      <c r="L20" s="10"/>
      <c r="M20" s="10"/>
      <c r="N20" s="10"/>
      <c r="O20" s="10"/>
      <c r="P20" s="10"/>
      <c r="Q20" s="10"/>
      <c r="R20" s="10"/>
      <c r="S20" s="10"/>
    </row>
    <row r="21" spans="1:19" ht="12.75">
      <c r="A21" s="10"/>
      <c r="B21" s="10"/>
      <c r="C21" s="10"/>
      <c r="D21" s="10"/>
      <c r="E21" s="10"/>
      <c r="F21" s="10"/>
      <c r="G21" s="10"/>
      <c r="H21" s="10"/>
      <c r="I21" s="10"/>
      <c r="J21" s="10"/>
      <c r="K21" s="10"/>
      <c r="L21" s="10"/>
      <c r="M21" s="10"/>
      <c r="N21" s="10"/>
      <c r="O21" s="10"/>
      <c r="P21" s="10"/>
      <c r="Q21" s="10"/>
      <c r="R21" s="10"/>
      <c r="S21" s="10"/>
    </row>
    <row r="22" spans="1:19" ht="12.75">
      <c r="A22" s="10"/>
      <c r="B22" s="10"/>
      <c r="C22" s="10"/>
      <c r="D22" s="10"/>
      <c r="E22" s="10"/>
      <c r="F22" s="10"/>
      <c r="G22" s="10"/>
      <c r="H22" s="10"/>
      <c r="I22" s="10"/>
      <c r="J22" s="10"/>
      <c r="K22" s="10"/>
      <c r="L22" s="10"/>
      <c r="M22" s="10"/>
      <c r="N22" s="10"/>
      <c r="O22" s="10"/>
      <c r="P22" s="10"/>
      <c r="Q22" s="10"/>
      <c r="R22" s="10"/>
      <c r="S22" s="10"/>
    </row>
    <row r="23" spans="1:19" ht="12.75">
      <c r="A23" s="10"/>
      <c r="B23" s="12"/>
      <c r="C23" s="12"/>
      <c r="D23" s="10"/>
      <c r="E23" s="10"/>
      <c r="F23" s="10"/>
      <c r="G23" s="10"/>
      <c r="H23" s="10"/>
      <c r="I23" s="10"/>
      <c r="J23" s="10"/>
      <c r="K23" s="10"/>
      <c r="L23" s="10"/>
      <c r="M23" s="10"/>
      <c r="N23" s="10"/>
      <c r="O23" s="10"/>
      <c r="P23" s="10"/>
      <c r="Q23" s="10"/>
      <c r="R23" s="10"/>
      <c r="S23" s="10"/>
    </row>
    <row r="24" ht="12.75"/>
    <row r="25" ht="12.75"/>
    <row r="26" ht="12.75"/>
    <row r="27" ht="12.75"/>
    <row r="28" ht="12.75">
      <c r="Z28" s="170"/>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3:23" ht="12.75">
      <c r="C48" s="13"/>
      <c r="D48" s="13"/>
      <c r="E48" s="13"/>
      <c r="F48" s="13"/>
      <c r="G48" s="13"/>
      <c r="H48" s="13"/>
      <c r="I48" s="13"/>
      <c r="J48" s="13"/>
      <c r="K48" s="13"/>
      <c r="L48" s="13"/>
      <c r="M48" s="13"/>
      <c r="N48" s="13"/>
      <c r="O48" s="13"/>
      <c r="P48" s="13"/>
      <c r="Q48" s="13"/>
      <c r="R48" s="13"/>
      <c r="S48" s="13"/>
      <c r="T48" s="13"/>
      <c r="U48" s="13"/>
      <c r="V48" s="13"/>
      <c r="W48" s="13"/>
    </row>
    <row r="49" spans="4:23" ht="12.75">
      <c r="D49" s="13"/>
      <c r="E49" s="13"/>
      <c r="F49" s="13"/>
      <c r="G49" s="13"/>
      <c r="H49" s="13"/>
      <c r="I49" s="13"/>
      <c r="J49" s="13"/>
      <c r="K49" s="13"/>
      <c r="L49" s="13"/>
      <c r="M49" s="13"/>
      <c r="N49" s="13"/>
      <c r="O49" s="13"/>
      <c r="P49" s="13"/>
      <c r="Q49" s="13"/>
      <c r="R49" s="13"/>
      <c r="S49" s="13"/>
      <c r="T49" s="13"/>
      <c r="U49" s="13"/>
      <c r="V49" s="13"/>
      <c r="W49" s="13"/>
    </row>
    <row r="50" ht="12.75"/>
    <row r="51" ht="12.75"/>
    <row r="52" ht="12.75"/>
    <row r="53" ht="12.75">
      <c r="U53" s="14"/>
    </row>
    <row r="54" ht="12.75"/>
    <row r="55" ht="12.75"/>
    <row r="56" ht="12.75">
      <c r="Q56" s="16"/>
    </row>
    <row r="57" ht="12.75"/>
    <row r="58" ht="12.75"/>
    <row r="59" ht="12.75">
      <c r="C59" s="15" t="s">
        <v>98</v>
      </c>
    </row>
    <row r="60" ht="12.75">
      <c r="C60" s="15" t="s">
        <v>140</v>
      </c>
    </row>
    <row r="61" ht="12.75"/>
    <row r="62" ht="12.75">
      <c r="B62" s="14" t="s">
        <v>70</v>
      </c>
    </row>
    <row r="63" ht="12.75">
      <c r="B63" s="4" t="s">
        <v>72</v>
      </c>
    </row>
    <row r="64" spans="1:26" ht="12.75">
      <c r="A64" s="12"/>
      <c r="B64" s="6"/>
      <c r="C64" s="7">
        <v>44197</v>
      </c>
      <c r="D64" s="7">
        <v>44228</v>
      </c>
      <c r="E64" s="7">
        <v>44256</v>
      </c>
      <c r="F64" s="7">
        <v>44287</v>
      </c>
      <c r="G64" s="7">
        <v>44317</v>
      </c>
      <c r="H64" s="7">
        <v>44348</v>
      </c>
      <c r="I64" s="7">
        <v>44378</v>
      </c>
      <c r="J64" s="7">
        <v>44409</v>
      </c>
      <c r="K64" s="7">
        <v>44440</v>
      </c>
      <c r="L64" s="7">
        <v>44470</v>
      </c>
      <c r="M64" s="7">
        <v>44501</v>
      </c>
      <c r="N64" s="7">
        <v>44531</v>
      </c>
      <c r="O64" s="7">
        <v>44562</v>
      </c>
      <c r="P64" s="7">
        <v>44593</v>
      </c>
      <c r="Q64" s="7">
        <v>44621</v>
      </c>
      <c r="R64" s="7">
        <v>44652</v>
      </c>
      <c r="S64" s="7">
        <v>44682</v>
      </c>
      <c r="T64" s="7">
        <v>44713</v>
      </c>
      <c r="U64" s="7">
        <v>44743</v>
      </c>
      <c r="V64" s="7">
        <v>44774</v>
      </c>
      <c r="W64" s="7">
        <v>44805</v>
      </c>
      <c r="X64" s="7">
        <v>44835</v>
      </c>
      <c r="Y64" s="7">
        <v>44866</v>
      </c>
      <c r="Z64" s="7">
        <v>44896</v>
      </c>
    </row>
    <row r="65" spans="1:26" ht="12.75">
      <c r="A65" s="12"/>
      <c r="B65" s="8" t="s">
        <v>32</v>
      </c>
      <c r="C65" s="17">
        <v>9.928014</v>
      </c>
      <c r="D65" s="18">
        <v>6.768367</v>
      </c>
      <c r="E65" s="18">
        <v>8.506732</v>
      </c>
      <c r="F65" s="18">
        <v>10.001375</v>
      </c>
      <c r="G65" s="18">
        <v>15.204485</v>
      </c>
      <c r="H65" s="18">
        <v>26.989414</v>
      </c>
      <c r="I65" s="18">
        <v>48.960587</v>
      </c>
      <c r="J65" s="18">
        <v>59.263957</v>
      </c>
      <c r="K65" s="18">
        <v>52.44284</v>
      </c>
      <c r="L65" s="18">
        <v>53.716941</v>
      </c>
      <c r="M65" s="18">
        <v>42.146857</v>
      </c>
      <c r="N65" s="18">
        <v>39.880194</v>
      </c>
      <c r="O65" s="18">
        <v>31.536978</v>
      </c>
      <c r="P65" s="18">
        <v>35.547837</v>
      </c>
      <c r="Q65" s="18">
        <v>48.331091</v>
      </c>
      <c r="R65" s="18">
        <v>64.99331</v>
      </c>
      <c r="S65" s="18">
        <v>75.03044</v>
      </c>
      <c r="T65" s="18">
        <v>84.683397</v>
      </c>
      <c r="U65" s="18">
        <v>94.838964</v>
      </c>
      <c r="V65" s="18">
        <v>95.940294</v>
      </c>
      <c r="W65" s="18">
        <v>87.156802</v>
      </c>
      <c r="X65" s="18">
        <v>81.346833</v>
      </c>
      <c r="Y65" s="18">
        <v>59.214644</v>
      </c>
      <c r="Z65" s="18">
        <v>61.165437</v>
      </c>
    </row>
    <row r="66" spans="1:26" ht="38.25">
      <c r="A66" s="12"/>
      <c r="B66" s="19" t="s">
        <v>92</v>
      </c>
      <c r="C66" s="20">
        <v>63.822312</v>
      </c>
      <c r="D66" s="21">
        <v>61.892324</v>
      </c>
      <c r="E66" s="21">
        <v>74.498411</v>
      </c>
      <c r="F66" s="21">
        <v>85.110974</v>
      </c>
      <c r="G66" s="21">
        <v>91.336136</v>
      </c>
      <c r="H66" s="21">
        <v>101.804421</v>
      </c>
      <c r="I66" s="21">
        <v>110.506124</v>
      </c>
      <c r="J66" s="21">
        <v>111.294621</v>
      </c>
      <c r="K66" s="21">
        <v>101.522967</v>
      </c>
      <c r="L66" s="21">
        <v>92.522218</v>
      </c>
      <c r="M66" s="21">
        <v>69.975439</v>
      </c>
      <c r="N66" s="21">
        <v>70.833885</v>
      </c>
      <c r="O66" s="21">
        <v>9.928014</v>
      </c>
      <c r="P66" s="21">
        <v>6.768367</v>
      </c>
      <c r="Q66" s="21">
        <v>8.506732</v>
      </c>
      <c r="R66" s="21">
        <v>10.001375</v>
      </c>
      <c r="S66" s="21">
        <v>15.204485</v>
      </c>
      <c r="T66" s="21">
        <v>26.989414</v>
      </c>
      <c r="U66" s="21">
        <v>48.960587</v>
      </c>
      <c r="V66" s="21">
        <v>59.263957</v>
      </c>
      <c r="W66" s="21">
        <v>52.44284</v>
      </c>
      <c r="X66" s="21">
        <v>53.716941</v>
      </c>
      <c r="Y66" s="21">
        <v>42.146857</v>
      </c>
      <c r="Z66" s="21">
        <v>39.880194</v>
      </c>
    </row>
    <row r="67" spans="1:26" ht="38.25">
      <c r="A67" s="12"/>
      <c r="B67" s="22" t="s">
        <v>93</v>
      </c>
      <c r="C67" s="23">
        <f>O65/C66-1</f>
        <v>-0.5058628086052414</v>
      </c>
      <c r="D67" s="24">
        <f aca="true" t="shared" si="0" ref="D67:N67">P65/D66-1</f>
        <v>-0.42565031166061884</v>
      </c>
      <c r="E67" s="24">
        <f t="shared" si="0"/>
        <v>-0.35124668632194056</v>
      </c>
      <c r="F67" s="24">
        <f t="shared" si="0"/>
        <v>-0.23636980114926198</v>
      </c>
      <c r="G67" s="24">
        <f t="shared" si="0"/>
        <v>-0.17852404003602695</v>
      </c>
      <c r="H67" s="24">
        <f t="shared" si="0"/>
        <v>-0.1681756433740732</v>
      </c>
      <c r="I67" s="24">
        <f t="shared" si="0"/>
        <v>-0.1417763960303231</v>
      </c>
      <c r="J67" s="24">
        <f t="shared" si="0"/>
        <v>-0.13796108798465656</v>
      </c>
      <c r="K67" s="24">
        <f t="shared" si="0"/>
        <v>-0.14150655191154915</v>
      </c>
      <c r="L67" s="24">
        <f t="shared" si="0"/>
        <v>-0.12078596083807669</v>
      </c>
      <c r="M67" s="24">
        <f t="shared" si="0"/>
        <v>-0.15377959972498345</v>
      </c>
      <c r="N67" s="24">
        <f t="shared" si="0"/>
        <v>-0.1364946734179553</v>
      </c>
      <c r="O67" s="25"/>
      <c r="P67" s="25"/>
      <c r="Q67" s="25"/>
      <c r="R67" s="25"/>
      <c r="S67" s="25"/>
      <c r="T67" s="25"/>
      <c r="U67" s="25"/>
      <c r="V67" s="25"/>
      <c r="W67" s="25"/>
      <c r="X67" s="25"/>
      <c r="Y67" s="25"/>
      <c r="Z67" s="25"/>
    </row>
    <row r="68" spans="1:26" ht="25.5">
      <c r="A68" s="12"/>
      <c r="B68" s="22" t="s">
        <v>68</v>
      </c>
      <c r="C68" s="23"/>
      <c r="D68" s="24"/>
      <c r="E68" s="24"/>
      <c r="F68" s="24"/>
      <c r="G68" s="24"/>
      <c r="H68" s="24"/>
      <c r="I68" s="24"/>
      <c r="J68" s="24"/>
      <c r="K68" s="24"/>
      <c r="L68" s="24"/>
      <c r="M68" s="24"/>
      <c r="N68" s="24"/>
      <c r="O68" s="24">
        <f aca="true" t="shared" si="1" ref="O68:Z68">(O65/O66)-1</f>
        <v>2.176564618059564</v>
      </c>
      <c r="P68" s="24">
        <f t="shared" si="1"/>
        <v>4.252055185541801</v>
      </c>
      <c r="Q68" s="24">
        <f t="shared" si="1"/>
        <v>4.681510949210579</v>
      </c>
      <c r="R68" s="24">
        <f t="shared" si="1"/>
        <v>5.498437464848583</v>
      </c>
      <c r="S68" s="24">
        <f t="shared" si="1"/>
        <v>3.934757079901095</v>
      </c>
      <c r="T68" s="24">
        <f t="shared" si="1"/>
        <v>2.1376523032326675</v>
      </c>
      <c r="U68" s="24">
        <f t="shared" si="1"/>
        <v>0.9370471191450382</v>
      </c>
      <c r="V68" s="24">
        <f t="shared" si="1"/>
        <v>0.6188641268081374</v>
      </c>
      <c r="W68" s="24">
        <f t="shared" si="1"/>
        <v>0.661939017795375</v>
      </c>
      <c r="X68" s="24">
        <f t="shared" si="1"/>
        <v>0.5143608605709697</v>
      </c>
      <c r="Y68" s="24">
        <f t="shared" si="1"/>
        <v>0.40495990009409244</v>
      </c>
      <c r="Z68" s="24">
        <f t="shared" si="1"/>
        <v>0.5337296754373861</v>
      </c>
    </row>
    <row r="69" spans="1:28" ht="25.5">
      <c r="A69" s="12"/>
      <c r="B69" s="26" t="s">
        <v>71</v>
      </c>
      <c r="C69" s="27" t="s">
        <v>69</v>
      </c>
      <c r="D69" s="28">
        <f aca="true" t="shared" si="2" ref="D69:R69">(D65/C65)-1</f>
        <v>-0.318255695449261</v>
      </c>
      <c r="E69" s="28">
        <f>(E65/D65)-1</f>
        <v>0.2568366934003432</v>
      </c>
      <c r="F69" s="28">
        <f t="shared" si="2"/>
        <v>0.175701197592683</v>
      </c>
      <c r="G69" s="28">
        <f t="shared" si="2"/>
        <v>0.5202394670732775</v>
      </c>
      <c r="H69" s="28">
        <f t="shared" si="2"/>
        <v>0.7750955721288817</v>
      </c>
      <c r="I69" s="28">
        <f t="shared" si="2"/>
        <v>0.8140663224477567</v>
      </c>
      <c r="J69" s="28">
        <f t="shared" si="2"/>
        <v>0.21044212562239095</v>
      </c>
      <c r="K69" s="28">
        <f>(K65/J65)-1</f>
        <v>-0.11509722511441489</v>
      </c>
      <c r="L69" s="28">
        <f t="shared" si="2"/>
        <v>0.024295041992386412</v>
      </c>
      <c r="M69" s="28">
        <f>(M65/L65)-1</f>
        <v>-0.2153898525234339</v>
      </c>
      <c r="N69" s="28">
        <f t="shared" si="2"/>
        <v>-0.05378011935741722</v>
      </c>
      <c r="O69" s="28">
        <f t="shared" si="2"/>
        <v>-0.20920700636511447</v>
      </c>
      <c r="P69" s="28">
        <f t="shared" si="2"/>
        <v>0.12717956045122647</v>
      </c>
      <c r="Q69" s="28">
        <f t="shared" si="2"/>
        <v>0.3596070838290386</v>
      </c>
      <c r="R69" s="28">
        <f t="shared" si="2"/>
        <v>0.3447515596120103</v>
      </c>
      <c r="S69" s="28">
        <f>(S65/R65)-1</f>
        <v>0.15443327936367623</v>
      </c>
      <c r="T69" s="28">
        <f>(T65/S65)-1</f>
        <v>0.12865387701311626</v>
      </c>
      <c r="U69" s="28">
        <f aca="true" t="shared" si="3" ref="U69:Z69">(U65/T65)-1</f>
        <v>0.11992394447756993</v>
      </c>
      <c r="V69" s="28">
        <f t="shared" si="3"/>
        <v>0.011612632124492483</v>
      </c>
      <c r="W69" s="28">
        <f t="shared" si="3"/>
        <v>-0.09155164773624724</v>
      </c>
      <c r="X69" s="28">
        <f t="shared" si="3"/>
        <v>-0.0666611081026125</v>
      </c>
      <c r="Y69" s="28">
        <f t="shared" si="3"/>
        <v>-0.27207191950545884</v>
      </c>
      <c r="Z69" s="28">
        <f t="shared" si="3"/>
        <v>0.03294443516370715</v>
      </c>
      <c r="AA69" s="29"/>
      <c r="AB69" s="29"/>
    </row>
    <row r="70" spans="1:27" ht="12.75">
      <c r="A70" s="12"/>
      <c r="B70" s="30"/>
      <c r="C70" s="30"/>
      <c r="D70" s="30"/>
      <c r="E70" s="30"/>
      <c r="F70" s="30"/>
      <c r="G70" s="30"/>
      <c r="H70" s="30"/>
      <c r="I70" s="30"/>
      <c r="J70" s="30"/>
      <c r="K70" s="30"/>
      <c r="L70" s="30"/>
      <c r="M70" s="30"/>
      <c r="N70" s="30"/>
      <c r="O70" s="30"/>
      <c r="P70" s="30"/>
      <c r="Q70" s="30"/>
      <c r="R70" s="31"/>
      <c r="S70" s="31"/>
      <c r="T70" s="31"/>
      <c r="U70" s="30"/>
      <c r="V70" s="31"/>
      <c r="W70" s="31"/>
      <c r="X70" s="31"/>
      <c r="Y70" s="31"/>
      <c r="Z70" s="31"/>
      <c r="AA70" s="31"/>
    </row>
    <row r="71" spans="1:27" ht="30.75" customHeight="1">
      <c r="A71" s="12"/>
      <c r="B71" s="30"/>
      <c r="C71" s="31"/>
      <c r="D71" s="32"/>
      <c r="E71" s="32"/>
      <c r="F71" s="32"/>
      <c r="G71" s="32"/>
      <c r="H71" s="32"/>
      <c r="I71" s="32"/>
      <c r="J71" s="32"/>
      <c r="K71" s="32"/>
      <c r="L71" s="33" t="s">
        <v>94</v>
      </c>
      <c r="M71" s="32"/>
      <c r="N71" s="33" t="s">
        <v>91</v>
      </c>
      <c r="O71" s="32"/>
      <c r="P71" s="32"/>
      <c r="Q71" s="32"/>
      <c r="R71" s="31"/>
      <c r="S71" s="31"/>
      <c r="T71" s="31"/>
      <c r="U71" s="32"/>
      <c r="V71" s="31"/>
      <c r="W71" s="31"/>
      <c r="X71" s="31"/>
      <c r="Y71" s="31"/>
      <c r="Z71" s="33" t="s">
        <v>90</v>
      </c>
      <c r="AA71" s="31"/>
    </row>
    <row r="72" spans="7:27" ht="12.75">
      <c r="G72" s="34"/>
      <c r="H72" s="30"/>
      <c r="I72" s="34"/>
      <c r="J72" s="34"/>
      <c r="K72" s="34"/>
      <c r="L72" s="35">
        <f>(SUM(C65:N65)/SUM(C66:N66))-1</f>
        <v>-0.6388729580441466</v>
      </c>
      <c r="M72" s="34"/>
      <c r="N72" s="35">
        <f>(SUM(O65:Z65)/SUM(C66:N66))-1</f>
        <v>-0.208027900097271</v>
      </c>
      <c r="O72" s="34"/>
      <c r="P72" s="34"/>
      <c r="Q72" s="32"/>
      <c r="R72" s="34"/>
      <c r="S72" s="34"/>
      <c r="T72" s="32"/>
      <c r="U72" s="34"/>
      <c r="V72" s="31"/>
      <c r="W72" s="32"/>
      <c r="X72" s="31"/>
      <c r="Y72" s="31"/>
      <c r="Z72" s="35">
        <f>(SUM(O65:Z65)/SUM(O66:Z66))-1</f>
        <v>1.1930567581243192</v>
      </c>
      <c r="AA72" s="31"/>
    </row>
    <row r="73" spans="7:27" ht="12" customHeight="1">
      <c r="G73" s="30"/>
      <c r="I73" s="30"/>
      <c r="J73" s="30"/>
      <c r="K73" s="30"/>
      <c r="L73" s="30"/>
      <c r="M73" s="30"/>
      <c r="O73" s="30"/>
      <c r="P73" s="30"/>
      <c r="Q73" s="30"/>
      <c r="R73" s="30"/>
      <c r="S73" s="30"/>
      <c r="T73" s="31"/>
      <c r="U73" s="31"/>
      <c r="V73" s="31"/>
      <c r="W73" s="31"/>
      <c r="X73" s="31"/>
      <c r="Y73" s="31"/>
      <c r="Z73" s="31"/>
      <c r="AA73" s="31"/>
    </row>
    <row r="74" spans="9:27" ht="12.75">
      <c r="I74" s="31"/>
      <c r="J74" s="30"/>
      <c r="K74" s="30"/>
      <c r="L74" s="30"/>
      <c r="M74" s="31"/>
      <c r="N74" s="31"/>
      <c r="O74" s="31"/>
      <c r="P74" s="31"/>
      <c r="Q74" s="31"/>
      <c r="R74" s="31"/>
      <c r="S74" s="31"/>
      <c r="T74" s="31"/>
      <c r="U74" s="31"/>
      <c r="V74" s="31"/>
      <c r="W74" s="31"/>
      <c r="X74" s="31"/>
      <c r="Y74" s="31"/>
      <c r="Z74" s="31"/>
      <c r="AA74" s="31"/>
    </row>
    <row r="75" spans="9:27" ht="12.75">
      <c r="I75" s="31"/>
      <c r="J75" s="30"/>
      <c r="K75" s="30"/>
      <c r="L75" s="30"/>
      <c r="M75" s="31"/>
      <c r="N75" s="31"/>
      <c r="O75" s="31"/>
      <c r="P75" s="31"/>
      <c r="Q75" s="31"/>
      <c r="R75" s="31"/>
      <c r="S75" s="31"/>
      <c r="T75" s="31"/>
      <c r="U75" s="31"/>
      <c r="V75" s="31"/>
      <c r="W75" s="31"/>
      <c r="X75" s="31"/>
      <c r="Y75" s="31"/>
      <c r="Z75" s="31"/>
      <c r="AA75" s="31"/>
    </row>
    <row r="76" spans="2:27" ht="12.75">
      <c r="B76" s="14" t="s">
        <v>83</v>
      </c>
      <c r="C76" s="36"/>
      <c r="D76" s="36"/>
      <c r="E76" s="36"/>
      <c r="F76" s="36"/>
      <c r="G76" s="32"/>
      <c r="I76" s="31"/>
      <c r="J76" s="31"/>
      <c r="K76" s="31"/>
      <c r="L76" s="31"/>
      <c r="M76" s="31"/>
      <c r="N76" s="31"/>
      <c r="O76" s="31"/>
      <c r="P76" s="31"/>
      <c r="Q76" s="31"/>
      <c r="R76" s="31"/>
      <c r="S76" s="31"/>
      <c r="T76" s="31"/>
      <c r="U76" s="31"/>
      <c r="V76" s="31"/>
      <c r="W76" s="31"/>
      <c r="X76" s="31"/>
      <c r="Y76" s="31"/>
      <c r="Z76" s="31"/>
      <c r="AA76" s="31"/>
    </row>
    <row r="77" spans="1:27" ht="89.25">
      <c r="A77" s="12"/>
      <c r="B77" s="37"/>
      <c r="C77" s="38">
        <v>2021</v>
      </c>
      <c r="D77" s="39">
        <v>2022</v>
      </c>
      <c r="E77" s="40" t="s">
        <v>95</v>
      </c>
      <c r="F77" s="40" t="s">
        <v>96</v>
      </c>
      <c r="G77" s="30"/>
      <c r="I77" s="31"/>
      <c r="J77" s="31"/>
      <c r="K77" s="31"/>
      <c r="L77" s="31"/>
      <c r="M77" s="31"/>
      <c r="N77" s="31"/>
      <c r="O77" s="31"/>
      <c r="P77" s="31"/>
      <c r="R77" s="31"/>
      <c r="S77" s="31"/>
      <c r="T77" s="31"/>
      <c r="U77" s="31"/>
      <c r="V77" s="31"/>
      <c r="W77" s="31"/>
      <c r="X77" s="31"/>
      <c r="Y77" s="31"/>
      <c r="Z77" s="31"/>
      <c r="AA77" s="31"/>
    </row>
    <row r="78" spans="1:8" ht="12.75">
      <c r="A78" s="12"/>
      <c r="B78" s="8" t="s">
        <v>12</v>
      </c>
      <c r="C78" s="41">
        <v>373809763</v>
      </c>
      <c r="D78" s="42">
        <v>819786027</v>
      </c>
      <c r="E78" s="43">
        <f>(D78/C78)-1</f>
        <v>1.1930567581243188</v>
      </c>
      <c r="F78" s="43">
        <f>SUM(F79:F81)</f>
        <v>1</v>
      </c>
      <c r="G78" s="10"/>
      <c r="H78" s="4">
        <f>D78/C78</f>
        <v>2.1930567581243188</v>
      </c>
    </row>
    <row r="79" spans="1:6" ht="25.5">
      <c r="A79" s="10"/>
      <c r="B79" s="22" t="s">
        <v>13</v>
      </c>
      <c r="C79" s="44">
        <v>146323705</v>
      </c>
      <c r="D79" s="45">
        <v>385110224</v>
      </c>
      <c r="E79" s="23">
        <f>(D79/C79)-1</f>
        <v>1.6319059102556213</v>
      </c>
      <c r="F79" s="23">
        <f>D79/D$78</f>
        <v>0.46976919746889023</v>
      </c>
    </row>
    <row r="80" spans="1:18" ht="12.75">
      <c r="A80" s="12"/>
      <c r="B80" s="19" t="s">
        <v>14</v>
      </c>
      <c r="C80" s="46">
        <v>141510184</v>
      </c>
      <c r="D80" s="47">
        <v>299348215</v>
      </c>
      <c r="E80" s="48">
        <f>(D80/C80)-1</f>
        <v>1.1153828405735093</v>
      </c>
      <c r="F80" s="48">
        <f>D80/D$78</f>
        <v>0.3651540830666049</v>
      </c>
      <c r="G80" s="10"/>
      <c r="R80" s="13"/>
    </row>
    <row r="81" spans="1:6" ht="12.75">
      <c r="A81" s="10"/>
      <c r="B81" s="26" t="s">
        <v>21</v>
      </c>
      <c r="C81" s="49">
        <v>85975874</v>
      </c>
      <c r="D81" s="50">
        <v>135327588</v>
      </c>
      <c r="E81" s="27">
        <f>(D81/C81)-1</f>
        <v>0.574018171655923</v>
      </c>
      <c r="F81" s="27">
        <f>D81/D$78</f>
        <v>0.16507671946450486</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72"/>
  <sheetViews>
    <sheetView showGridLines="0" workbookViewId="0" topLeftCell="A1">
      <selection activeCell="I37" sqref="I37"/>
    </sheetView>
  </sheetViews>
  <sheetFormatPr defaultColWidth="9.125" defaultRowHeight="12.75"/>
  <cols>
    <col min="1" max="2" width="9.125" style="4" customWidth="1"/>
    <col min="3" max="3" width="10.25390625" style="4" customWidth="1"/>
    <col min="4" max="23" width="9.125" style="4" customWidth="1"/>
    <col min="24" max="24" width="7.25390625" style="4" customWidth="1"/>
    <col min="25" max="16384" width="9.125" style="4" customWidth="1"/>
  </cols>
  <sheetData>
    <row r="1" spans="2:18" ht="12.75">
      <c r="B1" s="10"/>
      <c r="C1" s="10"/>
      <c r="D1" s="10"/>
      <c r="E1" s="10"/>
      <c r="F1" s="10"/>
      <c r="G1" s="10"/>
      <c r="H1" s="10"/>
      <c r="I1" s="10"/>
      <c r="J1" s="10"/>
      <c r="K1" s="10"/>
      <c r="L1" s="10"/>
      <c r="M1" s="10"/>
      <c r="N1" s="10"/>
      <c r="O1" s="10"/>
      <c r="P1" s="10"/>
      <c r="Q1" s="10"/>
      <c r="R1" s="10"/>
    </row>
    <row r="2" spans="2:18" ht="12.75">
      <c r="B2" s="11" t="s">
        <v>97</v>
      </c>
      <c r="C2" s="10"/>
      <c r="D2" s="10"/>
      <c r="E2" s="10"/>
      <c r="F2" s="10"/>
      <c r="G2" s="10"/>
      <c r="H2" s="10"/>
      <c r="I2" s="10"/>
      <c r="J2" s="10"/>
      <c r="K2" s="10"/>
      <c r="L2" s="10"/>
      <c r="M2" s="10"/>
      <c r="N2" s="10"/>
      <c r="O2" s="10"/>
      <c r="P2" s="10"/>
      <c r="Q2" s="10"/>
      <c r="R2" s="10"/>
    </row>
    <row r="3" spans="2:18" ht="12.75">
      <c r="B3" s="4" t="s">
        <v>78</v>
      </c>
      <c r="C3" s="10"/>
      <c r="D3" s="10"/>
      <c r="E3" s="10"/>
      <c r="F3" s="10"/>
      <c r="G3" s="10"/>
      <c r="H3" s="10"/>
      <c r="I3" s="10"/>
      <c r="J3" s="10"/>
      <c r="K3" s="10"/>
      <c r="L3" s="10"/>
      <c r="M3" s="10"/>
      <c r="N3" s="10"/>
      <c r="O3" s="10"/>
      <c r="P3" s="10"/>
      <c r="Q3" s="10"/>
      <c r="R3" s="10"/>
    </row>
    <row r="4" spans="2:18" ht="12.75">
      <c r="B4" s="10"/>
      <c r="C4" s="10"/>
      <c r="D4" s="10"/>
      <c r="E4" s="10"/>
      <c r="F4" s="10"/>
      <c r="G4" s="10"/>
      <c r="H4" s="10"/>
      <c r="I4" s="10"/>
      <c r="J4" s="10"/>
      <c r="K4" s="10"/>
      <c r="L4" s="10"/>
      <c r="M4" s="10"/>
      <c r="N4" s="10"/>
      <c r="O4" s="10"/>
      <c r="P4" s="10"/>
      <c r="Q4" s="10"/>
      <c r="R4" s="10"/>
    </row>
    <row r="5" spans="2:18" ht="12.75">
      <c r="B5" s="10"/>
      <c r="C5" s="10"/>
      <c r="D5" s="10"/>
      <c r="E5" s="10"/>
      <c r="F5" s="10"/>
      <c r="G5" s="10"/>
      <c r="H5" s="10"/>
      <c r="I5" s="10"/>
      <c r="J5" s="10"/>
      <c r="K5" s="10"/>
      <c r="L5" s="10"/>
      <c r="M5" s="10"/>
      <c r="N5" s="10"/>
      <c r="O5" s="10"/>
      <c r="P5" s="10"/>
      <c r="Q5" s="10"/>
      <c r="R5" s="10"/>
    </row>
    <row r="6" spans="2:18" ht="12.75">
      <c r="B6" s="12"/>
      <c r="C6" s="10"/>
      <c r="D6" s="10"/>
      <c r="E6" s="10"/>
      <c r="F6" s="10"/>
      <c r="G6" s="10"/>
      <c r="H6" s="10"/>
      <c r="I6" s="10"/>
      <c r="J6" s="10"/>
      <c r="K6" s="10"/>
      <c r="L6" s="10"/>
      <c r="M6" s="10"/>
      <c r="N6" s="10"/>
      <c r="O6" s="10"/>
      <c r="P6" s="10"/>
      <c r="Q6" s="10"/>
      <c r="R6" s="10"/>
    </row>
    <row r="7" spans="2:18" ht="12.75">
      <c r="B7" s="10"/>
      <c r="C7" s="10"/>
      <c r="D7" s="10"/>
      <c r="E7" s="10"/>
      <c r="F7" s="10"/>
      <c r="G7" s="10"/>
      <c r="H7" s="10"/>
      <c r="I7" s="10"/>
      <c r="J7" s="10"/>
      <c r="K7" s="10"/>
      <c r="L7" s="10"/>
      <c r="M7" s="10"/>
      <c r="N7" s="10"/>
      <c r="O7" s="10"/>
      <c r="P7" s="10"/>
      <c r="Q7" s="10"/>
      <c r="R7" s="10"/>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spans="3:20" ht="25.5" customHeight="1">
      <c r="C26" s="51"/>
      <c r="D26" s="51"/>
      <c r="E26" s="51"/>
      <c r="F26" s="51"/>
      <c r="G26" s="51"/>
      <c r="H26" s="51"/>
      <c r="I26" s="51"/>
      <c r="J26" s="51"/>
      <c r="K26" s="51"/>
      <c r="L26" s="51"/>
      <c r="M26" s="51"/>
      <c r="N26" s="51"/>
      <c r="O26" s="51"/>
      <c r="P26" s="51"/>
      <c r="Q26" s="51"/>
      <c r="R26" s="51"/>
      <c r="S26" s="51"/>
      <c r="T26" s="51"/>
    </row>
    <row r="27" ht="12.75"/>
    <row r="28" ht="12.75"/>
    <row r="29" ht="12.75"/>
    <row r="30" ht="12.75"/>
    <row r="31" ht="12.75"/>
    <row r="32" ht="12.75"/>
    <row r="33" ht="12.75"/>
    <row r="34" ht="12.75"/>
    <row r="35" ht="12.75"/>
    <row r="36" ht="12.75"/>
    <row r="38" ht="12.75">
      <c r="B38" s="15"/>
    </row>
    <row r="39" ht="12.75">
      <c r="B39" s="4" t="s">
        <v>77</v>
      </c>
    </row>
    <row r="40" ht="12.75">
      <c r="B40" s="3" t="s">
        <v>100</v>
      </c>
    </row>
    <row r="42" spans="1:38"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row>
    <row r="43" spans="1:38"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row>
    <row r="44" spans="1:38"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1:38"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row>
    <row r="46" spans="1:32" ht="12.75">
      <c r="A46" s="52"/>
      <c r="B46" s="53"/>
      <c r="C46" s="7">
        <v>44197</v>
      </c>
      <c r="D46" s="7">
        <v>44228</v>
      </c>
      <c r="E46" s="7">
        <v>44256</v>
      </c>
      <c r="F46" s="7">
        <v>44287</v>
      </c>
      <c r="G46" s="7">
        <v>44317</v>
      </c>
      <c r="H46" s="7">
        <v>44348</v>
      </c>
      <c r="I46" s="7">
        <v>44378</v>
      </c>
      <c r="J46" s="7">
        <v>44409</v>
      </c>
      <c r="K46" s="7">
        <v>44440</v>
      </c>
      <c r="L46" s="7">
        <v>44470</v>
      </c>
      <c r="M46" s="7">
        <v>44501</v>
      </c>
      <c r="N46" s="7">
        <v>44531</v>
      </c>
      <c r="O46" s="7">
        <v>44562</v>
      </c>
      <c r="P46" s="7">
        <v>44593</v>
      </c>
      <c r="Q46" s="7">
        <v>44621</v>
      </c>
      <c r="R46" s="7">
        <v>44652</v>
      </c>
      <c r="S46" s="7">
        <v>44682</v>
      </c>
      <c r="T46" s="7">
        <v>44713</v>
      </c>
      <c r="U46" s="7">
        <v>44743</v>
      </c>
      <c r="V46" s="7">
        <v>44774</v>
      </c>
      <c r="W46" s="7">
        <v>44805</v>
      </c>
      <c r="X46" s="7">
        <v>44835</v>
      </c>
      <c r="Y46" s="7">
        <v>44866</v>
      </c>
      <c r="Z46" s="7">
        <v>44896</v>
      </c>
      <c r="AA46" s="52"/>
      <c r="AB46" s="52"/>
      <c r="AC46" s="52"/>
      <c r="AD46" s="52"/>
      <c r="AE46" s="52"/>
      <c r="AF46" s="52"/>
    </row>
    <row r="47" spans="1:32" ht="25.5">
      <c r="A47" s="31"/>
      <c r="B47" s="54" t="s">
        <v>67</v>
      </c>
      <c r="C47" s="55">
        <v>-84.96808394713698</v>
      </c>
      <c r="D47" s="56">
        <v>-89.26389290818962</v>
      </c>
      <c r="E47" s="56">
        <v>-70.27144732603392</v>
      </c>
      <c r="F47" s="56">
        <v>1022.9840996084691</v>
      </c>
      <c r="G47" s="56">
        <v>943.2774086595302</v>
      </c>
      <c r="H47" s="56">
        <v>445.32793933898114</v>
      </c>
      <c r="I47" s="56">
        <v>123.11120470084566</v>
      </c>
      <c r="J47" s="56">
        <v>93.64359788915779</v>
      </c>
      <c r="K47" s="56">
        <v>139.13113461943408</v>
      </c>
      <c r="L47" s="56">
        <v>208.5192164084595</v>
      </c>
      <c r="M47" s="56">
        <v>414.77026953744655</v>
      </c>
      <c r="N47" s="56">
        <v>241.4827609414809</v>
      </c>
      <c r="O47" s="56">
        <v>217.65646180595638</v>
      </c>
      <c r="P47" s="56">
        <v>425.2055185541801</v>
      </c>
      <c r="Q47" s="56">
        <v>468.1510949210579</v>
      </c>
      <c r="R47" s="56">
        <v>549.8437464848582</v>
      </c>
      <c r="S47" s="56">
        <v>393.47570799010947</v>
      </c>
      <c r="T47" s="56">
        <v>213.76523032326676</v>
      </c>
      <c r="U47" s="56">
        <v>93.70471191450382</v>
      </c>
      <c r="V47" s="56">
        <v>61.88641268081374</v>
      </c>
      <c r="W47" s="56">
        <v>66.1939017795375</v>
      </c>
      <c r="X47" s="56">
        <v>51.43608605709697</v>
      </c>
      <c r="Y47" s="56">
        <v>40.49599000940924</v>
      </c>
      <c r="Z47" s="56">
        <v>53.37296754373861</v>
      </c>
      <c r="AA47" s="52"/>
      <c r="AB47" s="52"/>
      <c r="AC47" s="52"/>
      <c r="AD47" s="52"/>
      <c r="AE47" s="52"/>
      <c r="AF47" s="52"/>
    </row>
    <row r="48" spans="1:38" ht="12.75">
      <c r="A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52"/>
      <c r="AB48" s="52"/>
      <c r="AC48" s="52"/>
      <c r="AD48" s="52"/>
      <c r="AE48" s="52"/>
      <c r="AF48" s="52"/>
      <c r="AG48" s="52"/>
      <c r="AH48" s="52"/>
      <c r="AI48" s="52"/>
      <c r="AJ48" s="52"/>
      <c r="AK48" s="52"/>
      <c r="AL48" s="52"/>
    </row>
    <row r="49" spans="1:38"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52"/>
      <c r="AB49" s="52"/>
      <c r="AC49" s="52"/>
      <c r="AD49" s="52"/>
      <c r="AE49" s="52"/>
      <c r="AF49" s="52"/>
      <c r="AG49" s="52"/>
      <c r="AH49" s="52"/>
      <c r="AI49" s="52"/>
      <c r="AJ49" s="52"/>
      <c r="AK49" s="52"/>
      <c r="AL49" s="52"/>
    </row>
    <row r="50" spans="1:38" ht="12.7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52"/>
      <c r="AB50" s="52"/>
      <c r="AC50" s="52"/>
      <c r="AD50" s="52"/>
      <c r="AE50" s="52"/>
      <c r="AF50" s="52"/>
      <c r="AG50" s="52"/>
      <c r="AH50" s="52"/>
      <c r="AI50" s="52"/>
      <c r="AJ50" s="52"/>
      <c r="AK50" s="52"/>
      <c r="AL50" s="52"/>
    </row>
    <row r="51" spans="1:38"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52"/>
      <c r="AB51" s="52"/>
      <c r="AC51" s="52"/>
      <c r="AD51" s="52"/>
      <c r="AE51" s="52"/>
      <c r="AF51" s="52"/>
      <c r="AG51" s="52"/>
      <c r="AH51" s="52"/>
      <c r="AI51" s="52"/>
      <c r="AJ51" s="52"/>
      <c r="AK51" s="52"/>
      <c r="AL51" s="52"/>
    </row>
    <row r="52" spans="1:38" ht="12.7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52"/>
      <c r="AB52" s="52"/>
      <c r="AC52" s="52"/>
      <c r="AD52" s="52"/>
      <c r="AE52" s="52"/>
      <c r="AF52" s="52"/>
      <c r="AG52" s="52"/>
      <c r="AH52" s="52"/>
      <c r="AI52" s="52"/>
      <c r="AJ52" s="52"/>
      <c r="AK52" s="52"/>
      <c r="AL52" s="52"/>
    </row>
    <row r="53" spans="1:38" ht="12.7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52"/>
      <c r="AB53" s="52"/>
      <c r="AC53" s="52"/>
      <c r="AD53" s="52"/>
      <c r="AE53" s="52"/>
      <c r="AF53" s="52"/>
      <c r="AG53" s="52"/>
      <c r="AH53" s="52"/>
      <c r="AI53" s="52"/>
      <c r="AJ53" s="52"/>
      <c r="AK53" s="52"/>
      <c r="AL53" s="52"/>
    </row>
    <row r="54" spans="1:38" ht="12.7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52"/>
      <c r="AB54" s="52"/>
      <c r="AC54" s="52"/>
      <c r="AD54" s="52"/>
      <c r="AE54" s="52"/>
      <c r="AF54" s="52"/>
      <c r="AG54" s="52"/>
      <c r="AH54" s="52"/>
      <c r="AI54" s="52"/>
      <c r="AJ54" s="52"/>
      <c r="AK54" s="52"/>
      <c r="AL54" s="52"/>
    </row>
    <row r="55" spans="1:38" ht="12.7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52"/>
      <c r="AB55" s="52"/>
      <c r="AC55" s="52"/>
      <c r="AD55" s="52"/>
      <c r="AE55" s="52"/>
      <c r="AF55" s="52"/>
      <c r="AG55" s="52"/>
      <c r="AH55" s="52"/>
      <c r="AI55" s="52"/>
      <c r="AJ55" s="52"/>
      <c r="AK55" s="52"/>
      <c r="AL55" s="52"/>
    </row>
    <row r="56" spans="1:38" ht="12.7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52"/>
      <c r="AB56" s="52"/>
      <c r="AC56" s="52"/>
      <c r="AD56" s="52"/>
      <c r="AE56" s="52"/>
      <c r="AF56" s="52"/>
      <c r="AG56" s="52"/>
      <c r="AH56" s="52"/>
      <c r="AI56" s="52"/>
      <c r="AJ56" s="52"/>
      <c r="AK56" s="52"/>
      <c r="AL56" s="52"/>
    </row>
    <row r="57" spans="1:38" ht="12.75">
      <c r="A57" s="31"/>
      <c r="B57" s="31"/>
      <c r="C57" s="30"/>
      <c r="D57" s="30"/>
      <c r="E57" s="30"/>
      <c r="F57" s="30"/>
      <c r="G57" s="30"/>
      <c r="H57" s="30"/>
      <c r="I57" s="30"/>
      <c r="J57" s="30"/>
      <c r="K57" s="30"/>
      <c r="L57" s="30"/>
      <c r="M57" s="30"/>
      <c r="N57" s="30"/>
      <c r="O57" s="30"/>
      <c r="P57" s="30"/>
      <c r="Q57" s="30"/>
      <c r="R57" s="30"/>
      <c r="S57" s="31"/>
      <c r="T57" s="31"/>
      <c r="U57" s="31"/>
      <c r="V57" s="31"/>
      <c r="W57" s="31"/>
      <c r="X57" s="31"/>
      <c r="Y57" s="31"/>
      <c r="Z57" s="31"/>
      <c r="AA57" s="52"/>
      <c r="AB57" s="52"/>
      <c r="AC57" s="52"/>
      <c r="AD57" s="52"/>
      <c r="AE57" s="52"/>
      <c r="AF57" s="52"/>
      <c r="AG57" s="52"/>
      <c r="AH57" s="52"/>
      <c r="AI57" s="52"/>
      <c r="AJ57" s="52"/>
      <c r="AK57" s="52"/>
      <c r="AL57" s="52"/>
    </row>
    <row r="58" spans="1:38" ht="12.75">
      <c r="A58" s="31"/>
      <c r="B58" s="31"/>
      <c r="C58" s="57"/>
      <c r="D58" s="57"/>
      <c r="E58" s="57"/>
      <c r="F58" s="57"/>
      <c r="G58" s="57"/>
      <c r="H58" s="57"/>
      <c r="I58" s="30"/>
      <c r="J58" s="30"/>
      <c r="K58" s="30"/>
      <c r="L58" s="30"/>
      <c r="M58" s="30"/>
      <c r="N58" s="30"/>
      <c r="O58" s="30"/>
      <c r="P58" s="30"/>
      <c r="Q58" s="30"/>
      <c r="R58" s="30"/>
      <c r="S58" s="30"/>
      <c r="T58" s="30"/>
      <c r="U58" s="30"/>
      <c r="V58" s="30"/>
      <c r="W58" s="30"/>
      <c r="X58" s="31"/>
      <c r="Y58" s="31"/>
      <c r="Z58" s="31"/>
      <c r="AA58" s="52"/>
      <c r="AB58" s="52"/>
      <c r="AC58" s="52"/>
      <c r="AD58" s="52"/>
      <c r="AE58" s="52"/>
      <c r="AF58" s="52"/>
      <c r="AG58" s="52"/>
      <c r="AH58" s="52"/>
      <c r="AI58" s="52"/>
      <c r="AJ58" s="52"/>
      <c r="AK58" s="52"/>
      <c r="AL58" s="52"/>
    </row>
    <row r="59" spans="1:38" ht="12.75">
      <c r="A59" s="31"/>
      <c r="B59" s="30"/>
      <c r="C59" s="58"/>
      <c r="D59" s="58"/>
      <c r="E59" s="58"/>
      <c r="F59" s="58"/>
      <c r="G59" s="58"/>
      <c r="H59" s="58"/>
      <c r="I59" s="58"/>
      <c r="J59" s="58"/>
      <c r="K59" s="58"/>
      <c r="L59" s="58"/>
      <c r="M59" s="58"/>
      <c r="N59" s="58"/>
      <c r="O59" s="58"/>
      <c r="P59" s="58"/>
      <c r="Q59" s="58"/>
      <c r="R59" s="58"/>
      <c r="S59" s="58"/>
      <c r="T59" s="58"/>
      <c r="U59" s="58"/>
      <c r="V59" s="58"/>
      <c r="W59" s="58"/>
      <c r="X59" s="58"/>
      <c r="Y59" s="58"/>
      <c r="Z59" s="58"/>
      <c r="AA59" s="52"/>
      <c r="AB59" s="52"/>
      <c r="AC59" s="52"/>
      <c r="AD59" s="52"/>
      <c r="AE59" s="52"/>
      <c r="AF59" s="52"/>
      <c r="AG59" s="52"/>
      <c r="AH59" s="52"/>
      <c r="AI59" s="52"/>
      <c r="AJ59" s="52"/>
      <c r="AK59" s="52"/>
      <c r="AL59" s="52"/>
    </row>
    <row r="60" spans="1:38" ht="12.75">
      <c r="A60" s="31"/>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52"/>
      <c r="AB60" s="52"/>
      <c r="AC60" s="52"/>
      <c r="AD60" s="52"/>
      <c r="AE60" s="52"/>
      <c r="AF60" s="52"/>
      <c r="AG60" s="52"/>
      <c r="AH60" s="52"/>
      <c r="AI60" s="52"/>
      <c r="AJ60" s="52"/>
      <c r="AK60" s="52"/>
      <c r="AL60" s="52"/>
    </row>
    <row r="61" spans="1:38" ht="12.75">
      <c r="A61" s="31"/>
      <c r="B61" s="30"/>
      <c r="C61" s="30"/>
      <c r="D61" s="30"/>
      <c r="E61" s="60"/>
      <c r="F61" s="61"/>
      <c r="G61" s="61"/>
      <c r="H61" s="60"/>
      <c r="I61" s="30"/>
      <c r="J61" s="30"/>
      <c r="K61" s="30"/>
      <c r="L61" s="30"/>
      <c r="M61" s="30"/>
      <c r="N61" s="62"/>
      <c r="O61" s="30"/>
      <c r="P61" s="30"/>
      <c r="Q61" s="30"/>
      <c r="R61" s="30"/>
      <c r="S61" s="31"/>
      <c r="T61" s="31"/>
      <c r="U61" s="31"/>
      <c r="V61" s="31"/>
      <c r="W61" s="31"/>
      <c r="X61" s="31"/>
      <c r="Y61" s="31"/>
      <c r="Z61" s="31"/>
      <c r="AA61" s="52"/>
      <c r="AB61" s="52"/>
      <c r="AC61" s="52"/>
      <c r="AD61" s="52"/>
      <c r="AE61" s="52"/>
      <c r="AF61" s="52"/>
      <c r="AG61" s="52"/>
      <c r="AH61" s="52"/>
      <c r="AI61" s="52"/>
      <c r="AJ61" s="52"/>
      <c r="AK61" s="52"/>
      <c r="AL61" s="52"/>
    </row>
    <row r="62" spans="1:38" ht="12.75">
      <c r="A62" s="31"/>
      <c r="B62" s="30"/>
      <c r="C62" s="63"/>
      <c r="D62" s="63"/>
      <c r="E62" s="63"/>
      <c r="F62" s="64">
        <f>MIN(C60:N60)</f>
        <v>0</v>
      </c>
      <c r="G62" s="64">
        <f>MAX(C60:N60)</f>
        <v>0</v>
      </c>
      <c r="H62" s="63"/>
      <c r="I62" s="63"/>
      <c r="J62" s="63"/>
      <c r="K62" s="63"/>
      <c r="L62" s="63"/>
      <c r="M62" s="63"/>
      <c r="N62" s="63"/>
      <c r="O62" s="63"/>
      <c r="P62" s="63"/>
      <c r="Q62" s="63"/>
      <c r="R62" s="63"/>
      <c r="S62" s="52"/>
      <c r="T62" s="52"/>
      <c r="U62" s="52"/>
      <c r="V62" s="52"/>
      <c r="W62" s="52"/>
      <c r="X62" s="52"/>
      <c r="Y62" s="52"/>
      <c r="Z62" s="52"/>
      <c r="AA62" s="52"/>
      <c r="AB62" s="52"/>
      <c r="AC62" s="52"/>
      <c r="AD62" s="52"/>
      <c r="AE62" s="52"/>
      <c r="AF62" s="52"/>
      <c r="AG62" s="52"/>
      <c r="AH62" s="52"/>
      <c r="AI62" s="52"/>
      <c r="AJ62" s="52"/>
      <c r="AK62" s="52"/>
      <c r="AL62" s="52"/>
    </row>
    <row r="63" spans="1:38" ht="12.75">
      <c r="A63" s="52"/>
      <c r="B63" s="63"/>
      <c r="C63" s="65">
        <f>'Figure 2'!D78</f>
        <v>819786027</v>
      </c>
      <c r="D63" s="63"/>
      <c r="E63" s="63"/>
      <c r="F63" s="63"/>
      <c r="G63" s="63"/>
      <c r="H63" s="63"/>
      <c r="I63" s="63"/>
      <c r="J63" s="63"/>
      <c r="K63" s="63"/>
      <c r="L63" s="63"/>
      <c r="M63" s="63"/>
      <c r="N63" s="63"/>
      <c r="O63" s="63"/>
      <c r="P63" s="63"/>
      <c r="Q63" s="63"/>
      <c r="R63" s="63"/>
      <c r="S63" s="52"/>
      <c r="T63" s="52"/>
      <c r="U63" s="52"/>
      <c r="V63" s="52"/>
      <c r="W63" s="52"/>
      <c r="X63" s="52"/>
      <c r="Y63" s="52"/>
      <c r="Z63" s="52"/>
      <c r="AA63" s="52"/>
      <c r="AB63" s="52"/>
      <c r="AC63" s="52"/>
      <c r="AD63" s="52"/>
      <c r="AE63" s="52"/>
      <c r="AF63" s="52"/>
      <c r="AG63" s="52"/>
      <c r="AH63" s="52"/>
      <c r="AI63" s="52"/>
      <c r="AJ63" s="52"/>
      <c r="AK63" s="52"/>
      <c r="AL63" s="52"/>
    </row>
    <row r="64" spans="1:38" ht="12.75">
      <c r="A64" s="52"/>
      <c r="B64" s="66" t="s">
        <v>12</v>
      </c>
      <c r="C64" s="65">
        <f>'Figure 2'!D80</f>
        <v>299348215</v>
      </c>
      <c r="D64" s="67"/>
      <c r="E64" s="63"/>
      <c r="F64" s="63"/>
      <c r="G64" s="63"/>
      <c r="H64" s="63"/>
      <c r="I64" s="63"/>
      <c r="J64" s="63"/>
      <c r="K64" s="63"/>
      <c r="L64" s="63"/>
      <c r="M64" s="63"/>
      <c r="N64" s="63"/>
      <c r="O64" s="63"/>
      <c r="P64" s="63"/>
      <c r="Q64" s="63"/>
      <c r="R64" s="63"/>
      <c r="S64" s="52"/>
      <c r="T64" s="52"/>
      <c r="U64" s="52"/>
      <c r="V64" s="52"/>
      <c r="W64" s="52"/>
      <c r="X64" s="52"/>
      <c r="Y64" s="52"/>
      <c r="Z64" s="52"/>
      <c r="AA64" s="52"/>
      <c r="AB64" s="52"/>
      <c r="AC64" s="52"/>
      <c r="AD64" s="52"/>
      <c r="AE64" s="52"/>
      <c r="AF64" s="52"/>
      <c r="AG64" s="52"/>
      <c r="AH64" s="52"/>
      <c r="AI64" s="52"/>
      <c r="AJ64" s="52"/>
      <c r="AK64" s="52"/>
      <c r="AL64" s="52"/>
    </row>
    <row r="65" spans="1:38" ht="12.75">
      <c r="A65" s="52"/>
      <c r="B65" s="66" t="s">
        <v>14</v>
      </c>
      <c r="C65" s="65">
        <f>'Figure 2'!D79</f>
        <v>385110224</v>
      </c>
      <c r="D65" s="67"/>
      <c r="E65" s="63"/>
      <c r="F65" s="63"/>
      <c r="G65" s="63"/>
      <c r="H65" s="63"/>
      <c r="I65" s="63"/>
      <c r="J65" s="63"/>
      <c r="K65" s="63"/>
      <c r="L65" s="63"/>
      <c r="M65" s="63"/>
      <c r="N65" s="63"/>
      <c r="O65" s="63"/>
      <c r="P65" s="63"/>
      <c r="Q65" s="63"/>
      <c r="R65" s="63"/>
      <c r="S65" s="52"/>
      <c r="T65" s="52"/>
      <c r="U65" s="52"/>
      <c r="V65" s="52"/>
      <c r="W65" s="52"/>
      <c r="X65" s="52"/>
      <c r="Y65" s="52"/>
      <c r="Z65" s="52"/>
      <c r="AA65" s="52"/>
      <c r="AB65" s="52"/>
      <c r="AC65" s="52"/>
      <c r="AD65" s="52"/>
      <c r="AE65" s="52"/>
      <c r="AF65" s="52"/>
      <c r="AG65" s="52"/>
      <c r="AH65" s="52"/>
      <c r="AI65" s="52"/>
      <c r="AJ65" s="52"/>
      <c r="AK65" s="52"/>
      <c r="AL65" s="52"/>
    </row>
    <row r="66" spans="1:38" ht="12.75">
      <c r="A66" s="52"/>
      <c r="B66" s="66" t="s">
        <v>13</v>
      </c>
      <c r="C66" s="65">
        <f>'Figure 2'!D81</f>
        <v>135327588</v>
      </c>
      <c r="D66" s="67"/>
      <c r="E66" s="63"/>
      <c r="F66" s="63"/>
      <c r="G66" s="63"/>
      <c r="H66" s="63"/>
      <c r="I66" s="63"/>
      <c r="J66" s="63"/>
      <c r="K66" s="63"/>
      <c r="L66" s="63"/>
      <c r="M66" s="63"/>
      <c r="N66" s="63"/>
      <c r="O66" s="63"/>
      <c r="P66" s="63"/>
      <c r="Q66" s="63"/>
      <c r="R66" s="63"/>
      <c r="S66" s="52"/>
      <c r="T66" s="52"/>
      <c r="U66" s="52"/>
      <c r="V66" s="52"/>
      <c r="W66" s="52"/>
      <c r="X66" s="52"/>
      <c r="Y66" s="52"/>
      <c r="Z66" s="52"/>
      <c r="AA66" s="52"/>
      <c r="AB66" s="52"/>
      <c r="AC66" s="52"/>
      <c r="AD66" s="52"/>
      <c r="AE66" s="52"/>
      <c r="AF66" s="52"/>
      <c r="AG66" s="52"/>
      <c r="AH66" s="52"/>
      <c r="AI66" s="52"/>
      <c r="AJ66" s="52"/>
      <c r="AK66" s="52"/>
      <c r="AL66" s="52"/>
    </row>
    <row r="67" spans="1:38" ht="12.75">
      <c r="A67" s="52"/>
      <c r="B67" s="66" t="s">
        <v>21</v>
      </c>
      <c r="C67" s="68"/>
      <c r="D67" s="67"/>
      <c r="E67" s="63"/>
      <c r="F67" s="63"/>
      <c r="G67" s="63"/>
      <c r="H67" s="63"/>
      <c r="I67" s="63"/>
      <c r="J67" s="63"/>
      <c r="K67" s="63"/>
      <c r="L67" s="63"/>
      <c r="M67" s="63"/>
      <c r="N67" s="63"/>
      <c r="O67" s="63"/>
      <c r="P67" s="63"/>
      <c r="Q67" s="63"/>
      <c r="R67" s="63"/>
      <c r="S67" s="52"/>
      <c r="T67" s="52"/>
      <c r="U67" s="52"/>
      <c r="V67" s="52"/>
      <c r="W67" s="52"/>
      <c r="X67" s="52"/>
      <c r="Y67" s="52"/>
      <c r="Z67" s="52"/>
      <c r="AA67" s="52"/>
      <c r="AB67" s="52"/>
      <c r="AC67" s="52"/>
      <c r="AD67" s="52"/>
      <c r="AE67" s="52"/>
      <c r="AF67" s="52"/>
      <c r="AG67" s="52"/>
      <c r="AH67" s="52"/>
      <c r="AI67" s="52"/>
      <c r="AJ67" s="52"/>
      <c r="AK67" s="52"/>
      <c r="AL67" s="52"/>
    </row>
    <row r="68" spans="1:38" ht="12.75">
      <c r="A68" s="52"/>
      <c r="B68" s="66"/>
      <c r="C68" s="68"/>
      <c r="D68" s="67"/>
      <c r="E68" s="63"/>
      <c r="F68" s="63"/>
      <c r="G68" s="63"/>
      <c r="H68" s="63"/>
      <c r="I68" s="63"/>
      <c r="J68" s="63"/>
      <c r="K68" s="63"/>
      <c r="L68" s="63"/>
      <c r="M68" s="63"/>
      <c r="N68" s="63"/>
      <c r="O68" s="63"/>
      <c r="P68" s="63"/>
      <c r="Q68" s="63"/>
      <c r="R68" s="63"/>
      <c r="S68" s="52"/>
      <c r="T68" s="52"/>
      <c r="U68" s="52"/>
      <c r="V68" s="52"/>
      <c r="W68" s="52"/>
      <c r="X68" s="52"/>
      <c r="Y68" s="52"/>
      <c r="Z68" s="52"/>
      <c r="AA68" s="52"/>
      <c r="AB68" s="52"/>
      <c r="AC68" s="52"/>
      <c r="AD68" s="52"/>
      <c r="AE68" s="52"/>
      <c r="AF68" s="52"/>
      <c r="AG68" s="52"/>
      <c r="AH68" s="52"/>
      <c r="AI68" s="52"/>
      <c r="AJ68" s="52"/>
      <c r="AK68" s="52"/>
      <c r="AL68" s="52"/>
    </row>
    <row r="69" spans="1:38" ht="12.75">
      <c r="A69" s="52"/>
      <c r="B69" s="66"/>
      <c r="C69" s="68"/>
      <c r="D69" s="67"/>
      <c r="E69" s="63"/>
      <c r="F69" s="63"/>
      <c r="G69" s="63"/>
      <c r="H69" s="63"/>
      <c r="I69" s="63"/>
      <c r="J69" s="63"/>
      <c r="K69" s="63"/>
      <c r="L69" s="63"/>
      <c r="M69" s="63"/>
      <c r="N69" s="63"/>
      <c r="O69" s="63"/>
      <c r="P69" s="63"/>
      <c r="Q69" s="63"/>
      <c r="R69" s="63"/>
      <c r="S69" s="52"/>
      <c r="T69" s="52"/>
      <c r="U69" s="52"/>
      <c r="V69" s="52"/>
      <c r="W69" s="52"/>
      <c r="X69" s="52"/>
      <c r="Y69" s="52"/>
      <c r="Z69" s="52"/>
      <c r="AA69" s="52"/>
      <c r="AB69" s="52"/>
      <c r="AC69" s="52"/>
      <c r="AD69" s="52"/>
      <c r="AE69" s="52"/>
      <c r="AF69" s="52"/>
      <c r="AG69" s="52"/>
      <c r="AH69" s="52"/>
      <c r="AI69" s="52"/>
      <c r="AJ69" s="52"/>
      <c r="AK69" s="52"/>
      <c r="AL69" s="52"/>
    </row>
    <row r="70" spans="1:38"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1:38"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1:38" ht="12.75">
      <c r="A72" s="52"/>
      <c r="B72" s="52"/>
      <c r="AA72" s="52"/>
      <c r="AB72" s="52"/>
      <c r="AC72" s="52"/>
      <c r="AD72" s="52"/>
      <c r="AE72" s="52"/>
      <c r="AF72" s="52"/>
      <c r="AG72" s="52"/>
      <c r="AH72" s="52"/>
      <c r="AI72" s="52"/>
      <c r="AJ72" s="52"/>
      <c r="AK72" s="52"/>
      <c r="AL72" s="52"/>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AN63"/>
  <sheetViews>
    <sheetView showGridLines="0" workbookViewId="0" topLeftCell="A1">
      <pane xSplit="2" ySplit="4" topLeftCell="C5" activePane="bottomRight" state="frozen"/>
      <selection pane="topRight" activeCell="C1" sqref="C1"/>
      <selection pane="bottomLeft" activeCell="A5" sqref="A5"/>
      <selection pane="bottomRight" activeCell="B35" sqref="B35"/>
    </sheetView>
  </sheetViews>
  <sheetFormatPr defaultColWidth="9.125" defaultRowHeight="12.75"/>
  <cols>
    <col min="1" max="1" width="9.125" style="12" customWidth="1"/>
    <col min="2" max="2" width="22.75390625" style="12" customWidth="1"/>
    <col min="3" max="28" width="9.125" style="12" customWidth="1"/>
    <col min="29" max="29" width="9.875" style="12" customWidth="1"/>
    <col min="30" max="33" width="10.375" style="12" customWidth="1"/>
    <col min="34" max="16384" width="9.125" style="12" customWidth="1"/>
  </cols>
  <sheetData>
    <row r="1" spans="2:31" ht="12.75">
      <c r="B1" s="69" t="s">
        <v>102</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2:31" ht="12.75">
      <c r="B2" s="70" t="s">
        <v>79</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2:33" ht="16.5" customHeight="1">
      <c r="B3" s="71"/>
      <c r="C3" s="72">
        <v>2021</v>
      </c>
      <c r="D3" s="73"/>
      <c r="E3" s="73"/>
      <c r="F3" s="73"/>
      <c r="G3" s="73"/>
      <c r="H3" s="73"/>
      <c r="I3" s="73"/>
      <c r="J3" s="73"/>
      <c r="K3" s="73"/>
      <c r="L3" s="73"/>
      <c r="M3" s="73"/>
      <c r="N3" s="74"/>
      <c r="O3" s="75">
        <v>2021</v>
      </c>
      <c r="P3" s="72">
        <v>2022</v>
      </c>
      <c r="Q3" s="73"/>
      <c r="R3" s="73"/>
      <c r="S3" s="73"/>
      <c r="T3" s="73"/>
      <c r="U3" s="73"/>
      <c r="V3" s="73"/>
      <c r="W3" s="73"/>
      <c r="X3" s="73"/>
      <c r="Y3" s="73"/>
      <c r="Z3" s="73"/>
      <c r="AA3" s="74"/>
      <c r="AB3" s="75">
        <v>2022</v>
      </c>
      <c r="AC3" s="76" t="s">
        <v>103</v>
      </c>
      <c r="AD3" s="76" t="s">
        <v>104</v>
      </c>
      <c r="AE3" s="76" t="s">
        <v>105</v>
      </c>
      <c r="AF3" s="76" t="s">
        <v>106</v>
      </c>
      <c r="AG3" s="76" t="s">
        <v>107</v>
      </c>
    </row>
    <row r="4" spans="2:33" ht="47.25" customHeight="1">
      <c r="B4" s="77"/>
      <c r="C4" s="78" t="s">
        <v>15</v>
      </c>
      <c r="D4" s="79" t="s">
        <v>16</v>
      </c>
      <c r="E4" s="79" t="s">
        <v>17</v>
      </c>
      <c r="F4" s="79" t="s">
        <v>18</v>
      </c>
      <c r="G4" s="79" t="s">
        <v>19</v>
      </c>
      <c r="H4" s="79" t="s">
        <v>20</v>
      </c>
      <c r="I4" s="79" t="s">
        <v>27</v>
      </c>
      <c r="J4" s="79" t="s">
        <v>26</v>
      </c>
      <c r="K4" s="79" t="s">
        <v>25</v>
      </c>
      <c r="L4" s="79" t="s">
        <v>24</v>
      </c>
      <c r="M4" s="79" t="s">
        <v>23</v>
      </c>
      <c r="N4" s="80" t="s">
        <v>22</v>
      </c>
      <c r="O4" s="81"/>
      <c r="P4" s="78" t="s">
        <v>15</v>
      </c>
      <c r="Q4" s="79" t="s">
        <v>16</v>
      </c>
      <c r="R4" s="79" t="s">
        <v>17</v>
      </c>
      <c r="S4" s="79" t="s">
        <v>18</v>
      </c>
      <c r="T4" s="79" t="s">
        <v>19</v>
      </c>
      <c r="U4" s="79" t="s">
        <v>20</v>
      </c>
      <c r="V4" s="79" t="s">
        <v>27</v>
      </c>
      <c r="W4" s="79" t="s">
        <v>26</v>
      </c>
      <c r="X4" s="79" t="s">
        <v>25</v>
      </c>
      <c r="Y4" s="79" t="s">
        <v>24</v>
      </c>
      <c r="Z4" s="79" t="s">
        <v>23</v>
      </c>
      <c r="AA4" s="80" t="s">
        <v>22</v>
      </c>
      <c r="AB4" s="81"/>
      <c r="AC4" s="82"/>
      <c r="AD4" s="82"/>
      <c r="AE4" s="82"/>
      <c r="AF4" s="82"/>
      <c r="AG4" s="82"/>
    </row>
    <row r="5" spans="2:33" ht="14.25">
      <c r="B5" s="83" t="s">
        <v>141</v>
      </c>
      <c r="C5" s="84">
        <v>9928.014</v>
      </c>
      <c r="D5" s="85">
        <v>6768.367</v>
      </c>
      <c r="E5" s="85">
        <v>8506.732</v>
      </c>
      <c r="F5" s="85">
        <v>10001.375</v>
      </c>
      <c r="G5" s="85">
        <v>15204.485</v>
      </c>
      <c r="H5" s="85">
        <v>26989.414</v>
      </c>
      <c r="I5" s="85">
        <v>48960.587</v>
      </c>
      <c r="J5" s="85">
        <v>59263.957</v>
      </c>
      <c r="K5" s="85">
        <v>52442.84</v>
      </c>
      <c r="L5" s="85">
        <v>53716.941</v>
      </c>
      <c r="M5" s="85">
        <v>42146.857</v>
      </c>
      <c r="N5" s="86">
        <v>39880.194</v>
      </c>
      <c r="O5" s="85">
        <f>SUM(C5:N5)</f>
        <v>373809.76300000004</v>
      </c>
      <c r="P5" s="84">
        <v>31536.978</v>
      </c>
      <c r="Q5" s="85">
        <v>35547.837</v>
      </c>
      <c r="R5" s="85">
        <v>48331.091</v>
      </c>
      <c r="S5" s="85">
        <v>64993.31</v>
      </c>
      <c r="T5" s="85">
        <v>75030.44</v>
      </c>
      <c r="U5" s="85">
        <v>84683.397</v>
      </c>
      <c r="V5" s="85">
        <v>94838.964</v>
      </c>
      <c r="W5" s="85">
        <v>95940.294</v>
      </c>
      <c r="X5" s="85">
        <v>87156.802</v>
      </c>
      <c r="Y5" s="85">
        <v>81346.833</v>
      </c>
      <c r="Z5" s="85">
        <v>59214.644</v>
      </c>
      <c r="AA5" s="86">
        <v>61165.437</v>
      </c>
      <c r="AB5" s="85">
        <f>SUM(P5:AA5)</f>
        <v>819786.027</v>
      </c>
      <c r="AC5" s="87">
        <f>((SUM(P5:AA5)/SUM(C5:N5))-1)*100</f>
        <v>119.30567581243187</v>
      </c>
      <c r="AD5" s="87">
        <f>(SUM(P5:R5)/SUM(C5:E5)-1)*100</f>
        <v>357.94305647877707</v>
      </c>
      <c r="AE5" s="87">
        <f>(SUM(S5:U5)/SUM(F5:H5)-1)*100</f>
        <v>330.5124387315219</v>
      </c>
      <c r="AF5" s="87">
        <f>(SUM(V5:X5)/SUM(I5:K5)-1)*100</f>
        <v>72.98847661576416</v>
      </c>
      <c r="AG5" s="87">
        <f>(SUM(Y5:AA5)/SUM(L5:N5)-1)*100</f>
        <v>48.608355351741814</v>
      </c>
    </row>
    <row r="6" spans="2:39" ht="12.75">
      <c r="B6" s="88" t="s">
        <v>33</v>
      </c>
      <c r="C6" s="89">
        <v>365.177</v>
      </c>
      <c r="D6" s="90">
        <v>190.071</v>
      </c>
      <c r="E6" s="90">
        <v>208.017</v>
      </c>
      <c r="F6" s="90">
        <v>302.709</v>
      </c>
      <c r="G6" s="90">
        <v>511.864</v>
      </c>
      <c r="H6" s="90">
        <v>929.772</v>
      </c>
      <c r="I6" s="90">
        <v>1884.337</v>
      </c>
      <c r="J6" s="90">
        <v>2135.145</v>
      </c>
      <c r="K6" s="90">
        <v>1928.71</v>
      </c>
      <c r="L6" s="90">
        <v>1946.841</v>
      </c>
      <c r="M6" s="90">
        <v>1674.985</v>
      </c>
      <c r="N6" s="91">
        <v>1422.392</v>
      </c>
      <c r="O6" s="90">
        <f aca="true" t="shared" si="0" ref="O6:O40">SUM(C6:N6)</f>
        <v>13500.02</v>
      </c>
      <c r="P6" s="89">
        <v>1164.939</v>
      </c>
      <c r="Q6" s="90">
        <v>1291.957</v>
      </c>
      <c r="R6" s="90">
        <v>1737.244</v>
      </c>
      <c r="S6" s="90">
        <v>2329.892</v>
      </c>
      <c r="T6" s="90">
        <v>2551.161</v>
      </c>
      <c r="U6" s="90">
        <v>2559.883</v>
      </c>
      <c r="V6" s="90">
        <v>3202.306</v>
      </c>
      <c r="W6" s="90">
        <v>3122.872</v>
      </c>
      <c r="X6" s="90">
        <v>2901.945</v>
      </c>
      <c r="Y6" s="90">
        <v>2723.172</v>
      </c>
      <c r="Z6" s="90">
        <v>2148.977</v>
      </c>
      <c r="AA6" s="91">
        <v>2139.544</v>
      </c>
      <c r="AB6" s="90">
        <f aca="true" t="shared" si="1" ref="AB6:AB38">SUM(P6:AA6)</f>
        <v>27873.892</v>
      </c>
      <c r="AC6" s="92">
        <f aca="true" t="shared" si="2" ref="AC6:AC40">((SUM(P6:AA6)/SUM(C6:N6))-1)*100</f>
        <v>106.47296818819525</v>
      </c>
      <c r="AD6" s="92">
        <f aca="true" t="shared" si="3" ref="AD6:AD40">(SUM(P6:R6)/SUM(C6:E6)-1)*100</f>
        <v>449.499846056088</v>
      </c>
      <c r="AE6" s="92">
        <f>(SUM(S6:U6)/SUM(F6:H6)-1)*100</f>
        <v>326.5747888175791</v>
      </c>
      <c r="AF6" s="92">
        <f>(SUM(V6:X6)/SUM(I6:K6)-1)*100</f>
        <v>55.12483457158073</v>
      </c>
      <c r="AG6" s="92">
        <f>(SUM(Y6:AA6)/SUM(L6:N6)-1)*100</f>
        <v>39.00455927955531</v>
      </c>
      <c r="AH6" s="175"/>
      <c r="AL6" s="12" t="s">
        <v>108</v>
      </c>
      <c r="AM6" s="12" t="s">
        <v>109</v>
      </c>
    </row>
    <row r="7" spans="2:39" ht="12.75">
      <c r="B7" s="93" t="s">
        <v>34</v>
      </c>
      <c r="C7" s="94">
        <v>191.389</v>
      </c>
      <c r="D7" s="95">
        <v>109.378</v>
      </c>
      <c r="E7" s="95">
        <v>131.996</v>
      </c>
      <c r="F7" s="95">
        <v>162.755</v>
      </c>
      <c r="G7" s="95">
        <v>226.731</v>
      </c>
      <c r="H7" s="95">
        <v>409.559</v>
      </c>
      <c r="I7" s="90">
        <v>872.946</v>
      </c>
      <c r="J7" s="90">
        <v>1070.498</v>
      </c>
      <c r="K7" s="90">
        <v>703.187</v>
      </c>
      <c r="L7" s="90">
        <v>459.657</v>
      </c>
      <c r="M7" s="90">
        <v>320.494</v>
      </c>
      <c r="N7" s="91">
        <v>389.287</v>
      </c>
      <c r="O7" s="90">
        <f t="shared" si="0"/>
        <v>5047.8769999999995</v>
      </c>
      <c r="P7" s="94">
        <v>343.198</v>
      </c>
      <c r="Q7" s="95">
        <v>342.555</v>
      </c>
      <c r="R7" s="95">
        <v>431.234</v>
      </c>
      <c r="S7" s="95">
        <v>579.31</v>
      </c>
      <c r="T7" s="95">
        <v>696.407</v>
      </c>
      <c r="U7" s="95">
        <v>954.25</v>
      </c>
      <c r="V7" s="90">
        <v>1305.219</v>
      </c>
      <c r="W7" s="90">
        <v>1323.085</v>
      </c>
      <c r="X7" s="90">
        <v>991.406</v>
      </c>
      <c r="Y7" s="90">
        <v>714.587</v>
      </c>
      <c r="Z7" s="90">
        <v>538.884</v>
      </c>
      <c r="AA7" s="91">
        <v>587.367</v>
      </c>
      <c r="AB7" s="90">
        <f t="shared" si="1"/>
        <v>8807.502</v>
      </c>
      <c r="AC7" s="96">
        <f t="shared" si="2"/>
        <v>74.4793306176042</v>
      </c>
      <c r="AD7" s="96">
        <f t="shared" si="3"/>
        <v>158.10593789210253</v>
      </c>
      <c r="AE7" s="96">
        <f aca="true" t="shared" si="4" ref="AE7:AE40">(SUM(S7:U7)/SUM(F7:H7)-1)*100</f>
        <v>179.07902558679422</v>
      </c>
      <c r="AF7" s="96">
        <f aca="true" t="shared" si="5" ref="AF7:AF40">(SUM(V7:X7)/SUM(I7:K7)-1)*100</f>
        <v>36.766704538713554</v>
      </c>
      <c r="AG7" s="96">
        <f aca="true" t="shared" si="6" ref="AG7:AG40">(SUM(Y7:AA7)/SUM(L7:N7)-1)*100</f>
        <v>57.41219286529082</v>
      </c>
      <c r="AH7" s="175"/>
      <c r="AL7" s="12" t="s">
        <v>64</v>
      </c>
      <c r="AM7" s="12" t="s">
        <v>109</v>
      </c>
    </row>
    <row r="8" spans="2:39" ht="12.75">
      <c r="B8" s="93" t="s">
        <v>62</v>
      </c>
      <c r="C8" s="94">
        <v>89.406</v>
      </c>
      <c r="D8" s="95">
        <v>78.802</v>
      </c>
      <c r="E8" s="95">
        <v>88.415</v>
      </c>
      <c r="F8" s="95">
        <v>103.236</v>
      </c>
      <c r="G8" s="95">
        <v>141.661</v>
      </c>
      <c r="H8" s="95">
        <v>329.34</v>
      </c>
      <c r="I8" s="90">
        <v>699.085</v>
      </c>
      <c r="J8" s="90">
        <v>794.335</v>
      </c>
      <c r="K8" s="90">
        <v>721.256</v>
      </c>
      <c r="L8" s="90">
        <v>654.893</v>
      </c>
      <c r="M8" s="90">
        <v>557.765</v>
      </c>
      <c r="N8" s="91">
        <v>496.966</v>
      </c>
      <c r="O8" s="90">
        <f t="shared" si="0"/>
        <v>4755.160000000001</v>
      </c>
      <c r="P8" s="94">
        <v>353.064</v>
      </c>
      <c r="Q8" s="95">
        <v>448.234</v>
      </c>
      <c r="R8" s="95">
        <v>621.263</v>
      </c>
      <c r="S8" s="95">
        <v>824.372</v>
      </c>
      <c r="T8" s="95">
        <v>958.424</v>
      </c>
      <c r="U8" s="95">
        <v>1280.206</v>
      </c>
      <c r="V8" s="90">
        <v>1555.978</v>
      </c>
      <c r="W8" s="90">
        <v>1521.98</v>
      </c>
      <c r="X8" s="90">
        <v>1300.546</v>
      </c>
      <c r="Y8" s="90">
        <v>1056.392</v>
      </c>
      <c r="Z8" s="90">
        <v>774.294</v>
      </c>
      <c r="AA8" s="91">
        <v>837.897</v>
      </c>
      <c r="AB8" s="90">
        <f t="shared" si="1"/>
        <v>11532.650000000001</v>
      </c>
      <c r="AC8" s="96">
        <f t="shared" si="2"/>
        <v>142.52916831399995</v>
      </c>
      <c r="AD8" s="96">
        <f t="shared" si="3"/>
        <v>454.3388550519634</v>
      </c>
      <c r="AE8" s="96">
        <f t="shared" si="4"/>
        <v>433.4038036559817</v>
      </c>
      <c r="AF8" s="96">
        <f t="shared" si="5"/>
        <v>97.70404339054562</v>
      </c>
      <c r="AG8" s="96">
        <f t="shared" si="6"/>
        <v>56.09180732137595</v>
      </c>
      <c r="AH8" s="175"/>
      <c r="AL8" s="12" t="s">
        <v>145</v>
      </c>
      <c r="AM8" s="12" t="s">
        <v>109</v>
      </c>
    </row>
    <row r="9" spans="2:39" ht="12.75">
      <c r="B9" s="93" t="s">
        <v>35</v>
      </c>
      <c r="C9" s="94">
        <v>193.382</v>
      </c>
      <c r="D9" s="95">
        <v>116.984</v>
      </c>
      <c r="E9" s="95">
        <v>165.61</v>
      </c>
      <c r="F9" s="95">
        <v>203.784</v>
      </c>
      <c r="G9" s="95">
        <v>288.724</v>
      </c>
      <c r="H9" s="95">
        <v>590.578</v>
      </c>
      <c r="I9" s="90">
        <v>1497.6</v>
      </c>
      <c r="J9" s="90">
        <v>1532.329</v>
      </c>
      <c r="K9" s="90">
        <v>1545.364</v>
      </c>
      <c r="L9" s="90">
        <v>1883.441</v>
      </c>
      <c r="M9" s="90">
        <v>1532.79</v>
      </c>
      <c r="N9" s="91">
        <v>1267.231</v>
      </c>
      <c r="O9" s="90">
        <f t="shared" si="0"/>
        <v>10817.817</v>
      </c>
      <c r="P9" s="94">
        <v>955.277</v>
      </c>
      <c r="Q9" s="95">
        <v>1194.114</v>
      </c>
      <c r="R9" s="95">
        <v>1654.271</v>
      </c>
      <c r="S9" s="95">
        <v>2189.086</v>
      </c>
      <c r="T9" s="95">
        <v>2507.209</v>
      </c>
      <c r="U9" s="95">
        <v>2736.553</v>
      </c>
      <c r="V9" s="90">
        <v>3042.711</v>
      </c>
      <c r="W9" s="90">
        <v>2855.112</v>
      </c>
      <c r="X9" s="90">
        <v>2778.727</v>
      </c>
      <c r="Y9" s="90">
        <v>2755.61</v>
      </c>
      <c r="Z9" s="90">
        <v>2017.894</v>
      </c>
      <c r="AA9" s="91">
        <v>1963.009</v>
      </c>
      <c r="AB9" s="90">
        <f t="shared" si="1"/>
        <v>26649.572999999997</v>
      </c>
      <c r="AC9" s="96">
        <f t="shared" si="2"/>
        <v>146.34889830360413</v>
      </c>
      <c r="AD9" s="96">
        <f t="shared" si="3"/>
        <v>699.1289476780343</v>
      </c>
      <c r="AE9" s="96">
        <f t="shared" si="4"/>
        <v>586.2657258980357</v>
      </c>
      <c r="AF9" s="96">
        <f t="shared" si="5"/>
        <v>89.63922091984054</v>
      </c>
      <c r="AG9" s="96">
        <f t="shared" si="6"/>
        <v>43.83618357531247</v>
      </c>
      <c r="AH9" s="175"/>
      <c r="AL9" s="176" t="s">
        <v>38</v>
      </c>
      <c r="AM9" s="176">
        <v>3.562120611047668</v>
      </c>
    </row>
    <row r="10" spans="2:39" ht="12.75">
      <c r="B10" s="93" t="s">
        <v>36</v>
      </c>
      <c r="C10" s="94">
        <v>1648.149</v>
      </c>
      <c r="D10" s="95">
        <v>1196.831</v>
      </c>
      <c r="E10" s="95">
        <v>1791.215</v>
      </c>
      <c r="F10" s="95">
        <v>2087.961</v>
      </c>
      <c r="G10" s="95">
        <v>3010.568</v>
      </c>
      <c r="H10" s="95">
        <v>5164.51</v>
      </c>
      <c r="I10" s="90">
        <v>9394.201</v>
      </c>
      <c r="J10" s="90">
        <v>11199.195</v>
      </c>
      <c r="K10" s="90">
        <v>10618.89</v>
      </c>
      <c r="L10" s="90">
        <v>11859</v>
      </c>
      <c r="M10" s="90">
        <v>8207.078</v>
      </c>
      <c r="N10" s="91">
        <v>7419.772</v>
      </c>
      <c r="O10" s="90">
        <f t="shared" si="0"/>
        <v>73597.37</v>
      </c>
      <c r="P10" s="94">
        <v>5846.554</v>
      </c>
      <c r="Q10" s="95">
        <v>5953.831</v>
      </c>
      <c r="R10" s="95">
        <v>8800.311</v>
      </c>
      <c r="S10" s="95">
        <v>12754.206</v>
      </c>
      <c r="T10" s="95">
        <v>14791.466</v>
      </c>
      <c r="U10" s="95">
        <v>16268.203</v>
      </c>
      <c r="V10" s="90">
        <v>16935.054</v>
      </c>
      <c r="W10" s="90">
        <v>17545.739</v>
      </c>
      <c r="X10" s="90">
        <v>16823.304</v>
      </c>
      <c r="Y10" s="90">
        <v>16681.865</v>
      </c>
      <c r="Z10" s="90">
        <v>11651.673</v>
      </c>
      <c r="AA10" s="91">
        <v>11250.437</v>
      </c>
      <c r="AB10" s="90">
        <f t="shared" si="1"/>
        <v>155302.643</v>
      </c>
      <c r="AC10" s="96">
        <f t="shared" si="2"/>
        <v>111.0165662169722</v>
      </c>
      <c r="AD10" s="96">
        <f t="shared" si="3"/>
        <v>344.3448992115302</v>
      </c>
      <c r="AE10" s="96">
        <f t="shared" si="4"/>
        <v>326.909368657763</v>
      </c>
      <c r="AF10" s="96">
        <f t="shared" si="5"/>
        <v>64.37148179406023</v>
      </c>
      <c r="AG10" s="96">
        <f t="shared" si="6"/>
        <v>44.01582996341753</v>
      </c>
      <c r="AH10" s="175"/>
      <c r="AL10" s="176" t="s">
        <v>56</v>
      </c>
      <c r="AM10" s="176">
        <v>3.032733801339643</v>
      </c>
    </row>
    <row r="11" spans="2:39" ht="12.75">
      <c r="B11" s="93" t="s">
        <v>37</v>
      </c>
      <c r="C11" s="94">
        <v>27.323</v>
      </c>
      <c r="D11" s="95">
        <v>24.757</v>
      </c>
      <c r="E11" s="95">
        <v>32.758</v>
      </c>
      <c r="F11" s="95">
        <v>44.348</v>
      </c>
      <c r="G11" s="95">
        <v>54.531</v>
      </c>
      <c r="H11" s="95">
        <v>97.112</v>
      </c>
      <c r="I11" s="90">
        <v>158.514</v>
      </c>
      <c r="J11" s="90">
        <v>176.861</v>
      </c>
      <c r="K11" s="90">
        <v>162.977</v>
      </c>
      <c r="L11" s="90">
        <v>184.622</v>
      </c>
      <c r="M11" s="90">
        <v>163.275</v>
      </c>
      <c r="N11" s="91">
        <v>165.863</v>
      </c>
      <c r="O11" s="90">
        <f t="shared" si="0"/>
        <v>1292.941</v>
      </c>
      <c r="P11" s="94">
        <v>131.861</v>
      </c>
      <c r="Q11" s="95">
        <v>126.27</v>
      </c>
      <c r="R11" s="95">
        <v>171.744</v>
      </c>
      <c r="S11" s="95">
        <v>216.222</v>
      </c>
      <c r="T11" s="95">
        <v>271.138</v>
      </c>
      <c r="U11" s="95">
        <v>278.647</v>
      </c>
      <c r="V11" s="90">
        <v>282.461</v>
      </c>
      <c r="W11" s="90">
        <v>285.313</v>
      </c>
      <c r="X11" s="90">
        <v>273.602</v>
      </c>
      <c r="Y11" s="90">
        <v>282.504</v>
      </c>
      <c r="Z11" s="90">
        <v>206.429</v>
      </c>
      <c r="AA11" s="91">
        <v>205.174</v>
      </c>
      <c r="AB11" s="90">
        <f t="shared" si="1"/>
        <v>2731.365</v>
      </c>
      <c r="AC11" s="96">
        <f t="shared" si="2"/>
        <v>111.25209889701075</v>
      </c>
      <c r="AD11" s="96">
        <f t="shared" si="3"/>
        <v>406.70100662439006</v>
      </c>
      <c r="AE11" s="96">
        <f t="shared" si="4"/>
        <v>290.83784459490494</v>
      </c>
      <c r="AF11" s="96">
        <f t="shared" si="5"/>
        <v>68.83166918162263</v>
      </c>
      <c r="AG11" s="96">
        <f t="shared" si="6"/>
        <v>35.10335565244471</v>
      </c>
      <c r="AH11" s="175"/>
      <c r="AL11" s="176" t="s">
        <v>55</v>
      </c>
      <c r="AM11" s="176">
        <v>3.025439276847984</v>
      </c>
    </row>
    <row r="12" spans="2:39" ht="12.75">
      <c r="B12" s="93" t="s">
        <v>38</v>
      </c>
      <c r="C12" s="94">
        <v>205.836</v>
      </c>
      <c r="D12" s="95">
        <v>97.721</v>
      </c>
      <c r="E12" s="95">
        <v>113.095</v>
      </c>
      <c r="F12" s="95">
        <v>123.804</v>
      </c>
      <c r="G12" s="95">
        <v>157.422</v>
      </c>
      <c r="H12" s="95">
        <v>311.228</v>
      </c>
      <c r="I12" s="90">
        <v>709.1</v>
      </c>
      <c r="J12" s="90">
        <v>1395.638</v>
      </c>
      <c r="K12" s="90">
        <v>1462.127</v>
      </c>
      <c r="L12" s="90">
        <v>1678.739</v>
      </c>
      <c r="M12" s="90">
        <v>1508.568</v>
      </c>
      <c r="N12" s="91">
        <v>1334.081</v>
      </c>
      <c r="O12" s="90">
        <f t="shared" si="0"/>
        <v>9097.358999999999</v>
      </c>
      <c r="P12" s="94">
        <v>1094.355</v>
      </c>
      <c r="Q12" s="95">
        <v>1510.167</v>
      </c>
      <c r="R12" s="95">
        <v>2078.864</v>
      </c>
      <c r="S12" s="95">
        <v>2780.989</v>
      </c>
      <c r="T12" s="95">
        <v>3008.2</v>
      </c>
      <c r="U12" s="95">
        <v>3317.775</v>
      </c>
      <c r="V12" s="90">
        <v>3583.22</v>
      </c>
      <c r="W12" s="90">
        <v>3596.644</v>
      </c>
      <c r="X12" s="90">
        <v>3229.495</v>
      </c>
      <c r="Y12" s="90">
        <v>3125.998</v>
      </c>
      <c r="Z12" s="90">
        <v>2541.819</v>
      </c>
      <c r="AA12" s="91">
        <v>2538.364</v>
      </c>
      <c r="AB12" s="90">
        <f t="shared" si="1"/>
        <v>32405.89</v>
      </c>
      <c r="AC12" s="96">
        <f t="shared" si="2"/>
        <v>256.2120611047668</v>
      </c>
      <c r="AD12" s="96">
        <f t="shared" si="3"/>
        <v>1024.0522066376736</v>
      </c>
      <c r="AE12" s="96">
        <f t="shared" si="4"/>
        <v>1437.1596782197437</v>
      </c>
      <c r="AF12" s="96">
        <f t="shared" si="5"/>
        <v>191.83495871023996</v>
      </c>
      <c r="AG12" s="96">
        <f t="shared" si="6"/>
        <v>81.49694297414867</v>
      </c>
      <c r="AH12" s="175"/>
      <c r="AL12" s="177" t="s">
        <v>47</v>
      </c>
      <c r="AM12" s="177">
        <v>2.6564912657498265</v>
      </c>
    </row>
    <row r="13" spans="2:39" ht="14.25">
      <c r="B13" s="93" t="s">
        <v>143</v>
      </c>
      <c r="C13" s="94">
        <v>289.278</v>
      </c>
      <c r="D13" s="95">
        <v>244.293</v>
      </c>
      <c r="E13" s="95">
        <v>301.175</v>
      </c>
      <c r="F13" s="95">
        <v>404.784</v>
      </c>
      <c r="G13" s="95">
        <v>1020.33</v>
      </c>
      <c r="H13" s="95">
        <v>2765.252</v>
      </c>
      <c r="I13" s="97">
        <v>6143.07</v>
      </c>
      <c r="J13" s="97">
        <v>7524.563</v>
      </c>
      <c r="K13" s="97">
        <v>5916.192</v>
      </c>
      <c r="L13" s="90">
        <v>4573.936</v>
      </c>
      <c r="M13" s="90">
        <v>1629.116</v>
      </c>
      <c r="N13" s="91">
        <v>1433.57</v>
      </c>
      <c r="O13" s="90">
        <f t="shared" si="0"/>
        <v>32245.559</v>
      </c>
      <c r="P13" s="94">
        <v>1011.847</v>
      </c>
      <c r="Q13" s="95">
        <v>1070.215</v>
      </c>
      <c r="R13" s="95">
        <v>1555.753</v>
      </c>
      <c r="S13" s="95">
        <v>3141.662</v>
      </c>
      <c r="T13" s="95">
        <v>5477.43</v>
      </c>
      <c r="U13" s="95">
        <v>7895.465</v>
      </c>
      <c r="V13" s="97">
        <v>9883.277</v>
      </c>
      <c r="W13" s="97">
        <v>10093.579</v>
      </c>
      <c r="X13" s="97">
        <v>8296.522</v>
      </c>
      <c r="Y13" s="90">
        <v>5615.668</v>
      </c>
      <c r="Z13" s="90">
        <v>1951.581</v>
      </c>
      <c r="AA13" s="91">
        <v>1756.469</v>
      </c>
      <c r="AB13" s="90">
        <f t="shared" si="1"/>
        <v>57749.46799999999</v>
      </c>
      <c r="AC13" s="96">
        <f t="shared" si="2"/>
        <v>79.09277987706768</v>
      </c>
      <c r="AD13" s="96">
        <f t="shared" si="3"/>
        <v>335.7990334784472</v>
      </c>
      <c r="AE13" s="96">
        <f t="shared" si="4"/>
        <v>294.10774619687163</v>
      </c>
      <c r="AF13" s="96">
        <f t="shared" si="5"/>
        <v>44.37107153479975</v>
      </c>
      <c r="AG13" s="96">
        <f t="shared" si="6"/>
        <v>22.09217635755707</v>
      </c>
      <c r="AH13" s="175"/>
      <c r="AL13" s="177" t="s">
        <v>58</v>
      </c>
      <c r="AM13" s="177">
        <v>2.641322878998695</v>
      </c>
    </row>
    <row r="14" spans="2:39" ht="12.75">
      <c r="B14" s="93" t="s">
        <v>39</v>
      </c>
      <c r="C14" s="94">
        <v>1952.713</v>
      </c>
      <c r="D14" s="95">
        <v>1479.142</v>
      </c>
      <c r="E14" s="95">
        <v>2149.283</v>
      </c>
      <c r="F14" s="95">
        <v>2554.008</v>
      </c>
      <c r="G14" s="95">
        <v>4163.677</v>
      </c>
      <c r="H14" s="95">
        <v>6738.141</v>
      </c>
      <c r="I14" s="90">
        <v>11592.903</v>
      </c>
      <c r="J14" s="90">
        <v>13939.662</v>
      </c>
      <c r="K14" s="97">
        <v>12862.051</v>
      </c>
      <c r="L14" s="97">
        <v>13972.027</v>
      </c>
      <c r="M14" s="97">
        <v>10667.433</v>
      </c>
      <c r="N14" s="98">
        <v>9827.201</v>
      </c>
      <c r="O14" s="90">
        <f t="shared" si="0"/>
        <v>91898.241</v>
      </c>
      <c r="P14" s="94">
        <v>8085.954</v>
      </c>
      <c r="Q14" s="95">
        <v>9384.452</v>
      </c>
      <c r="R14" s="95">
        <v>12429.575</v>
      </c>
      <c r="S14" s="95">
        <v>16699.638</v>
      </c>
      <c r="T14" s="95">
        <v>18218.631</v>
      </c>
      <c r="U14" s="95">
        <v>20221.283</v>
      </c>
      <c r="V14" s="90">
        <v>22461.205</v>
      </c>
      <c r="W14" s="90">
        <v>22672.57</v>
      </c>
      <c r="X14" s="97">
        <v>20668.252</v>
      </c>
      <c r="Y14" s="97">
        <v>19978.131</v>
      </c>
      <c r="Z14" s="97">
        <v>14301.017</v>
      </c>
      <c r="AA14" s="98">
        <v>14450.495</v>
      </c>
      <c r="AB14" s="90">
        <f t="shared" si="1"/>
        <v>199571.20299999998</v>
      </c>
      <c r="AC14" s="96">
        <f t="shared" si="2"/>
        <v>117.16542213250847</v>
      </c>
      <c r="AD14" s="96">
        <f t="shared" si="3"/>
        <v>435.7326946583296</v>
      </c>
      <c r="AE14" s="96">
        <f t="shared" si="4"/>
        <v>309.781993316501</v>
      </c>
      <c r="AF14" s="96">
        <f t="shared" si="5"/>
        <v>71.38347470384909</v>
      </c>
      <c r="AG14" s="96">
        <f t="shared" si="6"/>
        <v>41.38196618465595</v>
      </c>
      <c r="AH14" s="175"/>
      <c r="AL14" s="177" t="s">
        <v>52</v>
      </c>
      <c r="AM14" s="177">
        <v>2.5542558488813962</v>
      </c>
    </row>
    <row r="15" spans="2:39" ht="12.75">
      <c r="B15" s="93" t="s">
        <v>40</v>
      </c>
      <c r="C15" s="94">
        <v>2814.119</v>
      </c>
      <c r="D15" s="95">
        <v>1708.526</v>
      </c>
      <c r="E15" s="95">
        <v>1788.461</v>
      </c>
      <c r="F15" s="95">
        <v>1761.799</v>
      </c>
      <c r="G15" s="95">
        <v>2826.669</v>
      </c>
      <c r="H15" s="95">
        <v>4634.796</v>
      </c>
      <c r="I15" s="97">
        <v>8613.403</v>
      </c>
      <c r="J15" s="97">
        <v>9965.622</v>
      </c>
      <c r="K15" s="97">
        <v>7971.676</v>
      </c>
      <c r="L15" s="90">
        <v>8499.148</v>
      </c>
      <c r="M15" s="90">
        <v>7797.203</v>
      </c>
      <c r="N15" s="91">
        <v>7652.387</v>
      </c>
      <c r="O15" s="90">
        <f t="shared" si="0"/>
        <v>66033.80900000001</v>
      </c>
      <c r="P15" s="94">
        <v>5654.865</v>
      </c>
      <c r="Q15" s="95">
        <v>6893.358</v>
      </c>
      <c r="R15" s="95">
        <v>8956.095</v>
      </c>
      <c r="S15" s="95">
        <v>11131.522</v>
      </c>
      <c r="T15" s="95">
        <v>12679.354</v>
      </c>
      <c r="U15" s="95">
        <v>13187.026</v>
      </c>
      <c r="V15" s="97">
        <v>15007.442</v>
      </c>
      <c r="W15" s="97">
        <v>15204.35</v>
      </c>
      <c r="X15" s="97">
        <v>13047.693</v>
      </c>
      <c r="Y15" s="90">
        <v>13130.776</v>
      </c>
      <c r="Z15" s="90">
        <v>10286.428</v>
      </c>
      <c r="AA15" s="91">
        <v>11382.029</v>
      </c>
      <c r="AB15" s="90">
        <f t="shared" si="1"/>
        <v>136560.938</v>
      </c>
      <c r="AC15" s="96">
        <f t="shared" si="2"/>
        <v>106.80457491101261</v>
      </c>
      <c r="AD15" s="96">
        <f t="shared" si="3"/>
        <v>240.7377090481446</v>
      </c>
      <c r="AE15" s="96">
        <f t="shared" si="4"/>
        <v>301.1367559250175</v>
      </c>
      <c r="AF15" s="96">
        <f t="shared" si="5"/>
        <v>62.931611485512185</v>
      </c>
      <c r="AG15" s="96">
        <f t="shared" si="6"/>
        <v>45.30716816894487</v>
      </c>
      <c r="AH15" s="175"/>
      <c r="AL15" s="177" t="s">
        <v>35</v>
      </c>
      <c r="AM15" s="177">
        <v>2.4634889830360414</v>
      </c>
    </row>
    <row r="16" spans="2:39" ht="12.75">
      <c r="B16" s="93" t="s">
        <v>41</v>
      </c>
      <c r="C16" s="94">
        <v>40.612</v>
      </c>
      <c r="D16" s="95">
        <v>32.819</v>
      </c>
      <c r="E16" s="95">
        <v>46.92</v>
      </c>
      <c r="F16" s="95">
        <v>65.414</v>
      </c>
      <c r="G16" s="95">
        <v>109.394</v>
      </c>
      <c r="H16" s="95">
        <v>298.829</v>
      </c>
      <c r="I16" s="90">
        <v>854.04</v>
      </c>
      <c r="J16" s="90">
        <v>1210.305</v>
      </c>
      <c r="K16" s="97">
        <v>881.589</v>
      </c>
      <c r="L16" s="97">
        <v>539.331</v>
      </c>
      <c r="M16" s="97">
        <v>183.483</v>
      </c>
      <c r="N16" s="98">
        <v>195.664</v>
      </c>
      <c r="O16" s="90">
        <f t="shared" si="0"/>
        <v>4458.4</v>
      </c>
      <c r="P16" s="94">
        <v>152.785</v>
      </c>
      <c r="Q16" s="95">
        <v>159.813</v>
      </c>
      <c r="R16" s="95">
        <v>235.871</v>
      </c>
      <c r="S16" s="95">
        <v>555.336</v>
      </c>
      <c r="T16" s="95">
        <v>830.587</v>
      </c>
      <c r="U16" s="95">
        <v>1243.587</v>
      </c>
      <c r="V16" s="90">
        <v>1724.113</v>
      </c>
      <c r="W16" s="90">
        <v>1728.214</v>
      </c>
      <c r="X16" s="97">
        <v>1334.518</v>
      </c>
      <c r="Y16" s="97">
        <v>880.24</v>
      </c>
      <c r="Z16" s="97">
        <v>294.311</v>
      </c>
      <c r="AA16" s="98">
        <v>275.946</v>
      </c>
      <c r="AB16" s="90">
        <f t="shared" si="1"/>
        <v>9415.321</v>
      </c>
      <c r="AC16" s="96">
        <f t="shared" si="2"/>
        <v>111.18161223757403</v>
      </c>
      <c r="AD16" s="96">
        <f t="shared" si="3"/>
        <v>355.72450582047503</v>
      </c>
      <c r="AE16" s="96">
        <f t="shared" si="4"/>
        <v>455.1741101307542</v>
      </c>
      <c r="AF16" s="96">
        <f t="shared" si="5"/>
        <v>62.489892848923304</v>
      </c>
      <c r="AG16" s="96">
        <f t="shared" si="6"/>
        <v>57.923978581958394</v>
      </c>
      <c r="AH16" s="175"/>
      <c r="AL16" s="177" t="s">
        <v>62</v>
      </c>
      <c r="AM16" s="177">
        <v>2.4252916831399993</v>
      </c>
    </row>
    <row r="17" spans="2:39" ht="12.75">
      <c r="B17" s="93" t="s">
        <v>42</v>
      </c>
      <c r="C17" s="94">
        <v>1098.354</v>
      </c>
      <c r="D17" s="95">
        <v>948.714</v>
      </c>
      <c r="E17" s="95">
        <v>1089.75</v>
      </c>
      <c r="F17" s="95">
        <v>1385.278</v>
      </c>
      <c r="G17" s="95">
        <v>2083.19</v>
      </c>
      <c r="H17" s="95">
        <v>4581.046</v>
      </c>
      <c r="I17" s="90">
        <v>8198.947</v>
      </c>
      <c r="J17" s="90">
        <v>9818.827</v>
      </c>
      <c r="K17" s="90">
        <v>8713.229</v>
      </c>
      <c r="L17" s="90">
        <v>8319.385</v>
      </c>
      <c r="M17" s="90">
        <v>6937.764</v>
      </c>
      <c r="N17" s="91">
        <v>6534.659</v>
      </c>
      <c r="O17" s="90">
        <f t="shared" si="0"/>
        <v>59709.143000000004</v>
      </c>
      <c r="P17" s="94">
        <v>4526.781</v>
      </c>
      <c r="Q17" s="95">
        <v>5490.629</v>
      </c>
      <c r="R17" s="95">
        <v>7706.307</v>
      </c>
      <c r="S17" s="95">
        <v>10888.43</v>
      </c>
      <c r="T17" s="95">
        <v>12328.635</v>
      </c>
      <c r="U17" s="95">
        <v>13896.893</v>
      </c>
      <c r="V17" s="90">
        <v>15284.204</v>
      </c>
      <c r="W17" s="90">
        <v>15580.519</v>
      </c>
      <c r="X17" s="90">
        <v>14609.95</v>
      </c>
      <c r="Y17" s="90">
        <v>13130.597</v>
      </c>
      <c r="Z17" s="90">
        <v>9321.33</v>
      </c>
      <c r="AA17" s="91">
        <v>9661.444</v>
      </c>
      <c r="AB17" s="90">
        <f t="shared" si="1"/>
        <v>132425.71899999998</v>
      </c>
      <c r="AC17" s="96">
        <f t="shared" si="2"/>
        <v>121.78465867446798</v>
      </c>
      <c r="AD17" s="96">
        <f t="shared" si="3"/>
        <v>465.02216577436116</v>
      </c>
      <c r="AE17" s="96">
        <f t="shared" si="4"/>
        <v>361.07079259691955</v>
      </c>
      <c r="AF17" s="96">
        <f t="shared" si="5"/>
        <v>70.11959109802201</v>
      </c>
      <c r="AG17" s="96">
        <f t="shared" si="6"/>
        <v>47.36441785830712</v>
      </c>
      <c r="AH17" s="175"/>
      <c r="AL17" s="177" t="s">
        <v>50</v>
      </c>
      <c r="AM17" s="177">
        <v>2.3754921406963216</v>
      </c>
    </row>
    <row r="18" spans="2:39" ht="12.75">
      <c r="B18" s="93" t="s">
        <v>43</v>
      </c>
      <c r="C18" s="94">
        <v>43.487</v>
      </c>
      <c r="D18" s="95">
        <v>31.885</v>
      </c>
      <c r="E18" s="95">
        <v>45.435</v>
      </c>
      <c r="F18" s="95">
        <v>107.054</v>
      </c>
      <c r="G18" s="95">
        <v>248.787</v>
      </c>
      <c r="H18" s="95">
        <v>440.247</v>
      </c>
      <c r="I18" s="90">
        <v>721.134</v>
      </c>
      <c r="J18" s="90">
        <v>866.191</v>
      </c>
      <c r="K18" s="90">
        <v>822.697</v>
      </c>
      <c r="L18" s="90">
        <v>950.975</v>
      </c>
      <c r="M18" s="90">
        <v>483.588</v>
      </c>
      <c r="N18" s="91">
        <v>338.224</v>
      </c>
      <c r="O18" s="90">
        <f t="shared" si="0"/>
        <v>5099.704000000001</v>
      </c>
      <c r="P18" s="94">
        <v>184.661</v>
      </c>
      <c r="Q18" s="95">
        <v>235.095</v>
      </c>
      <c r="R18" s="95">
        <v>326.976</v>
      </c>
      <c r="S18" s="95">
        <v>653.891</v>
      </c>
      <c r="T18" s="95">
        <v>790.722</v>
      </c>
      <c r="U18" s="95">
        <v>992.194</v>
      </c>
      <c r="V18" s="90">
        <v>1141.029</v>
      </c>
      <c r="W18" s="90">
        <v>1210.486</v>
      </c>
      <c r="X18" s="90">
        <v>1050.672</v>
      </c>
      <c r="Y18" s="90">
        <v>955.284</v>
      </c>
      <c r="Z18" s="90">
        <v>558.265</v>
      </c>
      <c r="AA18" s="91">
        <v>514.196</v>
      </c>
      <c r="AB18" s="90">
        <f t="shared" si="1"/>
        <v>8613.471000000001</v>
      </c>
      <c r="AC18" s="96">
        <f t="shared" si="2"/>
        <v>68.9013911395642</v>
      </c>
      <c r="AD18" s="96">
        <f t="shared" si="3"/>
        <v>518.1198109381079</v>
      </c>
      <c r="AE18" s="96">
        <f t="shared" si="4"/>
        <v>206.09769271738801</v>
      </c>
      <c r="AF18" s="96">
        <f t="shared" si="5"/>
        <v>41.16829638899564</v>
      </c>
      <c r="AG18" s="96">
        <f t="shared" si="6"/>
        <v>14.3817615991092</v>
      </c>
      <c r="AH18" s="175"/>
      <c r="AL18" s="177" t="s">
        <v>57</v>
      </c>
      <c r="AM18" s="177">
        <v>2.318836000229301</v>
      </c>
    </row>
    <row r="19" spans="2:39" ht="12.75">
      <c r="B19" s="93" t="s">
        <v>44</v>
      </c>
      <c r="C19" s="94">
        <v>48.049</v>
      </c>
      <c r="D19" s="95">
        <v>23.192</v>
      </c>
      <c r="E19" s="95">
        <v>31.995</v>
      </c>
      <c r="F19" s="95">
        <v>54.098</v>
      </c>
      <c r="G19" s="95">
        <v>84.052</v>
      </c>
      <c r="H19" s="95">
        <v>155.968</v>
      </c>
      <c r="I19" s="90">
        <v>294.926</v>
      </c>
      <c r="J19" s="90">
        <v>388.79</v>
      </c>
      <c r="K19" s="90">
        <v>332.561</v>
      </c>
      <c r="L19" s="90">
        <v>350.092</v>
      </c>
      <c r="M19" s="90">
        <v>270.74</v>
      </c>
      <c r="N19" s="91">
        <v>301.671</v>
      </c>
      <c r="O19" s="90">
        <f t="shared" si="0"/>
        <v>2336.134</v>
      </c>
      <c r="P19" s="94">
        <v>245.616</v>
      </c>
      <c r="Q19" s="95">
        <v>225.641</v>
      </c>
      <c r="R19" s="95">
        <v>304.079</v>
      </c>
      <c r="S19" s="95">
        <v>418.454</v>
      </c>
      <c r="T19" s="95">
        <v>472.496</v>
      </c>
      <c r="U19" s="95">
        <v>547.774</v>
      </c>
      <c r="V19" s="90">
        <v>605.094</v>
      </c>
      <c r="W19" s="90">
        <v>572.518</v>
      </c>
      <c r="X19" s="90">
        <v>533.699</v>
      </c>
      <c r="Y19" s="90">
        <v>551.923</v>
      </c>
      <c r="Z19" s="90">
        <v>433.484</v>
      </c>
      <c r="AA19" s="91">
        <v>457.591</v>
      </c>
      <c r="AB19" s="90">
        <f t="shared" si="1"/>
        <v>5368.369000000001</v>
      </c>
      <c r="AC19" s="96">
        <f t="shared" si="2"/>
        <v>129.79713492462338</v>
      </c>
      <c r="AD19" s="96">
        <f t="shared" si="3"/>
        <v>651.0325855321787</v>
      </c>
      <c r="AE19" s="96">
        <f t="shared" si="4"/>
        <v>389.16557300131245</v>
      </c>
      <c r="AF19" s="96">
        <f t="shared" si="5"/>
        <v>68.39021251095913</v>
      </c>
      <c r="AG19" s="96">
        <f t="shared" si="6"/>
        <v>56.422038735917404</v>
      </c>
      <c r="AH19" s="175"/>
      <c r="AL19" s="177" t="s">
        <v>54</v>
      </c>
      <c r="AM19" s="177">
        <v>2.310290309195748</v>
      </c>
    </row>
    <row r="20" spans="2:39" ht="12.75">
      <c r="B20" s="93" t="s">
        <v>45</v>
      </c>
      <c r="C20" s="94">
        <v>52.602</v>
      </c>
      <c r="D20" s="95">
        <v>38.116</v>
      </c>
      <c r="E20" s="95">
        <v>56.711</v>
      </c>
      <c r="F20" s="95">
        <v>73.709</v>
      </c>
      <c r="G20" s="95">
        <v>87.127</v>
      </c>
      <c r="H20" s="95">
        <v>168.715</v>
      </c>
      <c r="I20" s="90">
        <v>322.502</v>
      </c>
      <c r="J20" s="90">
        <v>370.972</v>
      </c>
      <c r="K20" s="90">
        <v>325.109</v>
      </c>
      <c r="L20" s="90">
        <v>367.045</v>
      </c>
      <c r="M20" s="90">
        <v>307.51</v>
      </c>
      <c r="N20" s="91">
        <v>294.485</v>
      </c>
      <c r="O20" s="90">
        <f t="shared" si="0"/>
        <v>2464.603</v>
      </c>
      <c r="P20" s="94">
        <v>248.376</v>
      </c>
      <c r="Q20" s="95">
        <v>253.517</v>
      </c>
      <c r="R20" s="95">
        <v>311.041</v>
      </c>
      <c r="S20" s="95">
        <v>445.758</v>
      </c>
      <c r="T20" s="95">
        <v>526.565</v>
      </c>
      <c r="U20" s="95">
        <v>558.532</v>
      </c>
      <c r="V20" s="90">
        <v>575.168</v>
      </c>
      <c r="W20" s="90">
        <v>570.876</v>
      </c>
      <c r="X20" s="90">
        <v>531.047</v>
      </c>
      <c r="Y20" s="90">
        <v>547.359</v>
      </c>
      <c r="Z20" s="90">
        <v>391.068</v>
      </c>
      <c r="AA20" s="91">
        <v>374.583</v>
      </c>
      <c r="AB20" s="90">
        <f t="shared" si="1"/>
        <v>5333.89</v>
      </c>
      <c r="AC20" s="96">
        <f t="shared" si="2"/>
        <v>116.41984530571455</v>
      </c>
      <c r="AD20" s="96">
        <f t="shared" si="3"/>
        <v>451.407118002564</v>
      </c>
      <c r="AE20" s="96">
        <f t="shared" si="4"/>
        <v>364.5274934683857</v>
      </c>
      <c r="AF20" s="96">
        <f t="shared" si="5"/>
        <v>64.64941983127541</v>
      </c>
      <c r="AG20" s="96">
        <f t="shared" si="6"/>
        <v>35.49595475934946</v>
      </c>
      <c r="AH20" s="175"/>
      <c r="AL20" s="177" t="s">
        <v>59</v>
      </c>
      <c r="AM20" s="177">
        <v>2.303474469585994</v>
      </c>
    </row>
    <row r="21" spans="2:39" ht="12.75">
      <c r="B21" s="93" t="s">
        <v>46</v>
      </c>
      <c r="C21" s="94">
        <v>60.658</v>
      </c>
      <c r="D21" s="95">
        <v>35.926</v>
      </c>
      <c r="E21" s="95">
        <v>43.956</v>
      </c>
      <c r="F21" s="95">
        <v>83.001</v>
      </c>
      <c r="G21" s="95">
        <v>113.708</v>
      </c>
      <c r="H21" s="95">
        <v>148.62</v>
      </c>
      <c r="I21" s="90">
        <v>235.359</v>
      </c>
      <c r="J21" s="90">
        <v>292.778</v>
      </c>
      <c r="K21" s="90">
        <v>264.813</v>
      </c>
      <c r="L21" s="90">
        <v>272.174</v>
      </c>
      <c r="M21" s="90">
        <v>227.774</v>
      </c>
      <c r="N21" s="91">
        <v>224.136</v>
      </c>
      <c r="O21" s="90">
        <f t="shared" si="0"/>
        <v>2002.9029999999998</v>
      </c>
      <c r="P21" s="94">
        <v>147.305</v>
      </c>
      <c r="Q21" s="95">
        <v>192.969</v>
      </c>
      <c r="R21" s="95">
        <v>241.871</v>
      </c>
      <c r="S21" s="95">
        <v>346.66</v>
      </c>
      <c r="T21" s="95">
        <v>386.587</v>
      </c>
      <c r="U21" s="95">
        <v>407.071</v>
      </c>
      <c r="V21" s="90">
        <v>434.621</v>
      </c>
      <c r="W21" s="90">
        <v>446.812</v>
      </c>
      <c r="X21" s="90">
        <v>420.049</v>
      </c>
      <c r="Y21" s="90">
        <v>397.286</v>
      </c>
      <c r="Z21" s="90">
        <v>312.3</v>
      </c>
      <c r="AA21" s="91">
        <v>323.716</v>
      </c>
      <c r="AB21" s="90">
        <f t="shared" si="1"/>
        <v>4057.2470000000003</v>
      </c>
      <c r="AC21" s="96">
        <f t="shared" si="2"/>
        <v>102.56832208050017</v>
      </c>
      <c r="AD21" s="96">
        <f t="shared" si="3"/>
        <v>314.22015084673393</v>
      </c>
      <c r="AE21" s="96">
        <f t="shared" si="4"/>
        <v>230.2120586455236</v>
      </c>
      <c r="AF21" s="96">
        <f t="shared" si="5"/>
        <v>64.13166025600606</v>
      </c>
      <c r="AG21" s="96">
        <f t="shared" si="6"/>
        <v>42.70471381773389</v>
      </c>
      <c r="AH21" s="175"/>
      <c r="AL21" s="177" t="s">
        <v>48</v>
      </c>
      <c r="AM21" s="177">
        <v>2.3005492340394804</v>
      </c>
    </row>
    <row r="22" spans="2:39" ht="12.75">
      <c r="B22" s="93" t="s">
        <v>47</v>
      </c>
      <c r="C22" s="94">
        <v>66.95</v>
      </c>
      <c r="D22" s="95">
        <v>53.525</v>
      </c>
      <c r="E22" s="95">
        <v>61.741</v>
      </c>
      <c r="F22" s="95">
        <v>63.078</v>
      </c>
      <c r="G22" s="95">
        <v>85.499</v>
      </c>
      <c r="H22" s="95">
        <v>266.382</v>
      </c>
      <c r="I22" s="90">
        <v>545.132</v>
      </c>
      <c r="J22" s="90">
        <v>713.423</v>
      </c>
      <c r="K22" s="90">
        <v>648.468</v>
      </c>
      <c r="L22" s="90">
        <v>722.438</v>
      </c>
      <c r="M22" s="90">
        <v>728.444</v>
      </c>
      <c r="N22" s="91">
        <v>710.289</v>
      </c>
      <c r="O22" s="90">
        <f t="shared" si="0"/>
        <v>4665.369</v>
      </c>
      <c r="P22" s="94">
        <v>569.359</v>
      </c>
      <c r="Q22" s="95">
        <v>624.657</v>
      </c>
      <c r="R22" s="95">
        <v>800.919</v>
      </c>
      <c r="S22" s="95">
        <v>1013.532</v>
      </c>
      <c r="T22" s="95">
        <v>1113.16</v>
      </c>
      <c r="U22" s="95">
        <v>1229.793</v>
      </c>
      <c r="V22" s="90">
        <v>1327.052</v>
      </c>
      <c r="W22" s="90">
        <v>1332.098</v>
      </c>
      <c r="X22" s="90">
        <v>1208.295</v>
      </c>
      <c r="Y22" s="90">
        <v>1179.923</v>
      </c>
      <c r="Z22" s="90">
        <v>979.761</v>
      </c>
      <c r="AA22" s="91">
        <v>1014.963</v>
      </c>
      <c r="AB22" s="90">
        <f t="shared" si="1"/>
        <v>12393.512</v>
      </c>
      <c r="AC22" s="96">
        <f t="shared" si="2"/>
        <v>165.64912657498266</v>
      </c>
      <c r="AD22" s="96">
        <f t="shared" si="3"/>
        <v>994.8187864951485</v>
      </c>
      <c r="AE22" s="96">
        <f t="shared" si="4"/>
        <v>708.8714788689966</v>
      </c>
      <c r="AF22" s="96">
        <f t="shared" si="5"/>
        <v>102.8001235433448</v>
      </c>
      <c r="AG22" s="96">
        <f t="shared" si="6"/>
        <v>46.894762145151844</v>
      </c>
      <c r="AH22" s="175"/>
      <c r="AL22" s="177" t="s">
        <v>44</v>
      </c>
      <c r="AM22" s="177">
        <v>2.2979713492462337</v>
      </c>
    </row>
    <row r="23" spans="2:39" ht="12.75">
      <c r="B23" s="93" t="s">
        <v>48</v>
      </c>
      <c r="C23" s="94">
        <v>39.302</v>
      </c>
      <c r="D23" s="95">
        <v>27.848</v>
      </c>
      <c r="E23" s="95">
        <v>32.379</v>
      </c>
      <c r="F23" s="95">
        <v>39.795</v>
      </c>
      <c r="G23" s="95">
        <v>76.145</v>
      </c>
      <c r="H23" s="95">
        <v>191.394</v>
      </c>
      <c r="I23" s="90">
        <v>312.51</v>
      </c>
      <c r="J23" s="90">
        <v>408.042</v>
      </c>
      <c r="K23" s="90">
        <v>419.193</v>
      </c>
      <c r="L23" s="90">
        <v>429.124</v>
      </c>
      <c r="M23" s="90">
        <v>316.868</v>
      </c>
      <c r="N23" s="91">
        <v>255.312</v>
      </c>
      <c r="O23" s="90">
        <f t="shared" si="0"/>
        <v>2547.912</v>
      </c>
      <c r="P23" s="94">
        <v>159.783</v>
      </c>
      <c r="Q23" s="95">
        <v>197.522</v>
      </c>
      <c r="R23" s="95">
        <v>317.432</v>
      </c>
      <c r="S23" s="95">
        <v>514.847</v>
      </c>
      <c r="T23" s="95">
        <v>555.753</v>
      </c>
      <c r="U23" s="95">
        <v>604.722</v>
      </c>
      <c r="V23" s="90">
        <v>690.363</v>
      </c>
      <c r="W23" s="90">
        <v>713.146</v>
      </c>
      <c r="X23" s="90">
        <v>659.631</v>
      </c>
      <c r="Y23" s="90">
        <v>591.176</v>
      </c>
      <c r="Z23" s="90">
        <v>435.053</v>
      </c>
      <c r="AA23" s="91">
        <v>422.169</v>
      </c>
      <c r="AB23" s="90">
        <f t="shared" si="1"/>
        <v>5861.597000000001</v>
      </c>
      <c r="AC23" s="96">
        <f t="shared" si="2"/>
        <v>130.05492340394804</v>
      </c>
      <c r="AD23" s="96">
        <f t="shared" si="3"/>
        <v>577.9300505380342</v>
      </c>
      <c r="AE23" s="96">
        <f t="shared" si="4"/>
        <v>445.114435760443</v>
      </c>
      <c r="AF23" s="96">
        <f t="shared" si="5"/>
        <v>81.0176837801438</v>
      </c>
      <c r="AG23" s="96">
        <f t="shared" si="6"/>
        <v>44.65117486797219</v>
      </c>
      <c r="AH23" s="175"/>
      <c r="AL23" s="177" t="s">
        <v>60</v>
      </c>
      <c r="AM23" s="177">
        <v>2.2200329800957714</v>
      </c>
    </row>
    <row r="24" spans="2:39" ht="12.75">
      <c r="B24" s="93" t="s">
        <v>49</v>
      </c>
      <c r="C24" s="94">
        <v>910</v>
      </c>
      <c r="D24" s="95">
        <v>520.093</v>
      </c>
      <c r="E24" s="95">
        <v>677.101</v>
      </c>
      <c r="F24" s="95">
        <v>818.609</v>
      </c>
      <c r="G24" s="95">
        <v>1171.015</v>
      </c>
      <c r="H24" s="95">
        <v>1871.724</v>
      </c>
      <c r="I24" s="90">
        <v>3516.634</v>
      </c>
      <c r="J24" s="90">
        <v>4480.572</v>
      </c>
      <c r="K24" s="90">
        <v>4014.939</v>
      </c>
      <c r="L24" s="97">
        <v>4397.954</v>
      </c>
      <c r="M24" s="97">
        <v>3494.146</v>
      </c>
      <c r="N24" s="98">
        <v>3209.796</v>
      </c>
      <c r="O24" s="90">
        <f t="shared" si="0"/>
        <v>29082.582999999995</v>
      </c>
      <c r="P24" s="94">
        <v>2832.527</v>
      </c>
      <c r="Q24" s="95">
        <v>3041.286</v>
      </c>
      <c r="R24" s="95">
        <v>4243.285</v>
      </c>
      <c r="S24" s="95">
        <v>5142.01</v>
      </c>
      <c r="T24" s="95">
        <v>6094.375</v>
      </c>
      <c r="U24" s="95">
        <v>6120.865</v>
      </c>
      <c r="V24" s="90">
        <v>6213.946</v>
      </c>
      <c r="W24" s="90">
        <v>6380.895</v>
      </c>
      <c r="X24" s="90">
        <v>6110.172</v>
      </c>
      <c r="Y24" s="97">
        <v>5856.675</v>
      </c>
      <c r="Z24" s="97">
        <v>4571.914</v>
      </c>
      <c r="AA24" s="98">
        <v>4681.821</v>
      </c>
      <c r="AB24" s="90">
        <f t="shared" si="1"/>
        <v>61289.77099999999</v>
      </c>
      <c r="AC24" s="96">
        <f t="shared" si="2"/>
        <v>110.74390469374747</v>
      </c>
      <c r="AD24" s="96">
        <f t="shared" si="3"/>
        <v>380.12181128078385</v>
      </c>
      <c r="AE24" s="96">
        <f t="shared" si="4"/>
        <v>349.51270903321847</v>
      </c>
      <c r="AF24" s="96">
        <f t="shared" si="5"/>
        <v>55.71750923752583</v>
      </c>
      <c r="AG24" s="96">
        <f t="shared" si="6"/>
        <v>36.10657134601152</v>
      </c>
      <c r="AH24" s="175"/>
      <c r="AL24" s="177" t="s">
        <v>42</v>
      </c>
      <c r="AM24" s="177">
        <v>2.2178465867446797</v>
      </c>
    </row>
    <row r="25" spans="2:39" ht="12.75">
      <c r="B25" s="93" t="s">
        <v>50</v>
      </c>
      <c r="C25" s="94">
        <v>200.48</v>
      </c>
      <c r="D25" s="95">
        <v>159.877</v>
      </c>
      <c r="E25" s="95">
        <v>216.215</v>
      </c>
      <c r="F25" s="95">
        <v>272.564</v>
      </c>
      <c r="G25" s="95">
        <v>404.322</v>
      </c>
      <c r="H25" s="95">
        <v>753.663</v>
      </c>
      <c r="I25" s="90">
        <v>1585.758</v>
      </c>
      <c r="J25" s="90">
        <v>1921.071</v>
      </c>
      <c r="K25" s="90">
        <v>1708.036</v>
      </c>
      <c r="L25" s="90">
        <v>1673.955</v>
      </c>
      <c r="M25" s="90">
        <v>1182.741</v>
      </c>
      <c r="N25" s="91">
        <v>1026.882</v>
      </c>
      <c r="O25" s="90">
        <f t="shared" si="0"/>
        <v>11105.563999999998</v>
      </c>
      <c r="P25" s="94">
        <v>1011.765</v>
      </c>
      <c r="Q25" s="95">
        <v>1149.226</v>
      </c>
      <c r="R25" s="95">
        <v>1553.838</v>
      </c>
      <c r="S25" s="95">
        <v>1965.357</v>
      </c>
      <c r="T25" s="95">
        <v>2306.459</v>
      </c>
      <c r="U25" s="95">
        <v>2641.141</v>
      </c>
      <c r="V25" s="90">
        <v>3026.295</v>
      </c>
      <c r="W25" s="90">
        <v>3028.144</v>
      </c>
      <c r="X25" s="90">
        <v>2880.926</v>
      </c>
      <c r="Y25" s="90">
        <v>2609.911</v>
      </c>
      <c r="Z25" s="90">
        <v>2021.789</v>
      </c>
      <c r="AA25" s="91">
        <v>2186.329</v>
      </c>
      <c r="AB25" s="90">
        <f t="shared" si="1"/>
        <v>26381.18</v>
      </c>
      <c r="AC25" s="96">
        <f t="shared" si="2"/>
        <v>137.54921406963217</v>
      </c>
      <c r="AD25" s="96">
        <f t="shared" si="3"/>
        <v>544.2957687851647</v>
      </c>
      <c r="AE25" s="96">
        <f t="shared" si="4"/>
        <v>383.2380435762774</v>
      </c>
      <c r="AF25" s="96">
        <f t="shared" si="5"/>
        <v>71.34412875501093</v>
      </c>
      <c r="AG25" s="96">
        <f t="shared" si="6"/>
        <v>75.56050116670762</v>
      </c>
      <c r="AH25" s="175"/>
      <c r="AL25" s="177" t="s">
        <v>39</v>
      </c>
      <c r="AM25" s="177">
        <v>2.1716542213250847</v>
      </c>
    </row>
    <row r="26" spans="2:39" ht="12.75">
      <c r="B26" s="93" t="s">
        <v>51</v>
      </c>
      <c r="C26" s="94">
        <v>364.041</v>
      </c>
      <c r="D26" s="95">
        <v>260.715</v>
      </c>
      <c r="E26" s="95">
        <v>357.849</v>
      </c>
      <c r="F26" s="95">
        <v>426.751</v>
      </c>
      <c r="G26" s="95">
        <v>698.218</v>
      </c>
      <c r="H26" s="95">
        <v>1538.625</v>
      </c>
      <c r="I26" s="90">
        <v>2766.149</v>
      </c>
      <c r="J26" s="90">
        <v>3201.16</v>
      </c>
      <c r="K26" s="90">
        <v>2809.59</v>
      </c>
      <c r="L26" s="90">
        <v>2450.515</v>
      </c>
      <c r="M26" s="90">
        <v>2039.135</v>
      </c>
      <c r="N26" s="91">
        <v>1981.064</v>
      </c>
      <c r="O26" s="90">
        <f t="shared" si="0"/>
        <v>18893.811999999998</v>
      </c>
      <c r="P26" s="94">
        <v>1617.296</v>
      </c>
      <c r="Q26" s="95">
        <v>1709.06</v>
      </c>
      <c r="R26" s="95">
        <v>2149.673</v>
      </c>
      <c r="S26" s="95">
        <v>2766.874</v>
      </c>
      <c r="T26" s="95">
        <v>3459.703</v>
      </c>
      <c r="U26" s="95">
        <v>4240.863</v>
      </c>
      <c r="V26" s="90">
        <v>4728.567</v>
      </c>
      <c r="W26" s="90">
        <v>4688.178</v>
      </c>
      <c r="X26" s="90">
        <v>4342.364</v>
      </c>
      <c r="Y26" s="90">
        <v>3805.911</v>
      </c>
      <c r="Z26" s="90">
        <v>2872.173</v>
      </c>
      <c r="AA26" s="91">
        <v>2966.88</v>
      </c>
      <c r="AB26" s="90">
        <f t="shared" si="1"/>
        <v>39347.541999999994</v>
      </c>
      <c r="AC26" s="96">
        <f t="shared" si="2"/>
        <v>108.25623754486386</v>
      </c>
      <c r="AD26" s="96">
        <f t="shared" si="3"/>
        <v>457.29708275451475</v>
      </c>
      <c r="AE26" s="96">
        <f t="shared" si="4"/>
        <v>292.98181329436835</v>
      </c>
      <c r="AF26" s="96">
        <f t="shared" si="5"/>
        <v>56.76503740102283</v>
      </c>
      <c r="AG26" s="96">
        <f t="shared" si="6"/>
        <v>49.05563744588311</v>
      </c>
      <c r="AH26" s="175"/>
      <c r="AL26" s="177" t="s">
        <v>45</v>
      </c>
      <c r="AM26" s="177">
        <v>2.1641984530571454</v>
      </c>
    </row>
    <row r="27" spans="2:39" ht="12.75">
      <c r="B27" s="93" t="s">
        <v>52</v>
      </c>
      <c r="C27" s="94">
        <v>667.965</v>
      </c>
      <c r="D27" s="95">
        <v>208.528</v>
      </c>
      <c r="E27" s="95">
        <v>335.075</v>
      </c>
      <c r="F27" s="95">
        <v>590.81</v>
      </c>
      <c r="G27" s="95">
        <v>1075.486</v>
      </c>
      <c r="H27" s="95">
        <v>1692.022</v>
      </c>
      <c r="I27" s="90">
        <v>2401.932</v>
      </c>
      <c r="J27" s="90">
        <v>3384.275</v>
      </c>
      <c r="K27" s="90">
        <v>3196.765</v>
      </c>
      <c r="L27" s="90">
        <v>3571.556</v>
      </c>
      <c r="M27" s="90">
        <v>2824.805</v>
      </c>
      <c r="N27" s="91">
        <v>2398.473</v>
      </c>
      <c r="O27" s="90">
        <f t="shared" si="0"/>
        <v>22347.692000000003</v>
      </c>
      <c r="P27" s="94">
        <v>2241.769</v>
      </c>
      <c r="Q27" s="95">
        <v>2638.795</v>
      </c>
      <c r="R27" s="95">
        <v>3609.915</v>
      </c>
      <c r="S27" s="95">
        <v>4939.344</v>
      </c>
      <c r="T27" s="95">
        <v>5346.816</v>
      </c>
      <c r="U27" s="95">
        <v>5714.874</v>
      </c>
      <c r="V27" s="90">
        <v>6313.424</v>
      </c>
      <c r="W27" s="90">
        <v>6371.575</v>
      </c>
      <c r="X27" s="90">
        <v>5872.157</v>
      </c>
      <c r="Y27" s="90">
        <v>5690.305</v>
      </c>
      <c r="Z27" s="90">
        <v>4167.739</v>
      </c>
      <c r="AA27" s="91">
        <v>4175.01</v>
      </c>
      <c r="AB27" s="90">
        <f t="shared" si="1"/>
        <v>57081.723</v>
      </c>
      <c r="AC27" s="96">
        <f t="shared" si="2"/>
        <v>155.4255848881396</v>
      </c>
      <c r="AD27" s="96">
        <f t="shared" si="3"/>
        <v>600.7843554798409</v>
      </c>
      <c r="AE27" s="96">
        <f t="shared" si="4"/>
        <v>376.4597634887464</v>
      </c>
      <c r="AF27" s="96">
        <f t="shared" si="5"/>
        <v>106.58147437173353</v>
      </c>
      <c r="AG27" s="96">
        <f t="shared" si="6"/>
        <v>59.560191812602746</v>
      </c>
      <c r="AH27" s="175"/>
      <c r="AL27" s="177" t="s">
        <v>37</v>
      </c>
      <c r="AM27" s="177">
        <v>2.1125209889701075</v>
      </c>
    </row>
    <row r="28" spans="2:39" ht="12.75">
      <c r="B28" s="93" t="s">
        <v>53</v>
      </c>
      <c r="C28" s="94">
        <v>323.288</v>
      </c>
      <c r="D28" s="95">
        <v>223.655</v>
      </c>
      <c r="E28" s="95">
        <v>272.978</v>
      </c>
      <c r="F28" s="95">
        <v>421.734</v>
      </c>
      <c r="G28" s="95">
        <v>559.67</v>
      </c>
      <c r="H28" s="95">
        <v>922.571</v>
      </c>
      <c r="I28" s="90">
        <v>1482.042</v>
      </c>
      <c r="J28" s="90">
        <v>1699.936</v>
      </c>
      <c r="K28" s="90">
        <v>1479.224</v>
      </c>
      <c r="L28" s="90">
        <v>1127.876</v>
      </c>
      <c r="M28" s="90">
        <v>842.749</v>
      </c>
      <c r="N28" s="91">
        <v>1028.89</v>
      </c>
      <c r="O28" s="90">
        <f t="shared" si="0"/>
        <v>10384.613</v>
      </c>
      <c r="P28" s="94">
        <v>862.337</v>
      </c>
      <c r="Q28" s="95">
        <v>788.804</v>
      </c>
      <c r="R28" s="95">
        <v>1218.537</v>
      </c>
      <c r="S28" s="95">
        <v>1706.857</v>
      </c>
      <c r="T28" s="95">
        <v>1786.162</v>
      </c>
      <c r="U28" s="95">
        <v>1955.875</v>
      </c>
      <c r="V28" s="90">
        <v>2148.391</v>
      </c>
      <c r="W28" s="90">
        <v>2274.745</v>
      </c>
      <c r="X28" s="90">
        <v>1893.791</v>
      </c>
      <c r="Y28" s="90">
        <v>1817.73</v>
      </c>
      <c r="Z28" s="90">
        <v>1513.721</v>
      </c>
      <c r="AA28" s="91">
        <v>1569.001</v>
      </c>
      <c r="AB28" s="90">
        <f t="shared" si="1"/>
        <v>19535.951</v>
      </c>
      <c r="AC28" s="96">
        <f t="shared" si="2"/>
        <v>88.12401579144068</v>
      </c>
      <c r="AD28" s="96">
        <f t="shared" si="3"/>
        <v>249.99445068488302</v>
      </c>
      <c r="AE28" s="96">
        <f t="shared" si="4"/>
        <v>186.18516524639244</v>
      </c>
      <c r="AF28" s="96">
        <f t="shared" si="5"/>
        <v>35.52141700788767</v>
      </c>
      <c r="AG28" s="96">
        <f t="shared" si="6"/>
        <v>63.37481226131556</v>
      </c>
      <c r="AH28" s="175"/>
      <c r="AL28" s="177" t="s">
        <v>41</v>
      </c>
      <c r="AM28" s="177">
        <v>2.1118161223757403</v>
      </c>
    </row>
    <row r="29" spans="2:39" ht="12.75">
      <c r="B29" s="93" t="s">
        <v>54</v>
      </c>
      <c r="C29" s="94">
        <v>4.923</v>
      </c>
      <c r="D29" s="95">
        <v>5.534</v>
      </c>
      <c r="E29" s="95">
        <v>7.907</v>
      </c>
      <c r="F29" s="95">
        <v>8.733</v>
      </c>
      <c r="G29" s="95">
        <v>14.676</v>
      </c>
      <c r="H29" s="95">
        <v>27.756</v>
      </c>
      <c r="I29" s="90">
        <v>65.05</v>
      </c>
      <c r="J29" s="90">
        <v>72.391</v>
      </c>
      <c r="K29" s="90">
        <v>64.859</v>
      </c>
      <c r="L29" s="90">
        <v>57.014</v>
      </c>
      <c r="M29" s="90">
        <v>45.241</v>
      </c>
      <c r="N29" s="91">
        <v>45.262</v>
      </c>
      <c r="O29" s="90">
        <f t="shared" si="0"/>
        <v>419.346</v>
      </c>
      <c r="P29" s="94">
        <v>37.379</v>
      </c>
      <c r="Q29" s="95">
        <v>37.761</v>
      </c>
      <c r="R29" s="95">
        <v>50.839</v>
      </c>
      <c r="S29" s="95">
        <v>69.385</v>
      </c>
      <c r="T29" s="95">
        <v>84.854</v>
      </c>
      <c r="U29" s="95">
        <v>102.23</v>
      </c>
      <c r="V29" s="90">
        <v>124.548</v>
      </c>
      <c r="W29" s="90">
        <v>122.647</v>
      </c>
      <c r="X29" s="90">
        <v>118.787</v>
      </c>
      <c r="Y29" s="90">
        <v>93.02</v>
      </c>
      <c r="Z29" s="90">
        <v>66.843</v>
      </c>
      <c r="AA29" s="91">
        <v>60.518</v>
      </c>
      <c r="AB29" s="90">
        <f t="shared" si="1"/>
        <v>968.811</v>
      </c>
      <c r="AC29" s="96">
        <f t="shared" si="2"/>
        <v>131.02903091957478</v>
      </c>
      <c r="AD29" s="96">
        <f t="shared" si="3"/>
        <v>586.010673055979</v>
      </c>
      <c r="AE29" s="96">
        <f t="shared" si="4"/>
        <v>401.25867292094205</v>
      </c>
      <c r="AF29" s="96">
        <f t="shared" si="5"/>
        <v>80.9105289174493</v>
      </c>
      <c r="AG29" s="96">
        <f t="shared" si="6"/>
        <v>49.39362920883694</v>
      </c>
      <c r="AH29" s="175"/>
      <c r="AL29" s="177" t="s">
        <v>36</v>
      </c>
      <c r="AM29" s="177">
        <v>2.110165662169722</v>
      </c>
    </row>
    <row r="30" spans="2:39" ht="12.75">
      <c r="B30" s="93" t="s">
        <v>55</v>
      </c>
      <c r="C30" s="94">
        <v>11.07</v>
      </c>
      <c r="D30" s="95">
        <v>4.857</v>
      </c>
      <c r="E30" s="95">
        <v>5.23</v>
      </c>
      <c r="F30" s="95">
        <v>4.458</v>
      </c>
      <c r="G30" s="95">
        <v>7.385</v>
      </c>
      <c r="H30" s="95">
        <v>42.908</v>
      </c>
      <c r="I30" s="90">
        <v>126.341</v>
      </c>
      <c r="J30" s="90">
        <v>151.818</v>
      </c>
      <c r="K30" s="90">
        <v>92.105</v>
      </c>
      <c r="L30" s="90">
        <v>72.396</v>
      </c>
      <c r="M30" s="90">
        <v>63.307</v>
      </c>
      <c r="N30" s="91">
        <v>60.203</v>
      </c>
      <c r="O30" s="90">
        <f t="shared" si="0"/>
        <v>642.078</v>
      </c>
      <c r="P30" s="94">
        <v>47.735</v>
      </c>
      <c r="Q30" s="95">
        <v>58.767</v>
      </c>
      <c r="R30" s="95">
        <v>84.607</v>
      </c>
      <c r="S30" s="95">
        <v>122.623</v>
      </c>
      <c r="T30" s="95">
        <v>139.057</v>
      </c>
      <c r="U30" s="95">
        <v>233.337</v>
      </c>
      <c r="V30" s="90">
        <v>351.417</v>
      </c>
      <c r="W30" s="90">
        <v>347.127</v>
      </c>
      <c r="X30" s="90">
        <v>228.755</v>
      </c>
      <c r="Y30" s="90">
        <v>136.564</v>
      </c>
      <c r="Z30" s="90">
        <v>93.68</v>
      </c>
      <c r="AA30" s="91">
        <v>98.899</v>
      </c>
      <c r="AB30" s="90">
        <f t="shared" si="1"/>
        <v>1942.5679999999998</v>
      </c>
      <c r="AC30" s="96">
        <f t="shared" si="2"/>
        <v>202.5439276847984</v>
      </c>
      <c r="AD30" s="96">
        <f t="shared" si="3"/>
        <v>803.289691355107</v>
      </c>
      <c r="AE30" s="96">
        <f t="shared" si="4"/>
        <v>804.1241255867473</v>
      </c>
      <c r="AF30" s="96">
        <f t="shared" si="5"/>
        <v>150.44265713112804</v>
      </c>
      <c r="AG30" s="96">
        <f t="shared" si="6"/>
        <v>68.01067859075272</v>
      </c>
      <c r="AH30" s="175"/>
      <c r="AL30" s="177" t="s">
        <v>49</v>
      </c>
      <c r="AM30" s="177">
        <v>2.1074390469374746</v>
      </c>
    </row>
    <row r="31" spans="2:39" ht="12.75">
      <c r="B31" s="99" t="s">
        <v>56</v>
      </c>
      <c r="C31" s="100">
        <v>135.447</v>
      </c>
      <c r="D31" s="101">
        <v>117.533</v>
      </c>
      <c r="E31" s="101">
        <v>121.738</v>
      </c>
      <c r="F31" s="101">
        <v>115.958</v>
      </c>
      <c r="G31" s="101">
        <v>128.575</v>
      </c>
      <c r="H31" s="101">
        <v>210.941</v>
      </c>
      <c r="I31" s="102">
        <v>365.12</v>
      </c>
      <c r="J31" s="102">
        <v>453.052</v>
      </c>
      <c r="K31" s="102">
        <v>490.062</v>
      </c>
      <c r="L31" s="102">
        <v>674.551</v>
      </c>
      <c r="M31" s="102">
        <v>722.122</v>
      </c>
      <c r="N31" s="103">
        <v>1019.398</v>
      </c>
      <c r="O31" s="102">
        <f t="shared" si="0"/>
        <v>4554.496999999999</v>
      </c>
      <c r="P31" s="100">
        <v>693.422</v>
      </c>
      <c r="Q31" s="101">
        <v>693.296</v>
      </c>
      <c r="R31" s="101">
        <v>894.383</v>
      </c>
      <c r="S31" s="101">
        <v>987.954</v>
      </c>
      <c r="T31" s="101">
        <v>1185.319</v>
      </c>
      <c r="U31" s="101">
        <v>1348.276</v>
      </c>
      <c r="V31" s="102">
        <v>1450.994</v>
      </c>
      <c r="W31" s="102">
        <v>1320.116</v>
      </c>
      <c r="X31" s="102">
        <v>1334.427</v>
      </c>
      <c r="Y31" s="102">
        <v>1324.374</v>
      </c>
      <c r="Z31" s="102">
        <v>1132.169</v>
      </c>
      <c r="AA31" s="103">
        <v>1447.847</v>
      </c>
      <c r="AB31" s="102">
        <f t="shared" si="1"/>
        <v>13812.576999999997</v>
      </c>
      <c r="AC31" s="96">
        <f t="shared" si="2"/>
        <v>203.2733801339643</v>
      </c>
      <c r="AD31" s="96">
        <f t="shared" si="3"/>
        <v>508.751381038541</v>
      </c>
      <c r="AE31" s="96">
        <f t="shared" si="4"/>
        <v>673.1613659616136</v>
      </c>
      <c r="AF31" s="96">
        <f t="shared" si="5"/>
        <v>213.82283291826997</v>
      </c>
      <c r="AG31" s="96">
        <f t="shared" si="6"/>
        <v>61.600797327562006</v>
      </c>
      <c r="AH31" s="175"/>
      <c r="AL31" s="177" t="s">
        <v>51</v>
      </c>
      <c r="AM31" s="177">
        <v>2.0825623754486386</v>
      </c>
    </row>
    <row r="32" spans="2:39" ht="12.75">
      <c r="B32" s="104" t="s">
        <v>57</v>
      </c>
      <c r="C32" s="105">
        <v>309.924</v>
      </c>
      <c r="D32" s="106">
        <v>226.823</v>
      </c>
      <c r="E32" s="106">
        <v>286.812</v>
      </c>
      <c r="F32" s="106">
        <v>317.477</v>
      </c>
      <c r="G32" s="106">
        <v>390.99</v>
      </c>
      <c r="H32" s="106">
        <v>705.075</v>
      </c>
      <c r="I32" s="106">
        <v>1358.096</v>
      </c>
      <c r="J32" s="106">
        <v>1425.389</v>
      </c>
      <c r="K32" s="106">
        <v>1332.642</v>
      </c>
      <c r="L32" s="106">
        <v>1544.451</v>
      </c>
      <c r="M32" s="106">
        <v>1502.559</v>
      </c>
      <c r="N32" s="107">
        <v>1397.771</v>
      </c>
      <c r="O32" s="106">
        <f t="shared" si="0"/>
        <v>10798.009</v>
      </c>
      <c r="P32" s="105">
        <v>1006.368</v>
      </c>
      <c r="Q32" s="106">
        <v>1037.055</v>
      </c>
      <c r="R32" s="106">
        <v>1543.871</v>
      </c>
      <c r="S32" s="106">
        <v>2029.312</v>
      </c>
      <c r="T32" s="106">
        <v>2386.437</v>
      </c>
      <c r="U32" s="106">
        <v>2633.377</v>
      </c>
      <c r="V32" s="106">
        <v>2693.08</v>
      </c>
      <c r="W32" s="106">
        <v>2633.677</v>
      </c>
      <c r="X32" s="106">
        <v>2554.44</v>
      </c>
      <c r="Y32" s="106">
        <v>2446.033</v>
      </c>
      <c r="Z32" s="106">
        <v>2060.825</v>
      </c>
      <c r="AA32" s="107">
        <v>2014.337</v>
      </c>
      <c r="AB32" s="106">
        <f t="shared" si="1"/>
        <v>25038.811999999998</v>
      </c>
      <c r="AC32" s="172">
        <f t="shared" si="2"/>
        <v>131.88360002293012</v>
      </c>
      <c r="AD32" s="172">
        <f t="shared" si="3"/>
        <v>335.5843357913641</v>
      </c>
      <c r="AE32" s="172">
        <f t="shared" si="4"/>
        <v>398.68528844562104</v>
      </c>
      <c r="AF32" s="172">
        <f t="shared" si="5"/>
        <v>91.47118152574012</v>
      </c>
      <c r="AG32" s="172">
        <f t="shared" si="6"/>
        <v>46.71577744775277</v>
      </c>
      <c r="AH32" s="175"/>
      <c r="AL32" s="177" t="s">
        <v>40</v>
      </c>
      <c r="AM32" s="177">
        <v>2.068045749110126</v>
      </c>
    </row>
    <row r="33" spans="2:39" ht="12.75">
      <c r="B33" s="88" t="s">
        <v>58</v>
      </c>
      <c r="C33" s="108">
        <v>35.321</v>
      </c>
      <c r="D33" s="109">
        <v>27.488</v>
      </c>
      <c r="E33" s="109">
        <v>35.745</v>
      </c>
      <c r="F33" s="109">
        <v>33.084</v>
      </c>
      <c r="G33" s="109">
        <v>66.882</v>
      </c>
      <c r="H33" s="109">
        <v>163.159</v>
      </c>
      <c r="I33" s="109">
        <v>378.809</v>
      </c>
      <c r="J33" s="109">
        <v>442.712</v>
      </c>
      <c r="K33" s="109">
        <v>352.064</v>
      </c>
      <c r="L33" s="109">
        <v>354.081</v>
      </c>
      <c r="M33" s="109">
        <v>271.264</v>
      </c>
      <c r="N33" s="110">
        <v>276.53</v>
      </c>
      <c r="O33" s="90">
        <f t="shared" si="0"/>
        <v>2437.139</v>
      </c>
      <c r="P33" s="108">
        <v>204.063</v>
      </c>
      <c r="Q33" s="109">
        <v>251.547</v>
      </c>
      <c r="R33" s="109">
        <v>328.877</v>
      </c>
      <c r="S33" s="109">
        <v>415.16</v>
      </c>
      <c r="T33" s="109">
        <v>518.984</v>
      </c>
      <c r="U33" s="109">
        <v>725.347</v>
      </c>
      <c r="V33" s="109">
        <v>891.369</v>
      </c>
      <c r="W33" s="109">
        <v>879.202</v>
      </c>
      <c r="X33" s="109">
        <v>686.197</v>
      </c>
      <c r="Y33" s="109">
        <v>632.858</v>
      </c>
      <c r="Z33" s="109">
        <v>471.536</v>
      </c>
      <c r="AA33" s="110">
        <v>432.131</v>
      </c>
      <c r="AB33" s="90">
        <f t="shared" si="1"/>
        <v>6437.271000000001</v>
      </c>
      <c r="AC33" s="173">
        <f t="shared" si="2"/>
        <v>164.13228789986948</v>
      </c>
      <c r="AD33" s="173">
        <f t="shared" si="3"/>
        <v>695.9971183310673</v>
      </c>
      <c r="AE33" s="173">
        <f t="shared" si="4"/>
        <v>530.6854156769596</v>
      </c>
      <c r="AF33" s="173">
        <f t="shared" si="5"/>
        <v>109.33873558370291</v>
      </c>
      <c r="AG33" s="173">
        <f t="shared" si="6"/>
        <v>70.37006237006239</v>
      </c>
      <c r="AH33" s="175"/>
      <c r="AL33" s="177" t="s">
        <v>33</v>
      </c>
      <c r="AM33" s="177">
        <v>2.0647296818819525</v>
      </c>
    </row>
    <row r="34" spans="2:39" ht="12.75">
      <c r="B34" s="111" t="s">
        <v>59</v>
      </c>
      <c r="C34" s="112">
        <v>478.642</v>
      </c>
      <c r="D34" s="113">
        <v>391.196</v>
      </c>
      <c r="E34" s="113">
        <v>492.682</v>
      </c>
      <c r="F34" s="113">
        <v>450.108</v>
      </c>
      <c r="G34" s="113">
        <v>584.577</v>
      </c>
      <c r="H34" s="113">
        <v>869.605</v>
      </c>
      <c r="I34" s="113">
        <v>1490.718</v>
      </c>
      <c r="J34" s="113">
        <v>1593.017</v>
      </c>
      <c r="K34" s="113">
        <v>1796.769</v>
      </c>
      <c r="L34" s="113">
        <v>2290.523</v>
      </c>
      <c r="M34" s="113">
        <v>2048.3</v>
      </c>
      <c r="N34" s="114">
        <v>1650.179</v>
      </c>
      <c r="O34" s="90">
        <f t="shared" si="0"/>
        <v>14136.315999999999</v>
      </c>
      <c r="P34" s="112">
        <v>1268.877</v>
      </c>
      <c r="Q34" s="113">
        <v>1535.327</v>
      </c>
      <c r="R34" s="113">
        <v>2233.978</v>
      </c>
      <c r="S34" s="113">
        <v>2667.759</v>
      </c>
      <c r="T34" s="113">
        <v>3005.843</v>
      </c>
      <c r="U34" s="113">
        <v>3445.6</v>
      </c>
      <c r="V34" s="113">
        <v>3413.739</v>
      </c>
      <c r="W34" s="113">
        <v>3407.239</v>
      </c>
      <c r="X34" s="113">
        <v>3272.557</v>
      </c>
      <c r="Y34" s="113">
        <v>3283.565</v>
      </c>
      <c r="Z34" s="113">
        <v>2588.855</v>
      </c>
      <c r="AA34" s="114">
        <v>2439.304</v>
      </c>
      <c r="AB34" s="90">
        <f t="shared" si="1"/>
        <v>32562.643</v>
      </c>
      <c r="AC34" s="96">
        <f t="shared" si="2"/>
        <v>130.34744695859942</v>
      </c>
      <c r="AD34" s="96">
        <f t="shared" si="3"/>
        <v>269.76939788039806</v>
      </c>
      <c r="AE34" s="96">
        <f t="shared" si="4"/>
        <v>378.8767467139984</v>
      </c>
      <c r="AF34" s="96">
        <f t="shared" si="5"/>
        <v>106.81337419250143</v>
      </c>
      <c r="AG34" s="96">
        <f t="shared" si="6"/>
        <v>38.783122797421</v>
      </c>
      <c r="AH34" s="175"/>
      <c r="AL34" s="177" t="s">
        <v>46</v>
      </c>
      <c r="AM34" s="177">
        <v>2.0256832208050017</v>
      </c>
    </row>
    <row r="35" spans="2:40" ht="12.75">
      <c r="B35" s="115" t="s">
        <v>60</v>
      </c>
      <c r="C35" s="116">
        <v>532.935</v>
      </c>
      <c r="D35" s="117">
        <v>344.402</v>
      </c>
      <c r="E35" s="117">
        <v>404.862</v>
      </c>
      <c r="F35" s="117">
        <v>590.682</v>
      </c>
      <c r="G35" s="117">
        <v>783.528</v>
      </c>
      <c r="H35" s="117">
        <v>1125.909</v>
      </c>
      <c r="I35" s="117">
        <v>2578.993</v>
      </c>
      <c r="J35" s="117">
        <v>3070.953</v>
      </c>
      <c r="K35" s="117">
        <v>2567.94</v>
      </c>
      <c r="L35" s="117">
        <v>3019.175</v>
      </c>
      <c r="M35" s="117">
        <v>2073.437</v>
      </c>
      <c r="N35" s="118">
        <v>2016.892</v>
      </c>
      <c r="O35" s="119">
        <f t="shared" si="0"/>
        <v>19109.708</v>
      </c>
      <c r="P35" s="116">
        <v>1758.125</v>
      </c>
      <c r="Q35" s="117">
        <v>2197.138</v>
      </c>
      <c r="R35" s="117">
        <v>2889.14</v>
      </c>
      <c r="S35" s="117">
        <v>3564.395</v>
      </c>
      <c r="T35" s="117">
        <v>3622.959</v>
      </c>
      <c r="U35" s="117">
        <v>3955.222</v>
      </c>
      <c r="V35" s="117">
        <v>4596.749</v>
      </c>
      <c r="W35" s="117">
        <v>4566.853</v>
      </c>
      <c r="X35" s="117">
        <v>4187.392</v>
      </c>
      <c r="Y35" s="117">
        <v>4344.935</v>
      </c>
      <c r="Z35" s="117">
        <v>3093.304</v>
      </c>
      <c r="AA35" s="118">
        <v>3647.97</v>
      </c>
      <c r="AB35" s="119">
        <f t="shared" si="1"/>
        <v>42424.182</v>
      </c>
      <c r="AC35" s="172">
        <f t="shared" si="2"/>
        <v>122.00329800957715</v>
      </c>
      <c r="AD35" s="172">
        <f t="shared" si="3"/>
        <v>433.8019293417012</v>
      </c>
      <c r="AE35" s="172">
        <f t="shared" si="4"/>
        <v>345.681825545104</v>
      </c>
      <c r="AF35" s="172">
        <f t="shared" si="5"/>
        <v>62.462633334168885</v>
      </c>
      <c r="AG35" s="172">
        <f t="shared" si="6"/>
        <v>55.935055385017016</v>
      </c>
      <c r="AH35" s="175"/>
      <c r="AL35" s="12" t="s">
        <v>53</v>
      </c>
      <c r="AM35" s="12">
        <v>1.881240157914407</v>
      </c>
      <c r="AN35" s="12">
        <f>(AM35-1)*100</f>
        <v>88.12401579144068</v>
      </c>
    </row>
    <row r="36" spans="2:40" ht="12.75">
      <c r="B36" s="171" t="s">
        <v>108</v>
      </c>
      <c r="C36" s="120">
        <v>24.797</v>
      </c>
      <c r="D36" s="121">
        <v>18.484</v>
      </c>
      <c r="E36" s="121">
        <v>27.912</v>
      </c>
      <c r="F36" s="121">
        <v>23.599</v>
      </c>
      <c r="G36" s="121">
        <v>49.829</v>
      </c>
      <c r="H36" s="121">
        <v>96.526</v>
      </c>
      <c r="I36" s="121">
        <v>130.147</v>
      </c>
      <c r="J36" s="121">
        <v>196.069</v>
      </c>
      <c r="K36" s="121">
        <v>128.948</v>
      </c>
      <c r="L36" s="121">
        <v>117.662</v>
      </c>
      <c r="M36" s="121">
        <v>82.288</v>
      </c>
      <c r="N36" s="122">
        <v>91.398</v>
      </c>
      <c r="O36" s="90">
        <f t="shared" si="0"/>
        <v>987.659</v>
      </c>
      <c r="P36" s="120" t="s">
        <v>109</v>
      </c>
      <c r="Q36" s="121" t="s">
        <v>109</v>
      </c>
      <c r="R36" s="121" t="s">
        <v>109</v>
      </c>
      <c r="S36" s="121" t="s">
        <v>109</v>
      </c>
      <c r="T36" s="121" t="s">
        <v>109</v>
      </c>
      <c r="U36" s="121" t="s">
        <v>109</v>
      </c>
      <c r="V36" s="121" t="s">
        <v>109</v>
      </c>
      <c r="W36" s="121" t="s">
        <v>109</v>
      </c>
      <c r="X36" s="121" t="s">
        <v>109</v>
      </c>
      <c r="Y36" s="121" t="s">
        <v>109</v>
      </c>
      <c r="Z36" s="121" t="s">
        <v>109</v>
      </c>
      <c r="AA36" s="122" t="s">
        <v>109</v>
      </c>
      <c r="AB36" s="90" t="s">
        <v>109</v>
      </c>
      <c r="AC36" s="173" t="s">
        <v>109</v>
      </c>
      <c r="AD36" s="173" t="s">
        <v>109</v>
      </c>
      <c r="AE36" s="173" t="s">
        <v>109</v>
      </c>
      <c r="AF36" s="173" t="s">
        <v>109</v>
      </c>
      <c r="AG36" s="173" t="s">
        <v>109</v>
      </c>
      <c r="AH36" s="175"/>
      <c r="AL36" s="12" t="s">
        <v>143</v>
      </c>
      <c r="AM36" s="12">
        <v>1.7909277987706769</v>
      </c>
      <c r="AN36" s="12">
        <f aca="true" t="shared" si="7" ref="AN36:AN40">(AM36-1)*100</f>
        <v>79.09277987706768</v>
      </c>
    </row>
    <row r="37" spans="2:40" ht="12.75">
      <c r="B37" s="88" t="s">
        <v>61</v>
      </c>
      <c r="C37" s="120">
        <v>21.917</v>
      </c>
      <c r="D37" s="121">
        <v>21.782</v>
      </c>
      <c r="E37" s="121">
        <v>21.943</v>
      </c>
      <c r="F37" s="121">
        <v>29.285</v>
      </c>
      <c r="G37" s="121">
        <v>52.007</v>
      </c>
      <c r="H37" s="121">
        <v>139.293</v>
      </c>
      <c r="I37" s="121">
        <v>272.736</v>
      </c>
      <c r="J37" s="121">
        <v>313.459</v>
      </c>
      <c r="K37" s="121">
        <v>211.38</v>
      </c>
      <c r="L37" s="121">
        <v>97.198</v>
      </c>
      <c r="M37" s="121">
        <v>66.238</v>
      </c>
      <c r="N37" s="122">
        <v>62.028</v>
      </c>
      <c r="O37" s="90">
        <f t="shared" si="0"/>
        <v>1309.2660000000003</v>
      </c>
      <c r="P37" s="120">
        <v>49.751</v>
      </c>
      <c r="Q37" s="121">
        <v>51.44</v>
      </c>
      <c r="R37" s="121">
        <v>68.803</v>
      </c>
      <c r="S37" s="121">
        <v>120.434</v>
      </c>
      <c r="T37" s="121">
        <v>163.452</v>
      </c>
      <c r="U37" s="121">
        <v>222.663</v>
      </c>
      <c r="V37" s="121">
        <v>301.747</v>
      </c>
      <c r="W37" s="121">
        <v>315.456</v>
      </c>
      <c r="X37" s="121">
        <v>239.545</v>
      </c>
      <c r="Y37" s="121">
        <v>169.674</v>
      </c>
      <c r="Z37" s="121">
        <v>103.002</v>
      </c>
      <c r="AA37" s="122">
        <v>102.585</v>
      </c>
      <c r="AB37" s="90">
        <f t="shared" si="1"/>
        <v>1908.5520000000001</v>
      </c>
      <c r="AC37" s="96">
        <f t="shared" si="2"/>
        <v>45.77266957211137</v>
      </c>
      <c r="AD37" s="96">
        <f t="shared" si="3"/>
        <v>158.97139026842572</v>
      </c>
      <c r="AE37" s="96">
        <f t="shared" si="4"/>
        <v>129.6389147040823</v>
      </c>
      <c r="AF37" s="96">
        <f t="shared" si="5"/>
        <v>7.419114189888099</v>
      </c>
      <c r="AG37" s="96">
        <f t="shared" si="6"/>
        <v>66.43943157222441</v>
      </c>
      <c r="AH37" s="175"/>
      <c r="AL37" s="12" t="s">
        <v>34</v>
      </c>
      <c r="AM37" s="12">
        <v>1.7447933061760421</v>
      </c>
      <c r="AN37" s="12">
        <f t="shared" si="7"/>
        <v>74.4793306176042</v>
      </c>
    </row>
    <row r="38" spans="2:40" ht="12.75">
      <c r="B38" s="123" t="s">
        <v>63</v>
      </c>
      <c r="C38" s="112">
        <v>54.141</v>
      </c>
      <c r="D38" s="113">
        <v>45.169</v>
      </c>
      <c r="E38" s="113">
        <v>49.11</v>
      </c>
      <c r="F38" s="113">
        <v>48.896</v>
      </c>
      <c r="G38" s="113">
        <v>72.178</v>
      </c>
      <c r="H38" s="113">
        <v>104.395</v>
      </c>
      <c r="I38" s="113">
        <v>192.328</v>
      </c>
      <c r="J38" s="113">
        <v>207.659</v>
      </c>
      <c r="K38" s="113">
        <v>132.172</v>
      </c>
      <c r="L38" s="113">
        <v>134.664</v>
      </c>
      <c r="M38" s="113">
        <v>102.16</v>
      </c>
      <c r="N38" s="114">
        <v>123.358</v>
      </c>
      <c r="O38" s="90">
        <f t="shared" si="0"/>
        <v>1266.23</v>
      </c>
      <c r="P38" s="112">
        <v>112.735</v>
      </c>
      <c r="Q38" s="113">
        <v>88.859</v>
      </c>
      <c r="R38" s="113">
        <v>126.258</v>
      </c>
      <c r="S38" s="113">
        <v>151.035</v>
      </c>
      <c r="T38" s="113">
        <v>169.034</v>
      </c>
      <c r="U38" s="113">
        <v>213.029</v>
      </c>
      <c r="V38" s="113">
        <v>259.795</v>
      </c>
      <c r="W38" s="113">
        <v>266.617</v>
      </c>
      <c r="X38" s="113">
        <v>235.054</v>
      </c>
      <c r="Y38" s="113">
        <v>198.35</v>
      </c>
      <c r="Z38" s="113">
        <v>148.05</v>
      </c>
      <c r="AA38" s="114">
        <v>166.172</v>
      </c>
      <c r="AB38" s="90">
        <f t="shared" si="1"/>
        <v>2134.988</v>
      </c>
      <c r="AC38" s="96">
        <f t="shared" si="2"/>
        <v>68.6098102240509</v>
      </c>
      <c r="AD38" s="96">
        <f t="shared" si="3"/>
        <v>120.89475811885188</v>
      </c>
      <c r="AE38" s="96">
        <f t="shared" si="4"/>
        <v>136.43959923537162</v>
      </c>
      <c r="AF38" s="96">
        <f t="shared" si="5"/>
        <v>43.08994116420093</v>
      </c>
      <c r="AG38" s="96">
        <f t="shared" si="6"/>
        <v>42.30916592167293</v>
      </c>
      <c r="AH38" s="175"/>
      <c r="AL38" s="12" t="s">
        <v>43</v>
      </c>
      <c r="AM38" s="12">
        <v>1.689013911395642</v>
      </c>
      <c r="AN38" s="12">
        <f t="shared" si="7"/>
        <v>68.9013911395642</v>
      </c>
    </row>
    <row r="39" spans="2:40" ht="12.75">
      <c r="B39" s="123" t="s">
        <v>64</v>
      </c>
      <c r="C39" s="112">
        <v>101.988</v>
      </c>
      <c r="D39" s="113">
        <v>88.86</v>
      </c>
      <c r="E39" s="113">
        <v>98.021</v>
      </c>
      <c r="F39" s="113">
        <v>134.434</v>
      </c>
      <c r="G39" s="113">
        <v>197.415</v>
      </c>
      <c r="H39" s="113">
        <v>323.724</v>
      </c>
      <c r="I39" s="113">
        <v>562.088</v>
      </c>
      <c r="J39" s="113">
        <v>607.464</v>
      </c>
      <c r="K39" s="113">
        <v>419.966</v>
      </c>
      <c r="L39" s="113">
        <v>340.981</v>
      </c>
      <c r="M39" s="113">
        <v>269.934</v>
      </c>
      <c r="N39" s="114">
        <v>286.875</v>
      </c>
      <c r="O39" s="90">
        <f t="shared" si="0"/>
        <v>3431.75</v>
      </c>
      <c r="P39" s="112">
        <v>254.771</v>
      </c>
      <c r="Q39" s="113">
        <v>224.065</v>
      </c>
      <c r="R39" s="113">
        <v>314.194</v>
      </c>
      <c r="S39" s="113">
        <v>422.831</v>
      </c>
      <c r="T39" s="113">
        <v>501.304</v>
      </c>
      <c r="U39" s="113">
        <v>576.394</v>
      </c>
      <c r="V39" s="113" t="s">
        <v>109</v>
      </c>
      <c r="W39" s="113" t="s">
        <v>109</v>
      </c>
      <c r="X39" s="113" t="s">
        <v>109</v>
      </c>
      <c r="Y39" s="113" t="s">
        <v>109</v>
      </c>
      <c r="Z39" s="113" t="s">
        <v>109</v>
      </c>
      <c r="AA39" s="114" t="s">
        <v>109</v>
      </c>
      <c r="AB39" s="90" t="s">
        <v>109</v>
      </c>
      <c r="AC39" s="96" t="s">
        <v>109</v>
      </c>
      <c r="AD39" s="96">
        <f t="shared" si="3"/>
        <v>174.52928490076812</v>
      </c>
      <c r="AE39" s="96">
        <f t="shared" si="4"/>
        <v>128.88816348446323</v>
      </c>
      <c r="AF39" s="96" t="s">
        <v>109</v>
      </c>
      <c r="AG39" s="96" t="s">
        <v>109</v>
      </c>
      <c r="AH39" s="175"/>
      <c r="AL39" s="12" t="s">
        <v>63</v>
      </c>
      <c r="AM39" s="12">
        <v>1.686098102240509</v>
      </c>
      <c r="AN39" s="12">
        <f t="shared" si="7"/>
        <v>68.6098102240509</v>
      </c>
    </row>
    <row r="40" spans="2:40" ht="14.25">
      <c r="B40" s="115" t="s">
        <v>145</v>
      </c>
      <c r="C40" s="116">
        <v>3537.304</v>
      </c>
      <c r="D40" s="117">
        <v>3526.604</v>
      </c>
      <c r="E40" s="117">
        <v>4765.989</v>
      </c>
      <c r="F40" s="117">
        <v>4318.377</v>
      </c>
      <c r="G40" s="117">
        <v>3980.976</v>
      </c>
      <c r="H40" s="117">
        <v>7564.03</v>
      </c>
      <c r="I40" s="117">
        <v>12786.721</v>
      </c>
      <c r="J40" s="117">
        <v>13842.868</v>
      </c>
      <c r="K40" s="117">
        <v>12057.73</v>
      </c>
      <c r="L40" s="117">
        <v>12148.431</v>
      </c>
      <c r="M40" s="117">
        <v>8093.777</v>
      </c>
      <c r="N40" s="118">
        <v>7466.199</v>
      </c>
      <c r="O40" s="119">
        <f t="shared" si="0"/>
        <v>94089.006</v>
      </c>
      <c r="P40" s="116" t="s">
        <v>109</v>
      </c>
      <c r="Q40" s="117" t="s">
        <v>109</v>
      </c>
      <c r="R40" s="117" t="s">
        <v>109</v>
      </c>
      <c r="S40" s="117" t="s">
        <v>109</v>
      </c>
      <c r="T40" s="117" t="s">
        <v>109</v>
      </c>
      <c r="U40" s="117" t="s">
        <v>109</v>
      </c>
      <c r="V40" s="117" t="s">
        <v>109</v>
      </c>
      <c r="W40" s="117" t="s">
        <v>109</v>
      </c>
      <c r="X40" s="117" t="s">
        <v>109</v>
      </c>
      <c r="Y40" s="117" t="s">
        <v>109</v>
      </c>
      <c r="Z40" s="117" t="s">
        <v>109</v>
      </c>
      <c r="AA40" s="118" t="s">
        <v>109</v>
      </c>
      <c r="AB40" s="119" t="s">
        <v>109</v>
      </c>
      <c r="AC40" s="172" t="s">
        <v>109</v>
      </c>
      <c r="AD40" s="172" t="s">
        <v>109</v>
      </c>
      <c r="AE40" s="172" t="s">
        <v>109</v>
      </c>
      <c r="AF40" s="172" t="s">
        <v>109</v>
      </c>
      <c r="AG40" s="172" t="s">
        <v>109</v>
      </c>
      <c r="AH40" s="175"/>
      <c r="AL40" s="12" t="s">
        <v>61</v>
      </c>
      <c r="AM40" s="12">
        <v>1.4577266957211137</v>
      </c>
      <c r="AN40" s="12">
        <f t="shared" si="7"/>
        <v>45.77266957211137</v>
      </c>
    </row>
    <row r="41" spans="2:34" ht="12.75">
      <c r="B41" s="124" t="s">
        <v>80</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H41" s="174"/>
    </row>
    <row r="42" spans="2:34" ht="15.75" customHeight="1">
      <c r="B42" s="15" t="s">
        <v>142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H42" s="174"/>
    </row>
    <row r="43" spans="2:34" ht="12.75">
      <c r="B43" s="15" t="s">
        <v>144</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H43" s="174"/>
    </row>
    <row r="44" spans="2:34" ht="14.25">
      <c r="B44" s="15" t="s">
        <v>146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H44" s="174"/>
    </row>
    <row r="45" spans="2:34" ht="12.75">
      <c r="B45" s="125" t="s">
        <v>100</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H45" s="174"/>
    </row>
    <row r="48" ht="12.75">
      <c r="N48" s="126"/>
    </row>
    <row r="49" spans="14:28" ht="12.75">
      <c r="N49" s="126"/>
      <c r="AA49" s="126"/>
      <c r="AB49" s="127"/>
    </row>
    <row r="50" spans="14:28" ht="12.75">
      <c r="N50" s="126"/>
      <c r="AA50" s="126"/>
      <c r="AB50" s="127"/>
    </row>
    <row r="51" spans="14:31" ht="12.75">
      <c r="N51" s="126"/>
      <c r="AA51" s="126"/>
      <c r="AB51" s="127"/>
      <c r="AE51" s="128"/>
    </row>
    <row r="52" spans="14:28" ht="12.75">
      <c r="N52" s="126"/>
      <c r="AA52" s="126"/>
      <c r="AB52" s="127"/>
    </row>
    <row r="63" ht="12.75">
      <c r="AD63" s="129"/>
    </row>
  </sheetData>
  <mergeCells count="14">
    <mergeCell ref="B1:AE1"/>
    <mergeCell ref="B2:AE2"/>
    <mergeCell ref="B41:AE41"/>
    <mergeCell ref="B3:B4"/>
    <mergeCell ref="O3:O4"/>
    <mergeCell ref="AC3:AC4"/>
    <mergeCell ref="C3:N3"/>
    <mergeCell ref="P3:AA3"/>
    <mergeCell ref="AB3:AB4"/>
    <mergeCell ref="AF3:AF4"/>
    <mergeCell ref="AG3:AG4"/>
    <mergeCell ref="B45:AE45"/>
    <mergeCell ref="AD3:AD4"/>
    <mergeCell ref="AE3:AE4"/>
  </mergeCells>
  <printOptions/>
  <pageMargins left="0.75" right="0.75" top="1" bottom="1" header="0.5" footer="0.5"/>
  <pageSetup horizontalDpi="600" verticalDpi="600" orientation="landscape" paperSize="9" scale="60" r:id="rId1"/>
  <rowBreaks count="1" manualBreakCount="1">
    <brk id="45" max="16383" man="1"/>
  </rowBreaks>
  <ignoredErrors>
    <ignoredError sqref="AD37:AG38 AD5:AG35 AD39:AE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K77"/>
  <sheetViews>
    <sheetView showGridLines="0" workbookViewId="0" topLeftCell="B1">
      <selection activeCell="B36" sqref="B36:AG36"/>
    </sheetView>
  </sheetViews>
  <sheetFormatPr defaultColWidth="9.125" defaultRowHeight="12.75"/>
  <cols>
    <col min="1" max="1" width="9.125" style="12" customWidth="1"/>
    <col min="2" max="2" width="6.125" style="12" customWidth="1"/>
    <col min="3" max="3" width="35.875" style="12" bestFit="1" customWidth="1"/>
    <col min="4" max="30" width="8.375" style="12" customWidth="1"/>
    <col min="31" max="31" width="10.125" style="12" customWidth="1"/>
    <col min="32" max="35" width="11.00390625" style="12" customWidth="1"/>
    <col min="36" max="16384" width="9.125" style="12" customWidth="1"/>
  </cols>
  <sheetData>
    <row r="1" spans="2:35" ht="12.75">
      <c r="B1" s="69" t="s">
        <v>110</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2:35" ht="12.75">
      <c r="B2" s="70" t="s">
        <v>79</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row>
    <row r="3" spans="2:35" s="133" customFormat="1" ht="21" customHeight="1">
      <c r="B3" s="130" t="s">
        <v>84</v>
      </c>
      <c r="C3" s="131" t="s">
        <v>81</v>
      </c>
      <c r="D3" s="132" t="s">
        <v>0</v>
      </c>
      <c r="E3" s="73">
        <v>2021</v>
      </c>
      <c r="F3" s="73"/>
      <c r="G3" s="73"/>
      <c r="H3" s="73"/>
      <c r="I3" s="73"/>
      <c r="J3" s="73"/>
      <c r="K3" s="73"/>
      <c r="L3" s="73"/>
      <c r="M3" s="73"/>
      <c r="N3" s="73"/>
      <c r="O3" s="73"/>
      <c r="P3" s="74"/>
      <c r="Q3" s="132">
        <v>2021</v>
      </c>
      <c r="R3" s="76">
        <v>2022</v>
      </c>
      <c r="S3" s="75"/>
      <c r="T3" s="75"/>
      <c r="U3" s="75"/>
      <c r="V3" s="75"/>
      <c r="W3" s="75"/>
      <c r="X3" s="75"/>
      <c r="Y3" s="75"/>
      <c r="Z3" s="75"/>
      <c r="AA3" s="75"/>
      <c r="AB3" s="75"/>
      <c r="AC3" s="132"/>
      <c r="AD3" s="75">
        <v>2022</v>
      </c>
      <c r="AE3" s="76" t="s">
        <v>103</v>
      </c>
      <c r="AF3" s="76" t="s">
        <v>104</v>
      </c>
      <c r="AG3" s="76" t="s">
        <v>105</v>
      </c>
      <c r="AH3" s="76" t="s">
        <v>106</v>
      </c>
      <c r="AI3" s="76" t="s">
        <v>107</v>
      </c>
    </row>
    <row r="4" spans="2:35" s="133" customFormat="1" ht="42.75" customHeight="1">
      <c r="B4" s="134"/>
      <c r="C4" s="135"/>
      <c r="D4" s="136"/>
      <c r="E4" s="137" t="s">
        <v>15</v>
      </c>
      <c r="F4" s="137" t="s">
        <v>16</v>
      </c>
      <c r="G4" s="137" t="s">
        <v>17</v>
      </c>
      <c r="H4" s="137" t="s">
        <v>18</v>
      </c>
      <c r="I4" s="137" t="s">
        <v>19</v>
      </c>
      <c r="J4" s="137" t="s">
        <v>20</v>
      </c>
      <c r="K4" s="137" t="s">
        <v>27</v>
      </c>
      <c r="L4" s="137" t="s">
        <v>26</v>
      </c>
      <c r="M4" s="137" t="s">
        <v>25</v>
      </c>
      <c r="N4" s="137" t="s">
        <v>24</v>
      </c>
      <c r="O4" s="137" t="s">
        <v>23</v>
      </c>
      <c r="P4" s="138" t="s">
        <v>22</v>
      </c>
      <c r="Q4" s="136"/>
      <c r="R4" s="137" t="s">
        <v>15</v>
      </c>
      <c r="S4" s="137" t="s">
        <v>16</v>
      </c>
      <c r="T4" s="137" t="s">
        <v>17</v>
      </c>
      <c r="U4" s="137" t="s">
        <v>18</v>
      </c>
      <c r="V4" s="137" t="s">
        <v>19</v>
      </c>
      <c r="W4" s="137" t="s">
        <v>20</v>
      </c>
      <c r="X4" s="137" t="s">
        <v>27</v>
      </c>
      <c r="Y4" s="137" t="s">
        <v>26</v>
      </c>
      <c r="Z4" s="137" t="s">
        <v>25</v>
      </c>
      <c r="AA4" s="137" t="s">
        <v>24</v>
      </c>
      <c r="AB4" s="137" t="s">
        <v>23</v>
      </c>
      <c r="AC4" s="138" t="s">
        <v>22</v>
      </c>
      <c r="AD4" s="139"/>
      <c r="AE4" s="82"/>
      <c r="AF4" s="82"/>
      <c r="AG4" s="82"/>
      <c r="AH4" s="82"/>
      <c r="AI4" s="82"/>
    </row>
    <row r="5" spans="2:37" ht="12.75">
      <c r="B5" s="140">
        <v>1</v>
      </c>
      <c r="C5" s="141" t="s">
        <v>111</v>
      </c>
      <c r="D5" s="142" t="s">
        <v>8</v>
      </c>
      <c r="E5" s="143">
        <v>1196.483</v>
      </c>
      <c r="F5" s="143">
        <v>798.709</v>
      </c>
      <c r="G5" s="143">
        <v>898.421</v>
      </c>
      <c r="H5" s="143">
        <v>914.744</v>
      </c>
      <c r="I5" s="143">
        <v>1121.039</v>
      </c>
      <c r="J5" s="143">
        <v>1687.795</v>
      </c>
      <c r="K5" s="143">
        <v>3052.705</v>
      </c>
      <c r="L5" s="143">
        <v>3548.053</v>
      </c>
      <c r="M5" s="143">
        <v>2901.982</v>
      </c>
      <c r="N5" s="143">
        <v>3230.666</v>
      </c>
      <c r="O5" s="143">
        <v>3349.78</v>
      </c>
      <c r="P5" s="144">
        <v>3486.631</v>
      </c>
      <c r="Q5" s="145">
        <f>SUM(E5:P5)</f>
        <v>26187.008</v>
      </c>
      <c r="R5" s="146">
        <v>2720.649</v>
      </c>
      <c r="S5" s="143">
        <v>2931.075</v>
      </c>
      <c r="T5" s="143">
        <v>3903.884</v>
      </c>
      <c r="U5" s="143">
        <v>4599.768</v>
      </c>
      <c r="V5" s="143">
        <v>5226.64</v>
      </c>
      <c r="W5" s="143">
        <v>5447.967</v>
      </c>
      <c r="X5" s="143">
        <v>6016.698</v>
      </c>
      <c r="Y5" s="143">
        <v>6019.515</v>
      </c>
      <c r="Z5" s="143">
        <v>5366.014</v>
      </c>
      <c r="AA5" s="143">
        <v>5413.029</v>
      </c>
      <c r="AB5" s="143">
        <v>4729.137</v>
      </c>
      <c r="AC5" s="144">
        <v>5087.05</v>
      </c>
      <c r="AD5" s="145">
        <f>SUM(R5:AC5)</f>
        <v>57461.426000000014</v>
      </c>
      <c r="AE5" s="147">
        <f>((SUM(R5:AC5)/SUM(E5:P5))-1)*100</f>
        <v>119.42722895261655</v>
      </c>
      <c r="AF5" s="147">
        <f>(SUM(R5:T5)/SUM(E5:G5)-1)*100</f>
        <v>230.23102951223953</v>
      </c>
      <c r="AG5" s="147">
        <f>(SUM(U5:W5)/SUM(H5:J5)-1)*100</f>
        <v>310.2069300011978</v>
      </c>
      <c r="AH5" s="147">
        <f>(SUM(X5:Z5)/SUM(K5:M5)-1)*100</f>
        <v>83.1285187219686</v>
      </c>
      <c r="AI5" s="147">
        <f>(SUM(AA5:AC5)/SUM(N5:P5)-1)*100</f>
        <v>51.27743634026045</v>
      </c>
      <c r="AK5" s="133"/>
    </row>
    <row r="6" spans="2:37" ht="12.75">
      <c r="B6" s="148">
        <v>2</v>
      </c>
      <c r="C6" s="141" t="s">
        <v>112</v>
      </c>
      <c r="D6" s="149" t="s">
        <v>10</v>
      </c>
      <c r="E6" s="143">
        <v>869.129</v>
      </c>
      <c r="F6" s="143">
        <v>505.194</v>
      </c>
      <c r="G6" s="143">
        <v>660.176</v>
      </c>
      <c r="H6" s="143">
        <v>786.652</v>
      </c>
      <c r="I6" s="143">
        <v>1106.74</v>
      </c>
      <c r="J6" s="143">
        <v>1678.265</v>
      </c>
      <c r="K6" s="143">
        <v>3029.951</v>
      </c>
      <c r="L6" s="143">
        <v>3786.973</v>
      </c>
      <c r="M6" s="143">
        <v>3370.205</v>
      </c>
      <c r="N6" s="143">
        <v>3745.991</v>
      </c>
      <c r="O6" s="143">
        <v>3095.823</v>
      </c>
      <c r="P6" s="144">
        <v>2855.711</v>
      </c>
      <c r="Q6" s="150">
        <f aca="true" t="shared" si="0" ref="Q6:Q34">SUM(E6:P6)</f>
        <v>25490.809999999998</v>
      </c>
      <c r="R6" s="146">
        <v>2488.083</v>
      </c>
      <c r="S6" s="143">
        <v>2660.676</v>
      </c>
      <c r="T6" s="143">
        <v>3732.048</v>
      </c>
      <c r="U6" s="143">
        <v>4434.587</v>
      </c>
      <c r="V6" s="143">
        <v>5217.035</v>
      </c>
      <c r="W6" s="143">
        <v>5232.63</v>
      </c>
      <c r="X6" s="143">
        <v>5179.725</v>
      </c>
      <c r="Y6" s="143">
        <v>5327.361</v>
      </c>
      <c r="Z6" s="143">
        <v>5196.931</v>
      </c>
      <c r="AA6" s="143">
        <v>4912.421</v>
      </c>
      <c r="AB6" s="143">
        <v>3987.405</v>
      </c>
      <c r="AC6" s="144">
        <v>4101.978</v>
      </c>
      <c r="AD6" s="150">
        <f aca="true" t="shared" si="1" ref="AD6:AD34">SUM(R6:AC6)</f>
        <v>52470.88</v>
      </c>
      <c r="AE6" s="151">
        <f aca="true" t="shared" si="2" ref="AE6:AE34">((SUM(R6:AC6)/SUM(E6:P6))-1)*100</f>
        <v>105.84234082792977</v>
      </c>
      <c r="AF6" s="151">
        <f aca="true" t="shared" si="3" ref="AF6:AF34">(SUM(R6:T6)/SUM(E6:G6)-1)*100</f>
        <v>336.5107576853073</v>
      </c>
      <c r="AG6" s="151">
        <f aca="true" t="shared" si="4" ref="AG6:AG34">(SUM(U6:W6)/SUM(H6:J6)-1)*100</f>
        <v>316.73240179558115</v>
      </c>
      <c r="AH6" s="151">
        <f aca="true" t="shared" si="5" ref="AH6:AH34">(SUM(X6:Z6)/SUM(K6:M6)-1)*100</f>
        <v>54.15547403002356</v>
      </c>
      <c r="AI6" s="151">
        <f aca="true" t="shared" si="6" ref="AI6:AI34">(SUM(AA6:AC6)/SUM(N6:P6)-1)*100</f>
        <v>34.07342595146701</v>
      </c>
      <c r="AK6" s="133"/>
    </row>
    <row r="7" spans="2:37" ht="12.75">
      <c r="B7" s="148">
        <v>3</v>
      </c>
      <c r="C7" s="141" t="s">
        <v>113</v>
      </c>
      <c r="D7" s="149" t="s">
        <v>9</v>
      </c>
      <c r="E7" s="143">
        <v>812.484</v>
      </c>
      <c r="F7" s="143">
        <v>721.594</v>
      </c>
      <c r="G7" s="143">
        <v>927.603</v>
      </c>
      <c r="H7" s="143">
        <v>939.883</v>
      </c>
      <c r="I7" s="143">
        <v>1217.687</v>
      </c>
      <c r="J7" s="143">
        <v>1639.829</v>
      </c>
      <c r="K7" s="143">
        <v>2460.888</v>
      </c>
      <c r="L7" s="143">
        <v>2858.522</v>
      </c>
      <c r="M7" s="143">
        <v>2735.065</v>
      </c>
      <c r="N7" s="143">
        <v>2948.409</v>
      </c>
      <c r="O7" s="143">
        <v>2989.755</v>
      </c>
      <c r="P7" s="144">
        <v>2941.74</v>
      </c>
      <c r="Q7" s="150">
        <f t="shared" si="0"/>
        <v>23193.459000000003</v>
      </c>
      <c r="R7" s="146">
        <v>2556.089</v>
      </c>
      <c r="S7" s="143">
        <v>2748.928</v>
      </c>
      <c r="T7" s="143">
        <v>3407.652</v>
      </c>
      <c r="U7" s="143">
        <v>3879.317</v>
      </c>
      <c r="V7" s="143">
        <v>4143.721</v>
      </c>
      <c r="W7" s="143">
        <v>4530.617</v>
      </c>
      <c r="X7" s="143">
        <v>5017.112</v>
      </c>
      <c r="Y7" s="143">
        <v>4976.823</v>
      </c>
      <c r="Z7" s="143">
        <v>4783.071</v>
      </c>
      <c r="AA7" s="143">
        <v>4805.521</v>
      </c>
      <c r="AB7" s="143">
        <v>4443.491</v>
      </c>
      <c r="AC7" s="144">
        <v>4533.116</v>
      </c>
      <c r="AD7" s="150">
        <f t="shared" si="1"/>
        <v>49825.458000000006</v>
      </c>
      <c r="AE7" s="151">
        <f t="shared" si="2"/>
        <v>114.82547299219146</v>
      </c>
      <c r="AF7" s="151">
        <f t="shared" si="3"/>
        <v>253.93168326846572</v>
      </c>
      <c r="AG7" s="151">
        <f t="shared" si="4"/>
        <v>230.58561926202646</v>
      </c>
      <c r="AH7" s="151">
        <f t="shared" si="5"/>
        <v>83.4633045605083</v>
      </c>
      <c r="AI7" s="151">
        <f t="shared" si="6"/>
        <v>55.20582204492299</v>
      </c>
      <c r="AK7" s="133"/>
    </row>
    <row r="8" spans="2:37" ht="12.75">
      <c r="B8" s="148">
        <v>4</v>
      </c>
      <c r="C8" s="141" t="s">
        <v>114</v>
      </c>
      <c r="D8" s="149" t="s">
        <v>7</v>
      </c>
      <c r="E8" s="143">
        <v>880.502</v>
      </c>
      <c r="F8" s="143">
        <v>679.961</v>
      </c>
      <c r="G8" s="143">
        <v>923.284</v>
      </c>
      <c r="H8" s="143">
        <v>982.121</v>
      </c>
      <c r="I8" s="143">
        <v>1244.354</v>
      </c>
      <c r="J8" s="143">
        <v>1775.146</v>
      </c>
      <c r="K8" s="143">
        <v>2841.912</v>
      </c>
      <c r="L8" s="143">
        <v>3361.786</v>
      </c>
      <c r="M8" s="143">
        <v>3082.426</v>
      </c>
      <c r="N8" s="143">
        <v>3392.4</v>
      </c>
      <c r="O8" s="143">
        <v>2892.294</v>
      </c>
      <c r="P8" s="144">
        <v>2709.273</v>
      </c>
      <c r="Q8" s="150">
        <f t="shared" si="0"/>
        <v>24765.459000000003</v>
      </c>
      <c r="R8" s="146">
        <v>2203.213</v>
      </c>
      <c r="S8" s="143">
        <v>2110.694</v>
      </c>
      <c r="T8" s="143">
        <v>2929.015</v>
      </c>
      <c r="U8" s="143">
        <v>3964.016</v>
      </c>
      <c r="V8" s="143">
        <v>4567.77</v>
      </c>
      <c r="W8" s="143">
        <v>4978.339</v>
      </c>
      <c r="X8" s="143">
        <v>5011.48</v>
      </c>
      <c r="Y8" s="143">
        <v>5180.598</v>
      </c>
      <c r="Z8" s="143">
        <v>4878.714</v>
      </c>
      <c r="AA8" s="143">
        <v>4928.099</v>
      </c>
      <c r="AB8" s="143">
        <v>4082.468</v>
      </c>
      <c r="AC8" s="144">
        <v>3957.913</v>
      </c>
      <c r="AD8" s="150">
        <f t="shared" si="1"/>
        <v>48792.319</v>
      </c>
      <c r="AE8" s="151">
        <f t="shared" si="2"/>
        <v>97.0176244260201</v>
      </c>
      <c r="AF8" s="151">
        <f t="shared" si="3"/>
        <v>191.61271256694025</v>
      </c>
      <c r="AG8" s="151">
        <f t="shared" si="4"/>
        <v>237.6163059919967</v>
      </c>
      <c r="AH8" s="151">
        <f t="shared" si="5"/>
        <v>62.293676026725464</v>
      </c>
      <c r="AI8" s="151">
        <f t="shared" si="6"/>
        <v>44.190878174225</v>
      </c>
      <c r="AK8" s="133"/>
    </row>
    <row r="9" spans="2:37" ht="12.75">
      <c r="B9" s="148">
        <v>5</v>
      </c>
      <c r="C9" s="141" t="s">
        <v>115</v>
      </c>
      <c r="D9" s="149" t="s">
        <v>9</v>
      </c>
      <c r="E9" s="143">
        <v>391.381</v>
      </c>
      <c r="F9" s="143">
        <v>272.009</v>
      </c>
      <c r="G9" s="143">
        <v>404.161</v>
      </c>
      <c r="H9" s="143">
        <v>464.2</v>
      </c>
      <c r="I9" s="143">
        <v>835.572</v>
      </c>
      <c r="J9" s="143">
        <v>1350.705</v>
      </c>
      <c r="K9" s="143">
        <v>2231.71</v>
      </c>
      <c r="L9" s="143">
        <v>2803.417</v>
      </c>
      <c r="M9" s="143">
        <v>2587.885</v>
      </c>
      <c r="N9" s="143">
        <v>2635.087</v>
      </c>
      <c r="O9" s="143">
        <v>2293.493</v>
      </c>
      <c r="P9" s="144">
        <v>2205.866</v>
      </c>
      <c r="Q9" s="150">
        <f t="shared" si="0"/>
        <v>18475.485999999997</v>
      </c>
      <c r="R9" s="146">
        <v>1651.201</v>
      </c>
      <c r="S9" s="143">
        <v>1934.271</v>
      </c>
      <c r="T9" s="143">
        <v>2627.605</v>
      </c>
      <c r="U9" s="143">
        <v>3443.273</v>
      </c>
      <c r="V9" s="143">
        <v>3733.801</v>
      </c>
      <c r="W9" s="143">
        <v>4058.342</v>
      </c>
      <c r="X9" s="143">
        <v>4424.978</v>
      </c>
      <c r="Y9" s="143">
        <v>4458.776</v>
      </c>
      <c r="Z9" s="143">
        <v>4198.422</v>
      </c>
      <c r="AA9" s="143">
        <v>4184.174</v>
      </c>
      <c r="AB9" s="143">
        <v>3231.482</v>
      </c>
      <c r="AC9" s="144">
        <v>3294.692</v>
      </c>
      <c r="AD9" s="150">
        <f t="shared" si="1"/>
        <v>41241.017</v>
      </c>
      <c r="AE9" s="151">
        <f t="shared" si="2"/>
        <v>123.22020108158456</v>
      </c>
      <c r="AF9" s="151">
        <f t="shared" si="3"/>
        <v>481.9934597972368</v>
      </c>
      <c r="AG9" s="151">
        <f t="shared" si="4"/>
        <v>323.9016599653572</v>
      </c>
      <c r="AH9" s="151">
        <f t="shared" si="5"/>
        <v>71.61426480766393</v>
      </c>
      <c r="AI9" s="151">
        <f t="shared" si="6"/>
        <v>50.12164924928999</v>
      </c>
      <c r="AK9" s="133"/>
    </row>
    <row r="10" spans="2:37" ht="12.75">
      <c r="B10" s="148">
        <v>6</v>
      </c>
      <c r="C10" s="141" t="s">
        <v>116</v>
      </c>
      <c r="D10" s="149" t="s">
        <v>4</v>
      </c>
      <c r="E10" s="143">
        <v>418.626</v>
      </c>
      <c r="F10" s="143">
        <v>123.452</v>
      </c>
      <c r="G10" s="143">
        <v>198.615</v>
      </c>
      <c r="H10" s="143">
        <v>357.485</v>
      </c>
      <c r="I10" s="143">
        <v>563.814</v>
      </c>
      <c r="J10" s="143">
        <v>858.704</v>
      </c>
      <c r="K10" s="143">
        <v>1243.71</v>
      </c>
      <c r="L10" s="143">
        <v>1697.781</v>
      </c>
      <c r="M10" s="143">
        <v>1631.598</v>
      </c>
      <c r="N10" s="143">
        <v>1850.05</v>
      </c>
      <c r="O10" s="143">
        <v>1719.901</v>
      </c>
      <c r="P10" s="144">
        <v>1491.011</v>
      </c>
      <c r="Q10" s="150">
        <f t="shared" si="0"/>
        <v>12154.747</v>
      </c>
      <c r="R10" s="146">
        <v>1569.524</v>
      </c>
      <c r="S10" s="143">
        <v>1720.781</v>
      </c>
      <c r="T10" s="143">
        <v>2266.739</v>
      </c>
      <c r="U10" s="143">
        <v>2879.924</v>
      </c>
      <c r="V10" s="143">
        <v>3075.575</v>
      </c>
      <c r="W10" s="143">
        <v>3326.258</v>
      </c>
      <c r="X10" s="143">
        <v>3670.83</v>
      </c>
      <c r="Y10" s="143">
        <v>3692.788</v>
      </c>
      <c r="Z10" s="143">
        <v>3403.105</v>
      </c>
      <c r="AA10" s="143">
        <v>3339.258</v>
      </c>
      <c r="AB10" s="143">
        <v>2828.4</v>
      </c>
      <c r="AC10" s="144">
        <v>2785.557</v>
      </c>
      <c r="AD10" s="150">
        <f t="shared" si="1"/>
        <v>34558.739</v>
      </c>
      <c r="AE10" s="151">
        <f t="shared" si="2"/>
        <v>184.32298097196102</v>
      </c>
      <c r="AF10" s="151">
        <f t="shared" si="3"/>
        <v>650.2492935669703</v>
      </c>
      <c r="AG10" s="151">
        <f t="shared" si="4"/>
        <v>421.446143630095</v>
      </c>
      <c r="AH10" s="151">
        <f t="shared" si="5"/>
        <v>135.43655065536666</v>
      </c>
      <c r="AI10" s="151">
        <f t="shared" si="6"/>
        <v>76.90737452681924</v>
      </c>
      <c r="AK10" s="133"/>
    </row>
    <row r="11" spans="2:37" ht="12.75">
      <c r="B11" s="148">
        <v>7</v>
      </c>
      <c r="C11" s="141" t="s">
        <v>65</v>
      </c>
      <c r="D11" s="149" t="s">
        <v>7</v>
      </c>
      <c r="E11" s="143">
        <v>198.014</v>
      </c>
      <c r="F11" s="143">
        <v>136.546</v>
      </c>
      <c r="G11" s="143">
        <v>230.114</v>
      </c>
      <c r="H11" s="143">
        <v>292.747</v>
      </c>
      <c r="I11" s="143">
        <v>496.537</v>
      </c>
      <c r="J11" s="143">
        <v>850.743</v>
      </c>
      <c r="K11" s="143">
        <v>1443.216</v>
      </c>
      <c r="L11" s="143">
        <v>1820.067</v>
      </c>
      <c r="M11" s="143">
        <v>1863.861</v>
      </c>
      <c r="N11" s="143">
        <v>2082.155</v>
      </c>
      <c r="O11" s="143">
        <v>1589.776</v>
      </c>
      <c r="P11" s="144">
        <v>1470.056</v>
      </c>
      <c r="Q11" s="150">
        <f t="shared" si="0"/>
        <v>12473.832</v>
      </c>
      <c r="R11" s="146">
        <v>1152.719</v>
      </c>
      <c r="S11" s="143">
        <v>1174.367</v>
      </c>
      <c r="T11" s="143">
        <v>1750.014</v>
      </c>
      <c r="U11" s="143">
        <v>2565.689</v>
      </c>
      <c r="V11" s="143">
        <v>2999.785</v>
      </c>
      <c r="W11" s="143">
        <v>3294.474</v>
      </c>
      <c r="X11" s="143">
        <v>3298.003</v>
      </c>
      <c r="Y11" s="143">
        <v>3476.134</v>
      </c>
      <c r="Z11" s="143">
        <v>3443.156</v>
      </c>
      <c r="AA11" s="143">
        <v>3360.3</v>
      </c>
      <c r="AB11" s="143">
        <v>2633.795</v>
      </c>
      <c r="AC11" s="144">
        <v>2464.835</v>
      </c>
      <c r="AD11" s="150">
        <f t="shared" si="1"/>
        <v>31613.271</v>
      </c>
      <c r="AE11" s="151">
        <f t="shared" si="2"/>
        <v>153.4367225725022</v>
      </c>
      <c r="AF11" s="151">
        <f t="shared" si="3"/>
        <v>622.0272227869533</v>
      </c>
      <c r="AG11" s="151">
        <f t="shared" si="4"/>
        <v>440.2318376465753</v>
      </c>
      <c r="AH11" s="151">
        <f t="shared" si="5"/>
        <v>99.27844819650085</v>
      </c>
      <c r="AI11" s="151">
        <f t="shared" si="6"/>
        <v>64.50702811967433</v>
      </c>
      <c r="AK11" s="133"/>
    </row>
    <row r="12" spans="2:37" ht="12.75">
      <c r="B12" s="148">
        <v>8</v>
      </c>
      <c r="C12" s="141" t="s">
        <v>117</v>
      </c>
      <c r="D12" s="149" t="s">
        <v>8</v>
      </c>
      <c r="E12" s="143">
        <v>878.738</v>
      </c>
      <c r="F12" s="143">
        <v>462.484</v>
      </c>
      <c r="G12" s="143">
        <v>430.158</v>
      </c>
      <c r="H12" s="143">
        <v>394.734</v>
      </c>
      <c r="I12" s="143">
        <v>764.585</v>
      </c>
      <c r="J12" s="143">
        <v>1173.891</v>
      </c>
      <c r="K12" s="143">
        <v>2005.805</v>
      </c>
      <c r="L12" s="143">
        <v>2241.571</v>
      </c>
      <c r="M12" s="143">
        <v>1829.77</v>
      </c>
      <c r="N12" s="143">
        <v>1956.059</v>
      </c>
      <c r="O12" s="143">
        <v>1845.155</v>
      </c>
      <c r="P12" s="144">
        <v>1736.149</v>
      </c>
      <c r="Q12" s="150">
        <f t="shared" si="0"/>
        <v>15719.099</v>
      </c>
      <c r="R12" s="146">
        <v>1320.842</v>
      </c>
      <c r="S12" s="143">
        <v>1611.992</v>
      </c>
      <c r="T12" s="143">
        <v>2060.569</v>
      </c>
      <c r="U12" s="143">
        <v>2333.159</v>
      </c>
      <c r="V12" s="143">
        <v>2588.759</v>
      </c>
      <c r="W12" s="143">
        <v>2696.586</v>
      </c>
      <c r="X12" s="143">
        <v>3075.003</v>
      </c>
      <c r="Y12" s="143">
        <v>3133.584</v>
      </c>
      <c r="Z12" s="143">
        <v>2763.172</v>
      </c>
      <c r="AA12" s="143">
        <v>2804.846</v>
      </c>
      <c r="AB12" s="143">
        <v>2295.66</v>
      </c>
      <c r="AC12" s="144">
        <v>2500.536</v>
      </c>
      <c r="AD12" s="150">
        <f t="shared" si="1"/>
        <v>29184.708</v>
      </c>
      <c r="AE12" s="151">
        <f t="shared" si="2"/>
        <v>85.66400020764549</v>
      </c>
      <c r="AF12" s="151">
        <f t="shared" si="3"/>
        <v>181.89338256048956</v>
      </c>
      <c r="AG12" s="151">
        <f t="shared" si="4"/>
        <v>226.52457344173902</v>
      </c>
      <c r="AH12" s="151">
        <f t="shared" si="5"/>
        <v>47.63112487341918</v>
      </c>
      <c r="AI12" s="151">
        <f t="shared" si="6"/>
        <v>37.26826288975458</v>
      </c>
      <c r="AK12" s="133"/>
    </row>
    <row r="13" spans="2:37" ht="12.75">
      <c r="B13" s="148">
        <v>9</v>
      </c>
      <c r="C13" s="141" t="s">
        <v>118</v>
      </c>
      <c r="D13" s="149" t="s">
        <v>3</v>
      </c>
      <c r="E13" s="143">
        <v>310.99</v>
      </c>
      <c r="F13" s="143">
        <v>341.344</v>
      </c>
      <c r="G13" s="143">
        <v>370.727</v>
      </c>
      <c r="H13" s="143">
        <v>413.89</v>
      </c>
      <c r="I13" s="143">
        <v>565.229</v>
      </c>
      <c r="J13" s="143">
        <v>819.021</v>
      </c>
      <c r="K13" s="143">
        <v>1338.318</v>
      </c>
      <c r="L13" s="143">
        <v>1649.622</v>
      </c>
      <c r="M13" s="143">
        <v>1504.367</v>
      </c>
      <c r="N13" s="143">
        <v>1499.693</v>
      </c>
      <c r="O13" s="143">
        <v>1443.099</v>
      </c>
      <c r="P13" s="144">
        <v>1330.131</v>
      </c>
      <c r="Q13" s="150">
        <f t="shared" si="0"/>
        <v>11586.431</v>
      </c>
      <c r="R13" s="146">
        <v>920.646</v>
      </c>
      <c r="S13" s="143">
        <v>1096.561</v>
      </c>
      <c r="T13" s="143">
        <v>1622.664</v>
      </c>
      <c r="U13" s="143">
        <v>2320.214</v>
      </c>
      <c r="V13" s="143">
        <v>2623.809</v>
      </c>
      <c r="W13" s="143">
        <v>3005.609</v>
      </c>
      <c r="X13" s="143">
        <v>3235.251</v>
      </c>
      <c r="Y13" s="143">
        <v>3278.747</v>
      </c>
      <c r="Z13" s="143">
        <v>3261.711</v>
      </c>
      <c r="AA13" s="143">
        <v>3083.585</v>
      </c>
      <c r="AB13" s="143">
        <v>2340.198</v>
      </c>
      <c r="AC13" s="144">
        <v>2384.275</v>
      </c>
      <c r="AD13" s="150">
        <f t="shared" si="1"/>
        <v>29173.27</v>
      </c>
      <c r="AE13" s="151">
        <f t="shared" si="2"/>
        <v>151.78823401269983</v>
      </c>
      <c r="AF13" s="151">
        <f t="shared" si="3"/>
        <v>255.7824020268586</v>
      </c>
      <c r="AG13" s="151">
        <f t="shared" si="4"/>
        <v>342.1030620530104</v>
      </c>
      <c r="AH13" s="151">
        <f t="shared" si="5"/>
        <v>117.60999415222511</v>
      </c>
      <c r="AI13" s="151">
        <f t="shared" si="6"/>
        <v>82.73341223326514</v>
      </c>
      <c r="AK13" s="133"/>
    </row>
    <row r="14" spans="2:37" ht="12.75">
      <c r="B14" s="148">
        <v>10</v>
      </c>
      <c r="C14" s="141" t="s">
        <v>119</v>
      </c>
      <c r="D14" s="149" t="s">
        <v>9</v>
      </c>
      <c r="E14" s="143">
        <v>164.515</v>
      </c>
      <c r="F14" s="143">
        <v>140.85</v>
      </c>
      <c r="G14" s="143">
        <v>270.858</v>
      </c>
      <c r="H14" s="143">
        <v>432.537</v>
      </c>
      <c r="I14" s="143">
        <v>852.577</v>
      </c>
      <c r="J14" s="143">
        <v>1406.614</v>
      </c>
      <c r="K14" s="143">
        <v>2430.136</v>
      </c>
      <c r="L14" s="143">
        <v>2647.992</v>
      </c>
      <c r="M14" s="143">
        <v>2303.213</v>
      </c>
      <c r="N14" s="143">
        <v>2281.747</v>
      </c>
      <c r="O14" s="143">
        <v>801.757</v>
      </c>
      <c r="P14" s="144">
        <v>741.331</v>
      </c>
      <c r="Q14" s="150">
        <f t="shared" si="0"/>
        <v>14474.126999999999</v>
      </c>
      <c r="R14" s="146">
        <v>557.407</v>
      </c>
      <c r="S14" s="143">
        <v>712.271</v>
      </c>
      <c r="T14" s="143">
        <v>1096.128</v>
      </c>
      <c r="U14" s="143">
        <v>2434.189</v>
      </c>
      <c r="V14" s="143">
        <v>3112.871</v>
      </c>
      <c r="W14" s="143">
        <v>3712.906</v>
      </c>
      <c r="X14" s="143">
        <v>4129.988</v>
      </c>
      <c r="Y14" s="143">
        <v>4160.231</v>
      </c>
      <c r="Z14" s="143">
        <v>3660.099</v>
      </c>
      <c r="AA14" s="143">
        <v>3061.746</v>
      </c>
      <c r="AB14" s="143">
        <v>969.222</v>
      </c>
      <c r="AC14" s="144">
        <v>936.809</v>
      </c>
      <c r="AD14" s="150">
        <f t="shared" si="1"/>
        <v>28543.867</v>
      </c>
      <c r="AE14" s="151">
        <f t="shared" si="2"/>
        <v>97.20613892637533</v>
      </c>
      <c r="AF14" s="151">
        <f t="shared" si="3"/>
        <v>310.57125453166566</v>
      </c>
      <c r="AG14" s="151">
        <f t="shared" si="4"/>
        <v>244.01566577306474</v>
      </c>
      <c r="AH14" s="151">
        <f t="shared" si="5"/>
        <v>61.899009949547114</v>
      </c>
      <c r="AI14" s="151">
        <f t="shared" si="6"/>
        <v>29.88212563417769</v>
      </c>
      <c r="AK14" s="133"/>
    </row>
    <row r="15" spans="2:37" ht="12.75">
      <c r="B15" s="148">
        <v>11</v>
      </c>
      <c r="C15" s="141" t="s">
        <v>120</v>
      </c>
      <c r="D15" s="149" t="s">
        <v>2</v>
      </c>
      <c r="E15" s="143">
        <v>198.895</v>
      </c>
      <c r="F15" s="143">
        <v>95.802</v>
      </c>
      <c r="G15" s="143">
        <v>110.169</v>
      </c>
      <c r="H15" s="143">
        <v>119.822</v>
      </c>
      <c r="I15" s="143">
        <v>150.289</v>
      </c>
      <c r="J15" s="143">
        <v>283.416</v>
      </c>
      <c r="K15" s="143">
        <v>638.596</v>
      </c>
      <c r="L15" s="143">
        <v>1231.742</v>
      </c>
      <c r="M15" s="143">
        <v>1330.372</v>
      </c>
      <c r="N15" s="143">
        <v>1542.5</v>
      </c>
      <c r="O15" s="143">
        <v>1382.609</v>
      </c>
      <c r="P15" s="144">
        <v>1177.562</v>
      </c>
      <c r="Q15" s="150">
        <f t="shared" si="0"/>
        <v>8261.774</v>
      </c>
      <c r="R15" s="146">
        <v>969.467</v>
      </c>
      <c r="S15" s="143">
        <v>1312.249</v>
      </c>
      <c r="T15" s="143">
        <v>1815.857</v>
      </c>
      <c r="U15" s="143">
        <v>2369.486</v>
      </c>
      <c r="V15" s="143">
        <v>2581.801</v>
      </c>
      <c r="W15" s="143">
        <v>2826.824</v>
      </c>
      <c r="X15" s="143">
        <v>3037.68</v>
      </c>
      <c r="Y15" s="143">
        <v>3045.109</v>
      </c>
      <c r="Z15" s="143">
        <v>2755.231</v>
      </c>
      <c r="AA15" s="143">
        <v>2689.961</v>
      </c>
      <c r="AB15" s="143">
        <v>2193.424</v>
      </c>
      <c r="AC15" s="144">
        <v>2188.524</v>
      </c>
      <c r="AD15" s="150">
        <f t="shared" si="1"/>
        <v>27785.613</v>
      </c>
      <c r="AE15" s="151">
        <f t="shared" si="2"/>
        <v>236.3153361493549</v>
      </c>
      <c r="AF15" s="151">
        <f t="shared" si="3"/>
        <v>912.0812812140315</v>
      </c>
      <c r="AG15" s="151">
        <f t="shared" si="4"/>
        <v>1305.190894030463</v>
      </c>
      <c r="AH15" s="151">
        <f t="shared" si="5"/>
        <v>176.12685935308104</v>
      </c>
      <c r="AI15" s="151">
        <f t="shared" si="6"/>
        <v>72.3732904734501</v>
      </c>
      <c r="AK15" s="133"/>
    </row>
    <row r="16" spans="2:37" ht="12.75">
      <c r="B16" s="148">
        <v>12</v>
      </c>
      <c r="C16" s="141" t="s">
        <v>121</v>
      </c>
      <c r="D16" s="149" t="s">
        <v>29</v>
      </c>
      <c r="E16" s="143">
        <v>253.335</v>
      </c>
      <c r="F16" s="143">
        <v>215.98</v>
      </c>
      <c r="G16" s="143">
        <v>261.544</v>
      </c>
      <c r="H16" s="143">
        <v>344.512</v>
      </c>
      <c r="I16" s="143">
        <v>625.463</v>
      </c>
      <c r="J16" s="143">
        <v>1182.206</v>
      </c>
      <c r="K16" s="143">
        <v>1994.029</v>
      </c>
      <c r="L16" s="143">
        <v>2288.174</v>
      </c>
      <c r="M16" s="143">
        <v>1913.024</v>
      </c>
      <c r="N16" s="143">
        <v>1752.461</v>
      </c>
      <c r="O16" s="143">
        <v>1325.33</v>
      </c>
      <c r="P16" s="144">
        <v>1200.327</v>
      </c>
      <c r="Q16" s="150">
        <f t="shared" si="0"/>
        <v>13356.384999999998</v>
      </c>
      <c r="R16" s="146">
        <v>844.173</v>
      </c>
      <c r="S16" s="143">
        <v>900.526</v>
      </c>
      <c r="T16" s="143">
        <v>1279.81</v>
      </c>
      <c r="U16" s="143">
        <v>1811.072</v>
      </c>
      <c r="V16" s="143">
        <v>2219.618</v>
      </c>
      <c r="W16" s="143">
        <v>2642.599</v>
      </c>
      <c r="X16" s="143">
        <v>3095.08</v>
      </c>
      <c r="Y16" s="143">
        <v>3136.757</v>
      </c>
      <c r="Z16" s="143">
        <v>2814.788</v>
      </c>
      <c r="AA16" s="143">
        <v>2440.181</v>
      </c>
      <c r="AB16" s="143">
        <v>1592.533</v>
      </c>
      <c r="AC16" s="144">
        <v>1433.293</v>
      </c>
      <c r="AD16" s="150">
        <f t="shared" si="1"/>
        <v>24210.43</v>
      </c>
      <c r="AE16" s="151">
        <f t="shared" si="2"/>
        <v>81.26484074845104</v>
      </c>
      <c r="AF16" s="151">
        <f t="shared" si="3"/>
        <v>313.82934327962033</v>
      </c>
      <c r="AG16" s="151">
        <f t="shared" si="4"/>
        <v>210.0709930995581</v>
      </c>
      <c r="AH16" s="151">
        <f t="shared" si="5"/>
        <v>46.02572270556029</v>
      </c>
      <c r="AI16" s="151">
        <f t="shared" si="6"/>
        <v>27.76662541799919</v>
      </c>
      <c r="AK16" s="133"/>
    </row>
    <row r="17" spans="2:37" ht="12.75">
      <c r="B17" s="148">
        <v>13</v>
      </c>
      <c r="C17" s="141" t="s">
        <v>122</v>
      </c>
      <c r="D17" s="149" t="s">
        <v>6</v>
      </c>
      <c r="E17" s="143">
        <v>198.545</v>
      </c>
      <c r="F17" s="143">
        <v>159.084</v>
      </c>
      <c r="G17" s="143">
        <v>215.61</v>
      </c>
      <c r="H17" s="143">
        <v>270.888</v>
      </c>
      <c r="I17" s="143">
        <v>402.527</v>
      </c>
      <c r="J17" s="143">
        <v>730.049</v>
      </c>
      <c r="K17" s="143">
        <v>1485.978</v>
      </c>
      <c r="L17" s="143">
        <v>1792.004</v>
      </c>
      <c r="M17" s="143">
        <v>1584.456</v>
      </c>
      <c r="N17" s="143">
        <v>1580.563</v>
      </c>
      <c r="O17" s="143">
        <v>1119.464</v>
      </c>
      <c r="P17" s="144">
        <v>926.948</v>
      </c>
      <c r="Q17" s="150">
        <f t="shared" si="0"/>
        <v>10466.116</v>
      </c>
      <c r="R17" s="146">
        <v>823.48</v>
      </c>
      <c r="S17" s="143">
        <v>876.67</v>
      </c>
      <c r="T17" s="143">
        <v>1243.6</v>
      </c>
      <c r="U17" s="143">
        <v>1793.988</v>
      </c>
      <c r="V17" s="143">
        <v>2122.676</v>
      </c>
      <c r="W17" s="143">
        <v>2413.083</v>
      </c>
      <c r="X17" s="143">
        <v>2789.474</v>
      </c>
      <c r="Y17" s="143">
        <v>2788.65</v>
      </c>
      <c r="Z17" s="143">
        <v>2662.782</v>
      </c>
      <c r="AA17" s="143">
        <v>2455.32</v>
      </c>
      <c r="AB17" s="143">
        <v>1889.32</v>
      </c>
      <c r="AC17" s="144">
        <v>1929.345</v>
      </c>
      <c r="AD17" s="150">
        <f t="shared" si="1"/>
        <v>23788.388000000003</v>
      </c>
      <c r="AE17" s="151">
        <f t="shared" si="2"/>
        <v>127.28955039290604</v>
      </c>
      <c r="AF17" s="151">
        <f t="shared" si="3"/>
        <v>413.529260919093</v>
      </c>
      <c r="AG17" s="151">
        <f t="shared" si="4"/>
        <v>351.00886093266377</v>
      </c>
      <c r="AH17" s="151">
        <f t="shared" si="5"/>
        <v>69.48094762339383</v>
      </c>
      <c r="AI17" s="151">
        <f t="shared" si="6"/>
        <v>72.98120334438481</v>
      </c>
      <c r="AK17" s="133"/>
    </row>
    <row r="18" spans="2:37" ht="12.75">
      <c r="B18" s="148">
        <v>14</v>
      </c>
      <c r="C18" s="141" t="s">
        <v>30</v>
      </c>
      <c r="D18" s="149" t="s">
        <v>11</v>
      </c>
      <c r="E18" s="143">
        <v>173.987</v>
      </c>
      <c r="F18" s="143">
        <v>105.871</v>
      </c>
      <c r="G18" s="143">
        <v>147.947</v>
      </c>
      <c r="H18" s="143">
        <v>181.18</v>
      </c>
      <c r="I18" s="143">
        <v>257.68</v>
      </c>
      <c r="J18" s="143">
        <v>511.807</v>
      </c>
      <c r="K18" s="143">
        <v>1229.59</v>
      </c>
      <c r="L18" s="143">
        <v>1281.919</v>
      </c>
      <c r="M18" s="143">
        <v>1289.573</v>
      </c>
      <c r="N18" s="143">
        <v>1568.676</v>
      </c>
      <c r="O18" s="143">
        <v>1314.479</v>
      </c>
      <c r="P18" s="144">
        <v>1085.053</v>
      </c>
      <c r="Q18" s="150">
        <f t="shared" si="0"/>
        <v>9147.762</v>
      </c>
      <c r="R18" s="146">
        <v>814.565</v>
      </c>
      <c r="S18" s="143">
        <v>1019.526</v>
      </c>
      <c r="T18" s="143">
        <v>1406.92</v>
      </c>
      <c r="U18" s="143">
        <v>1797.879</v>
      </c>
      <c r="V18" s="143">
        <v>2059.145</v>
      </c>
      <c r="W18" s="143">
        <v>2249.244</v>
      </c>
      <c r="X18" s="143">
        <v>2413.639</v>
      </c>
      <c r="Y18" s="143">
        <v>2321.778</v>
      </c>
      <c r="Z18" s="143">
        <v>2277.37</v>
      </c>
      <c r="AA18" s="143">
        <v>2260.12</v>
      </c>
      <c r="AB18" s="143">
        <v>1745.439</v>
      </c>
      <c r="AC18" s="144">
        <v>1698.043</v>
      </c>
      <c r="AD18" s="150">
        <f t="shared" si="1"/>
        <v>22063.668</v>
      </c>
      <c r="AE18" s="151">
        <f t="shared" si="2"/>
        <v>141.1919767917005</v>
      </c>
      <c r="AF18" s="151">
        <f t="shared" si="3"/>
        <v>657.5907247460875</v>
      </c>
      <c r="AG18" s="151">
        <f t="shared" si="4"/>
        <v>542.3140805350348</v>
      </c>
      <c r="AH18" s="151">
        <f t="shared" si="5"/>
        <v>84.49449393620023</v>
      </c>
      <c r="AI18" s="151">
        <f t="shared" si="6"/>
        <v>43.73243539653164</v>
      </c>
      <c r="AK18" s="133"/>
    </row>
    <row r="19" spans="2:37" ht="12.75">
      <c r="B19" s="148">
        <v>15</v>
      </c>
      <c r="C19" s="141" t="s">
        <v>123</v>
      </c>
      <c r="D19" s="149" t="s">
        <v>3</v>
      </c>
      <c r="E19" s="143">
        <v>224.369</v>
      </c>
      <c r="F19" s="143">
        <v>202.039</v>
      </c>
      <c r="G19" s="143">
        <v>247.086</v>
      </c>
      <c r="H19" s="143">
        <v>279.483</v>
      </c>
      <c r="I19" s="143">
        <v>406.781</v>
      </c>
      <c r="J19" s="143">
        <v>753.869</v>
      </c>
      <c r="K19" s="143">
        <v>1222.791</v>
      </c>
      <c r="L19" s="143">
        <v>1458.08</v>
      </c>
      <c r="M19" s="143">
        <v>1291.328</v>
      </c>
      <c r="N19" s="143">
        <v>1193.101</v>
      </c>
      <c r="O19" s="143">
        <v>1142.484</v>
      </c>
      <c r="P19" s="144">
        <v>1156.834</v>
      </c>
      <c r="Q19" s="150">
        <f t="shared" si="0"/>
        <v>9578.245</v>
      </c>
      <c r="R19" s="146">
        <v>813.677</v>
      </c>
      <c r="S19" s="143">
        <v>947.853</v>
      </c>
      <c r="T19" s="143">
        <v>1361.427</v>
      </c>
      <c r="U19" s="143">
        <v>1738.731</v>
      </c>
      <c r="V19" s="143">
        <v>1920.949</v>
      </c>
      <c r="W19" s="143">
        <v>2144.584</v>
      </c>
      <c r="X19" s="143">
        <v>2302.276</v>
      </c>
      <c r="Y19" s="143">
        <v>2380.547</v>
      </c>
      <c r="Z19" s="143">
        <v>2300.27</v>
      </c>
      <c r="AA19" s="143">
        <v>2084.164</v>
      </c>
      <c r="AB19" s="143">
        <v>1561.245</v>
      </c>
      <c r="AC19" s="144">
        <v>1664.572</v>
      </c>
      <c r="AD19" s="150">
        <f t="shared" si="1"/>
        <v>21220.295000000002</v>
      </c>
      <c r="AE19" s="151">
        <f t="shared" si="2"/>
        <v>121.54679693409389</v>
      </c>
      <c r="AF19" s="151">
        <f t="shared" si="3"/>
        <v>363.6948510305956</v>
      </c>
      <c r="AG19" s="151">
        <f t="shared" si="4"/>
        <v>303.03666397478565</v>
      </c>
      <c r="AH19" s="151">
        <f t="shared" si="5"/>
        <v>75.79917320355804</v>
      </c>
      <c r="AI19" s="151">
        <f t="shared" si="6"/>
        <v>52.043068142740026</v>
      </c>
      <c r="AK19" s="133"/>
    </row>
    <row r="20" spans="2:37" ht="12.75">
      <c r="B20" s="148">
        <v>16</v>
      </c>
      <c r="C20" s="141" t="s">
        <v>124</v>
      </c>
      <c r="D20" s="149" t="s">
        <v>7</v>
      </c>
      <c r="E20" s="143">
        <v>206.071</v>
      </c>
      <c r="F20" s="143">
        <v>145.913</v>
      </c>
      <c r="G20" s="143">
        <v>219.111</v>
      </c>
      <c r="H20" s="143">
        <v>262.505</v>
      </c>
      <c r="I20" s="143">
        <v>360.524</v>
      </c>
      <c r="J20" s="143">
        <v>650.602</v>
      </c>
      <c r="K20" s="143">
        <v>1249.295</v>
      </c>
      <c r="L20" s="143">
        <v>1431.953</v>
      </c>
      <c r="M20" s="143">
        <v>1461.064</v>
      </c>
      <c r="N20" s="143">
        <v>1670.874</v>
      </c>
      <c r="O20" s="143">
        <v>1216.35</v>
      </c>
      <c r="P20" s="144">
        <v>1055.081</v>
      </c>
      <c r="Q20" s="150">
        <f t="shared" si="0"/>
        <v>9929.343</v>
      </c>
      <c r="R20" s="146">
        <v>766.633</v>
      </c>
      <c r="S20" s="143">
        <v>952.102</v>
      </c>
      <c r="T20" s="143">
        <v>1300.851</v>
      </c>
      <c r="U20" s="143">
        <v>1787.79</v>
      </c>
      <c r="V20" s="143">
        <v>1928.551</v>
      </c>
      <c r="W20" s="143">
        <v>1940.524</v>
      </c>
      <c r="X20" s="143">
        <v>1971.807</v>
      </c>
      <c r="Y20" s="143">
        <v>1933.645</v>
      </c>
      <c r="Z20" s="143">
        <v>2064.375</v>
      </c>
      <c r="AA20" s="143">
        <v>2099.479</v>
      </c>
      <c r="AB20" s="143">
        <v>1558.666</v>
      </c>
      <c r="AC20" s="144">
        <v>1527.653</v>
      </c>
      <c r="AD20" s="150">
        <f t="shared" si="1"/>
        <v>19832.076</v>
      </c>
      <c r="AE20" s="151">
        <f t="shared" si="2"/>
        <v>99.73200643788817</v>
      </c>
      <c r="AF20" s="151">
        <f t="shared" si="3"/>
        <v>428.7361997566079</v>
      </c>
      <c r="AG20" s="151">
        <f t="shared" si="4"/>
        <v>344.15258422572947</v>
      </c>
      <c r="AH20" s="151">
        <f t="shared" si="5"/>
        <v>44.11823638586374</v>
      </c>
      <c r="AI20" s="151">
        <f t="shared" si="6"/>
        <v>31.542283004485938</v>
      </c>
      <c r="AK20" s="133"/>
    </row>
    <row r="21" spans="2:37" ht="12.75">
      <c r="B21" s="148">
        <v>17</v>
      </c>
      <c r="C21" s="141" t="s">
        <v>125</v>
      </c>
      <c r="D21" s="149" t="s">
        <v>5</v>
      </c>
      <c r="E21" s="143">
        <v>281.226</v>
      </c>
      <c r="F21" s="143">
        <v>163.556</v>
      </c>
      <c r="G21" s="143">
        <v>185.857</v>
      </c>
      <c r="H21" s="143">
        <v>249.109</v>
      </c>
      <c r="I21" s="143">
        <v>403.365</v>
      </c>
      <c r="J21" s="143">
        <v>644.615</v>
      </c>
      <c r="K21" s="143">
        <v>1266.509</v>
      </c>
      <c r="L21" s="143">
        <v>1468.159</v>
      </c>
      <c r="M21" s="143">
        <v>1301.354</v>
      </c>
      <c r="N21" s="143">
        <v>1310.297</v>
      </c>
      <c r="O21" s="143">
        <v>1108.271</v>
      </c>
      <c r="P21" s="144">
        <v>949.084</v>
      </c>
      <c r="Q21" s="150">
        <f t="shared" si="0"/>
        <v>9331.402000000002</v>
      </c>
      <c r="R21" s="146">
        <v>798.502</v>
      </c>
      <c r="S21" s="143">
        <v>819.29</v>
      </c>
      <c r="T21" s="143">
        <v>1122.064</v>
      </c>
      <c r="U21" s="143">
        <v>1561.943</v>
      </c>
      <c r="V21" s="143">
        <v>1692.397</v>
      </c>
      <c r="W21" s="143">
        <v>1729.413</v>
      </c>
      <c r="X21" s="143">
        <v>2216.535</v>
      </c>
      <c r="Y21" s="143">
        <v>2147.837</v>
      </c>
      <c r="Z21" s="143">
        <v>1999.538</v>
      </c>
      <c r="AA21" s="143">
        <v>1867.029</v>
      </c>
      <c r="AB21" s="143">
        <v>1466.664</v>
      </c>
      <c r="AC21" s="144">
        <v>1454.835</v>
      </c>
      <c r="AD21" s="150">
        <f t="shared" si="1"/>
        <v>18876.047</v>
      </c>
      <c r="AE21" s="151">
        <f t="shared" si="2"/>
        <v>102.28521930573771</v>
      </c>
      <c r="AF21" s="151">
        <f t="shared" si="3"/>
        <v>334.45711413344236</v>
      </c>
      <c r="AG21" s="151">
        <f t="shared" si="4"/>
        <v>284.2259860348828</v>
      </c>
      <c r="AH21" s="151">
        <f t="shared" si="5"/>
        <v>57.67778272764619</v>
      </c>
      <c r="AI21" s="151">
        <f t="shared" si="6"/>
        <v>42.191889185699715</v>
      </c>
      <c r="AK21" s="133"/>
    </row>
    <row r="22" spans="2:37" ht="12.75">
      <c r="B22" s="148">
        <v>18</v>
      </c>
      <c r="C22" s="141" t="s">
        <v>126</v>
      </c>
      <c r="D22" s="149" t="s">
        <v>1</v>
      </c>
      <c r="E22" s="143">
        <v>229.349</v>
      </c>
      <c r="F22" s="143">
        <v>173.604</v>
      </c>
      <c r="G22" s="143">
        <v>219.598</v>
      </c>
      <c r="H22" s="143">
        <v>235.951</v>
      </c>
      <c r="I22" s="143">
        <v>271.109</v>
      </c>
      <c r="J22" s="143">
        <v>462.956</v>
      </c>
      <c r="K22" s="143">
        <v>881.505</v>
      </c>
      <c r="L22" s="143">
        <v>945.907</v>
      </c>
      <c r="M22" s="143">
        <v>885.641</v>
      </c>
      <c r="N22" s="143">
        <v>1055.497</v>
      </c>
      <c r="O22" s="143">
        <v>1107.987</v>
      </c>
      <c r="P22" s="144">
        <v>1023.801</v>
      </c>
      <c r="Q22" s="150">
        <f t="shared" si="0"/>
        <v>7492.905000000001</v>
      </c>
      <c r="R22" s="146">
        <v>731.862</v>
      </c>
      <c r="S22" s="143">
        <v>767.797</v>
      </c>
      <c r="T22" s="143">
        <v>1157.619</v>
      </c>
      <c r="U22" s="143">
        <v>1477.873</v>
      </c>
      <c r="V22" s="143">
        <v>1740.717</v>
      </c>
      <c r="W22" s="143">
        <v>1920.565</v>
      </c>
      <c r="X22" s="143">
        <v>1926.356</v>
      </c>
      <c r="Y22" s="143">
        <v>1926.557</v>
      </c>
      <c r="Z22" s="143">
        <v>1862.172</v>
      </c>
      <c r="AA22" s="143">
        <v>1813.584</v>
      </c>
      <c r="AB22" s="143">
        <v>1542.122</v>
      </c>
      <c r="AC22" s="144">
        <v>1501.372</v>
      </c>
      <c r="AD22" s="150">
        <f t="shared" si="1"/>
        <v>18368.596</v>
      </c>
      <c r="AE22" s="151">
        <f t="shared" si="2"/>
        <v>145.1465219430915</v>
      </c>
      <c r="AF22" s="151">
        <f t="shared" si="3"/>
        <v>326.836998093329</v>
      </c>
      <c r="AG22" s="151">
        <f t="shared" si="4"/>
        <v>429.8010548279617</v>
      </c>
      <c r="AH22" s="151">
        <f t="shared" si="5"/>
        <v>110.65143216885187</v>
      </c>
      <c r="AI22" s="151">
        <f t="shared" si="6"/>
        <v>52.38919644776039</v>
      </c>
      <c r="AK22" s="133"/>
    </row>
    <row r="23" spans="2:37" ht="12.75">
      <c r="B23" s="148">
        <v>19</v>
      </c>
      <c r="C23" s="141" t="s">
        <v>127</v>
      </c>
      <c r="D23" s="149" t="s">
        <v>9</v>
      </c>
      <c r="E23" s="143">
        <v>162.442</v>
      </c>
      <c r="F23" s="143">
        <v>100.835</v>
      </c>
      <c r="G23" s="143">
        <v>160.827</v>
      </c>
      <c r="H23" s="143">
        <v>202.743</v>
      </c>
      <c r="I23" s="143">
        <v>368.412</v>
      </c>
      <c r="J23" s="143">
        <v>636.914</v>
      </c>
      <c r="K23" s="143">
        <v>1123.379</v>
      </c>
      <c r="L23" s="143">
        <v>1381.268</v>
      </c>
      <c r="M23" s="143">
        <v>1324.663</v>
      </c>
      <c r="N23" s="143">
        <v>1508.491</v>
      </c>
      <c r="O23" s="143">
        <v>974.17</v>
      </c>
      <c r="P23" s="144">
        <v>802.767</v>
      </c>
      <c r="Q23" s="150">
        <f t="shared" si="0"/>
        <v>8746.911</v>
      </c>
      <c r="R23" s="146">
        <v>683.645</v>
      </c>
      <c r="S23" s="143">
        <v>858.235</v>
      </c>
      <c r="T23" s="143">
        <v>1162.554</v>
      </c>
      <c r="U23" s="143">
        <v>1635.619</v>
      </c>
      <c r="V23" s="143">
        <v>1826.84</v>
      </c>
      <c r="W23" s="143">
        <v>1901.902</v>
      </c>
      <c r="X23" s="143">
        <v>2056.801</v>
      </c>
      <c r="Y23" s="143">
        <v>2045.226</v>
      </c>
      <c r="Z23" s="143">
        <v>1882.863</v>
      </c>
      <c r="AA23" s="143">
        <v>1887.648</v>
      </c>
      <c r="AB23" s="143">
        <v>1198.804</v>
      </c>
      <c r="AC23" s="144">
        <v>1181.189</v>
      </c>
      <c r="AD23" s="150">
        <f t="shared" si="1"/>
        <v>18321.325999999997</v>
      </c>
      <c r="AE23" s="151">
        <f t="shared" si="2"/>
        <v>109.46052840825749</v>
      </c>
      <c r="AF23" s="151">
        <f t="shared" si="3"/>
        <v>537.6817950314074</v>
      </c>
      <c r="AG23" s="151">
        <f t="shared" si="4"/>
        <v>344.0442557502924</v>
      </c>
      <c r="AH23" s="151">
        <f t="shared" si="5"/>
        <v>56.29160344814079</v>
      </c>
      <c r="AI23" s="151">
        <f t="shared" si="6"/>
        <v>29.896043985745568</v>
      </c>
      <c r="AK23" s="133"/>
    </row>
    <row r="24" spans="2:37" ht="12.75">
      <c r="B24" s="148">
        <v>20</v>
      </c>
      <c r="C24" s="141" t="s">
        <v>31</v>
      </c>
      <c r="D24" s="149" t="s">
        <v>7</v>
      </c>
      <c r="E24" s="143">
        <v>147.748</v>
      </c>
      <c r="F24" s="143">
        <v>112.557</v>
      </c>
      <c r="G24" s="143">
        <v>195.141</v>
      </c>
      <c r="H24" s="143">
        <v>227.763</v>
      </c>
      <c r="I24" s="143">
        <v>335.235</v>
      </c>
      <c r="J24" s="143">
        <v>560.427</v>
      </c>
      <c r="K24" s="143">
        <v>1109.864</v>
      </c>
      <c r="L24" s="143">
        <v>1225.225</v>
      </c>
      <c r="M24" s="143">
        <v>1177.18</v>
      </c>
      <c r="N24" s="143">
        <v>1335.888</v>
      </c>
      <c r="O24" s="143">
        <v>829.554</v>
      </c>
      <c r="P24" s="144">
        <v>682.218</v>
      </c>
      <c r="Q24" s="150">
        <f t="shared" si="0"/>
        <v>7938.8</v>
      </c>
      <c r="R24" s="146">
        <v>551.612</v>
      </c>
      <c r="S24" s="143">
        <v>529.133</v>
      </c>
      <c r="T24" s="143">
        <v>866.223</v>
      </c>
      <c r="U24" s="143">
        <v>1296.427</v>
      </c>
      <c r="V24" s="143">
        <v>1560.44</v>
      </c>
      <c r="W24" s="143">
        <v>1738.456</v>
      </c>
      <c r="X24" s="143">
        <v>1866.671</v>
      </c>
      <c r="Y24" s="143">
        <v>1902.883</v>
      </c>
      <c r="Z24" s="143">
        <v>1836.064</v>
      </c>
      <c r="AA24" s="143">
        <v>1750.415</v>
      </c>
      <c r="AB24" s="143">
        <v>1110.415</v>
      </c>
      <c r="AC24" s="144">
        <v>1040.042</v>
      </c>
      <c r="AD24" s="150">
        <f t="shared" si="1"/>
        <v>16048.781</v>
      </c>
      <c r="AE24" s="151">
        <f t="shared" si="2"/>
        <v>102.15625787272637</v>
      </c>
      <c r="AF24" s="151">
        <f t="shared" si="3"/>
        <v>327.4860246878883</v>
      </c>
      <c r="AG24" s="151">
        <f t="shared" si="4"/>
        <v>309.0458197031399</v>
      </c>
      <c r="AH24" s="151">
        <f t="shared" si="5"/>
        <v>59.601044225257226</v>
      </c>
      <c r="AI24" s="151">
        <f t="shared" si="6"/>
        <v>36.98517379181503</v>
      </c>
      <c r="AK24" s="133"/>
    </row>
    <row r="25" spans="2:37" ht="12.75">
      <c r="B25" s="148">
        <v>21</v>
      </c>
      <c r="C25" s="141" t="s">
        <v>128</v>
      </c>
      <c r="D25" s="149" t="s">
        <v>28</v>
      </c>
      <c r="E25" s="143">
        <v>196.332</v>
      </c>
      <c r="F25" s="143">
        <v>172.321</v>
      </c>
      <c r="G25" s="143">
        <v>236.521</v>
      </c>
      <c r="H25" s="143">
        <v>251.444</v>
      </c>
      <c r="I25" s="143">
        <v>356.295</v>
      </c>
      <c r="J25" s="143">
        <v>636.215</v>
      </c>
      <c r="K25" s="143">
        <v>1035.478</v>
      </c>
      <c r="L25" s="143">
        <v>1179.427</v>
      </c>
      <c r="M25" s="143">
        <v>1046.214</v>
      </c>
      <c r="N25" s="143">
        <v>879.896</v>
      </c>
      <c r="O25" s="143">
        <v>713.374</v>
      </c>
      <c r="P25" s="144">
        <v>736.539</v>
      </c>
      <c r="Q25" s="150">
        <f t="shared" si="0"/>
        <v>7440.056</v>
      </c>
      <c r="R25" s="146">
        <v>646.557</v>
      </c>
      <c r="S25" s="143">
        <v>588.138</v>
      </c>
      <c r="T25" s="143">
        <v>776.579</v>
      </c>
      <c r="U25" s="143">
        <v>950.101</v>
      </c>
      <c r="V25" s="143">
        <v>1247.637</v>
      </c>
      <c r="W25" s="143">
        <v>1565.3</v>
      </c>
      <c r="X25" s="143">
        <v>1686.128</v>
      </c>
      <c r="Y25" s="143">
        <v>1623.04</v>
      </c>
      <c r="Z25" s="143">
        <v>1585.378</v>
      </c>
      <c r="AA25" s="143">
        <v>1391.932</v>
      </c>
      <c r="AB25" s="143">
        <v>1152.366</v>
      </c>
      <c r="AC25" s="144">
        <v>1162.515</v>
      </c>
      <c r="AD25" s="150">
        <f t="shared" si="1"/>
        <v>14375.671</v>
      </c>
      <c r="AE25" s="151">
        <f t="shared" si="2"/>
        <v>93.21993006504255</v>
      </c>
      <c r="AF25" s="151">
        <f t="shared" si="3"/>
        <v>232.34639954789867</v>
      </c>
      <c r="AG25" s="151">
        <f t="shared" si="4"/>
        <v>202.50620199782298</v>
      </c>
      <c r="AH25" s="151">
        <f t="shared" si="5"/>
        <v>50.0879299406124</v>
      </c>
      <c r="AI25" s="151">
        <f t="shared" si="6"/>
        <v>59.10372910397375</v>
      </c>
      <c r="AK25" s="133"/>
    </row>
    <row r="26" spans="2:37" ht="12.75">
      <c r="B26" s="148">
        <v>22</v>
      </c>
      <c r="C26" s="141" t="s">
        <v>129</v>
      </c>
      <c r="D26" s="149" t="s">
        <v>9</v>
      </c>
      <c r="E26" s="143">
        <v>76.925</v>
      </c>
      <c r="F26" s="143">
        <v>37.207</v>
      </c>
      <c r="G26" s="143">
        <v>61.005</v>
      </c>
      <c r="H26" s="143">
        <v>107.666</v>
      </c>
      <c r="I26" s="143">
        <v>218.102</v>
      </c>
      <c r="J26" s="143">
        <v>403.74</v>
      </c>
      <c r="K26" s="143">
        <v>747.327</v>
      </c>
      <c r="L26" s="143">
        <v>934.474</v>
      </c>
      <c r="M26" s="143">
        <v>905.66</v>
      </c>
      <c r="N26" s="143">
        <v>1064.138</v>
      </c>
      <c r="O26" s="143">
        <v>700.993</v>
      </c>
      <c r="P26" s="144">
        <v>556.093</v>
      </c>
      <c r="Q26" s="150">
        <f t="shared" si="0"/>
        <v>5813.33</v>
      </c>
      <c r="R26" s="146">
        <v>471.304</v>
      </c>
      <c r="S26" s="143">
        <v>580.498</v>
      </c>
      <c r="T26" s="143">
        <v>826.912</v>
      </c>
      <c r="U26" s="143">
        <v>1196.91</v>
      </c>
      <c r="V26" s="143">
        <v>1266.574</v>
      </c>
      <c r="W26" s="143">
        <v>1342.293</v>
      </c>
      <c r="X26" s="143">
        <v>1518.533</v>
      </c>
      <c r="Y26" s="143">
        <v>1509.979</v>
      </c>
      <c r="Z26" s="143">
        <v>1354.188</v>
      </c>
      <c r="AA26" s="143">
        <v>1353.915</v>
      </c>
      <c r="AB26" s="143">
        <v>904.911</v>
      </c>
      <c r="AC26" s="144">
        <v>845.965</v>
      </c>
      <c r="AD26" s="150">
        <f t="shared" si="1"/>
        <v>13171.982</v>
      </c>
      <c r="AE26" s="151">
        <f t="shared" si="2"/>
        <v>126.58238909540658</v>
      </c>
      <c r="AF26" s="151">
        <f t="shared" si="3"/>
        <v>972.7110776135255</v>
      </c>
      <c r="AG26" s="151">
        <f t="shared" si="4"/>
        <v>421.6909204559785</v>
      </c>
      <c r="AH26" s="151">
        <f t="shared" si="5"/>
        <v>69.38226315295188</v>
      </c>
      <c r="AI26" s="151">
        <f t="shared" si="6"/>
        <v>33.75663012272838</v>
      </c>
      <c r="AK26" s="133"/>
    </row>
    <row r="27" spans="2:37" ht="12.75">
      <c r="B27" s="148">
        <v>23</v>
      </c>
      <c r="C27" s="141" t="s">
        <v>130</v>
      </c>
      <c r="D27" s="149" t="s">
        <v>3</v>
      </c>
      <c r="E27" s="143">
        <v>116.933</v>
      </c>
      <c r="F27" s="143">
        <v>81.191</v>
      </c>
      <c r="G27" s="143">
        <v>85.623</v>
      </c>
      <c r="H27" s="143">
        <v>132.193</v>
      </c>
      <c r="I27" s="143">
        <v>197.786</v>
      </c>
      <c r="J27" s="143">
        <v>511.249</v>
      </c>
      <c r="K27" s="143">
        <v>860.33</v>
      </c>
      <c r="L27" s="143">
        <v>952.179</v>
      </c>
      <c r="M27" s="143">
        <v>898.474</v>
      </c>
      <c r="N27" s="143">
        <v>919.354</v>
      </c>
      <c r="O27" s="143">
        <v>905.721</v>
      </c>
      <c r="P27" s="144">
        <v>804.04</v>
      </c>
      <c r="Q27" s="150">
        <f t="shared" si="0"/>
        <v>6465.073000000001</v>
      </c>
      <c r="R27" s="146">
        <v>547.187</v>
      </c>
      <c r="S27" s="143">
        <v>752.886</v>
      </c>
      <c r="T27" s="143">
        <v>961.823</v>
      </c>
      <c r="U27" s="143">
        <v>1110.994</v>
      </c>
      <c r="V27" s="143">
        <v>1193.411</v>
      </c>
      <c r="W27" s="143">
        <v>1250.001</v>
      </c>
      <c r="X27" s="143">
        <v>1319.709</v>
      </c>
      <c r="Y27" s="143">
        <v>1348.239</v>
      </c>
      <c r="Z27" s="143">
        <v>1230.611</v>
      </c>
      <c r="AA27" s="143">
        <v>1210.002</v>
      </c>
      <c r="AB27" s="143">
        <v>1097.273</v>
      </c>
      <c r="AC27" s="144">
        <v>1132.272</v>
      </c>
      <c r="AD27" s="150">
        <f t="shared" si="1"/>
        <v>13154.408</v>
      </c>
      <c r="AE27" s="151">
        <f t="shared" si="2"/>
        <v>103.46882394058036</v>
      </c>
      <c r="AF27" s="151">
        <f t="shared" si="3"/>
        <v>697.1523928006286</v>
      </c>
      <c r="AG27" s="151">
        <f t="shared" si="4"/>
        <v>322.52587883427555</v>
      </c>
      <c r="AH27" s="151">
        <f t="shared" si="5"/>
        <v>43.80610280477597</v>
      </c>
      <c r="AI27" s="151">
        <f t="shared" si="6"/>
        <v>30.82527770751755</v>
      </c>
      <c r="AK27" s="133"/>
    </row>
    <row r="28" spans="2:37" ht="12.75">
      <c r="B28" s="148">
        <v>24</v>
      </c>
      <c r="C28" s="141" t="s">
        <v>131</v>
      </c>
      <c r="D28" s="149" t="s">
        <v>137</v>
      </c>
      <c r="E28" s="143">
        <v>133.013</v>
      </c>
      <c r="F28" s="143">
        <v>115.601</v>
      </c>
      <c r="G28" s="143">
        <v>119.593</v>
      </c>
      <c r="H28" s="143">
        <v>114.435</v>
      </c>
      <c r="I28" s="143">
        <v>125.261</v>
      </c>
      <c r="J28" s="143">
        <v>202.769</v>
      </c>
      <c r="K28" s="143">
        <v>356.244</v>
      </c>
      <c r="L28" s="143">
        <v>444.653</v>
      </c>
      <c r="M28" s="143">
        <v>479.961</v>
      </c>
      <c r="N28" s="143">
        <v>660.683</v>
      </c>
      <c r="O28" s="143">
        <v>705.224</v>
      </c>
      <c r="P28" s="144">
        <v>837.818</v>
      </c>
      <c r="Q28" s="150">
        <f t="shared" si="0"/>
        <v>4295.255</v>
      </c>
      <c r="R28" s="146">
        <v>611.234</v>
      </c>
      <c r="S28" s="143">
        <v>614.427</v>
      </c>
      <c r="T28" s="143">
        <v>844.922</v>
      </c>
      <c r="U28" s="143">
        <v>969.998</v>
      </c>
      <c r="V28" s="143">
        <v>1148.443</v>
      </c>
      <c r="W28" s="143">
        <v>1305.901</v>
      </c>
      <c r="X28" s="143">
        <v>1405.845</v>
      </c>
      <c r="Y28" s="143">
        <v>1278.757</v>
      </c>
      <c r="Z28" s="143">
        <v>1287.455</v>
      </c>
      <c r="AA28" s="143">
        <v>1270.134</v>
      </c>
      <c r="AB28" s="143">
        <v>1062.231</v>
      </c>
      <c r="AC28" s="144">
        <v>1178.109</v>
      </c>
      <c r="AD28" s="150">
        <f t="shared" si="1"/>
        <v>12977.456</v>
      </c>
      <c r="AE28" s="151">
        <f t="shared" si="2"/>
        <v>202.1347044587574</v>
      </c>
      <c r="AF28" s="151">
        <f t="shared" si="3"/>
        <v>462.3421064781495</v>
      </c>
      <c r="AG28" s="151">
        <f t="shared" si="4"/>
        <v>673.9238131829635</v>
      </c>
      <c r="AH28" s="151">
        <f t="shared" si="5"/>
        <v>210.10908313021423</v>
      </c>
      <c r="AI28" s="151">
        <f t="shared" si="6"/>
        <v>59.29728074056424</v>
      </c>
      <c r="AK28" s="133"/>
    </row>
    <row r="29" spans="2:37" ht="12.75">
      <c r="B29" s="148">
        <v>25</v>
      </c>
      <c r="C29" s="141" t="s">
        <v>132</v>
      </c>
      <c r="D29" s="149" t="s">
        <v>85</v>
      </c>
      <c r="E29" s="143">
        <v>230.37</v>
      </c>
      <c r="F29" s="143">
        <v>175.794</v>
      </c>
      <c r="G29" s="143">
        <v>215.272</v>
      </c>
      <c r="H29" s="143">
        <v>305.438</v>
      </c>
      <c r="I29" s="143">
        <v>385.408</v>
      </c>
      <c r="J29" s="143">
        <v>621.51</v>
      </c>
      <c r="K29" s="143">
        <v>949.798</v>
      </c>
      <c r="L29" s="143">
        <v>1052.209</v>
      </c>
      <c r="M29" s="143">
        <v>943.861</v>
      </c>
      <c r="N29" s="143">
        <v>742.831</v>
      </c>
      <c r="O29" s="143">
        <v>589.93</v>
      </c>
      <c r="P29" s="144">
        <v>675.196</v>
      </c>
      <c r="Q29" s="150">
        <f t="shared" si="0"/>
        <v>6887.617</v>
      </c>
      <c r="R29" s="146">
        <v>592.863</v>
      </c>
      <c r="S29" s="143">
        <v>573.869</v>
      </c>
      <c r="T29" s="143">
        <v>825.378</v>
      </c>
      <c r="U29" s="143">
        <v>1086.669</v>
      </c>
      <c r="V29" s="143">
        <v>1122.453</v>
      </c>
      <c r="W29" s="143">
        <v>1225.943</v>
      </c>
      <c r="X29" s="143">
        <v>1342.13</v>
      </c>
      <c r="Y29" s="143">
        <v>1401.236</v>
      </c>
      <c r="Z29" s="143">
        <v>1181.365</v>
      </c>
      <c r="AA29" s="143">
        <v>1181.545</v>
      </c>
      <c r="AB29" s="143">
        <v>1023.297</v>
      </c>
      <c r="AC29" s="144">
        <v>1032.522</v>
      </c>
      <c r="AD29" s="150">
        <f t="shared" si="1"/>
        <v>12589.27</v>
      </c>
      <c r="AE29" s="151">
        <f t="shared" si="2"/>
        <v>82.78121446067632</v>
      </c>
      <c r="AF29" s="151">
        <f t="shared" si="3"/>
        <v>220.56559323888547</v>
      </c>
      <c r="AG29" s="151">
        <f t="shared" si="4"/>
        <v>161.74795558522231</v>
      </c>
      <c r="AH29" s="151">
        <f t="shared" si="5"/>
        <v>33.22833881219389</v>
      </c>
      <c r="AI29" s="151">
        <f t="shared" si="6"/>
        <v>61.22675933797388</v>
      </c>
      <c r="AK29" s="133"/>
    </row>
    <row r="30" spans="2:37" ht="12.75">
      <c r="B30" s="148">
        <v>26</v>
      </c>
      <c r="C30" s="141" t="s">
        <v>133</v>
      </c>
      <c r="D30" s="149" t="s">
        <v>4</v>
      </c>
      <c r="E30" s="143">
        <v>198.055</v>
      </c>
      <c r="F30" s="143">
        <v>59.771</v>
      </c>
      <c r="G30" s="143">
        <v>96.169</v>
      </c>
      <c r="H30" s="143">
        <v>167.557</v>
      </c>
      <c r="I30" s="143">
        <v>296.491</v>
      </c>
      <c r="J30" s="143">
        <v>437.361</v>
      </c>
      <c r="K30" s="143">
        <v>651.45</v>
      </c>
      <c r="L30" s="143">
        <v>865.576</v>
      </c>
      <c r="M30" s="143">
        <v>789.774</v>
      </c>
      <c r="N30" s="143">
        <v>861.45</v>
      </c>
      <c r="O30" s="143">
        <v>716.22</v>
      </c>
      <c r="P30" s="144">
        <v>647.373</v>
      </c>
      <c r="Q30" s="150">
        <f t="shared" si="0"/>
        <v>5787.247000000001</v>
      </c>
      <c r="R30" s="146">
        <v>474.017</v>
      </c>
      <c r="S30" s="143">
        <v>616.427</v>
      </c>
      <c r="T30" s="143">
        <v>848.444</v>
      </c>
      <c r="U30" s="143">
        <v>1131.554</v>
      </c>
      <c r="V30" s="143">
        <v>1196.28</v>
      </c>
      <c r="W30" s="143">
        <v>1227.344</v>
      </c>
      <c r="X30" s="143">
        <v>1308.042</v>
      </c>
      <c r="Y30" s="143">
        <v>1362.538</v>
      </c>
      <c r="Z30" s="143">
        <v>1295.776</v>
      </c>
      <c r="AA30" s="143">
        <v>1257.815</v>
      </c>
      <c r="AB30" s="143">
        <v>892.474</v>
      </c>
      <c r="AC30" s="144">
        <v>973.338</v>
      </c>
      <c r="AD30" s="150">
        <f t="shared" si="1"/>
        <v>12584.049</v>
      </c>
      <c r="AE30" s="151">
        <f t="shared" si="2"/>
        <v>117.44447748644559</v>
      </c>
      <c r="AF30" s="151">
        <f t="shared" si="3"/>
        <v>447.7162106809418</v>
      </c>
      <c r="AG30" s="151">
        <f t="shared" si="4"/>
        <v>294.40231903608685</v>
      </c>
      <c r="AH30" s="151">
        <f t="shared" si="5"/>
        <v>71.94191087220389</v>
      </c>
      <c r="AI30" s="151">
        <f t="shared" si="6"/>
        <v>40.38501727831778</v>
      </c>
      <c r="AK30" s="133"/>
    </row>
    <row r="31" spans="2:37" ht="12.75">
      <c r="B31" s="148">
        <v>27</v>
      </c>
      <c r="C31" s="141" t="s">
        <v>134</v>
      </c>
      <c r="D31" s="149" t="s">
        <v>9</v>
      </c>
      <c r="E31" s="143">
        <v>228.819</v>
      </c>
      <c r="F31" s="143">
        <v>178.838</v>
      </c>
      <c r="G31" s="143">
        <v>268.829</v>
      </c>
      <c r="H31" s="143">
        <v>264.253</v>
      </c>
      <c r="I31" s="143">
        <v>371.089</v>
      </c>
      <c r="J31" s="143">
        <v>464.143</v>
      </c>
      <c r="K31" s="143">
        <v>649.179</v>
      </c>
      <c r="L31" s="143">
        <v>769.909</v>
      </c>
      <c r="M31" s="143">
        <v>714.7</v>
      </c>
      <c r="N31" s="143">
        <v>925.23</v>
      </c>
      <c r="O31" s="143">
        <v>980.335</v>
      </c>
      <c r="P31" s="144">
        <v>973.624</v>
      </c>
      <c r="Q31" s="150">
        <f t="shared" si="0"/>
        <v>6788.947999999999</v>
      </c>
      <c r="R31" s="146">
        <v>826.691</v>
      </c>
      <c r="S31" s="143">
        <v>871.443</v>
      </c>
      <c r="T31" s="143">
        <v>1035.243</v>
      </c>
      <c r="U31" s="143">
        <v>1059.155</v>
      </c>
      <c r="V31" s="143">
        <v>891.079</v>
      </c>
      <c r="W31" s="143">
        <v>922.423</v>
      </c>
      <c r="X31" s="143">
        <v>1063.809</v>
      </c>
      <c r="Y31" s="143">
        <v>1085.55</v>
      </c>
      <c r="Z31" s="143">
        <v>954.97</v>
      </c>
      <c r="AA31" s="143">
        <v>1130.89</v>
      </c>
      <c r="AB31" s="143">
        <v>1180.38</v>
      </c>
      <c r="AC31" s="144">
        <v>1252.971</v>
      </c>
      <c r="AD31" s="150">
        <f t="shared" si="1"/>
        <v>12274.603999999998</v>
      </c>
      <c r="AE31" s="151">
        <f t="shared" si="2"/>
        <v>80.8027399826895</v>
      </c>
      <c r="AF31" s="151">
        <f t="shared" si="3"/>
        <v>304.0552206549729</v>
      </c>
      <c r="AG31" s="151">
        <f t="shared" si="4"/>
        <v>161.27295961290972</v>
      </c>
      <c r="AH31" s="151">
        <f t="shared" si="5"/>
        <v>45.48441550894464</v>
      </c>
      <c r="AI31" s="151">
        <f t="shared" si="6"/>
        <v>23.79322788465781</v>
      </c>
      <c r="AK31" s="133"/>
    </row>
    <row r="32" spans="2:37" ht="12.75">
      <c r="B32" s="148">
        <v>28</v>
      </c>
      <c r="C32" s="141" t="s">
        <v>135</v>
      </c>
      <c r="D32" s="149" t="s">
        <v>138</v>
      </c>
      <c r="E32" s="143">
        <v>65.319</v>
      </c>
      <c r="F32" s="143">
        <v>53.502</v>
      </c>
      <c r="G32" s="143">
        <v>61.243</v>
      </c>
      <c r="H32" s="143">
        <v>63.052</v>
      </c>
      <c r="I32" s="143">
        <v>85.447</v>
      </c>
      <c r="J32" s="143">
        <v>263.23</v>
      </c>
      <c r="K32" s="143">
        <v>533.166</v>
      </c>
      <c r="L32" s="143">
        <v>697.158</v>
      </c>
      <c r="M32" s="143">
        <v>635.227</v>
      </c>
      <c r="N32" s="143">
        <v>710.212</v>
      </c>
      <c r="O32" s="143">
        <v>722.401</v>
      </c>
      <c r="P32" s="144">
        <v>700.292</v>
      </c>
      <c r="Q32" s="150">
        <f t="shared" si="0"/>
        <v>4590.249</v>
      </c>
      <c r="R32" s="146">
        <v>559.565</v>
      </c>
      <c r="S32" s="143">
        <v>618.061</v>
      </c>
      <c r="T32" s="143">
        <v>791.995</v>
      </c>
      <c r="U32" s="143">
        <v>993.368</v>
      </c>
      <c r="V32" s="143">
        <v>1091.652</v>
      </c>
      <c r="W32" s="143">
        <v>1199.588</v>
      </c>
      <c r="X32" s="143">
        <v>1288.914</v>
      </c>
      <c r="Y32" s="143">
        <v>1293.804</v>
      </c>
      <c r="Z32" s="143">
        <v>1181.057</v>
      </c>
      <c r="AA32" s="143">
        <v>1164.616</v>
      </c>
      <c r="AB32" s="143">
        <v>965.053</v>
      </c>
      <c r="AC32" s="144">
        <v>997.601</v>
      </c>
      <c r="AD32" s="150">
        <f t="shared" si="1"/>
        <v>12145.274000000001</v>
      </c>
      <c r="AE32" s="151">
        <f t="shared" si="2"/>
        <v>164.58856589261282</v>
      </c>
      <c r="AF32" s="151">
        <f t="shared" si="3"/>
        <v>993.844966234228</v>
      </c>
      <c r="AG32" s="151">
        <f t="shared" si="4"/>
        <v>697.7596914475297</v>
      </c>
      <c r="AH32" s="151">
        <f t="shared" si="5"/>
        <v>101.7513860516276</v>
      </c>
      <c r="AI32" s="151">
        <f t="shared" si="6"/>
        <v>46.620219841014965</v>
      </c>
      <c r="AK32" s="133"/>
    </row>
    <row r="33" spans="2:37" ht="12.75">
      <c r="B33" s="148">
        <v>29</v>
      </c>
      <c r="C33" s="141" t="s">
        <v>66</v>
      </c>
      <c r="D33" s="149" t="s">
        <v>8</v>
      </c>
      <c r="E33" s="152">
        <v>213.972</v>
      </c>
      <c r="F33" s="152">
        <v>173.218</v>
      </c>
      <c r="G33" s="152">
        <v>165.319</v>
      </c>
      <c r="H33" s="152">
        <v>161.688</v>
      </c>
      <c r="I33" s="152">
        <v>323.098</v>
      </c>
      <c r="J33" s="152">
        <v>490.469</v>
      </c>
      <c r="K33" s="152">
        <v>928.597</v>
      </c>
      <c r="L33" s="152">
        <v>1035.038</v>
      </c>
      <c r="M33" s="152">
        <v>880.343</v>
      </c>
      <c r="N33" s="152">
        <v>866.189</v>
      </c>
      <c r="O33" s="152">
        <v>653.332</v>
      </c>
      <c r="P33" s="153">
        <v>638.309</v>
      </c>
      <c r="Q33" s="150">
        <f t="shared" si="0"/>
        <v>6529.572000000001</v>
      </c>
      <c r="R33" s="146">
        <v>435.868</v>
      </c>
      <c r="S33" s="143">
        <v>570.046</v>
      </c>
      <c r="T33" s="143">
        <v>741.655</v>
      </c>
      <c r="U33" s="143">
        <v>1016.77</v>
      </c>
      <c r="V33" s="143">
        <v>1209.214</v>
      </c>
      <c r="W33" s="143">
        <v>1317.806</v>
      </c>
      <c r="X33" s="143">
        <v>1489.729</v>
      </c>
      <c r="Y33" s="143">
        <v>1428.909</v>
      </c>
      <c r="Z33" s="143">
        <v>1202.868</v>
      </c>
      <c r="AA33" s="143">
        <v>1146.855</v>
      </c>
      <c r="AB33" s="143">
        <v>736.61</v>
      </c>
      <c r="AC33" s="153">
        <v>803.961</v>
      </c>
      <c r="AD33" s="150">
        <f t="shared" si="1"/>
        <v>12100.291000000001</v>
      </c>
      <c r="AE33" s="151">
        <f t="shared" si="2"/>
        <v>85.31522433629645</v>
      </c>
      <c r="AF33" s="151">
        <f t="shared" si="3"/>
        <v>216.29692909979747</v>
      </c>
      <c r="AG33" s="151">
        <f t="shared" si="4"/>
        <v>263.3706056364745</v>
      </c>
      <c r="AH33" s="151">
        <f t="shared" si="5"/>
        <v>44.92046000355838</v>
      </c>
      <c r="AI33" s="151">
        <f t="shared" si="6"/>
        <v>24.54298994823505</v>
      </c>
      <c r="AK33" s="133"/>
    </row>
    <row r="34" spans="2:37" ht="12.75">
      <c r="B34" s="154">
        <v>30</v>
      </c>
      <c r="C34" s="155" t="s">
        <v>136</v>
      </c>
      <c r="D34" s="156" t="s">
        <v>7</v>
      </c>
      <c r="E34" s="157">
        <v>104.572</v>
      </c>
      <c r="F34" s="157">
        <v>79.038</v>
      </c>
      <c r="G34" s="157">
        <v>123.942</v>
      </c>
      <c r="H34" s="157">
        <v>144.072</v>
      </c>
      <c r="I34" s="157">
        <v>221.267</v>
      </c>
      <c r="J34" s="157">
        <v>393.784</v>
      </c>
      <c r="K34" s="157">
        <v>702.441</v>
      </c>
      <c r="L34" s="157">
        <v>696.679</v>
      </c>
      <c r="M34" s="157">
        <v>778.429</v>
      </c>
      <c r="N34" s="157">
        <v>953.558</v>
      </c>
      <c r="O34" s="157">
        <v>602.429</v>
      </c>
      <c r="P34" s="158">
        <v>513.513</v>
      </c>
      <c r="Q34" s="159">
        <f t="shared" si="0"/>
        <v>5313.724</v>
      </c>
      <c r="R34" s="160">
        <v>395.307</v>
      </c>
      <c r="S34" s="157">
        <v>429.938</v>
      </c>
      <c r="T34" s="157">
        <v>681.7</v>
      </c>
      <c r="U34" s="157">
        <v>928.978</v>
      </c>
      <c r="V34" s="157">
        <v>1092.265</v>
      </c>
      <c r="W34" s="157">
        <v>1141.545</v>
      </c>
      <c r="X34" s="157">
        <v>1218.48</v>
      </c>
      <c r="Y34" s="157">
        <v>1151.709</v>
      </c>
      <c r="Z34" s="157">
        <v>1193.34</v>
      </c>
      <c r="AA34" s="157">
        <v>1234.035</v>
      </c>
      <c r="AB34" s="157">
        <v>829.106</v>
      </c>
      <c r="AC34" s="158">
        <v>793.519</v>
      </c>
      <c r="AD34" s="159">
        <f t="shared" si="1"/>
        <v>11089.921999999999</v>
      </c>
      <c r="AE34" s="161">
        <f t="shared" si="2"/>
        <v>108.70338768065481</v>
      </c>
      <c r="AF34" s="161">
        <f t="shared" si="3"/>
        <v>389.98055613359696</v>
      </c>
      <c r="AG34" s="161">
        <f t="shared" si="4"/>
        <v>316.63709306660445</v>
      </c>
      <c r="AH34" s="161">
        <f t="shared" si="5"/>
        <v>63.648625128527556</v>
      </c>
      <c r="AI34" s="161">
        <f t="shared" si="6"/>
        <v>38.03624063783522</v>
      </c>
      <c r="AK34" s="133"/>
    </row>
    <row r="35" spans="2:37" ht="12.75">
      <c r="B35" s="162" t="s">
        <v>139</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33"/>
      <c r="AK35" s="133"/>
    </row>
    <row r="36" spans="2:37" ht="12.75">
      <c r="B36" s="125" t="s">
        <v>101</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33"/>
      <c r="AK36" s="133"/>
    </row>
    <row r="37" ht="12.75">
      <c r="AK37" s="133"/>
    </row>
    <row r="38" ht="12.75">
      <c r="AK38" s="133"/>
    </row>
    <row r="41" spans="18:20" ht="12.75">
      <c r="R41" s="163"/>
      <c r="S41" s="163"/>
      <c r="T41" s="163"/>
    </row>
    <row r="42" spans="18:20" ht="12.75">
      <c r="R42" s="164"/>
      <c r="S42" s="165"/>
      <c r="T42" s="165"/>
    </row>
    <row r="43" spans="18:20" ht="12.75">
      <c r="R43" s="164"/>
      <c r="S43" s="166"/>
      <c r="T43" s="166"/>
    </row>
    <row r="44" spans="18:20" ht="12.75">
      <c r="R44" s="167"/>
      <c r="S44" s="168"/>
      <c r="T44" s="168"/>
    </row>
    <row r="45" spans="18:20" ht="12.75">
      <c r="R45" s="167"/>
      <c r="S45" s="168"/>
      <c r="T45" s="168"/>
    </row>
    <row r="46" ht="12.75">
      <c r="E46" s="169"/>
    </row>
    <row r="48" ht="12.75">
      <c r="D48" s="178"/>
    </row>
    <row r="49" ht="12.75">
      <c r="D49" s="178"/>
    </row>
    <row r="50" ht="12.75">
      <c r="D50" s="178"/>
    </row>
    <row r="51" ht="12.75">
      <c r="D51" s="178"/>
    </row>
    <row r="52" ht="12.75">
      <c r="D52" s="178"/>
    </row>
    <row r="53" ht="12.75">
      <c r="D53" s="178"/>
    </row>
    <row r="54" ht="12.75">
      <c r="D54" s="178"/>
    </row>
    <row r="55" ht="12.75">
      <c r="D55" s="178"/>
    </row>
    <row r="56" ht="12.75">
      <c r="D56" s="178"/>
    </row>
    <row r="57" ht="12.75">
      <c r="D57" s="178"/>
    </row>
    <row r="58" ht="12.75">
      <c r="D58" s="178"/>
    </row>
    <row r="59" ht="12.75">
      <c r="D59" s="178"/>
    </row>
    <row r="60" ht="12.75">
      <c r="D60" s="178"/>
    </row>
    <row r="61" ht="12.75">
      <c r="D61" s="178"/>
    </row>
    <row r="62" ht="12.75">
      <c r="D62" s="178"/>
    </row>
    <row r="63" ht="12.75">
      <c r="D63" s="178"/>
    </row>
    <row r="64" ht="12.75">
      <c r="D64" s="178"/>
    </row>
    <row r="65" ht="12.75">
      <c r="D65" s="178"/>
    </row>
    <row r="66" ht="12.75">
      <c r="D66" s="178"/>
    </row>
    <row r="67" ht="12.75">
      <c r="D67" s="178"/>
    </row>
    <row r="68" ht="12.75">
      <c r="D68" s="178"/>
    </row>
    <row r="69" ht="12.75">
      <c r="D69" s="178"/>
    </row>
    <row r="70" ht="12.75">
      <c r="D70" s="178"/>
    </row>
    <row r="71" ht="12.75">
      <c r="D71" s="178"/>
    </row>
    <row r="72" ht="12.75">
      <c r="D72" s="178"/>
    </row>
    <row r="73" ht="12.75">
      <c r="D73" s="178"/>
    </row>
    <row r="74" ht="12.75">
      <c r="D74" s="178"/>
    </row>
    <row r="75" ht="12.75">
      <c r="D75" s="178"/>
    </row>
    <row r="76" ht="12.75">
      <c r="D76" s="178"/>
    </row>
    <row r="77" ht="12.75">
      <c r="D77" s="178"/>
    </row>
  </sheetData>
  <mergeCells count="16">
    <mergeCell ref="B35:AG35"/>
    <mergeCell ref="B36:AG36"/>
    <mergeCell ref="AF3:AF4"/>
    <mergeCell ref="AG3:AG4"/>
    <mergeCell ref="Q3:Q4"/>
    <mergeCell ref="AE3:AE4"/>
    <mergeCell ref="B3:B4"/>
    <mergeCell ref="C3:C4"/>
    <mergeCell ref="D3:D4"/>
    <mergeCell ref="E3:P3"/>
    <mergeCell ref="R3:AC3"/>
    <mergeCell ref="AH3:AH4"/>
    <mergeCell ref="AI3:AI4"/>
    <mergeCell ref="AD3:AD4"/>
    <mergeCell ref="B1:AI1"/>
    <mergeCell ref="B2:AI2"/>
  </mergeCells>
  <printOptions/>
  <pageMargins left="0.75" right="0.75" top="1" bottom="1" header="0.5" footer="0.5"/>
  <pageSetup horizontalDpi="600" verticalDpi="600" orientation="landscape" paperSize="9" r:id="rId1"/>
  <ignoredErrors>
    <ignoredError sqref="AE5:AI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Julien Tardivon</cp:lastModifiedBy>
  <cp:lastPrinted>2021-04-24T19:41:55Z</cp:lastPrinted>
  <dcterms:created xsi:type="dcterms:W3CDTF">2007-08-09T07:28:07Z</dcterms:created>
  <dcterms:modified xsi:type="dcterms:W3CDTF">2023-09-20T12:04:20Z</dcterms:modified>
  <cp:category/>
  <cp:version/>
  <cp:contentType/>
  <cp:contentStatus/>
</cp:coreProperties>
</file>