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5" yWindow="60" windowWidth="12765" windowHeight="11475" activeTab="2"/>
  </bookViews>
  <sheets>
    <sheet name="Fig1" sheetId="3" r:id="rId1"/>
    <sheet name="Tab1" sheetId="1" r:id="rId2"/>
    <sheet name="Fig2" sheetId="4" r:id="rId3"/>
    <sheet name="Tab2" sheetId="2" r:id="rId4"/>
  </sheets>
  <externalReferences>
    <externalReference r:id="rId7"/>
    <externalReference r:id="rId8"/>
    <externalReference r:id="rId9"/>
    <externalReference r:id="rId10"/>
  </externalReferences>
  <definedNames>
    <definedName name="_Ref290901605" localSheetId="2">'Fig2'!$A$12</definedName>
    <definedName name="_xlnm.Print_Area" localSheetId="0">'Fig1'!$A$1:$Q$40</definedName>
    <definedName name="_xlnm.Print_Area" localSheetId="2">'Fig2'!$A$1:$AE$41</definedName>
  </definedNames>
  <calcPr calcId="145621"/>
</workbook>
</file>

<file path=xl/sharedStrings.xml><?xml version="1.0" encoding="utf-8"?>
<sst xmlns="http://schemas.openxmlformats.org/spreadsheetml/2006/main" count="142" uniqueCount="63">
  <si>
    <t>:</t>
  </si>
  <si>
    <t>2013</t>
  </si>
  <si>
    <t>1995</t>
  </si>
  <si>
    <t>Bosnia and Herzegovina</t>
  </si>
  <si>
    <t>Turkey</t>
  </si>
  <si>
    <t>Serbia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</si>
  <si>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</si>
  <si>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</si>
  <si>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</si>
  <si>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</si>
  <si>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</si>
  <si>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</si>
  <si>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</si>
  <si>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</si>
  <si>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</si>
  <si>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</si>
  <si>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</si>
  <si>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</si>
  <si>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</si>
  <si>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</si>
  <si>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</si>
  <si>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</si>
  <si>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</si>
  <si>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</si>
  <si>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</si>
  <si>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</si>
  <si>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</si>
  <si>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</si>
  <si>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</si>
  <si>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Ireland</t>
  </si>
  <si>
    <t>Estonia</t>
  </si>
  <si>
    <t>Germany</t>
  </si>
  <si>
    <t>Denmark</t>
  </si>
  <si>
    <t>Czech Republic</t>
  </si>
  <si>
    <t>Bulgaria</t>
  </si>
  <si>
    <t>Belgium</t>
  </si>
  <si>
    <t>Tab 1: Municipal waste generated by country in selected years (kg per capita)</t>
  </si>
  <si>
    <t>million tonnes</t>
  </si>
  <si>
    <t>Landfill</t>
  </si>
  <si>
    <t>Incineration</t>
  </si>
  <si>
    <t>Recycling</t>
  </si>
  <si>
    <t>Composting</t>
  </si>
  <si>
    <t>Other</t>
  </si>
  <si>
    <t>kg per capita</t>
  </si>
  <si>
    <t>GEO/TIME</t>
  </si>
  <si>
    <t>Greece</t>
  </si>
  <si>
    <t>Generation</t>
  </si>
  <si>
    <t>trt EU27</t>
  </si>
  <si>
    <t>Montenegro</t>
  </si>
  <si>
    <t>2014</t>
  </si>
  <si>
    <t>EU-28</t>
  </si>
  <si>
    <t>Kosovo (under UN Security Council Resolution 1244/99)</t>
  </si>
  <si>
    <t>change (%)
1995-2015</t>
  </si>
  <si>
    <t>2015</t>
  </si>
  <si>
    <t>The former Yugoslav Republic of Macedonia</t>
  </si>
  <si>
    <t>2016</t>
  </si>
  <si>
    <t>change (%) 
1995-2016</t>
  </si>
  <si>
    <t>Municipal waste landfilled, incinerated, recycled and composted in the EU-28</t>
  </si>
  <si>
    <t>Figure 2: Municipal waste treatment, EU-28, (kg per capita)</t>
  </si>
  <si>
    <t>Municipal waste treatment, EU 28, kg per capita</t>
  </si>
  <si>
    <t>2011</t>
  </si>
  <si>
    <t>Figure 1: Municipal waste generated by country in 2005 and 2016, sorted by 2016 level (kg per capita)</t>
  </si>
  <si>
    <t>Table 2: Municipal waste landfilled, incinerated, recycled and composted in the EU-28, 1995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</si>
</sst>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#,###"/>
    <numFmt numFmtId="165" formatCode="0.0"/>
    <numFmt numFmtId="166" formatCode="#,##0.000"/>
    <numFmt numFmtId="167" formatCode="0.0%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n"/>
      <bottom style="dashed">
        <color theme="0" tint="-0.24993999302387238"/>
      </bottom>
    </border>
    <border>
      <left/>
      <right/>
      <top style="dashed">
        <color theme="0" tint="-0.24993999302387238"/>
      </top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dashed">
        <color theme="0" tint="-0.2499399930238723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2" borderId="0" applyNumberFormat="0" applyFont="0" applyBorder="0">
      <alignment/>
      <protection hidden="1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2" fillId="3" borderId="1" xfId="20" applyNumberFormat="1" applyFont="1" applyFill="1" applyBorder="1" applyAlignment="1">
      <alignment horizontal="right"/>
      <protection/>
    </xf>
    <xf numFmtId="3" fontId="2" fillId="4" borderId="2" xfId="20" applyNumberFormat="1" applyFont="1" applyFill="1" applyBorder="1" applyAlignment="1">
      <alignment horizontal="right"/>
      <protection/>
    </xf>
    <xf numFmtId="0" fontId="2" fillId="3" borderId="0" xfId="0" applyFont="1" applyFill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4" borderId="2" xfId="20" applyNumberFormat="1" applyFont="1" applyFill="1" applyBorder="1" applyAlignment="1">
      <alignment horizontal="left"/>
      <protection/>
    </xf>
    <xf numFmtId="1" fontId="2" fillId="4" borderId="2" xfId="20" applyNumberFormat="1" applyFont="1" applyFill="1" applyBorder="1" applyAlignment="1">
      <alignment horizontal="right"/>
      <protection/>
    </xf>
    <xf numFmtId="164" fontId="3" fillId="3" borderId="1" xfId="20" applyNumberFormat="1" applyFont="1" applyFill="1" applyBorder="1" applyAlignment="1">
      <alignment horizontal="left"/>
      <protection/>
    </xf>
    <xf numFmtId="1" fontId="2" fillId="3" borderId="1" xfId="20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26" applyFont="1" applyBorder="1">
      <alignment/>
      <protection/>
    </xf>
    <xf numFmtId="0" fontId="2" fillId="0" borderId="4" xfId="26" applyFont="1" applyFill="1" applyBorder="1" applyAlignment="1">
      <alignment/>
      <protection/>
    </xf>
    <xf numFmtId="0" fontId="2" fillId="0" borderId="0" xfId="26" applyFont="1" applyFill="1" applyAlignment="1">
      <alignment/>
      <protection/>
    </xf>
    <xf numFmtId="0" fontId="3" fillId="0" borderId="0" xfId="26" applyFont="1" applyFill="1" applyBorder="1" applyAlignment="1">
      <alignment/>
      <protection/>
    </xf>
    <xf numFmtId="0" fontId="7" fillId="0" borderId="0" xfId="27" applyFont="1" applyFill="1" applyAlignment="1">
      <alignment/>
    </xf>
    <xf numFmtId="0" fontId="3" fillId="0" borderId="0" xfId="26" applyFont="1" applyFill="1" applyAlignment="1">
      <alignment/>
      <protection/>
    </xf>
    <xf numFmtId="0" fontId="8" fillId="0" borderId="0" xfId="26" applyFont="1" applyFill="1" applyAlignment="1">
      <alignment/>
      <protection/>
    </xf>
    <xf numFmtId="0" fontId="2" fillId="5" borderId="5" xfId="28" applyNumberFormat="1" applyFont="1" applyFill="1" applyBorder="1" applyAlignment="1">
      <alignment/>
      <protection/>
    </xf>
    <xf numFmtId="0" fontId="3" fillId="0" borderId="0" xfId="26" applyFont="1" applyAlignment="1">
      <alignment horizontal="left"/>
      <protection/>
    </xf>
    <xf numFmtId="0" fontId="3" fillId="0" borderId="0" xfId="26" applyFont="1" applyFill="1" applyAlignment="1">
      <alignment vertical="center"/>
      <protection/>
    </xf>
    <xf numFmtId="0" fontId="2" fillId="0" borderId="0" xfId="26" applyFont="1" applyFill="1" applyBorder="1" applyAlignment="1">
      <alignment/>
      <protection/>
    </xf>
    <xf numFmtId="0" fontId="9" fillId="0" borderId="0" xfId="26" applyFont="1" applyFill="1" applyBorder="1" applyAlignment="1" quotePrefix="1">
      <alignment/>
      <protection/>
    </xf>
    <xf numFmtId="0" fontId="2" fillId="0" borderId="0" xfId="26" applyFont="1" applyFill="1" applyAlignment="1">
      <alignment horizontal="right"/>
      <protection/>
    </xf>
    <xf numFmtId="0" fontId="9" fillId="0" borderId="0" xfId="0" applyFont="1"/>
    <xf numFmtId="165" fontId="2" fillId="0" borderId="0" xfId="0" applyNumberFormat="1" applyFont="1"/>
    <xf numFmtId="3" fontId="10" fillId="0" borderId="0" xfId="0" applyNumberFormat="1" applyFont="1"/>
    <xf numFmtId="0" fontId="10" fillId="0" borderId="0" xfId="0" applyFont="1"/>
    <xf numFmtId="1" fontId="2" fillId="0" borderId="6" xfId="0" applyNumberFormat="1" applyFont="1" applyBorder="1"/>
    <xf numFmtId="0" fontId="2" fillId="0" borderId="6" xfId="0" applyFont="1" applyBorder="1"/>
    <xf numFmtId="0" fontId="2" fillId="0" borderId="0" xfId="0" applyFont="1" applyBorder="1"/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/>
    <xf numFmtId="0" fontId="8" fillId="0" borderId="0" xfId="0" applyFont="1" applyFill="1" applyAlignment="1">
      <alignment/>
    </xf>
    <xf numFmtId="1" fontId="3" fillId="6" borderId="6" xfId="20" applyNumberFormat="1" applyFont="1" applyFill="1" applyBorder="1" applyAlignment="1" quotePrefix="1">
      <alignment horizontal="right"/>
      <protection/>
    </xf>
    <xf numFmtId="49" fontId="3" fillId="6" borderId="6" xfId="20" applyNumberFormat="1" applyFont="1" applyFill="1" applyBorder="1" applyAlignment="1">
      <alignment horizontal="center" wrapText="1"/>
      <protection/>
    </xf>
    <xf numFmtId="49" fontId="3" fillId="6" borderId="6" xfId="20" applyNumberFormat="1" applyFont="1" applyFill="1" applyBorder="1" applyAlignment="1">
      <alignment horizontal="right"/>
      <protection/>
    </xf>
    <xf numFmtId="1" fontId="2" fillId="3" borderId="3" xfId="20" applyNumberFormat="1" applyFont="1" applyFill="1" applyBorder="1" applyAlignment="1">
      <alignment horizontal="right"/>
      <protection/>
    </xf>
    <xf numFmtId="166" fontId="2" fillId="0" borderId="0" xfId="0" applyNumberFormat="1" applyFont="1"/>
    <xf numFmtId="3" fontId="2" fillId="0" borderId="0" xfId="0" applyNumberFormat="1" applyFont="1" applyFill="1" applyAlignment="1">
      <alignment/>
    </xf>
    <xf numFmtId="9" fontId="2" fillId="0" borderId="0" xfId="15" applyFont="1" applyFill="1" applyAlignment="1">
      <alignment/>
    </xf>
    <xf numFmtId="3" fontId="2" fillId="0" borderId="0" xfId="26" applyNumberFormat="1" applyFont="1" applyFill="1" applyAlignment="1">
      <alignment/>
      <protection/>
    </xf>
    <xf numFmtId="9" fontId="2" fillId="4" borderId="2" xfId="15" applyFont="1" applyFill="1" applyBorder="1" applyAlignment="1">
      <alignment horizontal="right"/>
    </xf>
    <xf numFmtId="9" fontId="2" fillId="3" borderId="1" xfId="15" applyFont="1" applyFill="1" applyBorder="1" applyAlignment="1">
      <alignment horizontal="right"/>
    </xf>
    <xf numFmtId="9" fontId="2" fillId="3" borderId="3" xfId="15" applyFont="1" applyFill="1" applyBorder="1" applyAlignment="1">
      <alignment horizontal="right"/>
    </xf>
    <xf numFmtId="3" fontId="3" fillId="4" borderId="1" xfId="20" applyNumberFormat="1" applyFont="1" applyFill="1" applyBorder="1">
      <alignment/>
      <protection/>
    </xf>
    <xf numFmtId="3" fontId="2" fillId="3" borderId="2" xfId="20" applyNumberFormat="1" applyFont="1" applyFill="1" applyBorder="1" applyAlignment="1">
      <alignment horizontal="right"/>
      <protection/>
    </xf>
    <xf numFmtId="3" fontId="2" fillId="3" borderId="3" xfId="20" applyNumberFormat="1" applyFont="1" applyFill="1" applyBorder="1" applyAlignment="1">
      <alignment horizontal="right"/>
      <protection/>
    </xf>
    <xf numFmtId="9" fontId="2" fillId="3" borderId="7" xfId="15" applyFont="1" applyFill="1" applyBorder="1" applyAlignment="1">
      <alignment horizontal="right"/>
    </xf>
    <xf numFmtId="3" fontId="2" fillId="0" borderId="0" xfId="0" applyNumberFormat="1" applyFont="1" applyBorder="1"/>
    <xf numFmtId="167" fontId="2" fillId="0" borderId="0" xfId="15" applyNumberFormat="1" applyFont="1" applyFill="1" applyAlignment="1">
      <alignment/>
    </xf>
    <xf numFmtId="167" fontId="2" fillId="0" borderId="0" xfId="0" applyNumberFormat="1" applyFont="1"/>
    <xf numFmtId="0" fontId="2" fillId="5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3" fillId="0" borderId="0" xfId="29" applyFont="1" applyFill="1" applyBorder="1" applyAlignment="1">
      <alignment vertical="center"/>
      <protection/>
    </xf>
    <xf numFmtId="3" fontId="3" fillId="6" borderId="8" xfId="20" applyNumberFormat="1" applyFont="1" applyFill="1" applyBorder="1" applyAlignment="1">
      <alignment horizontal="center"/>
      <protection/>
    </xf>
    <xf numFmtId="1" fontId="3" fillId="6" borderId="8" xfId="20" applyNumberFormat="1" applyFont="1" applyFill="1" applyBorder="1" applyAlignment="1">
      <alignment horizontal="center"/>
      <protection/>
    </xf>
    <xf numFmtId="1" fontId="3" fillId="6" borderId="8" xfId="20" applyNumberFormat="1" applyFont="1" applyFill="1" applyBorder="1" applyAlignment="1" quotePrefix="1">
      <alignment horizontal="center"/>
      <protection/>
    </xf>
    <xf numFmtId="49" fontId="3" fillId="6" borderId="8" xfId="20" applyNumberFormat="1" applyFont="1" applyFill="1" applyBorder="1" applyAlignment="1">
      <alignment horizontal="center" vertical="justify" wrapText="1"/>
      <protection/>
    </xf>
    <xf numFmtId="0" fontId="2" fillId="7" borderId="9" xfId="20" applyFont="1" applyFill="1" applyBorder="1" applyAlignment="1">
      <alignment horizontal="right"/>
      <protection/>
    </xf>
    <xf numFmtId="164" fontId="3" fillId="7" borderId="9" xfId="20" applyNumberFormat="1" applyFont="1" applyFill="1" applyBorder="1" applyAlignment="1">
      <alignment horizontal="left"/>
      <protection/>
    </xf>
    <xf numFmtId="3" fontId="3" fillId="4" borderId="7" xfId="20" applyNumberFormat="1" applyFont="1" applyFill="1" applyBorder="1">
      <alignment/>
      <protection/>
    </xf>
    <xf numFmtId="3" fontId="3" fillId="4" borderId="3" xfId="20" applyNumberFormat="1" applyFont="1" applyFill="1" applyBorder="1">
      <alignment/>
      <protection/>
    </xf>
    <xf numFmtId="164" fontId="3" fillId="4" borderId="10" xfId="20" applyNumberFormat="1" applyFont="1" applyFill="1" applyBorder="1" applyAlignment="1">
      <alignment horizontal="left"/>
      <protection/>
    </xf>
    <xf numFmtId="0" fontId="2" fillId="4" borderId="10" xfId="20" applyFont="1" applyFill="1" applyBorder="1" applyAlignment="1">
      <alignment horizontal="right"/>
      <protection/>
    </xf>
    <xf numFmtId="3" fontId="2" fillId="3" borderId="10" xfId="20" applyNumberFormat="1" applyFont="1" applyFill="1" applyBorder="1" applyAlignment="1">
      <alignment horizontal="right"/>
      <protection/>
    </xf>
    <xf numFmtId="3" fontId="3" fillId="4" borderId="11" xfId="20" applyNumberFormat="1" applyFont="1" applyFill="1" applyBorder="1">
      <alignment/>
      <protection/>
    </xf>
    <xf numFmtId="0" fontId="2" fillId="0" borderId="11" xfId="0" applyFont="1" applyFill="1" applyBorder="1" applyAlignment="1">
      <alignment horizontal="right"/>
    </xf>
    <xf numFmtId="9" fontId="2" fillId="0" borderId="0" xfId="20" applyNumberFormat="1" applyFont="1" applyFill="1" applyBorder="1" applyAlignment="1">
      <alignment horizontal="right"/>
      <protection/>
    </xf>
    <xf numFmtId="9" fontId="2" fillId="0" borderId="12" xfId="20" applyNumberFormat="1" applyFont="1" applyFill="1" applyBorder="1" applyAlignment="1">
      <alignment horizontal="right"/>
      <protection/>
    </xf>
    <xf numFmtId="9" fontId="2" fillId="0" borderId="10" xfId="20" applyNumberFormat="1" applyFont="1" applyFill="1" applyBorder="1" applyAlignment="1">
      <alignment horizontal="right"/>
      <protection/>
    </xf>
    <xf numFmtId="3" fontId="3" fillId="4" borderId="9" xfId="20" applyNumberFormat="1" applyFont="1" applyFill="1" applyBorder="1">
      <alignment/>
      <protection/>
    </xf>
    <xf numFmtId="3" fontId="2" fillId="3" borderId="9" xfId="20" applyNumberFormat="1" applyFont="1" applyFill="1" applyBorder="1" applyAlignment="1">
      <alignment horizontal="right"/>
      <protection/>
    </xf>
    <xf numFmtId="3" fontId="3" fillId="4" borderId="13" xfId="20" applyNumberFormat="1" applyFont="1" applyFill="1" applyBorder="1">
      <alignment/>
      <protection/>
    </xf>
    <xf numFmtId="3" fontId="2" fillId="3" borderId="13" xfId="20" applyNumberFormat="1" applyFont="1" applyFill="1" applyBorder="1" applyAlignment="1">
      <alignment horizontal="right"/>
      <protection/>
    </xf>
    <xf numFmtId="9" fontId="2" fillId="0" borderId="13" xfId="20" applyNumberFormat="1" applyFont="1" applyFill="1" applyBorder="1" applyAlignment="1">
      <alignment horizontal="right"/>
      <protection/>
    </xf>
    <xf numFmtId="3" fontId="3" fillId="4" borderId="13" xfId="20" applyNumberFormat="1" applyFont="1" applyFill="1" applyBorder="1" applyAlignment="1">
      <alignment horizontal="left"/>
      <protection/>
    </xf>
    <xf numFmtId="3" fontId="3" fillId="4" borderId="14" xfId="20" applyNumberFormat="1" applyFont="1" applyFill="1" applyBorder="1">
      <alignment/>
      <protection/>
    </xf>
    <xf numFmtId="3" fontId="2" fillId="3" borderId="15" xfId="20" applyNumberFormat="1" applyFont="1" applyFill="1" applyBorder="1" applyAlignment="1">
      <alignment horizontal="right"/>
      <protection/>
    </xf>
    <xf numFmtId="3" fontId="3" fillId="4" borderId="16" xfId="20" applyNumberFormat="1" applyFont="1" applyFill="1" applyBorder="1">
      <alignment/>
      <protection/>
    </xf>
    <xf numFmtId="3" fontId="2" fillId="4" borderId="16" xfId="20" applyNumberFormat="1" applyFont="1" applyFill="1" applyBorder="1" applyAlignment="1">
      <alignment horizontal="right"/>
      <protection/>
    </xf>
    <xf numFmtId="9" fontId="2" fillId="0" borderId="16" xfId="20" applyNumberFormat="1" applyFont="1" applyFill="1" applyBorder="1" applyAlignment="1">
      <alignment horizontal="right"/>
      <protection/>
    </xf>
    <xf numFmtId="3" fontId="3" fillId="4" borderId="13" xfId="20" applyNumberFormat="1" applyFont="1" applyFill="1" applyBorder="1" applyAlignment="1">
      <alignment wrapText="1"/>
      <protection/>
    </xf>
    <xf numFmtId="0" fontId="2" fillId="4" borderId="13" xfId="20" applyFont="1" applyFill="1" applyBorder="1" applyAlignment="1">
      <alignment horizontal="right"/>
      <protection/>
    </xf>
    <xf numFmtId="3" fontId="2" fillId="4" borderId="13" xfId="20" applyNumberFormat="1" applyFont="1" applyFill="1" applyBorder="1" applyAlignment="1">
      <alignment horizontal="right"/>
      <protection/>
    </xf>
    <xf numFmtId="3" fontId="3" fillId="4" borderId="15" xfId="20" applyNumberFormat="1" applyFont="1" applyFill="1" applyBorder="1">
      <alignment/>
      <protection/>
    </xf>
    <xf numFmtId="9" fontId="2" fillId="0" borderId="15" xfId="20" applyNumberFormat="1" applyFont="1" applyFill="1" applyBorder="1" applyAlignment="1">
      <alignment horizontal="right"/>
      <protection/>
    </xf>
    <xf numFmtId="1" fontId="2" fillId="7" borderId="9" xfId="20" applyNumberFormat="1" applyFont="1" applyFill="1" applyBorder="1" applyAlignment="1">
      <alignment horizontal="right"/>
      <protection/>
    </xf>
    <xf numFmtId="165" fontId="2" fillId="0" borderId="0" xfId="0" applyNumberFormat="1" applyFont="1" applyFill="1" applyAlignment="1">
      <alignment/>
    </xf>
    <xf numFmtId="1" fontId="2" fillId="0" borderId="0" xfId="0" applyNumberFormat="1" applyFont="1"/>
    <xf numFmtId="3" fontId="2" fillId="4" borderId="17" xfId="20" applyNumberFormat="1" applyFont="1" applyFill="1" applyBorder="1" applyAlignment="1">
      <alignment horizontal="right"/>
      <protection/>
    </xf>
    <xf numFmtId="3" fontId="2" fillId="3" borderId="14" xfId="20" applyNumberFormat="1" applyFont="1" applyFill="1" applyBorder="1" applyAlignment="1">
      <alignment horizontal="right"/>
      <protection/>
    </xf>
    <xf numFmtId="165" fontId="2" fillId="0" borderId="9" xfId="15" applyNumberFormat="1" applyFont="1" applyFill="1" applyBorder="1" applyAlignment="1">
      <alignment horizontal="right"/>
    </xf>
    <xf numFmtId="165" fontId="2" fillId="0" borderId="13" xfId="20" applyNumberFormat="1" applyFont="1" applyFill="1" applyBorder="1" applyAlignment="1">
      <alignment horizontal="right"/>
      <protection/>
    </xf>
    <xf numFmtId="3" fontId="3" fillId="3" borderId="0" xfId="20" applyNumberFormat="1" applyFont="1" applyFill="1" applyBorder="1" applyAlignment="1">
      <alignment horizontal="center"/>
      <protection/>
    </xf>
    <xf numFmtId="0" fontId="2" fillId="3" borderId="0" xfId="0" applyFont="1" applyFill="1" applyBorder="1" applyAlignment="1">
      <alignment/>
    </xf>
    <xf numFmtId="49" fontId="3" fillId="6" borderId="6" xfId="20" applyNumberFormat="1" applyFont="1" applyFill="1" applyBorder="1" applyAlignment="1">
      <alignment horizontal="center" vertical="center"/>
      <protection/>
    </xf>
    <xf numFmtId="0" fontId="2" fillId="6" borderId="6" xfId="0" applyFont="1" applyFill="1" applyBorder="1" applyAlignment="1">
      <alignment horizontal="center" vertical="center"/>
    </xf>
    <xf numFmtId="164" fontId="3" fillId="7" borderId="6" xfId="20" applyNumberFormat="1" applyFont="1" applyFill="1" applyBorder="1" applyAlignment="1">
      <alignment horizontal="center"/>
      <protection/>
    </xf>
    <xf numFmtId="0" fontId="2" fillId="7" borderId="6" xfId="0" applyFont="1" applyFill="1" applyBorder="1" applyAlignment="1">
      <alignment horizontal="center"/>
    </xf>
    <xf numFmtId="3" fontId="2" fillId="3" borderId="8" xfId="20" applyNumberFormat="1" applyFont="1" applyFill="1" applyBorder="1" applyAlignment="1">
      <alignment horizontal="right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ální_List1" xfId="23"/>
    <cellStyle name="Standard 4" xfId="24"/>
    <cellStyle name="Table_LHS" xfId="25"/>
    <cellStyle name="Normal 5" xfId="26"/>
    <cellStyle name="Hyperlink" xfId="27"/>
    <cellStyle name="Normal 3 2" xfId="28"/>
    <cellStyle name="Standard 3" xfId="29"/>
  </cellStyles>
  <dxfs count="1"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35"/>
          <c:w val="0.932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Fig1!$B$2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Fig1!$A$3:$A$36</c:f>
              <c:strCache/>
            </c:strRef>
          </c:cat>
          <c:val>
            <c:numRef>
              <c:f>Fig1!$B$3:$B$36</c:f>
              <c:numCache/>
            </c:numRef>
          </c:val>
        </c:ser>
        <c:ser>
          <c:idx val="2"/>
          <c:order val="1"/>
          <c:tx>
            <c:strRef>
              <c:f>Fig1!$C$2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Fig1!$A$3:$A$36</c:f>
              <c:strCache/>
            </c:strRef>
          </c:cat>
          <c:val>
            <c:numRef>
              <c:f>Fig1!$C$3:$C$36</c:f>
              <c:numCache/>
            </c:numRef>
          </c:val>
        </c:ser>
        <c:overlap val="-20"/>
        <c:gapWidth val="100"/>
        <c:axId val="27405696"/>
        <c:axId val="45324673"/>
      </c:barChart>
      <c:catAx>
        <c:axId val="274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4673"/>
        <c:crosses val="autoZero"/>
        <c:auto val="1"/>
        <c:lblOffset val="100"/>
        <c:tickLblSkip val="1"/>
        <c:noMultiLvlLbl val="0"/>
      </c:catAx>
      <c:valAx>
        <c:axId val="45324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27405696"/>
        <c:crosses val="autoZero"/>
        <c:crossBetween val="between"/>
        <c:dispUnits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028"/>
          <c:w val="0.9255"/>
          <c:h val="0.8765"/>
        </c:manualLayout>
      </c:layout>
      <c:areaChart>
        <c:grouping val="stacked"/>
        <c:varyColors val="0"/>
        <c:ser>
          <c:idx val="0"/>
          <c:order val="0"/>
          <c:tx>
            <c:strRef>
              <c:f>Fig2!$A$3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Fig2!$B$2:$W$2</c:f>
              <c:numCache/>
            </c:numRef>
          </c:cat>
          <c:val>
            <c:numRef>
              <c:f>Fig2!$B$3:$W$3</c:f>
              <c:numCache/>
            </c:numRef>
          </c:val>
        </c:ser>
        <c:ser>
          <c:idx val="1"/>
          <c:order val="1"/>
          <c:tx>
            <c:strRef>
              <c:f>Fig2!$A$4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Fig2!$B$2:$W$2</c:f>
              <c:numCache/>
            </c:numRef>
          </c:cat>
          <c:val>
            <c:numRef>
              <c:f>Fig2!$B$4:$W$4</c:f>
              <c:numCache/>
            </c:numRef>
          </c:val>
        </c:ser>
        <c:ser>
          <c:idx val="2"/>
          <c:order val="2"/>
          <c:tx>
            <c:strRef>
              <c:f>Fig2!$A$5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Fig2!$B$2:$W$2</c:f>
              <c:numCache/>
            </c:numRef>
          </c:cat>
          <c:val>
            <c:numRef>
              <c:f>Fig2!$B$5:$W$5</c:f>
              <c:numCache/>
            </c:numRef>
          </c:val>
        </c:ser>
        <c:ser>
          <c:idx val="3"/>
          <c:order val="3"/>
          <c:tx>
            <c:strRef>
              <c:f>Fig2!$A$6</c:f>
              <c:strCache>
                <c:ptCount val="1"/>
                <c:pt idx="0">
                  <c:v>Composting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Fig2!$B$2:$W$2</c:f>
              <c:numCache/>
            </c:numRef>
          </c:cat>
          <c:val>
            <c:numRef>
              <c:f>Fig2!$B$6:$W$6</c:f>
              <c:numCache/>
            </c:numRef>
          </c:val>
        </c:ser>
        <c:ser>
          <c:idx val="4"/>
          <c:order val="4"/>
          <c:tx>
            <c:strRef>
              <c:f>Fig2!$A$7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Fig2!$B$2:$W$2</c:f>
              <c:numCache/>
            </c:numRef>
          </c:cat>
          <c:val>
            <c:numRef>
              <c:f>Fig2!$B$7:$W$7</c:f>
              <c:numCache/>
            </c:numRef>
          </c:val>
        </c:ser>
        <c:axId val="5268874"/>
        <c:axId val="47419867"/>
      </c:areaChart>
      <c:catAx>
        <c:axId val="526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7419867"/>
        <c:crosses val="autoZero"/>
        <c:auto val="1"/>
        <c:lblOffset val="100"/>
        <c:tickLblSkip val="1"/>
        <c:noMultiLvlLbl val="0"/>
      </c:catAx>
      <c:valAx>
        <c:axId val="47419867"/>
        <c:scaling>
          <c:orientation val="minMax"/>
          <c:max val="5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5268874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11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9525</xdr:rowOff>
    </xdr:from>
    <xdr:to>
      <xdr:col>15</xdr:col>
      <xdr:colOff>428625</xdr:colOff>
      <xdr:row>35</xdr:row>
      <xdr:rowOff>114300</xdr:rowOff>
    </xdr:to>
    <xdr:graphicFrame macro="">
      <xdr:nvGraphicFramePr>
        <xdr:cNvPr id="2" name="Diagramm 2"/>
        <xdr:cNvGraphicFramePr/>
      </xdr:nvGraphicFramePr>
      <xdr:xfrm>
        <a:off x="3190875" y="333375"/>
        <a:ext cx="80295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22</xdr:col>
      <xdr:colOff>800100</xdr:colOff>
      <xdr:row>49</xdr:row>
      <xdr:rowOff>114300</xdr:rowOff>
    </xdr:to>
    <xdr:graphicFrame macro="">
      <xdr:nvGraphicFramePr>
        <xdr:cNvPr id="2" name="Diagramm 2"/>
        <xdr:cNvGraphicFramePr/>
      </xdr:nvGraphicFramePr>
      <xdr:xfrm>
        <a:off x="0" y="2343150"/>
        <a:ext cx="10487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W_EU_27_B_201712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timation_HR_1995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useha\AppData\Local\Temp\1\demo_pj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useha\AppData\Local\Temp\1\env_wasmun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Tab1"/>
      <sheetName val="Fig2"/>
      <sheetName val="Tab2"/>
    </sheetNames>
    <sheetDataSet>
      <sheetData sheetId="0"/>
      <sheetData sheetId="1"/>
      <sheetData sheetId="2"/>
      <sheetData sheetId="3">
        <row r="6">
          <cell r="B6">
            <v>144.18</v>
          </cell>
          <cell r="C6">
            <v>141.543</v>
          </cell>
          <cell r="D6">
            <v>143.268</v>
          </cell>
          <cell r="E6">
            <v>139.52</v>
          </cell>
          <cell r="F6">
            <v>139.109</v>
          </cell>
          <cell r="G6">
            <v>139.048</v>
          </cell>
          <cell r="H6">
            <v>134.511</v>
          </cell>
          <cell r="I6">
            <v>130.542</v>
          </cell>
          <cell r="J6">
            <v>124.094</v>
          </cell>
          <cell r="K6">
            <v>117.057</v>
          </cell>
          <cell r="L6">
            <v>108.646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7">
          <cell r="B27">
            <v>1015</v>
          </cell>
          <cell r="C27">
            <v>1015</v>
          </cell>
          <cell r="D27">
            <v>1015</v>
          </cell>
          <cell r="E27">
            <v>1067.6666666666667</v>
          </cell>
          <cell r="F27">
            <v>1120.3333333333333</v>
          </cell>
          <cell r="G27">
            <v>1173</v>
          </cell>
          <cell r="H27">
            <v>1207.5</v>
          </cell>
          <cell r="I27">
            <v>1242</v>
          </cell>
          <cell r="J27">
            <v>1276.5</v>
          </cell>
          <cell r="K27">
            <v>1311</v>
          </cell>
          <cell r="L27">
            <v>1449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2">
          <cell r="B12">
            <v>481904006</v>
          </cell>
          <cell r="C12">
            <v>482736385</v>
          </cell>
          <cell r="D12">
            <v>483512803</v>
          </cell>
          <cell r="E12">
            <v>485877558</v>
          </cell>
          <cell r="F12">
            <v>486577953</v>
          </cell>
          <cell r="G12">
            <v>487259080</v>
          </cell>
          <cell r="H12">
            <v>488240527</v>
          </cell>
          <cell r="I12">
            <v>488962706</v>
          </cell>
          <cell r="J12">
            <v>490691578</v>
          </cell>
          <cell r="K12">
            <v>492555798</v>
          </cell>
          <cell r="L12">
            <v>494598322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">
          <cell r="N11">
            <v>524</v>
          </cell>
          <cell r="O11">
            <v>521</v>
          </cell>
          <cell r="P11">
            <v>511</v>
          </cell>
          <cell r="Q11">
            <v>504</v>
          </cell>
          <cell r="R11">
            <v>498</v>
          </cell>
          <cell r="S11">
            <v>485</v>
          </cell>
          <cell r="T11">
            <v>479</v>
          </cell>
          <cell r="U11">
            <v>478</v>
          </cell>
          <cell r="V11">
            <v>481</v>
          </cell>
          <cell r="W11">
            <v>482</v>
          </cell>
        </row>
        <row r="13">
          <cell r="N13">
            <v>215</v>
          </cell>
          <cell r="O13">
            <v>201</v>
          </cell>
          <cell r="P13">
            <v>194</v>
          </cell>
          <cell r="Q13">
            <v>185</v>
          </cell>
          <cell r="R13">
            <v>170</v>
          </cell>
          <cell r="S13">
            <v>154</v>
          </cell>
          <cell r="T13">
            <v>143</v>
          </cell>
          <cell r="U13">
            <v>132</v>
          </cell>
          <cell r="V13">
            <v>124</v>
          </cell>
          <cell r="W13">
            <v>116</v>
          </cell>
        </row>
        <row r="14">
          <cell r="N14">
            <v>104</v>
          </cell>
          <cell r="O14">
            <v>109</v>
          </cell>
          <cell r="P14">
            <v>111</v>
          </cell>
          <cell r="Q14">
            <v>114</v>
          </cell>
          <cell r="R14">
            <v>120</v>
          </cell>
          <cell r="S14">
            <v>118</v>
          </cell>
          <cell r="T14">
            <v>122</v>
          </cell>
          <cell r="U14">
            <v>126</v>
          </cell>
          <cell r="V14">
            <v>127</v>
          </cell>
          <cell r="W14">
            <v>133</v>
          </cell>
        </row>
        <row r="15">
          <cell r="N15">
            <v>119</v>
          </cell>
          <cell r="O15">
            <v>120</v>
          </cell>
          <cell r="P15">
            <v>122</v>
          </cell>
          <cell r="Q15">
            <v>124</v>
          </cell>
          <cell r="R15">
            <v>128</v>
          </cell>
          <cell r="S15">
            <v>130</v>
          </cell>
          <cell r="T15">
            <v>128</v>
          </cell>
          <cell r="U15">
            <v>134</v>
          </cell>
          <cell r="V15">
            <v>139</v>
          </cell>
          <cell r="W15">
            <v>141</v>
          </cell>
        </row>
        <row r="16">
          <cell r="N16">
            <v>64</v>
          </cell>
          <cell r="O16">
            <v>70</v>
          </cell>
          <cell r="P16">
            <v>69</v>
          </cell>
          <cell r="Q16">
            <v>69</v>
          </cell>
          <cell r="R16">
            <v>69</v>
          </cell>
          <cell r="S16">
            <v>71</v>
          </cell>
          <cell r="T16">
            <v>74</v>
          </cell>
          <cell r="U16">
            <v>75</v>
          </cell>
          <cell r="V16">
            <v>77</v>
          </cell>
          <cell r="W16">
            <v>80</v>
          </cell>
        </row>
        <row r="25">
          <cell r="N25">
            <v>261430</v>
          </cell>
          <cell r="O25">
            <v>261089</v>
          </cell>
          <cell r="P25">
            <v>257089</v>
          </cell>
          <cell r="Q25">
            <v>253923</v>
          </cell>
          <cell r="R25">
            <v>250644</v>
          </cell>
          <cell r="S25">
            <v>244984</v>
          </cell>
          <cell r="T25">
            <v>242204</v>
          </cell>
          <cell r="U25">
            <v>242896</v>
          </cell>
          <cell r="V25">
            <v>244823</v>
          </cell>
          <cell r="W25">
            <v>246377</v>
          </cell>
        </row>
        <row r="27">
          <cell r="N27">
            <v>107442</v>
          </cell>
          <cell r="O27">
            <v>100924</v>
          </cell>
          <cell r="P27">
            <v>97650</v>
          </cell>
          <cell r="Q27">
            <v>93354</v>
          </cell>
          <cell r="R27">
            <v>85380</v>
          </cell>
          <cell r="S27">
            <v>77618</v>
          </cell>
          <cell r="T27">
            <v>72380</v>
          </cell>
          <cell r="U27">
            <v>67249</v>
          </cell>
          <cell r="V27">
            <v>62982</v>
          </cell>
          <cell r="W27">
            <v>59109</v>
          </cell>
        </row>
        <row r="28">
          <cell r="N28">
            <v>51846</v>
          </cell>
          <cell r="O28">
            <v>54833</v>
          </cell>
          <cell r="P28">
            <v>55568</v>
          </cell>
          <cell r="Q28">
            <v>57211</v>
          </cell>
          <cell r="R28">
            <v>60206</v>
          </cell>
          <cell r="S28">
            <v>59403</v>
          </cell>
          <cell r="T28">
            <v>61779</v>
          </cell>
          <cell r="U28">
            <v>64218</v>
          </cell>
          <cell r="V28">
            <v>64914</v>
          </cell>
          <cell r="W28">
            <v>68102</v>
          </cell>
        </row>
        <row r="29">
          <cell r="N29">
            <v>59520</v>
          </cell>
          <cell r="O29">
            <v>60122</v>
          </cell>
          <cell r="P29">
            <v>61486</v>
          </cell>
          <cell r="Q29">
            <v>62532</v>
          </cell>
          <cell r="R29">
            <v>64467</v>
          </cell>
          <cell r="S29">
            <v>65524</v>
          </cell>
          <cell r="T29">
            <v>64802</v>
          </cell>
          <cell r="U29">
            <v>67852</v>
          </cell>
          <cell r="V29">
            <v>70963</v>
          </cell>
          <cell r="W29">
            <v>71938</v>
          </cell>
        </row>
        <row r="30">
          <cell r="N30">
            <v>31884</v>
          </cell>
          <cell r="O30">
            <v>35096</v>
          </cell>
          <cell r="P30">
            <v>34876</v>
          </cell>
          <cell r="Q30">
            <v>34701</v>
          </cell>
          <cell r="R30">
            <v>34667</v>
          </cell>
          <cell r="S30">
            <v>36076</v>
          </cell>
          <cell r="T30">
            <v>37326</v>
          </cell>
          <cell r="U30">
            <v>38232</v>
          </cell>
          <cell r="V30">
            <v>39266</v>
          </cell>
          <cell r="W30">
            <v>40859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I74"/>
  <sheetViews>
    <sheetView showGridLines="0" zoomScaleSheetLayoutView="70" zoomScalePageLayoutView="55" workbookViewId="0" topLeftCell="A1">
      <selection activeCell="A7" sqref="A7:C7"/>
    </sheetView>
  </sheetViews>
  <sheetFormatPr defaultColWidth="11.421875" defaultRowHeight="12.75"/>
  <cols>
    <col min="1" max="1" width="10.8515625" style="20" customWidth="1"/>
    <col min="2" max="3" width="7.00390625" style="30" customWidth="1"/>
    <col min="4" max="4" width="9.00390625" style="30" customWidth="1"/>
    <col min="5" max="5" width="8.7109375" style="20" customWidth="1"/>
    <col min="6" max="6" width="8.140625" style="20" customWidth="1"/>
    <col min="7" max="7" width="9.28125" style="20" customWidth="1"/>
    <col min="8" max="8" width="13.28125" style="20" customWidth="1"/>
    <col min="9" max="9" width="20.00390625" style="20" customWidth="1"/>
    <col min="10" max="16384" width="11.421875" style="20" customWidth="1"/>
  </cols>
  <sheetData>
    <row r="1" spans="1:9" s="23" customFormat="1" ht="12.75" thickBot="1">
      <c r="A1" s="18"/>
      <c r="B1" s="18"/>
      <c r="C1" s="19"/>
      <c r="D1" s="20"/>
      <c r="E1" s="20"/>
      <c r="F1" s="21"/>
      <c r="G1" s="22"/>
      <c r="I1" s="24"/>
    </row>
    <row r="2" spans="1:6" s="27" customFormat="1" ht="12.75">
      <c r="A2" s="25" t="s">
        <v>44</v>
      </c>
      <c r="B2" s="25">
        <v>2005</v>
      </c>
      <c r="C2" s="25">
        <v>2016</v>
      </c>
      <c r="D2" s="20"/>
      <c r="E2" s="20"/>
      <c r="F2" s="26" t="s">
        <v>61</v>
      </c>
    </row>
    <row r="3" spans="1:6" ht="12.75">
      <c r="A3" s="59" t="s">
        <v>50</v>
      </c>
      <c r="B3" s="60">
        <v>515.4185888828216</v>
      </c>
      <c r="C3" s="60">
        <v>482</v>
      </c>
      <c r="D3" s="20"/>
      <c r="F3" s="28"/>
    </row>
    <row r="4" spans="1:6" ht="12.75">
      <c r="A4" s="59"/>
      <c r="B4" s="60"/>
      <c r="C4" s="60"/>
      <c r="D4" s="20"/>
      <c r="F4" s="28"/>
    </row>
    <row r="5" spans="1:6" ht="12.75">
      <c r="A5" s="59" t="s">
        <v>32</v>
      </c>
      <c r="B5" s="60">
        <v>736.2395173516339</v>
      </c>
      <c r="C5" s="60">
        <v>777</v>
      </c>
      <c r="D5" s="20"/>
      <c r="F5" s="29"/>
    </row>
    <row r="6" spans="1:6" ht="12.75">
      <c r="A6" s="59" t="s">
        <v>24</v>
      </c>
      <c r="B6" s="60">
        <v>687.7217212337856</v>
      </c>
      <c r="C6" s="60">
        <v>640</v>
      </c>
      <c r="D6" s="48"/>
      <c r="F6" s="29"/>
    </row>
    <row r="7" spans="1:6" ht="12.75">
      <c r="A7" s="59" t="s">
        <v>31</v>
      </c>
      <c r="B7" s="60">
        <v>564.5122624965165</v>
      </c>
      <c r="C7" s="60">
        <v>627</v>
      </c>
      <c r="D7" s="48"/>
      <c r="F7" s="28"/>
    </row>
    <row r="8" spans="1:6" ht="12.75">
      <c r="A8" s="59" t="s">
        <v>19</v>
      </c>
      <c r="B8" s="60">
        <v>622.9292233937707</v>
      </c>
      <c r="C8" s="60">
        <v>621</v>
      </c>
      <c r="D8" s="48"/>
      <c r="F8" s="28"/>
    </row>
    <row r="9" spans="1:6" ht="12.75">
      <c r="A9" s="59" t="s">
        <v>21</v>
      </c>
      <c r="B9" s="60">
        <v>672.3736880801792</v>
      </c>
      <c r="C9" s="60">
        <v>614</v>
      </c>
      <c r="D9" s="48"/>
      <c r="F9" s="28"/>
    </row>
    <row r="10" spans="1:6" ht="12.75">
      <c r="A10" s="59" t="s">
        <v>17</v>
      </c>
      <c r="B10" s="60">
        <v>575.0848735431911</v>
      </c>
      <c r="C10" s="60">
        <v>564</v>
      </c>
      <c r="D10" s="48"/>
      <c r="F10" s="28"/>
    </row>
    <row r="11" spans="1:6" ht="12.75">
      <c r="A11" s="59" t="s">
        <v>18</v>
      </c>
      <c r="B11" s="60">
        <v>598.5955278559851</v>
      </c>
      <c r="C11" s="60">
        <v>520</v>
      </c>
      <c r="D11" s="48"/>
      <c r="F11" s="28"/>
    </row>
    <row r="12" spans="1:6" ht="12.75">
      <c r="A12" s="59" t="s">
        <v>27</v>
      </c>
      <c r="B12" s="60">
        <v>529.6085142941522</v>
      </c>
      <c r="C12" s="60">
        <v>511</v>
      </c>
      <c r="D12" s="48"/>
      <c r="F12" s="28"/>
    </row>
    <row r="13" spans="1:6" ht="12.75">
      <c r="A13" s="59" t="s">
        <v>11</v>
      </c>
      <c r="B13" s="60">
        <v>477.6504280516407</v>
      </c>
      <c r="C13" s="60">
        <v>504</v>
      </c>
      <c r="D13" s="48"/>
      <c r="F13" s="28"/>
    </row>
    <row r="14" spans="1:6" ht="12.75">
      <c r="A14" s="59" t="s">
        <v>45</v>
      </c>
      <c r="B14" s="60">
        <v>441.6912086065803</v>
      </c>
      <c r="C14" s="60">
        <v>498</v>
      </c>
      <c r="D14" s="48"/>
      <c r="F14" s="28"/>
    </row>
    <row r="15" spans="1:4" ht="12.75">
      <c r="A15" s="59" t="s">
        <v>25</v>
      </c>
      <c r="B15" s="60">
        <v>546.2874225342423</v>
      </c>
      <c r="C15" s="60">
        <v>497</v>
      </c>
      <c r="D15" s="48"/>
    </row>
    <row r="16" spans="1:6" ht="12.75">
      <c r="A16" s="59" t="s">
        <v>9</v>
      </c>
      <c r="B16" s="60">
        <v>581.4618999494811</v>
      </c>
      <c r="C16" s="60">
        <v>483</v>
      </c>
      <c r="D16" s="48"/>
      <c r="F16" s="28"/>
    </row>
    <row r="17" spans="1:6" ht="12.75">
      <c r="A17" s="59" t="s">
        <v>13</v>
      </c>
      <c r="B17" s="60">
        <v>494.2478632564082</v>
      </c>
      <c r="C17" s="60">
        <v>466</v>
      </c>
      <c r="D17" s="48"/>
      <c r="F17" s="28"/>
    </row>
    <row r="18" spans="1:6" ht="12.75">
      <c r="A18" s="59" t="s">
        <v>15</v>
      </c>
      <c r="B18" s="60">
        <v>451.77862639753295</v>
      </c>
      <c r="C18" s="60">
        <v>461</v>
      </c>
      <c r="D18" s="48"/>
      <c r="F18" s="28"/>
    </row>
    <row r="19" spans="1:6" ht="12.75">
      <c r="A19" s="59" t="s">
        <v>22</v>
      </c>
      <c r="B19" s="60">
        <v>387.4670130695663</v>
      </c>
      <c r="C19" s="60">
        <v>444</v>
      </c>
      <c r="D19" s="48"/>
      <c r="F19" s="28"/>
    </row>
    <row r="20" spans="1:6" ht="12.75">
      <c r="A20" s="59" t="s">
        <v>10</v>
      </c>
      <c r="B20" s="60">
        <v>476.8498440457643</v>
      </c>
      <c r="C20" s="60">
        <v>443</v>
      </c>
      <c r="D20" s="48"/>
      <c r="F20" s="28"/>
    </row>
    <row r="21" spans="1:6" ht="12.75">
      <c r="A21" s="59" t="s">
        <v>28</v>
      </c>
      <c r="B21" s="60">
        <v>588.3423546362227</v>
      </c>
      <c r="C21" s="60">
        <v>443</v>
      </c>
      <c r="D21" s="48"/>
      <c r="F21" s="28"/>
    </row>
    <row r="22" spans="1:6" ht="12.75">
      <c r="A22" s="59" t="s">
        <v>35</v>
      </c>
      <c r="B22" s="60">
        <v>482.12469260017804</v>
      </c>
      <c r="C22" s="60">
        <v>420</v>
      </c>
      <c r="D22" s="48"/>
      <c r="F22" s="28"/>
    </row>
    <row r="23" spans="1:6" ht="12.75">
      <c r="A23" s="59" t="s">
        <v>23</v>
      </c>
      <c r="B23" s="60">
        <v>319.81432902194433</v>
      </c>
      <c r="C23" s="60">
        <v>410</v>
      </c>
      <c r="D23" s="48"/>
      <c r="F23" s="28"/>
    </row>
    <row r="24" spans="1:6" ht="12.75">
      <c r="A24" s="59" t="s">
        <v>34</v>
      </c>
      <c r="B24" s="60">
        <v>587.8073454244251</v>
      </c>
      <c r="C24" s="60">
        <v>404</v>
      </c>
      <c r="D24" s="48"/>
      <c r="F24" s="28"/>
    </row>
    <row r="25" spans="1:6" ht="12.75">
      <c r="A25" s="59" t="s">
        <v>26</v>
      </c>
      <c r="B25" s="60">
        <v>336.1525013254713</v>
      </c>
      <c r="C25" s="60">
        <v>403</v>
      </c>
      <c r="D25" s="48"/>
      <c r="F25" s="28"/>
    </row>
    <row r="26" spans="1:6" ht="12.75">
      <c r="A26" s="59" t="s">
        <v>20</v>
      </c>
      <c r="B26" s="60">
        <v>460.58987425975744</v>
      </c>
      <c r="C26" s="60">
        <v>379</v>
      </c>
      <c r="D26" s="48"/>
      <c r="F26" s="28"/>
    </row>
    <row r="27" spans="1:6" ht="12.75">
      <c r="A27" s="59" t="s">
        <v>30</v>
      </c>
      <c r="B27" s="60">
        <v>433.42252403535645</v>
      </c>
      <c r="C27" s="60">
        <v>376</v>
      </c>
      <c r="D27" s="48"/>
      <c r="F27" s="28"/>
    </row>
    <row r="28" spans="1:6" ht="12.75">
      <c r="A28" s="59" t="s">
        <v>12</v>
      </c>
      <c r="B28" s="60">
        <v>273.18494783080797</v>
      </c>
      <c r="C28" s="60">
        <v>348</v>
      </c>
      <c r="D28" s="48"/>
      <c r="F28" s="28"/>
    </row>
    <row r="29" spans="1:6" ht="12.75">
      <c r="A29" s="59" t="s">
        <v>33</v>
      </c>
      <c r="B29" s="60">
        <v>289.28973787255114</v>
      </c>
      <c r="C29" s="60">
        <v>339</v>
      </c>
      <c r="D29" s="48"/>
      <c r="F29" s="28"/>
    </row>
    <row r="30" spans="1:6" ht="12.75">
      <c r="A30" s="59" t="s">
        <v>16</v>
      </c>
      <c r="B30" s="60">
        <v>318.8486338885869</v>
      </c>
      <c r="C30" s="60">
        <v>307</v>
      </c>
      <c r="D30" s="48"/>
      <c r="F30" s="28"/>
    </row>
    <row r="31" spans="1:6" ht="12.75">
      <c r="A31" s="59" t="s">
        <v>14</v>
      </c>
      <c r="B31" s="60">
        <v>383.3597916667155</v>
      </c>
      <c r="C31" s="60">
        <v>261</v>
      </c>
      <c r="D31" s="48"/>
      <c r="F31" s="28"/>
    </row>
    <row r="32" spans="1:6" ht="12.75">
      <c r="A32" s="59" t="s">
        <v>29</v>
      </c>
      <c r="B32" s="60">
        <v>730.9526110395551</v>
      </c>
      <c r="C32" s="60"/>
      <c r="D32" s="48"/>
      <c r="F32" s="28"/>
    </row>
    <row r="33" spans="4:6" ht="12.75">
      <c r="D33" s="48"/>
      <c r="F33" s="28"/>
    </row>
    <row r="34" spans="1:9" ht="12.75">
      <c r="A34" s="59" t="s">
        <v>8</v>
      </c>
      <c r="B34" s="60">
        <v>426.219211270133</v>
      </c>
      <c r="C34" s="60">
        <v>656</v>
      </c>
      <c r="D34" s="48"/>
      <c r="E34" s="28"/>
      <c r="F34" s="28"/>
      <c r="H34" s="23"/>
      <c r="I34" s="23"/>
    </row>
    <row r="35" spans="1:6" ht="12.75">
      <c r="A35" s="59" t="s">
        <v>7</v>
      </c>
      <c r="B35" s="60">
        <v>624.474672323994</v>
      </c>
      <c r="C35" s="60">
        <v>754</v>
      </c>
      <c r="D35" s="48"/>
      <c r="E35" s="28"/>
      <c r="F35" s="28"/>
    </row>
    <row r="36" spans="1:6" ht="12.75">
      <c r="A36" s="59" t="s">
        <v>6</v>
      </c>
      <c r="B36" s="60">
        <v>599.593040365197</v>
      </c>
      <c r="C36" s="60">
        <v>720</v>
      </c>
      <c r="D36" s="48"/>
      <c r="E36" s="28"/>
      <c r="F36" s="28"/>
    </row>
    <row r="37" spans="4:6" ht="12.75">
      <c r="D37" s="28"/>
      <c r="F37" s="28"/>
    </row>
    <row r="38" spans="4:6" ht="12.75">
      <c r="D38" s="28"/>
      <c r="F38" s="28"/>
    </row>
    <row r="39" spans="5:6" ht="12.75">
      <c r="E39" s="28"/>
      <c r="F39" s="28"/>
    </row>
    <row r="40" spans="5:6" ht="12.75">
      <c r="E40" s="28"/>
      <c r="F40" s="28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</sheetData>
  <conditionalFormatting sqref="L28:L31 L7 L9:L12 L3:L4 L14 L33:L35 L16:L26">
    <cfRule type="cellIs" priority="1" dxfId="0" operator="notEqual" stopIfTrue="1">
      <formula>0</formula>
    </cfRule>
  </conditionalFormatting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Header>&amp;C&amp;A</oddHeader>
    <oddFooter>&amp;R&amp;D</oddFooter>
  </headerFooter>
  <rowBreaks count="2" manualBreakCount="2">
    <brk id="1" max="16383" man="1"/>
    <brk id="19" max="16383" man="1"/>
  </rowBreaks>
  <colBreaks count="2" manualBreakCount="2">
    <brk id="10" max="16383" man="1"/>
    <brk id="1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2:J91"/>
  <sheetViews>
    <sheetView showGridLines="0" zoomScaleSheetLayoutView="70" zoomScalePageLayoutView="55" workbookViewId="0" topLeftCell="A1">
      <selection activeCell="J18" sqref="J18:J44"/>
    </sheetView>
  </sheetViews>
  <sheetFormatPr defaultColWidth="11.421875" defaultRowHeight="12.75"/>
  <cols>
    <col min="1" max="1" width="11.421875" style="1" customWidth="1"/>
    <col min="2" max="2" width="20.421875" style="1" customWidth="1"/>
    <col min="3" max="3" width="8.421875" style="2" customWidth="1"/>
    <col min="4" max="4" width="8.28125" style="2" customWidth="1"/>
    <col min="5" max="5" width="9.00390625" style="2" customWidth="1"/>
    <col min="6" max="6" width="8.7109375" style="1" customWidth="1"/>
    <col min="7" max="7" width="8.140625" style="1" customWidth="1"/>
    <col min="8" max="8" width="16.140625" style="1" customWidth="1"/>
    <col min="9" max="9" width="12.28125" style="1" customWidth="1"/>
    <col min="10" max="10" width="12.00390625" style="1" bestFit="1" customWidth="1"/>
    <col min="11" max="16384" width="11.421875" style="1" customWidth="1"/>
  </cols>
  <sheetData>
    <row r="2" spans="2:4" ht="12.75">
      <c r="B2" s="10" t="s">
        <v>36</v>
      </c>
      <c r="C2" s="8"/>
      <c r="D2" s="1"/>
    </row>
    <row r="3" spans="2:4" ht="12.75">
      <c r="B3" s="9"/>
      <c r="C3" s="8"/>
      <c r="D3" s="1"/>
    </row>
    <row r="4" spans="1:9" ht="12.75">
      <c r="A4" s="7"/>
      <c r="B4" s="101"/>
      <c r="C4" s="102"/>
      <c r="D4" s="102"/>
      <c r="E4" s="102"/>
      <c r="F4" s="102"/>
      <c r="G4" s="102"/>
      <c r="H4" s="102"/>
      <c r="I4" s="102"/>
    </row>
    <row r="5" spans="2:8" s="3" customFormat="1" ht="27" customHeight="1">
      <c r="B5" s="62"/>
      <c r="C5" s="63" t="s">
        <v>2</v>
      </c>
      <c r="D5" s="63">
        <v>2000</v>
      </c>
      <c r="E5" s="63">
        <v>2005</v>
      </c>
      <c r="F5" s="64" t="s">
        <v>60</v>
      </c>
      <c r="G5" s="63">
        <v>2016</v>
      </c>
      <c r="H5" s="65" t="s">
        <v>52</v>
      </c>
    </row>
    <row r="6" spans="2:10" ht="17.25" customHeight="1">
      <c r="B6" s="67" t="s">
        <v>50</v>
      </c>
      <c r="C6" s="66">
        <v>473</v>
      </c>
      <c r="D6" s="94">
        <v>520.7783211128635</v>
      </c>
      <c r="E6" s="94">
        <v>515.4185888828216</v>
      </c>
      <c r="F6" s="94">
        <v>498</v>
      </c>
      <c r="G6" s="94">
        <v>482</v>
      </c>
      <c r="H6" s="66" t="s">
        <v>0</v>
      </c>
      <c r="J6" s="95">
        <f>(((G6/C6)^(1/21))-1)*100</f>
        <v>0.0897961285982074</v>
      </c>
    </row>
    <row r="7" spans="2:10" ht="17.25" customHeight="1">
      <c r="B7" s="78" t="s">
        <v>35</v>
      </c>
      <c r="C7" s="79">
        <v>455.0740859230778</v>
      </c>
      <c r="D7" s="79">
        <v>471.162053408121</v>
      </c>
      <c r="E7" s="79">
        <v>482.12469260017804</v>
      </c>
      <c r="F7" s="79">
        <v>456</v>
      </c>
      <c r="G7" s="107">
        <f>VLOOKUP(B7,Fig1!A$5:C$32,3,FALSE)</f>
        <v>420</v>
      </c>
      <c r="H7" s="99">
        <f>(G7/C7-1)*100</f>
        <v>-7.70733535660092</v>
      </c>
      <c r="I7" s="57"/>
      <c r="J7" s="95">
        <f aca="true" t="shared" si="0" ref="J7:J44">(((G7/C7)^(1/21))-1)*100</f>
        <v>-0.3812026216109543</v>
      </c>
    </row>
    <row r="8" spans="2:10" ht="12.75">
      <c r="B8" s="80" t="s">
        <v>34</v>
      </c>
      <c r="C8" s="81">
        <v>694.4579432926242</v>
      </c>
      <c r="D8" s="81">
        <v>611.7374273148718</v>
      </c>
      <c r="E8" s="81">
        <v>587.8073454244251</v>
      </c>
      <c r="F8" s="81">
        <v>508</v>
      </c>
      <c r="G8" s="81">
        <f>VLOOKUP(B8,Fig1!A$5:C$32,3,FALSE)</f>
        <v>404</v>
      </c>
      <c r="H8" s="100">
        <f>(G8/C8-1)*100</f>
        <v>-41.82513082296674</v>
      </c>
      <c r="I8" s="57"/>
      <c r="J8" s="95">
        <f t="shared" si="0"/>
        <v>-2.5466159429420987</v>
      </c>
    </row>
    <row r="9" spans="2:10" ht="12.75">
      <c r="B9" s="80" t="s">
        <v>33</v>
      </c>
      <c r="C9" s="81">
        <v>302.1132531564783</v>
      </c>
      <c r="D9" s="81">
        <v>334.85898623928495</v>
      </c>
      <c r="E9" s="81">
        <v>289.28973787255114</v>
      </c>
      <c r="F9" s="81">
        <v>320</v>
      </c>
      <c r="G9" s="81">
        <f>VLOOKUP(B9,Fig1!A$5:C$32,3,FALSE)</f>
        <v>339</v>
      </c>
      <c r="H9" s="100">
        <f aca="true" t="shared" si="1" ref="H9:H33">(G9/C9-1)*100</f>
        <v>12.209575865384604</v>
      </c>
      <c r="I9" s="57"/>
      <c r="J9" s="95">
        <f t="shared" si="0"/>
        <v>0.5500699780867535</v>
      </c>
    </row>
    <row r="10" spans="2:10" ht="12.75">
      <c r="B10" s="80" t="s">
        <v>32</v>
      </c>
      <c r="C10" s="81">
        <v>520.6966902607553</v>
      </c>
      <c r="D10" s="81">
        <v>664.0926988008126</v>
      </c>
      <c r="E10" s="81">
        <v>736.2395173516339</v>
      </c>
      <c r="F10" s="81">
        <v>781</v>
      </c>
      <c r="G10" s="81">
        <f>VLOOKUP(B10,Fig1!A$5:C$32,3,FALSE)</f>
        <v>777</v>
      </c>
      <c r="H10" s="100">
        <f t="shared" si="1"/>
        <v>49.22314939449544</v>
      </c>
      <c r="I10" s="57"/>
      <c r="J10" s="95">
        <f t="shared" si="0"/>
        <v>1.92434151558607</v>
      </c>
    </row>
    <row r="11" spans="2:10" ht="12.75">
      <c r="B11" s="80" t="s">
        <v>31</v>
      </c>
      <c r="C11" s="81">
        <v>623.1049759010533</v>
      </c>
      <c r="D11" s="81">
        <v>642.3674894760476</v>
      </c>
      <c r="E11" s="81">
        <v>564.5122624965165</v>
      </c>
      <c r="F11" s="81">
        <v>626</v>
      </c>
      <c r="G11" s="81">
        <f>VLOOKUP(B11,Fig1!A$5:C$32,3,FALSE)</f>
        <v>627</v>
      </c>
      <c r="H11" s="100">
        <f t="shared" si="1"/>
        <v>0.6250991806499684</v>
      </c>
      <c r="I11" s="57"/>
      <c r="J11" s="95">
        <f t="shared" si="0"/>
        <v>0.02967838123830724</v>
      </c>
    </row>
    <row r="12" spans="2:10" ht="12.75">
      <c r="B12" s="80" t="s">
        <v>30</v>
      </c>
      <c r="C12" s="81">
        <v>371.00611568430094</v>
      </c>
      <c r="D12" s="81">
        <v>453.11868058712156</v>
      </c>
      <c r="E12" s="81">
        <v>433.42252403535645</v>
      </c>
      <c r="F12" s="81">
        <v>301</v>
      </c>
      <c r="G12" s="81">
        <f>VLOOKUP(B12,Fig1!A$5:C$32,3,FALSE)</f>
        <v>376</v>
      </c>
      <c r="H12" s="100">
        <f t="shared" si="1"/>
        <v>1.346038273921213</v>
      </c>
      <c r="I12" s="57"/>
      <c r="J12" s="95">
        <f t="shared" si="0"/>
        <v>0.06368978092416988</v>
      </c>
    </row>
    <row r="13" spans="2:10" ht="12.75">
      <c r="B13" s="80" t="s">
        <v>29</v>
      </c>
      <c r="C13" s="81">
        <v>512.1311800658439</v>
      </c>
      <c r="D13" s="81">
        <v>598.8425233642404</v>
      </c>
      <c r="E13" s="81">
        <v>730.9526110395551</v>
      </c>
      <c r="F13" s="81">
        <v>617</v>
      </c>
      <c r="G13" s="81">
        <f>VLOOKUP(B13,Fig1!A$5:C$32,3,FALSE)</f>
        <v>0</v>
      </c>
      <c r="H13" s="100" t="s">
        <v>0</v>
      </c>
      <c r="I13" s="57"/>
      <c r="J13" s="95">
        <f t="shared" si="0"/>
        <v>-100</v>
      </c>
    </row>
    <row r="14" spans="2:10" ht="12.75">
      <c r="B14" s="83" t="s">
        <v>45</v>
      </c>
      <c r="C14" s="81">
        <v>302.9685330254163</v>
      </c>
      <c r="D14" s="81">
        <v>411.53794329864087</v>
      </c>
      <c r="E14" s="81">
        <v>441.6912086065803</v>
      </c>
      <c r="F14" s="81">
        <v>503</v>
      </c>
      <c r="G14" s="81">
        <f>VLOOKUP(B14,Fig1!A$5:C$32,3,FALSE)</f>
        <v>498</v>
      </c>
      <c r="H14" s="100">
        <f t="shared" si="1"/>
        <v>64.37350606250001</v>
      </c>
      <c r="I14" s="57"/>
      <c r="J14" s="95">
        <f t="shared" si="0"/>
        <v>2.39475369158908</v>
      </c>
    </row>
    <row r="15" spans="2:10" ht="12.75">
      <c r="B15" s="80" t="s">
        <v>28</v>
      </c>
      <c r="C15" s="81">
        <v>505.38653536082046</v>
      </c>
      <c r="D15" s="81">
        <v>653.3496562698001</v>
      </c>
      <c r="E15" s="81">
        <v>588.3423546362227</v>
      </c>
      <c r="F15" s="81">
        <v>485</v>
      </c>
      <c r="G15" s="81">
        <f>VLOOKUP(B15,Fig1!A$5:C$32,3,FALSE)</f>
        <v>443</v>
      </c>
      <c r="H15" s="100">
        <f t="shared" si="1"/>
        <v>-12.344320830842792</v>
      </c>
      <c r="I15" s="57"/>
      <c r="J15" s="95">
        <f t="shared" si="0"/>
        <v>-0.625434928968216</v>
      </c>
    </row>
    <row r="16" spans="2:10" ht="12.75">
      <c r="B16" s="80" t="s">
        <v>27</v>
      </c>
      <c r="C16" s="81">
        <v>475.489895288552</v>
      </c>
      <c r="D16" s="81">
        <v>514.0040343194464</v>
      </c>
      <c r="E16" s="81">
        <v>529.6085142941522</v>
      </c>
      <c r="F16" s="81">
        <v>534</v>
      </c>
      <c r="G16" s="81">
        <f>VLOOKUP(B16,Fig1!A$5:C$32,3,FALSE)</f>
        <v>511</v>
      </c>
      <c r="H16" s="100">
        <f t="shared" si="1"/>
        <v>7.4681092202598</v>
      </c>
      <c r="I16" s="57"/>
      <c r="J16" s="95">
        <f t="shared" si="0"/>
        <v>0.34356005336013684</v>
      </c>
    </row>
    <row r="17" spans="2:10" ht="12.75">
      <c r="B17" s="80" t="s">
        <v>26</v>
      </c>
      <c r="C17" s="81" t="s">
        <v>0</v>
      </c>
      <c r="D17" s="81">
        <v>262.41064279003524</v>
      </c>
      <c r="E17" s="81">
        <v>336.1525013254713</v>
      </c>
      <c r="F17" s="81">
        <v>384</v>
      </c>
      <c r="G17" s="81">
        <f>VLOOKUP(B17,Fig1!A$5:C$32,3,FALSE)</f>
        <v>403</v>
      </c>
      <c r="H17" s="82" t="s">
        <v>0</v>
      </c>
      <c r="I17" s="57"/>
      <c r="J17" s="95" t="e">
        <f t="shared" si="0"/>
        <v>#VALUE!</v>
      </c>
    </row>
    <row r="18" spans="2:10" ht="12.75">
      <c r="B18" s="80" t="s">
        <v>25</v>
      </c>
      <c r="C18" s="81">
        <v>453.51950220939466</v>
      </c>
      <c r="D18" s="81">
        <v>508.56915939957827</v>
      </c>
      <c r="E18" s="81">
        <v>546.2874225342423</v>
      </c>
      <c r="F18" s="81">
        <v>529</v>
      </c>
      <c r="G18" s="81">
        <f>VLOOKUP(B18,Fig1!A$5:C$32,3,FALSE)</f>
        <v>497</v>
      </c>
      <c r="H18" s="100">
        <f t="shared" si="1"/>
        <v>9.587349072924756</v>
      </c>
      <c r="I18" s="57"/>
      <c r="J18" s="95">
        <f t="shared" si="0"/>
        <v>0.43691242318548706</v>
      </c>
    </row>
    <row r="19" spans="2:10" ht="12.75">
      <c r="B19" s="80" t="s">
        <v>24</v>
      </c>
      <c r="C19" s="81">
        <v>594.5924353092649</v>
      </c>
      <c r="D19" s="81">
        <v>628.3797511033496</v>
      </c>
      <c r="E19" s="81">
        <v>687.7217212337856</v>
      </c>
      <c r="F19" s="81">
        <v>672</v>
      </c>
      <c r="G19" s="81">
        <f>VLOOKUP(B19,Fig1!A$5:C$32,3,FALSE)</f>
        <v>640</v>
      </c>
      <c r="H19" s="100">
        <f t="shared" si="1"/>
        <v>7.636754521963818</v>
      </c>
      <c r="I19" s="57"/>
      <c r="J19" s="95">
        <f t="shared" si="0"/>
        <v>0.3510527909915906</v>
      </c>
    </row>
    <row r="20" spans="2:10" ht="12.75">
      <c r="B20" s="80" t="s">
        <v>23</v>
      </c>
      <c r="C20" s="81">
        <v>264.38036004017613</v>
      </c>
      <c r="D20" s="81">
        <v>271.16639564106356</v>
      </c>
      <c r="E20" s="81">
        <v>319.81432902194433</v>
      </c>
      <c r="F20" s="81">
        <v>350</v>
      </c>
      <c r="G20" s="81">
        <f>VLOOKUP(B20,Fig1!A$5:C$32,3,FALSE)</f>
        <v>410</v>
      </c>
      <c r="H20" s="100">
        <f t="shared" si="1"/>
        <v>55.079598173516</v>
      </c>
      <c r="I20" s="57"/>
      <c r="J20" s="95">
        <f t="shared" si="0"/>
        <v>2.1113532414503755</v>
      </c>
    </row>
    <row r="21" spans="2:10" ht="12.75">
      <c r="B21" s="80" t="s">
        <v>22</v>
      </c>
      <c r="C21" s="81">
        <v>426.0007021020627</v>
      </c>
      <c r="D21" s="81">
        <v>364.596906561327</v>
      </c>
      <c r="E21" s="81">
        <v>387.4670130695663</v>
      </c>
      <c r="F21" s="81">
        <v>442</v>
      </c>
      <c r="G21" s="81">
        <f>VLOOKUP(B21,Fig1!A$5:C$32,3,FALSE)</f>
        <v>444</v>
      </c>
      <c r="H21" s="100">
        <f t="shared" si="1"/>
        <v>4.225180336351886</v>
      </c>
      <c r="I21" s="57"/>
      <c r="J21" s="95">
        <f t="shared" si="0"/>
        <v>0.1972589096145949</v>
      </c>
    </row>
    <row r="22" spans="2:10" ht="12.75">
      <c r="B22" s="80" t="s">
        <v>21</v>
      </c>
      <c r="C22" s="81">
        <v>587.4334658917101</v>
      </c>
      <c r="D22" s="81">
        <v>653.8161815264726</v>
      </c>
      <c r="E22" s="81">
        <v>672.3736880801792</v>
      </c>
      <c r="F22" s="81">
        <v>666</v>
      </c>
      <c r="G22" s="81">
        <f>VLOOKUP(B22,Fig1!A$5:C$32,3,FALSE)</f>
        <v>614</v>
      </c>
      <c r="H22" s="100">
        <f t="shared" si="1"/>
        <v>4.522475420763206</v>
      </c>
      <c r="I22" s="57"/>
      <c r="J22" s="95">
        <f t="shared" si="0"/>
        <v>0.21085025378593247</v>
      </c>
    </row>
    <row r="23" spans="2:10" ht="12.75">
      <c r="B23" s="80" t="s">
        <v>20</v>
      </c>
      <c r="C23" s="81">
        <v>460.0654567035516</v>
      </c>
      <c r="D23" s="81">
        <v>445.79501792728627</v>
      </c>
      <c r="E23" s="81">
        <v>460.58987425975744</v>
      </c>
      <c r="F23" s="81">
        <v>382</v>
      </c>
      <c r="G23" s="81">
        <f>VLOOKUP(B23,Fig1!A$5:C$32,3,FALSE)</f>
        <v>379</v>
      </c>
      <c r="H23" s="100">
        <f t="shared" si="1"/>
        <v>-17.620418034511786</v>
      </c>
      <c r="I23" s="57"/>
      <c r="J23" s="95">
        <f t="shared" si="0"/>
        <v>-0.918765562863233</v>
      </c>
    </row>
    <row r="24" spans="2:10" ht="12.75">
      <c r="B24" s="80" t="s">
        <v>19</v>
      </c>
      <c r="C24" s="81">
        <v>387.36788555955053</v>
      </c>
      <c r="D24" s="81">
        <v>533.4963738858255</v>
      </c>
      <c r="E24" s="81">
        <v>622.9292233937707</v>
      </c>
      <c r="F24" s="81">
        <v>589</v>
      </c>
      <c r="G24" s="81">
        <f>VLOOKUP(B24,Fig1!A$5:C$32,3,FALSE)</f>
        <v>621</v>
      </c>
      <c r="H24" s="100">
        <f t="shared" si="1"/>
        <v>60.312721614227094</v>
      </c>
      <c r="I24" s="57"/>
      <c r="J24" s="95">
        <f t="shared" si="0"/>
        <v>2.272855156922904</v>
      </c>
    </row>
    <row r="25" spans="2:10" ht="12.75">
      <c r="B25" s="80" t="s">
        <v>18</v>
      </c>
      <c r="C25" s="81">
        <v>539.2972872900108</v>
      </c>
      <c r="D25" s="81">
        <v>598.3480720526868</v>
      </c>
      <c r="E25" s="81">
        <v>598.5955278559851</v>
      </c>
      <c r="F25" s="81">
        <v>568</v>
      </c>
      <c r="G25" s="81">
        <f>VLOOKUP(B25,Fig1!A$5:C$32,3,FALSE)</f>
        <v>520</v>
      </c>
      <c r="H25" s="100">
        <f t="shared" si="1"/>
        <v>-3.5782281396185778</v>
      </c>
      <c r="I25" s="57"/>
      <c r="J25" s="95">
        <f t="shared" si="0"/>
        <v>-0.17336460060698444</v>
      </c>
    </row>
    <row r="26" spans="2:10" ht="12.75">
      <c r="B26" s="80" t="s">
        <v>17</v>
      </c>
      <c r="C26" s="81">
        <v>437.3274311744003</v>
      </c>
      <c r="D26" s="81">
        <v>579.9115928146882</v>
      </c>
      <c r="E26" s="81">
        <v>575.0848735431911</v>
      </c>
      <c r="F26" s="81">
        <v>573</v>
      </c>
      <c r="G26" s="81">
        <f>VLOOKUP(B26,Fig1!A$5:C$32,3,FALSE)</f>
        <v>564</v>
      </c>
      <c r="H26" s="100">
        <f t="shared" si="1"/>
        <v>28.965155120828534</v>
      </c>
      <c r="I26" s="57"/>
      <c r="J26" s="95">
        <f t="shared" si="0"/>
        <v>1.2186614504526627</v>
      </c>
    </row>
    <row r="27" spans="2:10" ht="12.75">
      <c r="B27" s="80" t="s">
        <v>16</v>
      </c>
      <c r="C27" s="81">
        <v>284.6223751585633</v>
      </c>
      <c r="D27" s="81">
        <v>319.5618954354062</v>
      </c>
      <c r="E27" s="81">
        <v>318.8486338885869</v>
      </c>
      <c r="F27" s="81">
        <v>319</v>
      </c>
      <c r="G27" s="81">
        <f>VLOOKUP(B27,Fig1!A$5:C$32,3,FALSE)</f>
        <v>307</v>
      </c>
      <c r="H27" s="100">
        <f t="shared" si="1"/>
        <v>7.862215621301782</v>
      </c>
      <c r="I27" s="57"/>
      <c r="J27" s="95">
        <f t="shared" si="0"/>
        <v>0.361052350070068</v>
      </c>
    </row>
    <row r="28" spans="2:10" ht="12.75">
      <c r="B28" s="80" t="s">
        <v>15</v>
      </c>
      <c r="C28" s="81">
        <v>351.9736737116923</v>
      </c>
      <c r="D28" s="81">
        <v>457.2018109411774</v>
      </c>
      <c r="E28" s="81">
        <v>451.77862639753295</v>
      </c>
      <c r="F28" s="81">
        <v>490</v>
      </c>
      <c r="G28" s="81">
        <f>VLOOKUP(B28,Fig1!A$5:C$32,3,FALSE)</f>
        <v>461</v>
      </c>
      <c r="H28" s="100" t="s">
        <v>0</v>
      </c>
      <c r="I28" s="57"/>
      <c r="J28" s="95">
        <f t="shared" si="0"/>
        <v>1.2932513785322453</v>
      </c>
    </row>
    <row r="29" spans="2:10" ht="12.75">
      <c r="B29" s="80" t="s">
        <v>14</v>
      </c>
      <c r="C29" s="81">
        <v>341.99910334341814</v>
      </c>
      <c r="D29" s="81">
        <v>354.72130672895315</v>
      </c>
      <c r="E29" s="81">
        <v>383.3597916667155</v>
      </c>
      <c r="F29" s="81">
        <v>259</v>
      </c>
      <c r="G29" s="81">
        <f>VLOOKUP(B29,Fig1!A$5:C$32,3,FALSE)</f>
        <v>261</v>
      </c>
      <c r="H29" s="100">
        <f t="shared" si="1"/>
        <v>-23.68401044083527</v>
      </c>
      <c r="I29" s="57"/>
      <c r="J29" s="95">
        <f t="shared" si="0"/>
        <v>-1.2788368152623075</v>
      </c>
    </row>
    <row r="30" spans="2:10" ht="12.75">
      <c r="B30" s="80" t="s">
        <v>13</v>
      </c>
      <c r="C30" s="81">
        <v>595.983058206759</v>
      </c>
      <c r="D30" s="81">
        <v>512.8398506731023</v>
      </c>
      <c r="E30" s="81">
        <v>494.2478632564082</v>
      </c>
      <c r="F30" s="81">
        <v>415</v>
      </c>
      <c r="G30" s="81">
        <f>VLOOKUP(B30,Fig1!A$5:C$32,3,FALSE)</f>
        <v>466</v>
      </c>
      <c r="H30" s="100">
        <f t="shared" si="1"/>
        <v>-21.80985791741502</v>
      </c>
      <c r="I30" s="57"/>
      <c r="J30" s="95">
        <f t="shared" si="0"/>
        <v>-1.164719283115745</v>
      </c>
    </row>
    <row r="31" spans="2:10" ht="12.75">
      <c r="B31" s="80" t="s">
        <v>12</v>
      </c>
      <c r="C31" s="81">
        <v>294.7576081233883</v>
      </c>
      <c r="D31" s="81">
        <v>253.99167149156014</v>
      </c>
      <c r="E31" s="81">
        <v>273.18494783080797</v>
      </c>
      <c r="F31" s="81">
        <v>311</v>
      </c>
      <c r="G31" s="81">
        <f>VLOOKUP(B31,Fig1!A$5:C$32,3,FALSE)</f>
        <v>348</v>
      </c>
      <c r="H31" s="100">
        <f t="shared" si="1"/>
        <v>18.063110301235685</v>
      </c>
      <c r="I31" s="57"/>
      <c r="J31" s="95">
        <f t="shared" si="0"/>
        <v>0.7938445044376685</v>
      </c>
    </row>
    <row r="32" spans="2:10" ht="12.75">
      <c r="B32" s="80" t="s">
        <v>11</v>
      </c>
      <c r="C32" s="81">
        <v>412.820417440811</v>
      </c>
      <c r="D32" s="81">
        <v>502.29811045110426</v>
      </c>
      <c r="E32" s="81">
        <v>477.6504280516407</v>
      </c>
      <c r="F32" s="81">
        <v>505</v>
      </c>
      <c r="G32" s="81">
        <f>VLOOKUP(B32,Fig1!A$5:C$32,3,FALSE)</f>
        <v>504</v>
      </c>
      <c r="H32" s="100">
        <f t="shared" si="1"/>
        <v>22.086984729204207</v>
      </c>
      <c r="I32" s="57"/>
      <c r="J32" s="95">
        <f t="shared" si="0"/>
        <v>0.9548325445098982</v>
      </c>
    </row>
    <row r="33" spans="2:10" ht="12.75">
      <c r="B33" s="80" t="s">
        <v>10</v>
      </c>
      <c r="C33" s="81">
        <v>385.7509381224907</v>
      </c>
      <c r="D33" s="81">
        <v>427.5195446764687</v>
      </c>
      <c r="E33" s="81">
        <v>476.8498440457643</v>
      </c>
      <c r="F33" s="81">
        <v>449</v>
      </c>
      <c r="G33" s="81">
        <f>VLOOKUP(B33,Fig1!A$5:C$32,3,FALSE)</f>
        <v>443</v>
      </c>
      <c r="H33" s="100">
        <f t="shared" si="1"/>
        <v>14.840939118942732</v>
      </c>
      <c r="I33" s="57"/>
      <c r="J33" s="95">
        <f t="shared" si="0"/>
        <v>0.6611179280095802</v>
      </c>
    </row>
    <row r="34" spans="2:10" ht="12.75">
      <c r="B34" s="84" t="s">
        <v>9</v>
      </c>
      <c r="C34" s="81">
        <v>498.112429663164</v>
      </c>
      <c r="D34" s="81">
        <v>576.541867443458</v>
      </c>
      <c r="E34" s="85">
        <v>581.4618999494811</v>
      </c>
      <c r="F34" s="85">
        <v>491</v>
      </c>
      <c r="G34" s="81">
        <f>VLOOKUP(B34,Fig1!A$5:C$32,3,FALSE)</f>
        <v>483</v>
      </c>
      <c r="H34" s="100" t="s">
        <v>0</v>
      </c>
      <c r="I34" s="57"/>
      <c r="J34" s="95">
        <f t="shared" si="0"/>
        <v>-0.1466027200565323</v>
      </c>
    </row>
    <row r="35" spans="2:10" ht="12.75">
      <c r="B35" s="68" t="s">
        <v>8</v>
      </c>
      <c r="C35" s="53">
        <v>426.219211270133</v>
      </c>
      <c r="D35" s="53">
        <v>462.29618961256</v>
      </c>
      <c r="E35" s="53">
        <v>515.613310237451</v>
      </c>
      <c r="F35" s="53">
        <v>495</v>
      </c>
      <c r="G35" s="53">
        <v>656</v>
      </c>
      <c r="H35" s="77">
        <v>0.3687971572599404</v>
      </c>
      <c r="I35" s="57"/>
      <c r="J35" s="95">
        <f t="shared" si="0"/>
        <v>2.0745932514317555</v>
      </c>
    </row>
    <row r="36" spans="2:10" ht="12.75">
      <c r="B36" s="52" t="s">
        <v>7</v>
      </c>
      <c r="C36" s="5">
        <v>624.474672323994</v>
      </c>
      <c r="D36" s="5">
        <v>613.453628138438</v>
      </c>
      <c r="E36" s="5">
        <v>425.670804628131</v>
      </c>
      <c r="F36" s="5">
        <v>485</v>
      </c>
      <c r="G36" s="81">
        <v>754</v>
      </c>
      <c r="H36" s="75">
        <v>-0.32517636800967775</v>
      </c>
      <c r="I36" s="57"/>
      <c r="J36" s="95">
        <f t="shared" si="0"/>
        <v>0.9015713000231074</v>
      </c>
    </row>
    <row r="37" spans="2:10" ht="12" customHeight="1">
      <c r="B37" s="69" t="s">
        <v>6</v>
      </c>
      <c r="C37" s="54">
        <v>599.593040365197</v>
      </c>
      <c r="D37" s="54">
        <v>655.54507859682</v>
      </c>
      <c r="E37" s="54">
        <v>661.146583424653</v>
      </c>
      <c r="F37" s="54">
        <v>689</v>
      </c>
      <c r="G37" s="98">
        <v>720</v>
      </c>
      <c r="H37" s="76">
        <v>0.20876852944830943</v>
      </c>
      <c r="I37" s="57"/>
      <c r="J37" s="95">
        <f t="shared" si="0"/>
        <v>0.8752368179633763</v>
      </c>
    </row>
    <row r="38" spans="2:10" ht="12.75">
      <c r="B38" s="86" t="s">
        <v>48</v>
      </c>
      <c r="C38" s="87" t="s">
        <v>0</v>
      </c>
      <c r="D38" s="87" t="s">
        <v>0</v>
      </c>
      <c r="E38" s="87" t="s">
        <v>0</v>
      </c>
      <c r="F38" s="87">
        <v>544</v>
      </c>
      <c r="G38" s="87">
        <v>518</v>
      </c>
      <c r="H38" s="88" t="s">
        <v>0</v>
      </c>
      <c r="I38" s="57"/>
      <c r="J38" s="95" t="e">
        <f t="shared" si="0"/>
        <v>#VALUE!</v>
      </c>
    </row>
    <row r="39" spans="2:10" ht="12" customHeight="1">
      <c r="B39" s="89" t="s">
        <v>54</v>
      </c>
      <c r="C39" s="90" t="s">
        <v>0</v>
      </c>
      <c r="D39" s="90" t="s">
        <v>0</v>
      </c>
      <c r="E39" s="90" t="s">
        <v>0</v>
      </c>
      <c r="F39" s="91">
        <v>357</v>
      </c>
      <c r="G39" s="81">
        <v>385</v>
      </c>
      <c r="H39" s="82" t="s">
        <v>0</v>
      </c>
      <c r="I39" s="57"/>
      <c r="J39" s="95" t="e">
        <f t="shared" si="0"/>
        <v>#VALUE!</v>
      </c>
    </row>
    <row r="40" spans="2:10" ht="12.75">
      <c r="B40" s="80" t="s">
        <v>5</v>
      </c>
      <c r="C40" s="81" t="s">
        <v>0</v>
      </c>
      <c r="D40" s="81" t="s">
        <v>0</v>
      </c>
      <c r="E40" s="81" t="s">
        <v>0</v>
      </c>
      <c r="F40" s="81">
        <v>375</v>
      </c>
      <c r="G40" s="81">
        <v>268</v>
      </c>
      <c r="H40" s="82" t="s">
        <v>0</v>
      </c>
      <c r="I40" s="57"/>
      <c r="J40" s="95" t="e">
        <f t="shared" si="0"/>
        <v>#VALUE!</v>
      </c>
    </row>
    <row r="41" spans="2:10" ht="12" customHeight="1">
      <c r="B41" s="92" t="s">
        <v>4</v>
      </c>
      <c r="C41" s="85">
        <v>440.891452553618</v>
      </c>
      <c r="D41" s="85">
        <v>465.237043493273</v>
      </c>
      <c r="E41" s="85">
        <v>458.123707357217</v>
      </c>
      <c r="F41" s="85">
        <v>416</v>
      </c>
      <c r="G41" s="85">
        <v>426</v>
      </c>
      <c r="H41" s="93">
        <v>-0.09287455589544524</v>
      </c>
      <c r="I41" s="57"/>
      <c r="J41" s="95">
        <f t="shared" si="0"/>
        <v>-0.16348221983512046</v>
      </c>
    </row>
    <row r="42" spans="2:10" ht="12" customHeight="1">
      <c r="B42" s="70" t="s">
        <v>3</v>
      </c>
      <c r="C42" s="71" t="s">
        <v>0</v>
      </c>
      <c r="D42" s="71" t="s">
        <v>0</v>
      </c>
      <c r="E42" s="71" t="s">
        <v>0</v>
      </c>
      <c r="F42" s="72">
        <v>340</v>
      </c>
      <c r="G42" s="97" t="s">
        <v>0</v>
      </c>
      <c r="H42" s="77" t="s">
        <v>0</v>
      </c>
      <c r="I42" s="57"/>
      <c r="J42" s="95" t="e">
        <f t="shared" si="0"/>
        <v>#VALUE!</v>
      </c>
    </row>
    <row r="43" spans="2:10" ht="12" customHeight="1">
      <c r="B43" s="73" t="s">
        <v>51</v>
      </c>
      <c r="C43" s="74" t="s">
        <v>0</v>
      </c>
      <c r="D43" s="74" t="s">
        <v>0</v>
      </c>
      <c r="E43" s="74" t="s">
        <v>0</v>
      </c>
      <c r="F43" s="74" t="s">
        <v>0</v>
      </c>
      <c r="G43" s="74">
        <v>222</v>
      </c>
      <c r="H43" s="76" t="s">
        <v>0</v>
      </c>
      <c r="I43" s="57"/>
      <c r="J43" s="95" t="e">
        <f t="shared" si="0"/>
        <v>#VALUE!</v>
      </c>
    </row>
    <row r="44" spans="2:10" ht="12.75">
      <c r="B44" s="4"/>
      <c r="J44" s="95" t="e">
        <f t="shared" si="0"/>
        <v>#DIV/0!</v>
      </c>
    </row>
    <row r="45" spans="2:7" ht="12.75">
      <c r="B45" s="4"/>
      <c r="G45" s="87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9" ht="12.75">
      <c r="C48" s="1"/>
      <c r="D48" s="1"/>
      <c r="E48" s="1"/>
      <c r="H48" s="47"/>
      <c r="I48" s="46"/>
    </row>
    <row r="49" spans="3:9" ht="12.75">
      <c r="C49" s="1"/>
      <c r="D49" s="1"/>
      <c r="E49" s="1"/>
      <c r="I49" s="47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</sheetData>
  <mergeCells count="1">
    <mergeCell ref="B4:I4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  <headerFooter alignWithMargins="0">
    <oddHeader>&amp;C&amp;A</oddHeader>
    <oddFooter>&amp;R&amp;D</oddFooter>
  </headerFooter>
  <rowBreaks count="2" manualBreakCount="2">
    <brk id="1" max="16383" man="1"/>
    <brk id="19" max="16383" man="1"/>
  </rowBreaks>
  <ignoredErrors>
    <ignoredError sqref="C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BY27"/>
  <sheetViews>
    <sheetView showGridLines="0" tabSelected="1" zoomScaleSheetLayoutView="70" zoomScalePageLayoutView="55" workbookViewId="0" topLeftCell="G1">
      <selection activeCell="P5" sqref="P5"/>
    </sheetView>
  </sheetViews>
  <sheetFormatPr defaultColWidth="9.140625" defaultRowHeight="12.75"/>
  <cols>
    <col min="1" max="1" width="15.57421875" style="8" bestFit="1" customWidth="1"/>
    <col min="2" max="2" width="6.28125" style="8" bestFit="1" customWidth="1"/>
    <col min="3" max="3" width="6.28125" style="8" customWidth="1"/>
    <col min="4" max="9" width="6.28125" style="8" bestFit="1" customWidth="1"/>
    <col min="10" max="10" width="5.421875" style="8" bestFit="1" customWidth="1"/>
    <col min="11" max="15" width="6.28125" style="8" bestFit="1" customWidth="1"/>
    <col min="16" max="18" width="5.421875" style="8" bestFit="1" customWidth="1"/>
    <col min="19" max="19" width="6.28125" style="8" customWidth="1"/>
    <col min="20" max="20" width="5.00390625" style="8" bestFit="1" customWidth="1"/>
    <col min="21" max="21" width="6.28125" style="8" customWidth="1"/>
    <col min="22" max="22" width="8.7109375" style="8" customWidth="1"/>
    <col min="23" max="23" width="12.28125" style="8" customWidth="1"/>
    <col min="24" max="24" width="6.8515625" style="8" bestFit="1" customWidth="1"/>
    <col min="25" max="25" width="5.140625" style="8" bestFit="1" customWidth="1"/>
    <col min="26" max="26" width="6.57421875" style="8" bestFit="1" customWidth="1"/>
    <col min="27" max="27" width="5.140625" style="8" bestFit="1" customWidth="1"/>
    <col min="28" max="28" width="5.57421875" style="8" bestFit="1" customWidth="1"/>
    <col min="29" max="29" width="7.00390625" style="8" bestFit="1" customWidth="1"/>
    <col min="30" max="30" width="6.140625" style="8" bestFit="1" customWidth="1"/>
    <col min="31" max="31" width="5.57421875" style="8" bestFit="1" customWidth="1"/>
    <col min="32" max="16384" width="9.140625" style="8" customWidth="1"/>
  </cols>
  <sheetData>
    <row r="1" spans="1:30" s="9" customFormat="1" ht="12.75">
      <c r="A1" s="9" t="s">
        <v>59</v>
      </c>
      <c r="AD1" s="40" t="s">
        <v>47</v>
      </c>
    </row>
    <row r="2" spans="1:77" ht="12.75">
      <c r="A2" s="36"/>
      <c r="B2" s="36">
        <v>1995</v>
      </c>
      <c r="C2" s="36">
        <v>1996</v>
      </c>
      <c r="D2" s="36">
        <v>1997</v>
      </c>
      <c r="E2" s="36">
        <v>1998</v>
      </c>
      <c r="F2" s="36">
        <v>1999</v>
      </c>
      <c r="G2" s="36">
        <v>2000</v>
      </c>
      <c r="H2" s="36">
        <v>2001</v>
      </c>
      <c r="I2" s="36">
        <v>2002</v>
      </c>
      <c r="J2" s="36">
        <v>2003</v>
      </c>
      <c r="K2" s="36">
        <v>2004</v>
      </c>
      <c r="L2" s="36">
        <v>2005</v>
      </c>
      <c r="M2" s="36">
        <v>2006</v>
      </c>
      <c r="N2" s="36">
        <v>2007</v>
      </c>
      <c r="O2" s="36">
        <v>2008</v>
      </c>
      <c r="P2" s="36">
        <v>2009</v>
      </c>
      <c r="Q2" s="36">
        <v>2010</v>
      </c>
      <c r="R2" s="36">
        <v>2011</v>
      </c>
      <c r="S2" s="36">
        <v>2012</v>
      </c>
      <c r="T2" s="36">
        <v>2013</v>
      </c>
      <c r="U2" s="36">
        <v>2014</v>
      </c>
      <c r="V2" s="36">
        <v>2015</v>
      </c>
      <c r="W2" s="36">
        <v>2016</v>
      </c>
      <c r="X2" s="37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</row>
    <row r="3" spans="1:77" ht="12.75">
      <c r="A3" s="8" t="s">
        <v>38</v>
      </c>
      <c r="B3" s="39">
        <v>301.992935330006</v>
      </c>
      <c r="C3" s="39">
        <v>295.960894378797</v>
      </c>
      <c r="D3" s="39">
        <v>299.113720584246</v>
      </c>
      <c r="E3" s="39">
        <v>289.881675544175</v>
      </c>
      <c r="F3" s="39">
        <v>288.462163744137</v>
      </c>
      <c r="G3" s="39">
        <v>287.793766400846</v>
      </c>
      <c r="H3" s="39">
        <v>277.73881722524</v>
      </c>
      <c r="I3" s="39">
        <v>268.806979903049</v>
      </c>
      <c r="J3" s="39">
        <v>254.574448603395</v>
      </c>
      <c r="K3" s="39">
        <v>239.168267906839</v>
      </c>
      <c r="L3" s="39">
        <v>221.098290198728</v>
      </c>
      <c r="M3" s="39">
        <v>219.818844117393</v>
      </c>
      <c r="N3" s="39">
        <f>Tab2!N12</f>
        <v>215</v>
      </c>
      <c r="O3" s="39">
        <f>Tab2!O12</f>
        <v>201</v>
      </c>
      <c r="P3" s="39">
        <f>Tab2!P12</f>
        <v>194</v>
      </c>
      <c r="Q3" s="39">
        <f>Tab2!Q12</f>
        <v>185</v>
      </c>
      <c r="R3" s="39">
        <f>Tab2!R12</f>
        <v>170</v>
      </c>
      <c r="S3" s="39">
        <f>Tab2!S12</f>
        <v>154</v>
      </c>
      <c r="T3" s="39">
        <f>Tab2!T12</f>
        <v>143</v>
      </c>
      <c r="U3" s="39">
        <f>Tab2!U12</f>
        <v>132</v>
      </c>
      <c r="V3" s="56">
        <f>Tab2!V12</f>
        <v>124</v>
      </c>
      <c r="W3" s="56">
        <f>Tab2!W12</f>
        <v>116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</row>
    <row r="4" spans="1:77" ht="12.75">
      <c r="A4" s="8" t="s">
        <v>39</v>
      </c>
      <c r="B4" s="39">
        <v>67.3608877806422</v>
      </c>
      <c r="C4" s="39">
        <v>67.7889559763507</v>
      </c>
      <c r="D4" s="39">
        <v>72.1791296593696</v>
      </c>
      <c r="E4" s="39">
        <v>73.2516367043108</v>
      </c>
      <c r="F4" s="39">
        <v>75.0989923165121</v>
      </c>
      <c r="G4" s="39">
        <v>79.770004249288</v>
      </c>
      <c r="H4" s="39">
        <v>81.9417368214025</v>
      </c>
      <c r="I4" s="39">
        <v>84.8868482137802</v>
      </c>
      <c r="J4" s="39">
        <v>84.8137011347055</v>
      </c>
      <c r="K4" s="39">
        <v>90.3493238921246</v>
      </c>
      <c r="L4" s="39">
        <v>97.722326595944</v>
      </c>
      <c r="M4" s="39">
        <v>104.093025336699</v>
      </c>
      <c r="N4" s="39">
        <f>Tab2!N13</f>
        <v>104</v>
      </c>
      <c r="O4" s="39">
        <f>Tab2!O13</f>
        <v>109</v>
      </c>
      <c r="P4" s="39">
        <f>Tab2!P13</f>
        <v>111</v>
      </c>
      <c r="Q4" s="39">
        <f>Tab2!Q13</f>
        <v>114</v>
      </c>
      <c r="R4" s="39">
        <f>Tab2!R13</f>
        <v>120</v>
      </c>
      <c r="S4" s="39">
        <f>Tab2!S13</f>
        <v>118</v>
      </c>
      <c r="T4" s="39">
        <f>Tab2!T13</f>
        <v>122</v>
      </c>
      <c r="U4" s="39">
        <f>Tab2!U13</f>
        <v>126</v>
      </c>
      <c r="V4" s="56">
        <f>Tab2!V13</f>
        <v>127</v>
      </c>
      <c r="W4" s="56">
        <f>Tab2!W13</f>
        <v>133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</row>
    <row r="5" spans="1:77" ht="12.75">
      <c r="A5" s="8" t="s">
        <v>40</v>
      </c>
      <c r="B5" s="38">
        <v>52.3136048883495</v>
      </c>
      <c r="C5" s="38">
        <v>58.5050890875476</v>
      </c>
      <c r="D5" s="38">
        <v>65.8823503277527</v>
      </c>
      <c r="E5" s="38">
        <v>71.9509921451748</v>
      </c>
      <c r="F5" s="38">
        <v>82.3214848678268</v>
      </c>
      <c r="G5" s="38">
        <v>82.8352951419268</v>
      </c>
      <c r="H5" s="38">
        <v>87.6261415453365</v>
      </c>
      <c r="I5" s="38">
        <v>95.4503435402088</v>
      </c>
      <c r="J5" s="38">
        <v>97.134797548005</v>
      </c>
      <c r="K5" s="38">
        <v>99.2943564565688</v>
      </c>
      <c r="L5" s="38">
        <v>104.940591744545</v>
      </c>
      <c r="M5" s="38">
        <v>109.222158730444</v>
      </c>
      <c r="N5" s="39">
        <f>Tab2!N14</f>
        <v>119</v>
      </c>
      <c r="O5" s="39">
        <f>Tab2!O14</f>
        <v>120</v>
      </c>
      <c r="P5" s="39">
        <f>Tab2!P14</f>
        <v>122</v>
      </c>
      <c r="Q5" s="39">
        <f>Tab2!Q14</f>
        <v>124</v>
      </c>
      <c r="R5" s="39">
        <f>Tab2!R14</f>
        <v>128</v>
      </c>
      <c r="S5" s="39">
        <f>Tab2!S14</f>
        <v>130</v>
      </c>
      <c r="T5" s="39">
        <f>Tab2!T14</f>
        <v>128</v>
      </c>
      <c r="U5" s="39">
        <f>Tab2!U14</f>
        <v>134</v>
      </c>
      <c r="V5" s="56">
        <f>Tab2!V14</f>
        <v>139</v>
      </c>
      <c r="W5" s="56">
        <f>Tab2!W14</f>
        <v>141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</row>
    <row r="6" spans="1:23" s="37" customFormat="1" ht="12.75">
      <c r="A6" s="8" t="s">
        <v>41</v>
      </c>
      <c r="B6" s="38">
        <v>29.5059958384921</v>
      </c>
      <c r="C6" s="38">
        <v>33.5055592401309</v>
      </c>
      <c r="D6" s="38">
        <v>36.2649393203532</v>
      </c>
      <c r="E6" s="38">
        <v>37.2449750272713</v>
      </c>
      <c r="F6" s="38">
        <v>39.6065483003474</v>
      </c>
      <c r="G6" s="38">
        <v>48.7197044711863</v>
      </c>
      <c r="H6" s="38">
        <v>50.0363892753697</v>
      </c>
      <c r="I6" s="38">
        <v>53.3034386003763</v>
      </c>
      <c r="J6" s="38">
        <v>53.5596378885154</v>
      </c>
      <c r="K6" s="38">
        <v>57.2723179109033</v>
      </c>
      <c r="L6" s="38">
        <v>59.1889602049777</v>
      </c>
      <c r="M6" s="38">
        <v>61.8820820990824</v>
      </c>
      <c r="N6" s="38">
        <f>Tab2!N15</f>
        <v>64</v>
      </c>
      <c r="O6" s="38">
        <f>Tab2!O15</f>
        <v>70</v>
      </c>
      <c r="P6" s="38">
        <f>Tab2!P15</f>
        <v>69</v>
      </c>
      <c r="Q6" s="38">
        <f>Tab2!Q15</f>
        <v>69</v>
      </c>
      <c r="R6" s="38">
        <f>Tab2!R15</f>
        <v>69</v>
      </c>
      <c r="S6" s="38">
        <f>Tab2!S15</f>
        <v>71</v>
      </c>
      <c r="T6" s="38">
        <f>Tab2!T15</f>
        <v>74</v>
      </c>
      <c r="U6" s="8">
        <f>Tab2!U15</f>
        <v>75</v>
      </c>
      <c r="V6" s="56">
        <f>Tab2!V15</f>
        <v>77</v>
      </c>
      <c r="W6" s="56">
        <f>Tab2!W15</f>
        <v>80</v>
      </c>
    </row>
    <row r="7" spans="1:77" ht="12.75">
      <c r="A7" s="36" t="s">
        <v>42</v>
      </c>
      <c r="B7" s="35">
        <v>21.929990518138197</v>
      </c>
      <c r="C7" s="35">
        <v>28.73816813506977</v>
      </c>
      <c r="D7" s="35">
        <v>25.552480848693506</v>
      </c>
      <c r="E7" s="35">
        <v>24.319560007487155</v>
      </c>
      <c r="F7" s="35">
        <v>25.2382879247927</v>
      </c>
      <c r="G7" s="35">
        <v>23.77928903816894</v>
      </c>
      <c r="H7" s="35">
        <v>23.751437537019342</v>
      </c>
      <c r="I7" s="35">
        <v>24.18072624137477</v>
      </c>
      <c r="J7" s="35">
        <v>24.346781923582057</v>
      </c>
      <c r="K7" s="35">
        <v>26.971990608320198</v>
      </c>
      <c r="L7" s="35">
        <v>33.046915068545275</v>
      </c>
      <c r="M7" s="35">
        <v>26.707985505611532</v>
      </c>
      <c r="N7" s="35">
        <f>Tab2!N16</f>
        <v>22</v>
      </c>
      <c r="O7" s="35">
        <f>Tab2!O16</f>
        <v>21</v>
      </c>
      <c r="P7" s="35">
        <f>Tab2!P16</f>
        <v>15</v>
      </c>
      <c r="Q7" s="35">
        <f>Tab2!Q16</f>
        <v>12</v>
      </c>
      <c r="R7" s="35">
        <f>Tab2!R16</f>
        <v>11</v>
      </c>
      <c r="S7" s="35">
        <f>Tab2!S16</f>
        <v>12</v>
      </c>
      <c r="T7" s="35">
        <f>Tab2!T16</f>
        <v>12</v>
      </c>
      <c r="U7" s="35">
        <f>Tab2!U16</f>
        <v>11</v>
      </c>
      <c r="V7" s="35">
        <f>Tab2!V16</f>
        <v>14</v>
      </c>
      <c r="W7" s="35">
        <f>Tab2!W16</f>
        <v>12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</row>
    <row r="8" spans="1:77" ht="12.75">
      <c r="A8" s="34" t="s">
        <v>46</v>
      </c>
      <c r="B8" s="33">
        <v>473.103414355628</v>
      </c>
      <c r="C8" s="33">
        <v>484.498666817896</v>
      </c>
      <c r="D8" s="33">
        <v>498.992620740415</v>
      </c>
      <c r="E8" s="33">
        <v>496.648839428419</v>
      </c>
      <c r="F8" s="33">
        <v>510.727477153616</v>
      </c>
      <c r="G8" s="33">
        <v>522.898059301416</v>
      </c>
      <c r="H8" s="33">
        <v>521.094522404368</v>
      </c>
      <c r="I8" s="33">
        <v>526.628336498789</v>
      </c>
      <c r="J8" s="33">
        <v>514.429367098203</v>
      </c>
      <c r="K8" s="33">
        <v>513.056256774756</v>
      </c>
      <c r="L8" s="33">
        <v>515.99708381274</v>
      </c>
      <c r="M8" s="33">
        <v>521.72409578923</v>
      </c>
      <c r="N8" s="33">
        <v>523.788237084622</v>
      </c>
      <c r="O8" s="33">
        <v>520.902425120875</v>
      </c>
      <c r="P8" s="33">
        <v>511.61900235426</v>
      </c>
      <c r="Q8" s="33">
        <v>505.08</v>
      </c>
      <c r="R8" s="33">
        <v>499.75</v>
      </c>
      <c r="S8" s="33">
        <v>486.29</v>
      </c>
      <c r="T8" s="33">
        <v>478.886</v>
      </c>
      <c r="U8" s="33">
        <v>479</v>
      </c>
      <c r="V8" s="33">
        <v>481</v>
      </c>
      <c r="W8" s="33">
        <v>481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</row>
    <row r="9" spans="2:77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</row>
    <row r="10" spans="19:77" ht="12.75">
      <c r="S10" s="39"/>
      <c r="T10" s="39"/>
      <c r="U10" s="39"/>
      <c r="V10" s="56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</row>
    <row r="11" spans="22:77" ht="12.75"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</row>
    <row r="12" spans="1:77" ht="12.75">
      <c r="A12" s="10" t="s">
        <v>58</v>
      </c>
      <c r="K12" s="32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</row>
    <row r="13" spans="22:77" ht="12.75"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</row>
    <row r="14" spans="22:77" ht="12.75"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27" ht="12.75">
      <c r="A27" s="31"/>
    </row>
  </sheetData>
  <printOptions/>
  <pageMargins left="0.42" right="0.43" top="0.984251969" bottom="0.984251969" header="0.5" footer="0.5"/>
  <pageSetup fitToHeight="1" fitToWidth="1" horizontalDpi="600" verticalDpi="600" orientation="landscape" paperSize="9" scale="68" r:id="rId2"/>
  <headerFooter alignWithMargins="0">
    <oddHeader>&amp;C&amp;A</oddHeader>
    <oddFooter>&amp;R&amp;D</oddFooter>
  </headerFooter>
  <rowBreaks count="2" manualBreakCount="2">
    <brk id="1" max="16383" man="1"/>
    <brk id="20" max="16383" man="1"/>
  </rowBreaks>
  <colBreaks count="3" manualBreakCount="3">
    <brk id="10" max="16383" man="1"/>
    <brk id="20" max="16383" man="1"/>
    <brk id="31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 topLeftCell="A1">
      <pane xSplit="1" topLeftCell="P1" activePane="topRight" state="frozen"/>
      <selection pane="topRight" activeCell="W23" sqref="W23"/>
    </sheetView>
  </sheetViews>
  <sheetFormatPr defaultColWidth="9.140625" defaultRowHeight="12.75"/>
  <cols>
    <col min="1" max="1" width="13.00390625" style="8" customWidth="1"/>
    <col min="2" max="2" width="12.421875" style="8" bestFit="1" customWidth="1"/>
    <col min="3" max="23" width="9.140625" style="8" customWidth="1"/>
    <col min="24" max="24" width="12.140625" style="8" customWidth="1"/>
    <col min="25" max="16384" width="9.140625" style="8" customWidth="1"/>
  </cols>
  <sheetData>
    <row r="1" ht="12.75">
      <c r="A1" s="10" t="s">
        <v>62</v>
      </c>
    </row>
    <row r="3" spans="1:24" ht="20.25" customHeight="1">
      <c r="A3" s="103" t="s">
        <v>57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6.25" customHeight="1">
      <c r="A4" s="43"/>
      <c r="B4" s="43">
        <v>1995</v>
      </c>
      <c r="C4" s="41">
        <v>1996</v>
      </c>
      <c r="D4" s="43">
        <v>1997</v>
      </c>
      <c r="E4" s="43">
        <v>1998</v>
      </c>
      <c r="F4" s="43">
        <v>1999</v>
      </c>
      <c r="G4" s="43">
        <v>2000</v>
      </c>
      <c r="H4" s="43">
        <v>2001</v>
      </c>
      <c r="I4" s="43">
        <v>2002</v>
      </c>
      <c r="J4" s="43">
        <v>2003</v>
      </c>
      <c r="K4" s="43">
        <v>2004</v>
      </c>
      <c r="L4" s="43">
        <v>2005</v>
      </c>
      <c r="M4" s="43">
        <v>2006</v>
      </c>
      <c r="N4" s="43">
        <v>2007</v>
      </c>
      <c r="O4" s="43">
        <v>2008</v>
      </c>
      <c r="P4" s="43">
        <v>2009</v>
      </c>
      <c r="Q4" s="43">
        <v>2010</v>
      </c>
      <c r="R4" s="43">
        <v>2011</v>
      </c>
      <c r="S4" s="43">
        <v>2012</v>
      </c>
      <c r="T4" s="43" t="s">
        <v>1</v>
      </c>
      <c r="U4" s="43" t="s">
        <v>49</v>
      </c>
      <c r="V4" s="43" t="s">
        <v>53</v>
      </c>
      <c r="W4" s="43" t="s">
        <v>55</v>
      </c>
      <c r="X4" s="42" t="s">
        <v>56</v>
      </c>
    </row>
    <row r="5" spans="1:24" ht="20.1" customHeight="1">
      <c r="A5" s="105" t="s">
        <v>37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6" ht="20.1" customHeight="1">
      <c r="A6" s="11" t="s">
        <v>38</v>
      </c>
      <c r="B6" s="12">
        <f>'[1]Tab2'!B6+'[2]Data'!B27/1000</f>
        <v>145.195</v>
      </c>
      <c r="C6" s="12">
        <f>'[1]Tab2'!C6+'[2]Data'!C27/1000</f>
        <v>142.558</v>
      </c>
      <c r="D6" s="12">
        <f>'[1]Tab2'!D6+'[2]Data'!D27/1000</f>
        <v>144.283</v>
      </c>
      <c r="E6" s="12">
        <f>'[1]Tab2'!E6+'[2]Data'!E27/1000</f>
        <v>140.58766666666668</v>
      </c>
      <c r="F6" s="12">
        <f>'[1]Tab2'!F6+'[2]Data'!F27/1000</f>
        <v>140.22933333333333</v>
      </c>
      <c r="G6" s="12">
        <f>'[1]Tab2'!G6+'[2]Data'!G27/1000</f>
        <v>140.221</v>
      </c>
      <c r="H6" s="12">
        <f>'[1]Tab2'!H6+'[2]Data'!H27/1000</f>
        <v>135.7185</v>
      </c>
      <c r="I6" s="12">
        <f>'[1]Tab2'!I6+'[2]Data'!I27/1000</f>
        <v>131.784</v>
      </c>
      <c r="J6" s="12">
        <f>'[1]Tab2'!J6+'[2]Data'!J27/1000</f>
        <v>125.37049999999999</v>
      </c>
      <c r="K6" s="12">
        <f>'[1]Tab2'!K6+'[2]Data'!K27/1000</f>
        <v>118.368</v>
      </c>
      <c r="L6" s="12">
        <f>'[1]Tab2'!L6+'[2]Data'!L27/1000</f>
        <v>110.095</v>
      </c>
      <c r="M6" s="12">
        <v>108.428</v>
      </c>
      <c r="N6" s="6">
        <f>'[4]Data'!N27/1000</f>
        <v>107.442</v>
      </c>
      <c r="O6" s="6">
        <f>'[4]Data'!O27/1000</f>
        <v>100.924</v>
      </c>
      <c r="P6" s="6">
        <f>'[4]Data'!P27/1000</f>
        <v>97.65</v>
      </c>
      <c r="Q6" s="6">
        <f>'[4]Data'!Q27/1000</f>
        <v>93.354</v>
      </c>
      <c r="R6" s="6">
        <f>'[4]Data'!R27/1000</f>
        <v>85.38</v>
      </c>
      <c r="S6" s="6">
        <f>'[4]Data'!S27/1000</f>
        <v>77.618</v>
      </c>
      <c r="T6" s="6">
        <f>'[4]Data'!T27/1000</f>
        <v>72.38</v>
      </c>
      <c r="U6" s="6">
        <f>'[4]Data'!U27/1000</f>
        <v>67.249</v>
      </c>
      <c r="V6" s="6">
        <f>'[4]Data'!V27/1000</f>
        <v>62.982</v>
      </c>
      <c r="W6" s="6">
        <f>'[4]Data'!W27/1000</f>
        <v>59.109</v>
      </c>
      <c r="X6" s="50">
        <f>(W6-B6)/B6</f>
        <v>-0.5928992045180619</v>
      </c>
      <c r="Y6" s="58">
        <f>(W6/B6)^(1/21)-1</f>
        <v>-0.04189219376279685</v>
      </c>
      <c r="Z6" s="58">
        <f>(V6/L6)^(1/10)-1</f>
        <v>-0.054318517433121105</v>
      </c>
    </row>
    <row r="7" spans="1:25" ht="20.1" customHeight="1">
      <c r="A7" s="13" t="s">
        <v>39</v>
      </c>
      <c r="B7" s="14">
        <v>32.16</v>
      </c>
      <c r="C7" s="14">
        <v>32.42</v>
      </c>
      <c r="D7" s="14">
        <v>34.572</v>
      </c>
      <c r="E7" s="14">
        <v>35.256</v>
      </c>
      <c r="F7" s="14">
        <v>36.216</v>
      </c>
      <c r="G7" s="14">
        <v>38.541</v>
      </c>
      <c r="H7" s="14">
        <v>39.685</v>
      </c>
      <c r="I7" s="14">
        <v>41.224</v>
      </c>
      <c r="J7" s="14">
        <v>41.343</v>
      </c>
      <c r="K7" s="14">
        <v>44.22</v>
      </c>
      <c r="L7" s="14">
        <v>48.02</v>
      </c>
      <c r="M7" s="14">
        <v>51.345</v>
      </c>
      <c r="N7" s="5">
        <f>'[4]Data'!N28/1000</f>
        <v>51.846</v>
      </c>
      <c r="O7" s="5">
        <f>'[4]Data'!O28/1000</f>
        <v>54.833</v>
      </c>
      <c r="P7" s="5">
        <f>'[4]Data'!P28/1000</f>
        <v>55.568</v>
      </c>
      <c r="Q7" s="5">
        <f>'[4]Data'!Q28/1000</f>
        <v>57.211</v>
      </c>
      <c r="R7" s="5">
        <f>'[4]Data'!R28/1000</f>
        <v>60.206</v>
      </c>
      <c r="S7" s="5">
        <f>'[4]Data'!S28/1000</f>
        <v>59.403</v>
      </c>
      <c r="T7" s="5">
        <f>'[4]Data'!T28/1000</f>
        <v>61.779</v>
      </c>
      <c r="U7" s="5">
        <f>'[4]Data'!U28/1000</f>
        <v>64.218</v>
      </c>
      <c r="V7" s="5">
        <f>'[4]Data'!V28/1000</f>
        <v>64.914</v>
      </c>
      <c r="W7" s="5">
        <f>'[4]Data'!W28/1000</f>
        <v>68.102</v>
      </c>
      <c r="X7" s="50">
        <f aca="true" t="shared" si="0" ref="X7:X10">(W7-B7)/B7</f>
        <v>1.1175995024875625</v>
      </c>
      <c r="Y7" s="58">
        <f aca="true" t="shared" si="1" ref="Y7:Y10">(W7/B7)^(1/21)-1</f>
        <v>0.036373674450075555</v>
      </c>
    </row>
    <row r="8" spans="1:26" ht="20.1" customHeight="1">
      <c r="A8" s="13" t="s">
        <v>40</v>
      </c>
      <c r="B8" s="14">
        <v>24.976</v>
      </c>
      <c r="C8" s="14">
        <v>27.98</v>
      </c>
      <c r="D8" s="14">
        <v>31.556</v>
      </c>
      <c r="E8" s="14">
        <v>34.63</v>
      </c>
      <c r="F8" s="14">
        <v>39.699</v>
      </c>
      <c r="G8" s="14">
        <v>40.022</v>
      </c>
      <c r="H8" s="14">
        <v>42.438</v>
      </c>
      <c r="I8" s="14">
        <v>46.354</v>
      </c>
      <c r="J8" s="14">
        <v>47.349</v>
      </c>
      <c r="K8" s="14">
        <v>48.598</v>
      </c>
      <c r="L8" s="14">
        <v>51.567</v>
      </c>
      <c r="M8" s="14">
        <v>53.875</v>
      </c>
      <c r="N8" s="5">
        <f>'[4]Data'!N29/1000</f>
        <v>59.52</v>
      </c>
      <c r="O8" s="5">
        <f>'[4]Data'!O29/1000</f>
        <v>60.122</v>
      </c>
      <c r="P8" s="5">
        <f>'[4]Data'!P29/1000</f>
        <v>61.486</v>
      </c>
      <c r="Q8" s="5">
        <f>'[4]Data'!Q29/1000</f>
        <v>62.532</v>
      </c>
      <c r="R8" s="5">
        <f>'[4]Data'!R29/1000</f>
        <v>64.467</v>
      </c>
      <c r="S8" s="5">
        <f>'[4]Data'!S29/1000</f>
        <v>65.524</v>
      </c>
      <c r="T8" s="5">
        <f>'[4]Data'!T29/1000</f>
        <v>64.802</v>
      </c>
      <c r="U8" s="5">
        <f>'[4]Data'!U29/1000</f>
        <v>67.852</v>
      </c>
      <c r="V8" s="5">
        <f>'[4]Data'!V29/1000</f>
        <v>70.963</v>
      </c>
      <c r="W8" s="5">
        <f>'[4]Data'!W29/1000</f>
        <v>71.938</v>
      </c>
      <c r="X8" s="50">
        <f t="shared" si="0"/>
        <v>1.8802850736707242</v>
      </c>
      <c r="Y8" s="58">
        <f t="shared" si="1"/>
        <v>0.051666111754210986</v>
      </c>
      <c r="Z8" s="58"/>
    </row>
    <row r="9" spans="1:26" ht="20.1" customHeight="1">
      <c r="A9" s="13" t="s">
        <v>41</v>
      </c>
      <c r="B9" s="14">
        <v>14.087</v>
      </c>
      <c r="C9" s="14">
        <v>16.024</v>
      </c>
      <c r="D9" s="14">
        <v>17.37</v>
      </c>
      <c r="E9" s="14">
        <v>17.926</v>
      </c>
      <c r="F9" s="14">
        <v>19.1</v>
      </c>
      <c r="G9" s="14">
        <v>23.539</v>
      </c>
      <c r="H9" s="14">
        <v>24.233</v>
      </c>
      <c r="I9" s="14">
        <v>25.886</v>
      </c>
      <c r="J9" s="14">
        <v>26.108</v>
      </c>
      <c r="K9" s="14">
        <v>28.031</v>
      </c>
      <c r="L9" s="14">
        <v>29.085</v>
      </c>
      <c r="M9" s="14">
        <v>30.524</v>
      </c>
      <c r="N9" s="5">
        <f>'[4]Data'!N30/1000</f>
        <v>31.884</v>
      </c>
      <c r="O9" s="5">
        <f>'[4]Data'!O30/1000</f>
        <v>35.096</v>
      </c>
      <c r="P9" s="5">
        <f>'[4]Data'!P30/1000</f>
        <v>34.876</v>
      </c>
      <c r="Q9" s="5">
        <f>'[4]Data'!Q30/1000</f>
        <v>34.701</v>
      </c>
      <c r="R9" s="5">
        <f>'[4]Data'!R30/1000</f>
        <v>34.667</v>
      </c>
      <c r="S9" s="5">
        <f>'[4]Data'!S30/1000</f>
        <v>36.076</v>
      </c>
      <c r="T9" s="5">
        <f>'[4]Data'!T30/1000</f>
        <v>37.326</v>
      </c>
      <c r="U9" s="5">
        <f>'[4]Data'!U30/1000</f>
        <v>38.232</v>
      </c>
      <c r="V9" s="5">
        <f>'[4]Data'!V30/1000</f>
        <v>39.266</v>
      </c>
      <c r="W9" s="5">
        <f>'[4]Data'!W30/1000</f>
        <v>40.859</v>
      </c>
      <c r="X9" s="50">
        <f t="shared" si="0"/>
        <v>1.9004756158160008</v>
      </c>
      <c r="Y9" s="58">
        <f t="shared" si="1"/>
        <v>0.05201599695249737</v>
      </c>
      <c r="Z9" s="58"/>
    </row>
    <row r="10" spans="1:26" ht="20.1" customHeight="1">
      <c r="A10" s="15" t="s">
        <v>42</v>
      </c>
      <c r="B10" s="14">
        <v>10.47</v>
      </c>
      <c r="C10" s="14">
        <v>13.744</v>
      </c>
      <c r="D10" s="14">
        <v>12.239</v>
      </c>
      <c r="E10" s="14">
        <v>11.705</v>
      </c>
      <c r="F10" s="14">
        <v>12.171</v>
      </c>
      <c r="G10" s="14">
        <v>11.489</v>
      </c>
      <c r="H10" s="14">
        <v>11.503</v>
      </c>
      <c r="I10" s="14">
        <v>11.743</v>
      </c>
      <c r="J10" s="14">
        <v>11.868</v>
      </c>
      <c r="K10" s="14">
        <v>13.201</v>
      </c>
      <c r="L10" s="14">
        <v>16.239</v>
      </c>
      <c r="M10" s="14">
        <v>13.174</v>
      </c>
      <c r="N10" s="54">
        <f>('[4]Data'!N25/1000-SUM(N6:N9))</f>
        <v>10.738</v>
      </c>
      <c r="O10" s="54">
        <f>('[4]Data'!O25/1000-SUM(O6:O9))</f>
        <v>10.113999999999976</v>
      </c>
      <c r="P10" s="54">
        <f>('[4]Data'!P25/1000-SUM(P6:P9))</f>
        <v>7.508999999999986</v>
      </c>
      <c r="Q10" s="54">
        <f>('[4]Data'!Q25/1000-SUM(Q6:Q9))</f>
        <v>6.125000000000028</v>
      </c>
      <c r="R10" s="54">
        <f>('[4]Data'!R25/1000-SUM(R6:R9))</f>
        <v>5.924000000000007</v>
      </c>
      <c r="S10" s="54">
        <f>('[4]Data'!S25/1000-SUM(S6:S9))</f>
        <v>6.363000000000028</v>
      </c>
      <c r="T10" s="54">
        <f>('[4]Data'!T25/1000-SUM(T6:T9))</f>
        <v>5.917000000000002</v>
      </c>
      <c r="U10" s="54">
        <f>('[4]Data'!U25/1000-SUM(U6:U9))</f>
        <v>5.344999999999999</v>
      </c>
      <c r="V10" s="54">
        <f>('[4]Data'!V25/1000-SUM(V6:V9))</f>
        <v>6.698000000000036</v>
      </c>
      <c r="W10" s="54">
        <f>('[4]Data'!W25/1000-SUM(W6:W9))</f>
        <v>6.369</v>
      </c>
      <c r="X10" s="50">
        <f t="shared" si="0"/>
        <v>-0.39169054441260753</v>
      </c>
      <c r="Y10" s="58">
        <f t="shared" si="1"/>
        <v>-0.023392135038682427</v>
      </c>
      <c r="Z10" s="58"/>
    </row>
    <row r="11" spans="1:24" ht="20.1" customHeight="1">
      <c r="A11" s="105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5" ht="20.1" customHeight="1">
      <c r="A12" s="16" t="s">
        <v>38</v>
      </c>
      <c r="B12" s="6">
        <v>301.992935330006</v>
      </c>
      <c r="C12" s="6">
        <v>295.960894378797</v>
      </c>
      <c r="D12" s="6">
        <v>299.113720584246</v>
      </c>
      <c r="E12" s="6">
        <v>289.881675544175</v>
      </c>
      <c r="F12" s="6">
        <v>288.462163744137</v>
      </c>
      <c r="G12" s="6">
        <v>287.793766400846</v>
      </c>
      <c r="H12" s="6">
        <v>277.73881722524</v>
      </c>
      <c r="I12" s="6">
        <v>268.806979903049</v>
      </c>
      <c r="J12" s="6">
        <v>254.574448603395</v>
      </c>
      <c r="K12" s="6">
        <v>239.168267906839</v>
      </c>
      <c r="L12" s="6">
        <v>221.098290198728</v>
      </c>
      <c r="M12" s="6">
        <v>219.818844117393</v>
      </c>
      <c r="N12" s="6">
        <f>'[4]Data'!N13</f>
        <v>215</v>
      </c>
      <c r="O12" s="6">
        <f>'[4]Data'!O13</f>
        <v>201</v>
      </c>
      <c r="P12" s="6">
        <f>'[4]Data'!P13</f>
        <v>194</v>
      </c>
      <c r="Q12" s="6">
        <f>'[4]Data'!Q13</f>
        <v>185</v>
      </c>
      <c r="R12" s="6">
        <f>'[4]Data'!R13</f>
        <v>170</v>
      </c>
      <c r="S12" s="6">
        <f>'[4]Data'!S13</f>
        <v>154</v>
      </c>
      <c r="T12" s="6">
        <f>'[4]Data'!T13</f>
        <v>143</v>
      </c>
      <c r="U12" s="6">
        <f>'[4]Data'!U13</f>
        <v>132</v>
      </c>
      <c r="V12" s="6">
        <f>'[4]Data'!V13</f>
        <v>124</v>
      </c>
      <c r="W12" s="6">
        <f>'[4]Data'!W13</f>
        <v>116</v>
      </c>
      <c r="X12" s="49">
        <f>(V12-B12)/B12</f>
        <v>-0.5893943682341519</v>
      </c>
      <c r="Y12" s="58">
        <f>(1+X12)^(1/20)-1</f>
        <v>-0.043530237189772225</v>
      </c>
    </row>
    <row r="13" spans="1:25" ht="20.1" customHeight="1">
      <c r="A13" s="13" t="s">
        <v>39</v>
      </c>
      <c r="B13" s="5">
        <v>67.3608877806422</v>
      </c>
      <c r="C13" s="5">
        <v>67.7889559763507</v>
      </c>
      <c r="D13" s="5">
        <v>72.1791296593696</v>
      </c>
      <c r="E13" s="5">
        <v>73.2516367043108</v>
      </c>
      <c r="F13" s="5">
        <v>75.0989923165121</v>
      </c>
      <c r="G13" s="5">
        <v>79.770004249288</v>
      </c>
      <c r="H13" s="5">
        <v>81.9417368214025</v>
      </c>
      <c r="I13" s="5">
        <v>84.8868482137802</v>
      </c>
      <c r="J13" s="5">
        <v>84.8137011347055</v>
      </c>
      <c r="K13" s="5">
        <v>90.3493238921246</v>
      </c>
      <c r="L13" s="5">
        <v>97.722326595944</v>
      </c>
      <c r="M13" s="5">
        <v>104.093025336699</v>
      </c>
      <c r="N13" s="5">
        <f>'[4]Data'!N14</f>
        <v>104</v>
      </c>
      <c r="O13" s="5">
        <f>'[4]Data'!O14</f>
        <v>109</v>
      </c>
      <c r="P13" s="5">
        <f>'[4]Data'!P14</f>
        <v>111</v>
      </c>
      <c r="Q13" s="5">
        <f>'[4]Data'!Q14</f>
        <v>114</v>
      </c>
      <c r="R13" s="5">
        <f>'[4]Data'!R14</f>
        <v>120</v>
      </c>
      <c r="S13" s="5">
        <f>'[4]Data'!S14</f>
        <v>118</v>
      </c>
      <c r="T13" s="5">
        <f>'[4]Data'!T14</f>
        <v>122</v>
      </c>
      <c r="U13" s="5">
        <f>'[4]Data'!U14</f>
        <v>126</v>
      </c>
      <c r="V13" s="5">
        <f>'[4]Data'!V14</f>
        <v>127</v>
      </c>
      <c r="W13" s="5">
        <f>'[4]Data'!W14</f>
        <v>133</v>
      </c>
      <c r="X13" s="50">
        <f>(V13-B13)/B13</f>
        <v>0.885367075528606</v>
      </c>
      <c r="Y13" s="58">
        <f aca="true" t="shared" si="2" ref="Y13:Y16">(1+X13)^(1/20)-1</f>
        <v>0.03221412071233254</v>
      </c>
    </row>
    <row r="14" spans="1:25" ht="20.1" customHeight="1">
      <c r="A14" s="13" t="s">
        <v>40</v>
      </c>
      <c r="B14" s="5">
        <v>52.3136048883495</v>
      </c>
      <c r="C14" s="5">
        <v>58.5050890875476</v>
      </c>
      <c r="D14" s="5">
        <v>65.8823503277527</v>
      </c>
      <c r="E14" s="5">
        <v>71.9509921451748</v>
      </c>
      <c r="F14" s="5">
        <v>82.3214848678268</v>
      </c>
      <c r="G14" s="5">
        <v>82.8352951419268</v>
      </c>
      <c r="H14" s="5">
        <v>87.6261415453365</v>
      </c>
      <c r="I14" s="5">
        <v>95.4503435402088</v>
      </c>
      <c r="J14" s="5">
        <v>97.134797548005</v>
      </c>
      <c r="K14" s="5">
        <v>99.2943564565688</v>
      </c>
      <c r="L14" s="5">
        <v>104.940591744545</v>
      </c>
      <c r="M14" s="5">
        <v>109.222158730444</v>
      </c>
      <c r="N14" s="5">
        <f>'[4]Data'!N15</f>
        <v>119</v>
      </c>
      <c r="O14" s="5">
        <f>'[4]Data'!O15</f>
        <v>120</v>
      </c>
      <c r="P14" s="5">
        <f>'[4]Data'!P15</f>
        <v>122</v>
      </c>
      <c r="Q14" s="5">
        <f>'[4]Data'!Q15</f>
        <v>124</v>
      </c>
      <c r="R14" s="5">
        <f>'[4]Data'!R15</f>
        <v>128</v>
      </c>
      <c r="S14" s="5">
        <f>'[4]Data'!S15</f>
        <v>130</v>
      </c>
      <c r="T14" s="5">
        <f>'[4]Data'!T15</f>
        <v>128</v>
      </c>
      <c r="U14" s="5">
        <f>'[4]Data'!U15</f>
        <v>134</v>
      </c>
      <c r="V14" s="5">
        <f>'[4]Data'!V15</f>
        <v>139</v>
      </c>
      <c r="W14" s="5">
        <f>'[4]Data'!W15</f>
        <v>141</v>
      </c>
      <c r="X14" s="50">
        <f>(V14-B14)/B14</f>
        <v>1.6570526022181276</v>
      </c>
      <c r="Y14" s="58">
        <f t="shared" si="2"/>
        <v>0.0500742471164759</v>
      </c>
    </row>
    <row r="15" spans="1:25" ht="20.1" customHeight="1">
      <c r="A15" s="13" t="s">
        <v>41</v>
      </c>
      <c r="B15" s="5">
        <v>29.5059958384921</v>
      </c>
      <c r="C15" s="5">
        <v>33.5055592401309</v>
      </c>
      <c r="D15" s="5">
        <v>36.2649393203532</v>
      </c>
      <c r="E15" s="5">
        <v>37.2449750272713</v>
      </c>
      <c r="F15" s="5">
        <v>39.6065483003474</v>
      </c>
      <c r="G15" s="5">
        <v>48.7197044711863</v>
      </c>
      <c r="H15" s="5">
        <v>50.0363892753697</v>
      </c>
      <c r="I15" s="5">
        <v>53.3034386003763</v>
      </c>
      <c r="J15" s="5">
        <v>53.5596378885154</v>
      </c>
      <c r="K15" s="5">
        <v>57.2723179109033</v>
      </c>
      <c r="L15" s="5">
        <v>59.1889602049777</v>
      </c>
      <c r="M15" s="5">
        <v>61.8820820990824</v>
      </c>
      <c r="N15" s="5">
        <f>'[4]Data'!N16</f>
        <v>64</v>
      </c>
      <c r="O15" s="5">
        <f>'[4]Data'!O16</f>
        <v>70</v>
      </c>
      <c r="P15" s="5">
        <f>'[4]Data'!P16</f>
        <v>69</v>
      </c>
      <c r="Q15" s="5">
        <f>'[4]Data'!Q16</f>
        <v>69</v>
      </c>
      <c r="R15" s="5">
        <f>'[4]Data'!R16</f>
        <v>69</v>
      </c>
      <c r="S15" s="5">
        <f>'[4]Data'!S16</f>
        <v>71</v>
      </c>
      <c r="T15" s="5">
        <f>'[4]Data'!T16</f>
        <v>74</v>
      </c>
      <c r="U15" s="5">
        <f>'[4]Data'!U16</f>
        <v>75</v>
      </c>
      <c r="V15" s="5">
        <f>'[4]Data'!V16</f>
        <v>77</v>
      </c>
      <c r="W15" s="5">
        <f>'[4]Data'!W16</f>
        <v>80</v>
      </c>
      <c r="X15" s="50">
        <f>(V15-B15)/B15</f>
        <v>1.6096390856108478</v>
      </c>
      <c r="Y15" s="58">
        <f t="shared" si="2"/>
        <v>0.049129315163894516</v>
      </c>
    </row>
    <row r="16" spans="1:25" ht="20.1" customHeight="1">
      <c r="A16" s="17" t="s">
        <v>42</v>
      </c>
      <c r="B16" s="44">
        <v>21.929990518138197</v>
      </c>
      <c r="C16" s="44">
        <v>28.73816813506977</v>
      </c>
      <c r="D16" s="44">
        <v>25.552480848693506</v>
      </c>
      <c r="E16" s="44">
        <v>24.319560007487155</v>
      </c>
      <c r="F16" s="44">
        <v>25.2382879247927</v>
      </c>
      <c r="G16" s="44">
        <v>23.77928903816894</v>
      </c>
      <c r="H16" s="44">
        <v>23.751437537019342</v>
      </c>
      <c r="I16" s="44">
        <v>24.18072624137477</v>
      </c>
      <c r="J16" s="44">
        <v>24.346781923582057</v>
      </c>
      <c r="K16" s="44">
        <v>26.971990608320198</v>
      </c>
      <c r="L16" s="44">
        <v>33.046915068545275</v>
      </c>
      <c r="M16" s="44">
        <v>26.707985505611532</v>
      </c>
      <c r="N16" s="44">
        <f>'[4]Data'!N11-SUM(N12:N15)</f>
        <v>22</v>
      </c>
      <c r="O16" s="44">
        <f>'[4]Data'!O11-SUM(O12:O15)</f>
        <v>21</v>
      </c>
      <c r="P16" s="44">
        <f>'[4]Data'!P11-SUM(P12:P15)</f>
        <v>15</v>
      </c>
      <c r="Q16" s="44">
        <f>'[4]Data'!Q11-SUM(Q12:Q15)</f>
        <v>12</v>
      </c>
      <c r="R16" s="44">
        <f>'[4]Data'!R11-SUM(R12:R15)</f>
        <v>11</v>
      </c>
      <c r="S16" s="44">
        <f>'[4]Data'!S11-SUM(S12:S15)</f>
        <v>12</v>
      </c>
      <c r="T16" s="44">
        <f>'[4]Data'!T11-SUM(T12:T15)</f>
        <v>12</v>
      </c>
      <c r="U16" s="44">
        <f>'[4]Data'!U11-SUM(U12:U15)</f>
        <v>11</v>
      </c>
      <c r="V16" s="44">
        <f>'[4]Data'!V11-SUM(V12:V15)</f>
        <v>14</v>
      </c>
      <c r="W16" s="44">
        <f>'[4]Data'!W11-SUM(W12:W15)</f>
        <v>12</v>
      </c>
      <c r="X16" s="51">
        <f>(V16-B16)/B16</f>
        <v>-0.36160483113658154</v>
      </c>
      <c r="Y16" s="58">
        <f t="shared" si="2"/>
        <v>-0.02218998843510578</v>
      </c>
    </row>
    <row r="17" spans="16:24" ht="12.75">
      <c r="P17" s="39"/>
      <c r="Q17" s="39"/>
      <c r="R17" s="39"/>
      <c r="S17" s="39"/>
      <c r="T17" s="39"/>
      <c r="U17" s="39"/>
      <c r="V17" s="39"/>
      <c r="W17" s="39"/>
      <c r="X17" s="55"/>
    </row>
    <row r="18" ht="12.75">
      <c r="I18" s="39"/>
    </row>
    <row r="19" spans="2:23" ht="12.75">
      <c r="B19" s="96">
        <f>B6/('[3]Data'!B12/1000000000)</f>
        <v>301.294444935575</v>
      </c>
      <c r="C19" s="96">
        <f>C6/('[3]Data'!C12/1000000000)</f>
        <v>295.3123162655328</v>
      </c>
      <c r="D19" s="96">
        <f>D6/('[3]Data'!D12/1000000000)</f>
        <v>298.4057487305046</v>
      </c>
      <c r="E19" s="96">
        <f>E6/('[3]Data'!E12/1000000000)</f>
        <v>289.3479321114615</v>
      </c>
      <c r="F19" s="96">
        <f>F6/('[3]Data'!F12/1000000000)</f>
        <v>288.19500034629255</v>
      </c>
      <c r="G19" s="96">
        <f>G6/('[3]Data'!G12/1000000000)</f>
        <v>287.7750374605641</v>
      </c>
      <c r="H19" s="96">
        <f>H6/('[3]Data'!H12/1000000000)</f>
        <v>277.97467128327924</v>
      </c>
      <c r="I19" s="96">
        <f>I6/('[3]Data'!I12/1000000000)</f>
        <v>269.51748749525285</v>
      </c>
      <c r="J19" s="96">
        <f>J6/('[3]Data'!J12/1000000000)</f>
        <v>255.4975581830752</v>
      </c>
      <c r="K19" s="96">
        <f>K6/('[3]Data'!K12/1000000000)</f>
        <v>240.3138902853804</v>
      </c>
      <c r="L19" s="96">
        <f>L6/('[3]Data'!L12/1000000000)</f>
        <v>222.59477054998987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18:22" ht="12.75">
      <c r="R20" s="96"/>
      <c r="S20" s="96"/>
      <c r="T20" s="96"/>
      <c r="U20" s="96"/>
      <c r="V20" s="96"/>
    </row>
    <row r="21" ht="12.75">
      <c r="B21" s="96">
        <f>SUM(B12:B16)</f>
        <v>473.103414355628</v>
      </c>
    </row>
    <row r="23" spans="1:24" ht="12.75">
      <c r="A23" s="11" t="s">
        <v>38</v>
      </c>
      <c r="B23" s="32">
        <f aca="true" t="shared" si="3" ref="B23:V23">B6/SUM(B$6:B$10)*100</f>
        <v>63.994129262014745</v>
      </c>
      <c r="C23" s="32">
        <f t="shared" si="3"/>
        <v>61.25572561724947</v>
      </c>
      <c r="D23" s="32">
        <f t="shared" si="3"/>
        <v>60.11290725772851</v>
      </c>
      <c r="E23" s="32">
        <f t="shared" si="3"/>
        <v>58.55265897927848</v>
      </c>
      <c r="F23" s="32">
        <f t="shared" si="3"/>
        <v>56.67770523519157</v>
      </c>
      <c r="G23" s="32">
        <f t="shared" si="3"/>
        <v>55.246008856949246</v>
      </c>
      <c r="H23" s="32">
        <f t="shared" si="3"/>
        <v>53.521507231517</v>
      </c>
      <c r="I23" s="32">
        <f t="shared" si="3"/>
        <v>51.279616795918926</v>
      </c>
      <c r="J23" s="32">
        <f t="shared" si="3"/>
        <v>49.74259884898537</v>
      </c>
      <c r="K23" s="32">
        <f t="shared" si="3"/>
        <v>46.89364466876372</v>
      </c>
      <c r="L23" s="32">
        <f t="shared" si="3"/>
        <v>43.17349395700493</v>
      </c>
      <c r="M23" s="32">
        <f t="shared" si="3"/>
        <v>42.133159248638016</v>
      </c>
      <c r="N23" s="32">
        <f t="shared" si="3"/>
        <v>41.09780820869831</v>
      </c>
      <c r="O23" s="32">
        <f t="shared" si="3"/>
        <v>38.655018020674945</v>
      </c>
      <c r="P23" s="32">
        <f t="shared" si="3"/>
        <v>37.982955318975144</v>
      </c>
      <c r="Q23" s="32">
        <f t="shared" si="3"/>
        <v>36.764688507933506</v>
      </c>
      <c r="R23" s="32">
        <f t="shared" si="3"/>
        <v>34.064250490735866</v>
      </c>
      <c r="S23" s="32">
        <f t="shared" si="3"/>
        <v>31.68288541292492</v>
      </c>
      <c r="T23" s="32">
        <f t="shared" si="3"/>
        <v>29.883899522716384</v>
      </c>
      <c r="U23" s="32">
        <f t="shared" si="3"/>
        <v>27.686334892299584</v>
      </c>
      <c r="V23" s="32">
        <f t="shared" si="3"/>
        <v>25.72552415418486</v>
      </c>
      <c r="W23" s="32">
        <f aca="true" t="shared" si="4" ref="W23">W6/SUM(W$6:W$10)*100</f>
        <v>23.991281653725792</v>
      </c>
      <c r="X23" s="32"/>
    </row>
    <row r="24" spans="1:24" ht="12.75">
      <c r="A24" s="13" t="s">
        <v>39</v>
      </c>
      <c r="B24" s="32">
        <f aca="true" t="shared" si="5" ref="B24:V24">B7/SUM(B$6:B$10)*100</f>
        <v>14.174394414865485</v>
      </c>
      <c r="C24" s="32">
        <f t="shared" si="5"/>
        <v>13.930544932667601</v>
      </c>
      <c r="D24" s="32">
        <f t="shared" si="5"/>
        <v>14.403799683359718</v>
      </c>
      <c r="E24" s="32">
        <f t="shared" si="5"/>
        <v>14.68359632049356</v>
      </c>
      <c r="F24" s="32">
        <f t="shared" si="5"/>
        <v>14.637734659398635</v>
      </c>
      <c r="G24" s="32">
        <f t="shared" si="5"/>
        <v>15.184861235875372</v>
      </c>
      <c r="H24" s="32">
        <f t="shared" si="5"/>
        <v>15.650047815756526</v>
      </c>
      <c r="I24" s="32">
        <f t="shared" si="5"/>
        <v>16.041028674155903</v>
      </c>
      <c r="J24" s="32">
        <f t="shared" si="5"/>
        <v>16.403446298878944</v>
      </c>
      <c r="K24" s="32">
        <f t="shared" si="5"/>
        <v>17.518560483008343</v>
      </c>
      <c r="L24" s="32">
        <f t="shared" si="5"/>
        <v>18.830929468326236</v>
      </c>
      <c r="M24" s="32">
        <f t="shared" si="5"/>
        <v>19.951738126879764</v>
      </c>
      <c r="N24" s="32">
        <f t="shared" si="5"/>
        <v>19.831694908770988</v>
      </c>
      <c r="O24" s="32">
        <f t="shared" si="5"/>
        <v>21.001650778087168</v>
      </c>
      <c r="P24" s="32">
        <f t="shared" si="5"/>
        <v>21.614304773833183</v>
      </c>
      <c r="Q24" s="32">
        <f t="shared" si="5"/>
        <v>22.53084596511541</v>
      </c>
      <c r="R24" s="32">
        <f t="shared" si="5"/>
        <v>24.020523132410908</v>
      </c>
      <c r="S24" s="32">
        <f t="shared" si="5"/>
        <v>24.247705972634947</v>
      </c>
      <c r="T24" s="32">
        <f t="shared" si="5"/>
        <v>25.507010619147497</v>
      </c>
      <c r="U24" s="32">
        <f t="shared" si="5"/>
        <v>26.43847572623675</v>
      </c>
      <c r="V24" s="32">
        <f t="shared" si="5"/>
        <v>26.514665697258838</v>
      </c>
      <c r="W24" s="32">
        <f aca="true" t="shared" si="6" ref="W24">W7/SUM(W$6:W$10)*100</f>
        <v>27.641378862474987</v>
      </c>
      <c r="X24" s="32"/>
    </row>
    <row r="25" spans="1:24" ht="12.75">
      <c r="A25" s="13" t="s">
        <v>40</v>
      </c>
      <c r="B25" s="32">
        <f aca="true" t="shared" si="7" ref="B25:V25">B8/SUM(B$6:B$10)*100</f>
        <v>11.00807446846021</v>
      </c>
      <c r="C25" s="32">
        <f t="shared" si="7"/>
        <v>12.022721999260934</v>
      </c>
      <c r="D25" s="32">
        <f t="shared" si="7"/>
        <v>13.14723773018915</v>
      </c>
      <c r="E25" s="32">
        <f t="shared" si="7"/>
        <v>14.422876689888023</v>
      </c>
      <c r="F25" s="32">
        <f t="shared" si="7"/>
        <v>16.04548896188056</v>
      </c>
      <c r="G25" s="32">
        <f t="shared" si="7"/>
        <v>15.768363985942353</v>
      </c>
      <c r="H25" s="32">
        <f t="shared" si="7"/>
        <v>16.73571196182627</v>
      </c>
      <c r="I25" s="32">
        <f t="shared" si="7"/>
        <v>18.03720752866832</v>
      </c>
      <c r="J25" s="32">
        <f t="shared" si="7"/>
        <v>18.786415567462907</v>
      </c>
      <c r="K25" s="32">
        <f t="shared" si="7"/>
        <v>19.2529851278435</v>
      </c>
      <c r="L25" s="32">
        <f t="shared" si="7"/>
        <v>20.22187713230277</v>
      </c>
      <c r="M25" s="32">
        <f t="shared" si="7"/>
        <v>20.934850357106775</v>
      </c>
      <c r="N25" s="32">
        <f t="shared" si="7"/>
        <v>22.76708870443331</v>
      </c>
      <c r="O25" s="32">
        <f t="shared" si="7"/>
        <v>23.027396788068437</v>
      </c>
      <c r="P25" s="32">
        <f t="shared" si="7"/>
        <v>23.916231344009272</v>
      </c>
      <c r="Q25" s="32">
        <f t="shared" si="7"/>
        <v>24.626363110076674</v>
      </c>
      <c r="R25" s="32">
        <f t="shared" si="7"/>
        <v>25.720543878967778</v>
      </c>
      <c r="S25" s="32">
        <f t="shared" si="7"/>
        <v>26.74623648891356</v>
      </c>
      <c r="T25" s="32">
        <f t="shared" si="7"/>
        <v>26.75513203745603</v>
      </c>
      <c r="U25" s="32">
        <f t="shared" si="7"/>
        <v>27.934589289243135</v>
      </c>
      <c r="V25" s="32">
        <f t="shared" si="7"/>
        <v>28.985430290454733</v>
      </c>
      <c r="W25" s="32">
        <f aca="true" t="shared" si="8" ref="W25">W8/SUM(W$6:W$10)*100</f>
        <v>29.19834237773818</v>
      </c>
      <c r="X25" s="32"/>
    </row>
    <row r="26" spans="1:24" ht="12.75">
      <c r="A26" s="13" t="s">
        <v>41</v>
      </c>
      <c r="B26" s="32">
        <f aca="true" t="shared" si="9" ref="B26:V26">B9/SUM(B$6:B$10)*100</f>
        <v>6.208790240118473</v>
      </c>
      <c r="C26" s="32">
        <f t="shared" si="9"/>
        <v>6.885350154258657</v>
      </c>
      <c r="D26" s="32">
        <f t="shared" si="9"/>
        <v>7.236896925256228</v>
      </c>
      <c r="E26" s="32">
        <f t="shared" si="9"/>
        <v>7.465910700055808</v>
      </c>
      <c r="F26" s="32">
        <f t="shared" si="9"/>
        <v>7.719812568878782</v>
      </c>
      <c r="G26" s="32">
        <f t="shared" si="9"/>
        <v>9.274187193670908</v>
      </c>
      <c r="H26" s="32">
        <f t="shared" si="9"/>
        <v>9.556447239995663</v>
      </c>
      <c r="I26" s="32">
        <f t="shared" si="9"/>
        <v>10.072726282243346</v>
      </c>
      <c r="J26" s="32">
        <f t="shared" si="9"/>
        <v>10.358734875822543</v>
      </c>
      <c r="K26" s="32">
        <f t="shared" si="9"/>
        <v>11.104992512419877</v>
      </c>
      <c r="L26" s="32">
        <f t="shared" si="9"/>
        <v>11.40561398555328</v>
      </c>
      <c r="M26" s="32">
        <f t="shared" si="9"/>
        <v>11.861074195829739</v>
      </c>
      <c r="N26" s="32">
        <f t="shared" si="9"/>
        <v>12.195998928967601</v>
      </c>
      <c r="O26" s="32">
        <f t="shared" si="9"/>
        <v>13.442159570108275</v>
      </c>
      <c r="P26" s="32">
        <f t="shared" si="9"/>
        <v>13.565730155704832</v>
      </c>
      <c r="Q26" s="32">
        <f t="shared" si="9"/>
        <v>13.665953852152029</v>
      </c>
      <c r="R26" s="32">
        <f t="shared" si="9"/>
        <v>13.831170903751936</v>
      </c>
      <c r="S26" s="32">
        <f t="shared" si="9"/>
        <v>14.72585964797701</v>
      </c>
      <c r="T26" s="32">
        <f t="shared" si="9"/>
        <v>15.41097587157933</v>
      </c>
      <c r="U26" s="32">
        <f t="shared" si="9"/>
        <v>15.740069824122257</v>
      </c>
      <c r="V26" s="32">
        <f t="shared" si="9"/>
        <v>16.038525792102863</v>
      </c>
      <c r="W26" s="32">
        <f aca="true" t="shared" si="10" ref="W26">W9/SUM(W$6:W$10)*100</f>
        <v>16.58393437699136</v>
      </c>
      <c r="X26" s="32"/>
    </row>
    <row r="27" spans="1:24" ht="12.75">
      <c r="A27" s="15" t="s">
        <v>42</v>
      </c>
      <c r="B27" s="32">
        <f aca="true" t="shared" si="11" ref="B27:V27">B10/SUM(B$6:B$10)*100</f>
        <v>4.614611614541096</v>
      </c>
      <c r="C27" s="32">
        <f t="shared" si="11"/>
        <v>5.905657296563341</v>
      </c>
      <c r="D27" s="32">
        <f t="shared" si="11"/>
        <v>5.099158403466378</v>
      </c>
      <c r="E27" s="32">
        <f t="shared" si="11"/>
        <v>4.874957310284126</v>
      </c>
      <c r="F27" s="32">
        <f t="shared" si="11"/>
        <v>4.919258574650452</v>
      </c>
      <c r="G27" s="32">
        <f t="shared" si="11"/>
        <v>4.526578727562133</v>
      </c>
      <c r="H27" s="32">
        <f t="shared" si="11"/>
        <v>4.536285750904556</v>
      </c>
      <c r="I27" s="32">
        <f t="shared" si="11"/>
        <v>4.5694207190135065</v>
      </c>
      <c r="J27" s="32">
        <f t="shared" si="11"/>
        <v>4.708804408850235</v>
      </c>
      <c r="K27" s="32">
        <f t="shared" si="11"/>
        <v>5.229817207964568</v>
      </c>
      <c r="L27" s="32">
        <f t="shared" si="11"/>
        <v>6.36808545681278</v>
      </c>
      <c r="M27" s="32">
        <f t="shared" si="11"/>
        <v>5.119178071545701</v>
      </c>
      <c r="N27" s="32">
        <f t="shared" si="11"/>
        <v>4.107409249129786</v>
      </c>
      <c r="O27" s="32">
        <f t="shared" si="11"/>
        <v>3.8737748430611694</v>
      </c>
      <c r="P27" s="32">
        <f t="shared" si="11"/>
        <v>2.9207784074775605</v>
      </c>
      <c r="Q27" s="32">
        <f t="shared" si="11"/>
        <v>2.4121485647223877</v>
      </c>
      <c r="R27" s="32">
        <f t="shared" si="11"/>
        <v>2.3635115941335147</v>
      </c>
      <c r="S27" s="32">
        <f t="shared" si="11"/>
        <v>2.5973124775495657</v>
      </c>
      <c r="T27" s="32">
        <f t="shared" si="11"/>
        <v>2.4429819491007585</v>
      </c>
      <c r="U27" s="32">
        <f t="shared" si="11"/>
        <v>2.20053026809828</v>
      </c>
      <c r="V27" s="32">
        <f t="shared" si="11"/>
        <v>2.7358540659987156</v>
      </c>
      <c r="W27" s="32">
        <f aca="true" t="shared" si="12" ref="W27">W10/SUM(W$6:W$10)*100</f>
        <v>2.5850627290696777</v>
      </c>
      <c r="X27" s="32"/>
    </row>
    <row r="28" ht="12.75">
      <c r="G28" s="32">
        <f>G11/SUM(G$6:G$10)*100</f>
        <v>0</v>
      </c>
    </row>
    <row r="29" spans="1:7" ht="12.75">
      <c r="A29" s="11" t="s">
        <v>38</v>
      </c>
      <c r="B29" s="8">
        <f>B12/SUM(B$12:B$16)</f>
        <v>0.6383233055743714</v>
      </c>
      <c r="C29" s="8">
        <f>C12/SUM(C$12:C$16)</f>
        <v>0.6108600800134648</v>
      </c>
      <c r="G29" s="32"/>
    </row>
    <row r="30" spans="1:3" ht="12.75">
      <c r="A30" s="13" t="s">
        <v>39</v>
      </c>
      <c r="B30" s="8">
        <f aca="true" t="shared" si="13" ref="B30:C35">B13/SUM(B$12:B$16)</f>
        <v>0.1423808954589526</v>
      </c>
      <c r="C30" s="8">
        <f t="shared" si="13"/>
        <v>0.13991567081407452</v>
      </c>
    </row>
    <row r="31" spans="1:3" ht="12.75">
      <c r="A31" s="13" t="s">
        <v>40</v>
      </c>
      <c r="B31" s="8">
        <f t="shared" si="13"/>
        <v>0.11057541184648012</v>
      </c>
      <c r="C31" s="8">
        <f t="shared" si="13"/>
        <v>0.12075387012269606</v>
      </c>
    </row>
    <row r="32" spans="1:3" ht="12.75">
      <c r="A32" s="13" t="s">
        <v>41</v>
      </c>
      <c r="B32" s="8">
        <f t="shared" si="13"/>
        <v>0.062366905296339044</v>
      </c>
      <c r="C32" s="8">
        <f t="shared" si="13"/>
        <v>0.06915511132402005</v>
      </c>
    </row>
    <row r="33" spans="1:3" ht="12.75">
      <c r="A33" s="15" t="s">
        <v>42</v>
      </c>
      <c r="B33" s="8">
        <f t="shared" si="13"/>
        <v>0.046353481823856804</v>
      </c>
      <c r="C33" s="8">
        <f t="shared" si="13"/>
        <v>0.059315267725744476</v>
      </c>
    </row>
    <row r="34" ht="12.75">
      <c r="B34" s="8">
        <f t="shared" si="13"/>
        <v>0</v>
      </c>
    </row>
    <row r="35" ht="12.75">
      <c r="B35" s="8">
        <f t="shared" si="13"/>
        <v>0</v>
      </c>
    </row>
  </sheetData>
  <mergeCells count="3">
    <mergeCell ref="A3:X3"/>
    <mergeCell ref="A5:X5"/>
    <mergeCell ref="A11:X11"/>
  </mergeCells>
  <printOptions/>
  <pageMargins left="0.7" right="0.7" top="0.75" bottom="0.75" header="0.3" footer="0.3"/>
  <pageSetup horizontalDpi="600" verticalDpi="600" orientation="portrait" paperSize="9" r:id="rId1"/>
  <ignoredErrors>
    <ignoredError sqref="T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BOCHATON Lene (ESTAT)</dc:creator>
  <cp:keywords/>
  <dc:description/>
  <cp:lastModifiedBy>HAUSER Hans-Eduard (ESTAT)</cp:lastModifiedBy>
  <cp:lastPrinted>2015-08-24T14:02:35Z</cp:lastPrinted>
  <dcterms:created xsi:type="dcterms:W3CDTF">2015-03-19T20:39:57Z</dcterms:created>
  <dcterms:modified xsi:type="dcterms:W3CDTF">2018-04-24T11:38:22Z</dcterms:modified>
  <cp:category/>
  <cp:version/>
  <cp:contentType/>
  <cp:contentStatus/>
</cp:coreProperties>
</file>