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31" yWindow="65431" windowWidth="23265" windowHeight="12585" tabRatio="714" firstSheet="5" activeTab="10"/>
  </bookViews>
  <sheets>
    <sheet name="Figures &amp; Tables" sheetId="1" r:id="rId1"/>
    <sheet name="Fig1" sheetId="4" r:id="rId2"/>
    <sheet name="Table1" sheetId="3" r:id="rId3"/>
    <sheet name="Table2" sheetId="5" r:id="rId4"/>
    <sheet name="Table3" sheetId="6" r:id="rId5"/>
    <sheet name="Fig2" sheetId="8" r:id="rId6"/>
    <sheet name="Table4" sheetId="7" r:id="rId7"/>
    <sheet name="Fig3" sheetId="10" r:id="rId8"/>
    <sheet name="Table5" sheetId="9" r:id="rId9"/>
    <sheet name="Fig4" sheetId="11" r:id="rId10"/>
    <sheet name="Fig5" sheetId="12" r:id="rId1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<sst xmlns="http://schemas.openxmlformats.org/spreadsheetml/2006/main" count="2621" uniqueCount="501">
  <si>
    <t>Production of electricity and derived heat by type of fuel [nrg_bal_peh]</t>
  </si>
  <si>
    <t>Last update</t>
  </si>
  <si>
    <t>Bookmark:</t>
  </si>
  <si>
    <t>Extracted on</t>
  </si>
  <si>
    <t>Source of data</t>
  </si>
  <si>
    <t>Eurostat</t>
  </si>
  <si>
    <t>GEO</t>
  </si>
  <si>
    <t>UNIT</t>
  </si>
  <si>
    <t>Gigawatt-hour</t>
  </si>
  <si>
    <t>NRG_BAL</t>
  </si>
  <si>
    <t>Gross electricity production</t>
  </si>
  <si>
    <t>SIEC/TIME</t>
  </si>
  <si>
    <t>Total</t>
  </si>
  <si>
    <t>Solid fossil fuels</t>
  </si>
  <si>
    <t>Anthracite</t>
  </si>
  <si>
    <t>Coking coal</t>
  </si>
  <si>
    <t>Other bituminous coal</t>
  </si>
  <si>
    <t>Sub-bituminous coal</t>
  </si>
  <si>
    <t>Lignite</t>
  </si>
  <si>
    <t>Coke oven coke</t>
  </si>
  <si>
    <t>Gas coke</t>
  </si>
  <si>
    <t>Patent fuel</t>
  </si>
  <si>
    <t>Brown coal briquettes</t>
  </si>
  <si>
    <t>Coal tar</t>
  </si>
  <si>
    <t>Manufactured gases</t>
  </si>
  <si>
    <t>Coke oven gas</t>
  </si>
  <si>
    <t>Gas works gas</t>
  </si>
  <si>
    <t>Blast furnace gas</t>
  </si>
  <si>
    <t>Other recovered gases</t>
  </si>
  <si>
    <t>Peat and peat products</t>
  </si>
  <si>
    <t>Peat</t>
  </si>
  <si>
    <t>Peat products</t>
  </si>
  <si>
    <t>Oil shale and oil sands</t>
  </si>
  <si>
    <t>Natural gas</t>
  </si>
  <si>
    <t>Oil and petroleum products (excluding biofuel portion)</t>
  </si>
  <si>
    <t>Natural gas liquids</t>
  </si>
  <si>
    <t>Refinery feedstocks</t>
  </si>
  <si>
    <t>:</t>
  </si>
  <si>
    <t>Additives and oxygenates (excluding biofuel portion)</t>
  </si>
  <si>
    <t>Other hydrocarbons</t>
  </si>
  <si>
    <t>Refinery gas</t>
  </si>
  <si>
    <t>Ethane</t>
  </si>
  <si>
    <t>Liquefied petroleum gases</t>
  </si>
  <si>
    <t>Naphtha</t>
  </si>
  <si>
    <t>Aviation gasoline</t>
  </si>
  <si>
    <t>Motor gasoline (excluding biofuel portion)</t>
  </si>
  <si>
    <t>Gasoline-type jet fuel</t>
  </si>
  <si>
    <t>Kerosene-type jet fuel (excluding biofuel portion)</t>
  </si>
  <si>
    <t>Other kerosene</t>
  </si>
  <si>
    <t>Gas oil and diesel oil (excluding biofuel portion)</t>
  </si>
  <si>
    <t>Fuel oil</t>
  </si>
  <si>
    <t>White spirit and special boiling point industrial spirits</t>
  </si>
  <si>
    <t>Lubricants</t>
  </si>
  <si>
    <t>Paraffin waxes</t>
  </si>
  <si>
    <t>Petroleum coke</t>
  </si>
  <si>
    <t>Bitumen</t>
  </si>
  <si>
    <t>Other oil products n.e.c.</t>
  </si>
  <si>
    <t>Renewables and biofuels</t>
  </si>
  <si>
    <t>Hydro</t>
  </si>
  <si>
    <t>Geothermal</t>
  </si>
  <si>
    <t>Wind</t>
  </si>
  <si>
    <t>Solar thermal</t>
  </si>
  <si>
    <t>Solar photovoltaic</t>
  </si>
  <si>
    <t>Tide, wave, ocean</t>
  </si>
  <si>
    <t>Ambient heat (heat pumps)</t>
  </si>
  <si>
    <t>Primary solid biofuels</t>
  </si>
  <si>
    <t>Charcoal</t>
  </si>
  <si>
    <t>Pure biogasoline</t>
  </si>
  <si>
    <t>Blended biogasoline</t>
  </si>
  <si>
    <t>Pure biodiesels</t>
  </si>
  <si>
    <t>Blended biodiesels</t>
  </si>
  <si>
    <t>Pure bio jet kerosene</t>
  </si>
  <si>
    <t>Blended bio jet kerosene</t>
  </si>
  <si>
    <t>Other liquid biofuels</t>
  </si>
  <si>
    <t>Biogases</t>
  </si>
  <si>
    <t>Industrial waste (non-renewable)</t>
  </si>
  <si>
    <t>Renewable municipal waste</t>
  </si>
  <si>
    <t>Non-renewable municipal waste</t>
  </si>
  <si>
    <t>Electricity</t>
  </si>
  <si>
    <t>Heat</t>
  </si>
  <si>
    <t>Nuclear heat</t>
  </si>
  <si>
    <t>Special value:</t>
  </si>
  <si>
    <t>not available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</si>
  <si>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</si>
  <si>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</si>
  <si>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</si>
  <si>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</si>
  <si>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</si>
  <si>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</si>
  <si>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</si>
  <si>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</si>
  <si>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</si>
  <si>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</si>
  <si>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</si>
  <si>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</si>
  <si>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</si>
  <si>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</si>
  <si>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</si>
  <si>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</si>
  <si>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SOLID FOSSIL FUELS</t>
  </si>
  <si>
    <t>Kerosene-type jet fuel</t>
  </si>
  <si>
    <t>Gas oil and diesel oil</t>
  </si>
  <si>
    <t>NATURAL GAS &amp; MANUFACTURED GASES</t>
  </si>
  <si>
    <t>NUCLEAR</t>
  </si>
  <si>
    <t>RENEWABLES &amp; BIOFUELS</t>
  </si>
  <si>
    <t>(GWh)</t>
  </si>
  <si>
    <r>
      <t>Source:</t>
    </r>
    <r>
      <rPr>
        <sz val="9"/>
        <color theme="1"/>
        <rFont val="Arial"/>
        <family val="2"/>
      </rPr>
      <t xml:space="preserve"> Eurostat (online data code: nrg_bal_peh)</t>
    </r>
  </si>
  <si>
    <t>Electricity production capacities by main fuel groups and operator [nrg_inf_epc]</t>
  </si>
  <si>
    <t>Megawatt</t>
  </si>
  <si>
    <t>SIEC</t>
  </si>
  <si>
    <t>OPERATOR/TIME</t>
  </si>
  <si>
    <t>2016</t>
  </si>
  <si>
    <t>Main activity producers</t>
  </si>
  <si>
    <t>Autoproducers</t>
  </si>
  <si>
    <t>Combustible fuels</t>
  </si>
  <si>
    <t>Pure hydro power</t>
  </si>
  <si>
    <t>Mixed hydro power</t>
  </si>
  <si>
    <t>Pumped hydro power</t>
  </si>
  <si>
    <t>Nuclear fuels and other fuels n.e.c.</t>
  </si>
  <si>
    <t>Other fuels n.e.c.</t>
  </si>
  <si>
    <t>(MW)</t>
  </si>
  <si>
    <t>Total capacity</t>
  </si>
  <si>
    <t>Solar</t>
  </si>
  <si>
    <t>Nuclear</t>
  </si>
  <si>
    <t>Other sources</t>
  </si>
  <si>
    <r>
      <t>Source:</t>
    </r>
    <r>
      <rPr>
        <sz val="9"/>
        <color theme="1"/>
        <rFont val="Arial"/>
        <family val="2"/>
      </rPr>
      <t xml:space="preserve"> Eurostat (online data code: nrg_inf_epc)</t>
    </r>
  </si>
  <si>
    <t>Supply, transformation and consumption of electricity [nrg_cb_e]</t>
  </si>
  <si>
    <t>GEO/NRG_BAL</t>
  </si>
  <si>
    <t>Imports</t>
  </si>
  <si>
    <t>Exports</t>
  </si>
  <si>
    <t>Final consumption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</si>
  <si>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</si>
  <si>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</si>
  <si>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</si>
  <si>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</si>
  <si>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</si>
  <si>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</si>
  <si>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</si>
  <si>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</si>
  <si>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</si>
  <si>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</si>
  <si>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</si>
  <si>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</si>
  <si>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</si>
  <si>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</si>
  <si>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</si>
  <si>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</si>
  <si>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</si>
  <si>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</si>
  <si>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</si>
  <si>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</si>
  <si>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</si>
  <si>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</si>
  <si>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</si>
  <si>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</si>
  <si>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</si>
  <si>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</si>
  <si>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</si>
  <si>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</si>
  <si>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</si>
  <si>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</si>
  <si>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</si>
  <si>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Montenegro</t>
  </si>
  <si>
    <t>North Macedonia</t>
  </si>
  <si>
    <t>Albania</t>
  </si>
  <si>
    <t>Serbia</t>
  </si>
  <si>
    <t>Turkey</t>
  </si>
  <si>
    <t>Bosnia and Herzegovina</t>
  </si>
  <si>
    <t>Kosovo (under United Nations Security Council Resolution 1244/99)</t>
  </si>
  <si>
    <t>Moldova</t>
  </si>
  <si>
    <t>Ukraine</t>
  </si>
  <si>
    <t>Georgia</t>
  </si>
  <si>
    <t>Final consumption of electricity</t>
  </si>
  <si>
    <t xml:space="preserve">Electricity Imports </t>
  </si>
  <si>
    <t>Electricity exports</t>
  </si>
  <si>
    <t>Net imports of electricity</t>
  </si>
  <si>
    <t>Net imports as percentage of electricity consumption (%)</t>
  </si>
  <si>
    <t>EA-19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</si>
  <si>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</si>
  <si>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nrg_cb_e)</t>
    </r>
  </si>
  <si>
    <t>-</t>
  </si>
  <si>
    <t>Gross heat production</t>
  </si>
  <si>
    <t>Non-renewable waste</t>
  </si>
  <si>
    <t>ELECTRICITY</t>
  </si>
  <si>
    <t>OIL &amp; PETROLEUM PRODUCTS</t>
  </si>
  <si>
    <t>GROSS HEAT PRODUCTION</t>
  </si>
  <si>
    <t>PEAT &amp; PEAT PRODUCTS</t>
  </si>
  <si>
    <t>OIL SHALE &amp; OIL SANDS</t>
  </si>
  <si>
    <t>Other oil products</t>
  </si>
  <si>
    <t>C0000X0350-0370</t>
  </si>
  <si>
    <t>P1000</t>
  </si>
  <si>
    <t>S2000</t>
  </si>
  <si>
    <t>O4000XBIO</t>
  </si>
  <si>
    <t>G3000</t>
  </si>
  <si>
    <t>RA000</t>
  </si>
  <si>
    <t>W6100_6220</t>
  </si>
  <si>
    <t>H8000</t>
  </si>
  <si>
    <t>E7000</t>
  </si>
  <si>
    <t>Oil and petroleum products</t>
  </si>
  <si>
    <t>Crude oil</t>
  </si>
  <si>
    <t>+</t>
  </si>
  <si>
    <t>PPRD</t>
  </si>
  <si>
    <t>RCV_RCY</t>
  </si>
  <si>
    <t>IMP</t>
  </si>
  <si>
    <t>EXP</t>
  </si>
  <si>
    <t>STK_CHG</t>
  </si>
  <si>
    <t>GAE</t>
  </si>
  <si>
    <t>INTMARB</t>
  </si>
  <si>
    <t>GIC</t>
  </si>
  <si>
    <t>INTAVI</t>
  </si>
  <si>
    <t>NRGSUP</t>
  </si>
  <si>
    <t>GIC2020-2030</t>
  </si>
  <si>
    <t>PEC2020-2030</t>
  </si>
  <si>
    <t>FEC2020-2030</t>
  </si>
  <si>
    <t>TI_E</t>
  </si>
  <si>
    <t>TI_EHG_E</t>
  </si>
  <si>
    <t>Main activity producer electricity only</t>
  </si>
  <si>
    <t>TI_EHG_MAPE_E</t>
  </si>
  <si>
    <t>Main activity producer CHP</t>
  </si>
  <si>
    <t>TI_EHG_MAPCHP_E</t>
  </si>
  <si>
    <t>Main activity producer heat only</t>
  </si>
  <si>
    <t>TI_EHG_MAPH_E</t>
  </si>
  <si>
    <t>Autoproducer electricity only</t>
  </si>
  <si>
    <t>TI_EHG_APE_E</t>
  </si>
  <si>
    <t xml:space="preserve">Autoproducer CHP </t>
  </si>
  <si>
    <t>TI_EHG_APCHP_E</t>
  </si>
  <si>
    <t>Autoproducer heat only</t>
  </si>
  <si>
    <t>TI_EHG_APH_E</t>
  </si>
  <si>
    <t>Electrically driven heat pumps</t>
  </si>
  <si>
    <t>TI_EHG_EDHP</t>
  </si>
  <si>
    <t>Electric boilers</t>
  </si>
  <si>
    <t>TI_EHG_EB</t>
  </si>
  <si>
    <t>Electricity for pumped storage</t>
  </si>
  <si>
    <t>TI_EHG_EPS</t>
  </si>
  <si>
    <t>Derived heat for electricity production</t>
  </si>
  <si>
    <t>TI_EHG_DHEP</t>
  </si>
  <si>
    <t>Coke ovens</t>
  </si>
  <si>
    <t>TI_CO_E</t>
  </si>
  <si>
    <t>Blast furnaces</t>
  </si>
  <si>
    <t>TI_BF_E</t>
  </si>
  <si>
    <t>Gas works</t>
  </si>
  <si>
    <t>TI_GW_E</t>
  </si>
  <si>
    <t>TI_RPI_E</t>
  </si>
  <si>
    <t>TI_RPI_RI_E</t>
  </si>
  <si>
    <t>TI_RPI_BPI_E</t>
  </si>
  <si>
    <t>TI_RPI_PT_E</t>
  </si>
  <si>
    <t>TI_RPI_IT_E</t>
  </si>
  <si>
    <t>TI_RPI_DU_E</t>
  </si>
  <si>
    <t>TI_RPI_PII_E</t>
  </si>
  <si>
    <t>Patent fuel plants</t>
  </si>
  <si>
    <t>TI_PF_E</t>
  </si>
  <si>
    <t>BKB &amp; PB plants</t>
  </si>
  <si>
    <t>TI_BKBPB_E</t>
  </si>
  <si>
    <t>Coal liquefaction plants</t>
  </si>
  <si>
    <t>TI_CL_E</t>
  </si>
  <si>
    <t>TI_BNG_E</t>
  </si>
  <si>
    <t>TI_LBB_E</t>
  </si>
  <si>
    <t>Charcoal production plants</t>
  </si>
  <si>
    <t>TI_CPP_E</t>
  </si>
  <si>
    <t>TI_GTL_E</t>
  </si>
  <si>
    <t>TI_NSP_E</t>
  </si>
  <si>
    <t>TO</t>
  </si>
  <si>
    <t>TO_EHG</t>
  </si>
  <si>
    <t>TO_EHG_MAPE</t>
  </si>
  <si>
    <t>TO_EHG_MAPCHP</t>
  </si>
  <si>
    <t>TO_EHG_MAPH</t>
  </si>
  <si>
    <t>TO_EHG_APE</t>
  </si>
  <si>
    <t>TO_EHG_APCHP</t>
  </si>
  <si>
    <t>TO_EHG_APH</t>
  </si>
  <si>
    <t>TO_EHG_EDHP</t>
  </si>
  <si>
    <t>TO_EHG_EB</t>
  </si>
  <si>
    <t>Pumped hydro</t>
  </si>
  <si>
    <t>TO_EHG_PH</t>
  </si>
  <si>
    <t>TO_EHG_OTH</t>
  </si>
  <si>
    <t>TO_CO</t>
  </si>
  <si>
    <t>TO_BF</t>
  </si>
  <si>
    <t>TO_GW</t>
  </si>
  <si>
    <t>TO_RPI</t>
  </si>
  <si>
    <t>TO_RPI_RO</t>
  </si>
  <si>
    <t>TO_RPI_BKFLOW</t>
  </si>
  <si>
    <t>TO_RPI_PT</t>
  </si>
  <si>
    <t>TO_RPI_IT</t>
  </si>
  <si>
    <t>TO_RPI_PPR</t>
  </si>
  <si>
    <t>TO_RPI_PIR</t>
  </si>
  <si>
    <t>TO_PF</t>
  </si>
  <si>
    <t>TO_BKBPB</t>
  </si>
  <si>
    <t>TO_CL</t>
  </si>
  <si>
    <t>TO_BNG</t>
  </si>
  <si>
    <t>TO_LBB</t>
  </si>
  <si>
    <t>TO_CPP</t>
  </si>
  <si>
    <t>TO_GTL</t>
  </si>
  <si>
    <t>TO_NSP</t>
  </si>
  <si>
    <t>NRG_E</t>
  </si>
  <si>
    <t>Own use in electricity &amp; heat generation</t>
  </si>
  <si>
    <t>NRG_EHG_E</t>
  </si>
  <si>
    <t>Coal mines</t>
  </si>
  <si>
    <t>NRG_CM_E</t>
  </si>
  <si>
    <t>Oil &amp; natural gas extraction plants</t>
  </si>
  <si>
    <t>NRG_OIL_NG_E</t>
  </si>
  <si>
    <t>NRG_PF_E</t>
  </si>
  <si>
    <t>NRG_CO_E</t>
  </si>
  <si>
    <t>NRG_BKBPB_E</t>
  </si>
  <si>
    <t>NRG_GW_E</t>
  </si>
  <si>
    <t>NRG_BF_E</t>
  </si>
  <si>
    <t>Petroleum refineries (oil refineries)</t>
  </si>
  <si>
    <t>NRG_PR_E</t>
  </si>
  <si>
    <t>Nuclear industry</t>
  </si>
  <si>
    <t>NRG_NI_E</t>
  </si>
  <si>
    <t>NRG_CL_E</t>
  </si>
  <si>
    <t>Liquefaction &amp; regasification plants (LNG)</t>
  </si>
  <si>
    <t>NRG_LNG_E</t>
  </si>
  <si>
    <t>Gasification plants for biogas</t>
  </si>
  <si>
    <t>NRG_BIOG_E</t>
  </si>
  <si>
    <t>Gas-to-liquids (GTL) plants</t>
  </si>
  <si>
    <t>NRG_GTL_E</t>
  </si>
  <si>
    <t>NRG_CPP_E</t>
  </si>
  <si>
    <t>Not elsewhere specified (energy)</t>
  </si>
  <si>
    <t>NRG_NSP_E</t>
  </si>
  <si>
    <t>Distribution losses</t>
  </si>
  <si>
    <t>DL</t>
  </si>
  <si>
    <t>Available for final consumption</t>
  </si>
  <si>
    <t>AFC</t>
  </si>
  <si>
    <t>FC_NE</t>
  </si>
  <si>
    <t>TI_NRG_FC_IND_NE</t>
  </si>
  <si>
    <t>TI_NE</t>
  </si>
  <si>
    <t>NRG_NE</t>
  </si>
  <si>
    <t>FC_IND_NE</t>
  </si>
  <si>
    <t>FC_TRA_NE</t>
  </si>
  <si>
    <t>FC_OTH_NE</t>
  </si>
  <si>
    <t>Final energy consumption</t>
  </si>
  <si>
    <t>FC_E</t>
  </si>
  <si>
    <t>Industry sector</t>
  </si>
  <si>
    <t>FC_IND_E</t>
  </si>
  <si>
    <t>Iron &amp; steel</t>
  </si>
  <si>
    <t>FC_IND_IS_E</t>
  </si>
  <si>
    <t>Chemical &amp; petrochemical</t>
  </si>
  <si>
    <t>FC_IND_CPC_E</t>
  </si>
  <si>
    <t>Non-ferrous metals</t>
  </si>
  <si>
    <t>FC_IND_NFM_E</t>
  </si>
  <si>
    <t>Non-metallic minerals</t>
  </si>
  <si>
    <t>FC_IND_NMM_E</t>
  </si>
  <si>
    <t>Transport equipment</t>
  </si>
  <si>
    <t>FC_IND_TE_E</t>
  </si>
  <si>
    <t>Machinery</t>
  </si>
  <si>
    <t>FC_IND_MAC_E</t>
  </si>
  <si>
    <t>Mining &amp; quarrying</t>
  </si>
  <si>
    <t>FC_IND_MQ_E</t>
  </si>
  <si>
    <t>Food, beverages &amp; tobacco</t>
  </si>
  <si>
    <t>FC_IND_FBT_E</t>
  </si>
  <si>
    <t>Paper, pulp &amp; printing</t>
  </si>
  <si>
    <t>FC_IND_PPP_E</t>
  </si>
  <si>
    <t>Wood &amp; wood products</t>
  </si>
  <si>
    <t>FC_IND_WP_E</t>
  </si>
  <si>
    <t>Construction</t>
  </si>
  <si>
    <t>FC_IND_CON_E</t>
  </si>
  <si>
    <t>Textile &amp; leather</t>
  </si>
  <si>
    <t>FC_IND_TL_E</t>
  </si>
  <si>
    <t>Not elsewhere specified (industry)</t>
  </si>
  <si>
    <t>FC_IND_NSP_E</t>
  </si>
  <si>
    <t>Transport sector</t>
  </si>
  <si>
    <t>FC_TRA_E</t>
  </si>
  <si>
    <t>Rail</t>
  </si>
  <si>
    <t>FC_TRA_RAIL_E</t>
  </si>
  <si>
    <t>Road</t>
  </si>
  <si>
    <t>FC_TRA_ROAD_E</t>
  </si>
  <si>
    <t>Domestic aviation</t>
  </si>
  <si>
    <t>FC_TRA_DAVI_E</t>
  </si>
  <si>
    <t>Domestic navigation</t>
  </si>
  <si>
    <t>FC_TRA_DNAVI_E</t>
  </si>
  <si>
    <t>Pipeline transport</t>
  </si>
  <si>
    <t>FC_TRA_PIPE_E</t>
  </si>
  <si>
    <t>Not elsewhere specified (transport)</t>
  </si>
  <si>
    <t>FC_TRA_NSP_E</t>
  </si>
  <si>
    <t>Other sectors</t>
  </si>
  <si>
    <t>FC_OTH_E</t>
  </si>
  <si>
    <t>Commercial &amp; public services</t>
  </si>
  <si>
    <t>FC_OTH_CP_E</t>
  </si>
  <si>
    <t>Households</t>
  </si>
  <si>
    <t>FC_OTH_HH_E</t>
  </si>
  <si>
    <t>Agriculture &amp; forestry</t>
  </si>
  <si>
    <t>FC_OTH_AF_E</t>
  </si>
  <si>
    <t>Fishing</t>
  </si>
  <si>
    <t>FC_OTH_FISH_E</t>
  </si>
  <si>
    <t>Not elsewhere specified (other)</t>
  </si>
  <si>
    <t>FC_OTH_NSP_E</t>
  </si>
  <si>
    <t>Statistical differences</t>
  </si>
  <si>
    <t>STATDIFF</t>
  </si>
  <si>
    <t>Electricity trade</t>
  </si>
  <si>
    <t>Final consumption - other sectors - households - energy use</t>
  </si>
  <si>
    <t>Final energy consumption - Energy sector</t>
  </si>
  <si>
    <t>Final energy consumption - Transport sector</t>
  </si>
  <si>
    <t>Final energy consumption - Industry sector</t>
  </si>
  <si>
    <t>Final energy consumption - Households</t>
  </si>
  <si>
    <t>Final energy consumption - Agriculture and forestry</t>
  </si>
  <si>
    <t>Final energy consumption - Services</t>
  </si>
  <si>
    <t>Population on 1 January by age and sex [demo_pjan]</t>
  </si>
  <si>
    <t>http://appsso.eurostat.ec.europa.eu/nui/show.do?query=BOOKMARK_DS-054198_QID_EB24118_UID_-3F171EB0&amp;layout=TIME,C,X,0;GEO,L,Y,0;AGE,L,Z,0;SEX,L,Z,1;UNIT,L,Z,2;INDICATORS,C,Z,3;&amp;zSelection=DS-054198AGE,TOTAL;DS-054198SEX,T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</si>
  <si>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AGE</t>
  </si>
  <si>
    <t>SEX</t>
  </si>
  <si>
    <t>Number</t>
  </si>
  <si>
    <t>GEO/TIME</t>
  </si>
  <si>
    <t>(MWh per capita)</t>
  </si>
  <si>
    <t>GDP and main components (output, expenditure and income) [nama_10_gdp]</t>
  </si>
  <si>
    <t>NA_ITEM</t>
  </si>
  <si>
    <t>Gross domestic product at market prices</t>
  </si>
  <si>
    <t>CP_MPPS - Current prices, million purchasing power standards</t>
  </si>
  <si>
    <t>BE - Belgium</t>
  </si>
  <si>
    <t>BG - Bulgaria</t>
  </si>
  <si>
    <t>CZ - Czechia</t>
  </si>
  <si>
    <t>DK - Denmark</t>
  </si>
  <si>
    <t>DE - Germany (until 1990 former territory of the FRG)</t>
  </si>
  <si>
    <t>EE - Estonia</t>
  </si>
  <si>
    <t>IE - Ireland</t>
  </si>
  <si>
    <t>EL - Greece</t>
  </si>
  <si>
    <t>ES - Spain</t>
  </si>
  <si>
    <t>FR - France</t>
  </si>
  <si>
    <t>HR - Croatia</t>
  </si>
  <si>
    <t>IT - Italy</t>
  </si>
  <si>
    <t>CY - Cyprus</t>
  </si>
  <si>
    <t>LV - Latvia</t>
  </si>
  <si>
    <t>LT - Lithuania</t>
  </si>
  <si>
    <t>LU - Luxembourg</t>
  </si>
  <si>
    <t>HU - Hungary</t>
  </si>
  <si>
    <t>MT - Malta</t>
  </si>
  <si>
    <t>NL - Netherlands</t>
  </si>
  <si>
    <t>AT - Austria</t>
  </si>
  <si>
    <t>PL - Poland</t>
  </si>
  <si>
    <t>PT - Portugal</t>
  </si>
  <si>
    <t>RO - Romania</t>
  </si>
  <si>
    <t>SI - Slovenia</t>
  </si>
  <si>
    <t>SK - Slovakia</t>
  </si>
  <si>
    <t>FI - Finland</t>
  </si>
  <si>
    <t>SE - Sweden</t>
  </si>
  <si>
    <t>UK - United Kingdom</t>
  </si>
  <si>
    <t>IS - Iceland</t>
  </si>
  <si>
    <t>NO - Norway</t>
  </si>
  <si>
    <t>ME - Montenegro</t>
  </si>
  <si>
    <t>MK - North Macedonia</t>
  </si>
  <si>
    <t>AL - Albania</t>
  </si>
  <si>
    <t>RS - Serbia</t>
  </si>
  <si>
    <t>TR - Turkey</t>
  </si>
  <si>
    <t>BA - Bosnia and Herzegovina</t>
  </si>
  <si>
    <r>
      <t>Source:</t>
    </r>
    <r>
      <rPr>
        <sz val="9"/>
        <color theme="1"/>
        <rFont val="Arial"/>
        <family val="2"/>
      </rPr>
      <t xml:space="preserve"> Eurostat (online data codes: nrg_cb_e, demo_pjan)</t>
    </r>
  </si>
  <si>
    <r>
      <t>Source:</t>
    </r>
    <r>
      <rPr>
        <sz val="9"/>
        <color theme="1"/>
        <rFont val="Arial"/>
        <family val="2"/>
      </rPr>
      <t xml:space="preserve"> Eurostat (online data codes: nrg_cb_e, nama_10_gdp)</t>
    </r>
  </si>
  <si>
    <r>
      <t>Source:</t>
    </r>
    <r>
      <rPr>
        <sz val="9"/>
        <color theme="1"/>
        <rFont val="Arial"/>
        <family val="2"/>
      </rPr>
      <t xml:space="preserve"> Eurostat (online data code: nrg_bal_s)</t>
    </r>
  </si>
  <si>
    <t>NON-RENEWABLE WASTE</t>
  </si>
  <si>
    <t>(thousand tonnes of oil equivalent)</t>
  </si>
  <si>
    <t>Peat &amp; peat products</t>
  </si>
  <si>
    <t>Oil shale &amp; oil sands</t>
  </si>
  <si>
    <t>Oil &amp; petroleum products</t>
  </si>
  <si>
    <t>Natural gas &amp; manufactured gases</t>
  </si>
  <si>
    <t>Renewables &amp; biofuels</t>
  </si>
  <si>
    <t>Waste (non-renewable)</t>
  </si>
  <si>
    <t>Input for Electricity &amp; Heat production</t>
  </si>
  <si>
    <t>https://appsso.eurostat.ec.europa.eu/nui/show.do?query=BOOKMARK_DS-1029270_QID_147AA983_UID_-3F171EB0&amp;layout=TIME,C,X,0;SIEC,L,Y,0;GEO,L,Z,0;UNIT,L,Z,1;NRG_BAL,L,Z,2;INDICATORS,C,Z,3;&amp;zSelection=DS-1029270UNIT,GWH;DS-1029270NRG_BAL,GEP;DS-1029270INDICATORS,OBS_FLAG;DS-1029270GEO,EU27_2020;&amp;rankName1=UNIT_1_2_-1_2&amp;rankName2=INDICATORS_1_2_-1_2&amp;rankName3=GEO_1_2_1_1&amp;rankName4=NRG-BAL_1_2_1_1&amp;rankName5=TIME_1_0_0_0&amp;rankName6=SIEC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</si>
  <si>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-1029603_QID_-6BF2640C_UID_-3F171EB0&amp;layout=TIME,C,X,0;SIEC,L,Y,0;OPERATOR,L,Y,1;GEO,L,Z,0;UNIT,L,Z,1;INDICATORS,C,Z,2;&amp;zSelection=DS-1029603INDICATORS,OBS_FLAG;DS-1029603UNIT,MW;DS-1029603GEO,EU27_2020;&amp;rankName1=UNIT_1_2_-1_2&amp;rankName2=INDICATORS_1_2_-1_2&amp;rankName3=GEO_1_2_0_1&amp;rankName4=TIME_1_0_0_0&amp;rankName5=SIEC_1_2_0_1&amp;rankName6=OPERATOR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</si>
  <si>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-1029270_QID_-65C7B004_UID_-3F171EB0&amp;layout=TIME,C,X,0;SIEC,L,Y,0;GEO,L,Z,0;UNIT,L,Z,1;NRG_BAL,L,Z,2;INDICATORS,C,Z,3;&amp;zSelection=DS-1029270UNIT,GWH;DS-1029270NRG_BAL,GHP;DS-1029270INDICATORS,OBS_FLAG;DS-1029270GEO,EU27_2020;&amp;rankName1=UNIT_1_2_-1_2&amp;rankName2=INDICATORS_1_2_-1_2&amp;rankName3=GEO_1_2_0_1&amp;rankName4=NRG-BAL_1_2_0_1&amp;rankName5=TIME_1_0_0_0&amp;rankName6=SIEC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</si>
  <si>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-1028926_QID_-11B5CDC2_UID_-3F171EB0&amp;layout=TIME,C,X,0;NRG_BAL,L,Y,0;GEO,L,Z,0;SIEC,L,Z,1;UNIT,L,Z,2;INDICATORS,C,Z,3;&amp;zSelection=DS-1028926UNIT,GWH;DS-1028926INDICATORS,OBS_FLAG;DS-1028926SIEC,E7000;DS-1028926GEO,EU27_2020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</si>
  <si>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-1028926_QID_79F67D93_UID_-3F171EB0&amp;layout=TIME,C,X,0;GEO,L,Y,0;NRG_BAL,L,Z,0;SIEC,L,Z,1;UNIT,L,Z,2;INDICATORS,C,Z,3;&amp;zSelection=DS-1028926UNIT,GWH;DS-1028926INDICATORS,OBS_FLAG;DS-1028926SIEC,E7000;DS-1028926NRG_BAL,FC_OTH_HH_E;&amp;rankName1=UNIT_1_2_-1_2&amp;rankName2=SIEC_1_2_-1_2&amp;rankName3=INDICATORS_1_2_-1_2&amp;rankName4=NRG-BAL_1_2_0_1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</si>
  <si>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-1028926_QID_6F3E333A_UID_-3F171EB0&amp;layout=TIME,C,X,0;GEO,L,Y,0;NRG_BAL,L,Z,0;SIEC,L,Z,1;UNIT,L,Z,2;INDICATORS,C,Z,3;&amp;zSelection=DS-1028926UNIT,GWH;DS-1028926INDICATORS,OBS_FLAG;DS-1028926NRG_BAL,FC;DS-1028926SIEC,E7000;&amp;rankName1=UNIT_1_2_-1_2&amp;rankName2=SIEC_1_2_-1_2&amp;rankName3=INDICATORS_1_2_-1_2&amp;rankName4=NRG-BAL_1_2_0_1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</si>
  <si>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-406763_QID_6681772E_UID_-3F171EB0&amp;layout=UNIT,B,X,0;GEO,B,Y,0;NA_ITEM,L,Z,0;TIME,C,Z,1;INDICATORS,C,Z,2;&amp;zSelection=DS-406763INDICATORS,OBS_FLAG;DS-406763NA_ITEM,B1GQ;DS-406763TIME,2018;&amp;rankName1=INDICATORS_1_2_-1_2&amp;rankName2=TIME_1_0_0_0&amp;rankName3=NA-ITEM_1_2_0_0&amp;rankName4=UNIT_1_2_0_0&amp;rankName5=GEO_1_2_0_1&amp;rStp=&amp;cStp=&amp;rDCh=&amp;cDCh=&amp;rDM=true&amp;cDM=true&amp;footnes=false&amp;empty=false&amp;wai=false&amp;time_mode=NONE&amp;time_most_recent=false&amp;lang=EN&amp;cfo=%23%23%23%2C%23%23%23.%23%23%23</t>
  </si>
  <si>
    <t>European Union - 27 countries (from 2020)</t>
  </si>
  <si>
    <t>EU-27</t>
  </si>
  <si>
    <t>Euro area - 19 countries  (from 2015)</t>
  </si>
  <si>
    <t>Bosnia and Herzegovina (¹)</t>
  </si>
  <si>
    <t>(kWh per thousand EUR (PPS))</t>
  </si>
  <si>
    <t>* This designation is without prejudice to positions on status, and is in line with UNSCR 1244/1999 and the ICJ Opinion on the Kosovo Declaration of Independence.</t>
  </si>
  <si>
    <t>Kosovo *</t>
  </si>
  <si>
    <t>2017</t>
  </si>
  <si>
    <t>2018</t>
  </si>
  <si>
    <t>2019</t>
  </si>
  <si>
    <t xml:space="preserve">Gas oil and diesel oil </t>
  </si>
  <si>
    <t>Table 1: Gross electricity production by fuel, EU-27, 2000-2019</t>
  </si>
  <si>
    <t>Table 2: Maximum electrical capacity, EU-27, 2000-2019</t>
  </si>
  <si>
    <t>TIME</t>
  </si>
  <si>
    <t>Table 3: Electricity consumption and trade, 2019</t>
  </si>
  <si>
    <t>Table 4: Gross derived heat generation by fuel, EU-27, 2000-2019</t>
  </si>
  <si>
    <t>Figure 1: Gross electricity production by fuel, EU-27, 2000-2019</t>
  </si>
  <si>
    <t>Figure 2: Gross derived heat production by fuel, EU-27, 2000-2019</t>
  </si>
  <si>
    <t>Figure 3: Consumption of electricity by sector, EU-27, 2000-2019</t>
  </si>
  <si>
    <t>Table 5: Simplified balance for electricity and derived heat, EU-27, 2019</t>
  </si>
  <si>
    <t>Figure 4: Households consumption of electricity per capita, 2019</t>
  </si>
  <si>
    <t>Figure 5: Final consumption of electricity per GDP (PPS), 2019</t>
  </si>
  <si>
    <t>no data</t>
  </si>
  <si>
    <t>(¹) 2012 data instead of 2019 for population.</t>
  </si>
  <si>
    <t>ktoe</t>
  </si>
  <si>
    <t>Electricity &amp; heat generation</t>
  </si>
  <si>
    <t>Energy sector</t>
  </si>
  <si>
    <t>Figure 1: Gross electricity production by fuel, EU, 2000-2019</t>
  </si>
  <si>
    <t>Table 2: Maximum electrical capacity, EU, 2000-2019</t>
  </si>
  <si>
    <t>Figure 2: Gross derived heat production by fuel, EU, 2000-2019</t>
  </si>
  <si>
    <t>Figure 3: Consumption of electricity by sector, EU, 2000-2019</t>
  </si>
  <si>
    <t>Table 5: Simplified balance for electricity and derived heat, EU, 2019</t>
  </si>
  <si>
    <t>(:) not available</t>
  </si>
  <si>
    <t>EU</t>
  </si>
  <si>
    <t>Kosovo (¹)</t>
  </si>
  <si>
    <t xml:space="preserve">(²) 2017 data instead of 2019 for population. </t>
  </si>
  <si>
    <t>Moldova (²)</t>
  </si>
  <si>
    <t>EU 2020 - European Union - 27 countries (from 2020)</t>
  </si>
  <si>
    <t>Table 1: Gross electricity production by fuel, EU, 2000-2019</t>
  </si>
  <si>
    <t>Table 4: Gross derived heat generation by fuel, EU, 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</si>
</sst>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dd\.mm\.yy"/>
    <numFmt numFmtId="165" formatCode="#,##0.0_i"/>
    <numFmt numFmtId="166" formatCode="#,##0_i"/>
    <numFmt numFmtId="167" formatCode="#,##0.0_ ;\-#,##0.0\ "/>
    <numFmt numFmtId="168" formatCode="_-* #,##0\ _€_-;\-* #,##0\ _€_-;_-* &quot;-&quot;??\ _€_-;_-@_-"/>
    <numFmt numFmtId="169" formatCode="#,##0.0"/>
    <numFmt numFmtId="170" formatCode="???,???.00"/>
    <numFmt numFmtId="171" formatCode="0.0%"/>
    <numFmt numFmtId="172" formatCode="0.0"/>
    <numFmt numFmtId="173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6"/>
      <name val="Arial Narrow"/>
      <family val="2"/>
    </font>
    <font>
      <b/>
      <sz val="9"/>
      <color theme="1"/>
      <name val="Arial Narrow"/>
      <family val="2"/>
    </font>
    <font>
      <b/>
      <sz val="9"/>
      <color theme="6"/>
      <name val="Arial Narrow"/>
      <family val="2"/>
    </font>
    <font>
      <b/>
      <sz val="8"/>
      <color theme="6"/>
      <name val="Arial Narrow"/>
      <family val="2"/>
    </font>
    <font>
      <b/>
      <sz val="10"/>
      <name val="Arial"/>
      <family val="2"/>
    </font>
    <font>
      <b/>
      <sz val="9"/>
      <color theme="6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indexed="55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theme="1"/>
      </top>
      <bottom style="thin">
        <color theme="1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hair">
        <color rgb="FFC0C0C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1" fillId="0" borderId="0">
      <alignment/>
      <protection/>
    </xf>
    <xf numFmtId="0" fontId="5" fillId="0" borderId="0" applyNumberFormat="0" applyProtection="0">
      <alignment horizontal="center" vertical="center"/>
    </xf>
  </cellStyleXfs>
  <cellXfs count="2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3" fontId="4" fillId="0" borderId="1" xfId="0" applyNumberFormat="1" applyFont="1" applyBorder="1"/>
    <xf numFmtId="0" fontId="4" fillId="3" borderId="1" xfId="0" applyFont="1" applyFill="1" applyBorder="1"/>
    <xf numFmtId="3" fontId="5" fillId="0" borderId="1" xfId="0" applyNumberFormat="1" applyFont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9" borderId="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166" fontId="3" fillId="0" borderId="9" xfId="20" applyNumberFormat="1" applyBorder="1" applyAlignment="1">
      <alignment horizontal="right"/>
    </xf>
    <xf numFmtId="166" fontId="3" fillId="0" borderId="10" xfId="20" applyNumberFormat="1" applyBorder="1" applyAlignment="1">
      <alignment horizontal="right"/>
    </xf>
    <xf numFmtId="166" fontId="3" fillId="0" borderId="4" xfId="20" applyNumberFormat="1" applyBorder="1" applyAlignment="1">
      <alignment horizontal="right"/>
    </xf>
    <xf numFmtId="166" fontId="3" fillId="0" borderId="3" xfId="20" applyNumberFormat="1" applyBorder="1" applyAlignment="1">
      <alignment horizontal="right"/>
    </xf>
    <xf numFmtId="166" fontId="3" fillId="0" borderId="6" xfId="20" applyNumberForma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2" fillId="9" borderId="2" xfId="0" applyFont="1" applyFill="1" applyBorder="1" applyAlignment="1">
      <alignment horizontal="center" vertical="center" wrapText="1"/>
    </xf>
    <xf numFmtId="165" fontId="3" fillId="0" borderId="4" xfId="20" applyNumberFormat="1" applyBorder="1" applyAlignment="1">
      <alignment horizontal="right"/>
    </xf>
    <xf numFmtId="165" fontId="3" fillId="0" borderId="5" xfId="20" applyNumberFormat="1" applyBorder="1" applyAlignment="1">
      <alignment horizontal="right"/>
    </xf>
    <xf numFmtId="165" fontId="3" fillId="0" borderId="6" xfId="20" applyNumberFormat="1" applyBorder="1" applyAlignment="1">
      <alignment horizontal="right"/>
    </xf>
    <xf numFmtId="0" fontId="2" fillId="10" borderId="3" xfId="0" applyFont="1" applyFill="1" applyBorder="1" applyAlignment="1">
      <alignment horizontal="left"/>
    </xf>
    <xf numFmtId="166" fontId="3" fillId="10" borderId="3" xfId="20" applyNumberFormat="1" applyFill="1" applyBorder="1" applyAlignment="1">
      <alignment horizontal="right"/>
    </xf>
    <xf numFmtId="165" fontId="3" fillId="10" borderId="3" xfId="20" applyNumberFormat="1" applyFill="1" applyBorder="1" applyAlignment="1">
      <alignment horizontal="right"/>
    </xf>
    <xf numFmtId="165" fontId="3" fillId="0" borderId="8" xfId="20" applyNumberFormat="1" applyBorder="1" applyAlignment="1">
      <alignment horizontal="right"/>
    </xf>
    <xf numFmtId="0" fontId="2" fillId="10" borderId="6" xfId="0" applyFont="1" applyFill="1" applyBorder="1" applyAlignment="1">
      <alignment horizontal="left"/>
    </xf>
    <xf numFmtId="165" fontId="3" fillId="10" borderId="6" xfId="20" applyNumberFormat="1" applyFill="1" applyBorder="1" applyAlignment="1">
      <alignment horizontal="right"/>
    </xf>
    <xf numFmtId="0" fontId="4" fillId="11" borderId="1" xfId="0" applyFont="1" applyFill="1" applyBorder="1"/>
    <xf numFmtId="0" fontId="4" fillId="12" borderId="1" xfId="0" applyFont="1" applyFill="1" applyBorder="1"/>
    <xf numFmtId="0" fontId="4" fillId="13" borderId="1" xfId="0" applyFont="1" applyFill="1" applyBorder="1"/>
    <xf numFmtId="0" fontId="2" fillId="0" borderId="0" xfId="0" applyFont="1" applyBorder="1" applyAlignment="1">
      <alignment horizontal="left"/>
    </xf>
    <xf numFmtId="166" fontId="2" fillId="0" borderId="4" xfId="20" applyNumberFormat="1" applyFont="1" applyBorder="1" applyAlignment="1">
      <alignment horizontal="left"/>
    </xf>
    <xf numFmtId="166" fontId="2" fillId="0" borderId="6" xfId="20" applyNumberFormat="1" applyFont="1" applyBorder="1" applyAlignment="1">
      <alignment horizontal="left"/>
    </xf>
    <xf numFmtId="0" fontId="2" fillId="9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9" fillId="14" borderId="0" xfId="21" applyFont="1" applyFill="1" applyAlignment="1">
      <alignment horizontal="left" vertical="center"/>
      <protection/>
    </xf>
    <xf numFmtId="0" fontId="10" fillId="14" borderId="0" xfId="21" applyFont="1" applyFill="1" applyAlignment="1">
      <alignment horizontal="left" vertical="center"/>
      <protection/>
    </xf>
    <xf numFmtId="167" fontId="9" fillId="14" borderId="0" xfId="18" applyNumberFormat="1" applyFont="1" applyFill="1" applyAlignment="1">
      <alignment horizontal="left" vertical="center"/>
    </xf>
    <xf numFmtId="0" fontId="13" fillId="14" borderId="0" xfId="21" applyFont="1" applyFill="1" applyAlignment="1">
      <alignment vertical="center"/>
      <protection/>
    </xf>
    <xf numFmtId="167" fontId="9" fillId="9" borderId="13" xfId="18" applyNumberFormat="1" applyFont="1" applyFill="1" applyBorder="1" applyAlignment="1">
      <alignment horizontal="center" vertical="center" wrapText="1"/>
    </xf>
    <xf numFmtId="0" fontId="3" fillId="14" borderId="0" xfId="21" applyFont="1" applyFill="1" applyAlignment="1">
      <alignment horizontal="center" vertical="center"/>
      <protection/>
    </xf>
    <xf numFmtId="0" fontId="9" fillId="14" borderId="0" xfId="21" applyFont="1" applyFill="1" applyAlignment="1">
      <alignment horizontal="center" vertical="center"/>
      <protection/>
    </xf>
    <xf numFmtId="168" fontId="9" fillId="14" borderId="0" xfId="18" applyNumberFormat="1" applyFont="1" applyFill="1" applyAlignment="1">
      <alignment horizontal="center" vertical="center"/>
    </xf>
    <xf numFmtId="169" fontId="9" fillId="14" borderId="9" xfId="18" applyNumberFormat="1" applyFont="1" applyFill="1" applyBorder="1" applyAlignment="1">
      <alignment horizontal="right" vertical="center"/>
    </xf>
    <xf numFmtId="169" fontId="9" fillId="14" borderId="8" xfId="18" applyNumberFormat="1" applyFont="1" applyFill="1" applyBorder="1" applyAlignment="1">
      <alignment horizontal="right" vertical="center"/>
    </xf>
    <xf numFmtId="0" fontId="9" fillId="14" borderId="0" xfId="21" applyFont="1" applyFill="1" applyAlignment="1">
      <alignment vertical="center"/>
      <protection/>
    </xf>
    <xf numFmtId="169" fontId="9" fillId="14" borderId="10" xfId="18" applyNumberFormat="1" applyFont="1" applyFill="1" applyBorder="1" applyAlignment="1">
      <alignment horizontal="right" vertical="center"/>
    </xf>
    <xf numFmtId="169" fontId="9" fillId="14" borderId="14" xfId="18" applyNumberFormat="1" applyFont="1" applyFill="1" applyBorder="1" applyAlignment="1">
      <alignment horizontal="right" vertical="center"/>
    </xf>
    <xf numFmtId="169" fontId="9" fillId="14" borderId="15" xfId="18" applyNumberFormat="1" applyFont="1" applyFill="1" applyBorder="1" applyAlignment="1">
      <alignment horizontal="right" vertical="center"/>
    </xf>
    <xf numFmtId="169" fontId="12" fillId="10" borderId="16" xfId="18" applyNumberFormat="1" applyFont="1" applyFill="1" applyBorder="1" applyAlignment="1">
      <alignment horizontal="right" vertical="center"/>
    </xf>
    <xf numFmtId="169" fontId="12" fillId="10" borderId="17" xfId="18" applyNumberFormat="1" applyFont="1" applyFill="1" applyBorder="1" applyAlignment="1">
      <alignment horizontal="right" vertical="center"/>
    </xf>
    <xf numFmtId="169" fontId="9" fillId="14" borderId="18" xfId="18" applyNumberFormat="1" applyFont="1" applyFill="1" applyBorder="1" applyAlignment="1">
      <alignment horizontal="right" vertical="center"/>
    </xf>
    <xf numFmtId="169" fontId="12" fillId="10" borderId="13" xfId="18" applyNumberFormat="1" applyFont="1" applyFill="1" applyBorder="1" applyAlignment="1">
      <alignment horizontal="right" vertical="center"/>
    </xf>
    <xf numFmtId="169" fontId="12" fillId="10" borderId="7" xfId="18" applyNumberFormat="1" applyFont="1" applyFill="1" applyBorder="1" applyAlignment="1">
      <alignment horizontal="right" vertical="center"/>
    </xf>
    <xf numFmtId="169" fontId="9" fillId="10" borderId="16" xfId="18" applyNumberFormat="1" applyFont="1" applyFill="1" applyBorder="1" applyAlignment="1">
      <alignment horizontal="right" vertical="center"/>
    </xf>
    <xf numFmtId="167" fontId="9" fillId="14" borderId="0" xfId="18" applyNumberFormat="1" applyFont="1" applyFill="1" applyAlignment="1">
      <alignment horizontal="center" vertical="center"/>
    </xf>
    <xf numFmtId="167" fontId="9" fillId="14" borderId="0" xfId="18" applyNumberFormat="1" applyFont="1" applyFill="1" applyAlignment="1">
      <alignment vertical="center"/>
    </xf>
    <xf numFmtId="0" fontId="11" fillId="14" borderId="0" xfId="21" applyFont="1" applyFill="1" applyBorder="1" applyAlignment="1">
      <alignment vertical="center"/>
      <protection/>
    </xf>
    <xf numFmtId="0" fontId="2" fillId="10" borderId="0" xfId="0" applyFont="1" applyFill="1" applyBorder="1" applyAlignment="1">
      <alignment horizontal="left"/>
    </xf>
    <xf numFmtId="165" fontId="3" fillId="10" borderId="0" xfId="20" applyNumberFormat="1" applyFill="1" applyBorder="1" applyAlignment="1">
      <alignment horizontal="right"/>
    </xf>
    <xf numFmtId="0" fontId="2" fillId="10" borderId="19" xfId="0" applyFont="1" applyFill="1" applyBorder="1" applyAlignment="1">
      <alignment horizontal="left"/>
    </xf>
    <xf numFmtId="165" fontId="3" fillId="10" borderId="19" xfId="20" applyNumberFormat="1" applyFill="1" applyBorder="1" applyAlignment="1">
      <alignment horizontal="right"/>
    </xf>
    <xf numFmtId="165" fontId="3" fillId="0" borderId="3" xfId="20" applyNumberFormat="1" applyBorder="1" applyAlignment="1">
      <alignment horizontal="right"/>
    </xf>
    <xf numFmtId="165" fontId="3" fillId="0" borderId="0" xfId="20" applyNumberForma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10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2" fillId="9" borderId="7" xfId="0" applyFont="1" applyFill="1" applyBorder="1" applyAlignment="1">
      <alignment horizontal="center" vertical="center" wrapText="1"/>
    </xf>
    <xf numFmtId="166" fontId="3" fillId="10" borderId="23" xfId="20" applyNumberFormat="1" applyFill="1" applyBorder="1" applyAlignment="1">
      <alignment horizontal="right"/>
    </xf>
    <xf numFmtId="166" fontId="3" fillId="10" borderId="24" xfId="20" applyNumberFormat="1" applyFill="1" applyBorder="1" applyAlignment="1">
      <alignment horizontal="right"/>
    </xf>
    <xf numFmtId="0" fontId="2" fillId="9" borderId="25" xfId="0" applyFont="1" applyFill="1" applyBorder="1" applyAlignment="1">
      <alignment horizontal="center" vertical="center" wrapText="1"/>
    </xf>
    <xf numFmtId="166" fontId="3" fillId="10" borderId="26" xfId="20" applyNumberForma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171" fontId="3" fillId="0" borderId="0" xfId="15" applyNumberFormat="1" applyFont="1"/>
    <xf numFmtId="172" fontId="3" fillId="0" borderId="0" xfId="0" applyNumberFormat="1" applyFont="1"/>
    <xf numFmtId="1" fontId="3" fillId="0" borderId="0" xfId="0" applyNumberFormat="1" applyFont="1"/>
    <xf numFmtId="171" fontId="5" fillId="0" borderId="0" xfId="15" applyNumberFormat="1" applyFont="1"/>
    <xf numFmtId="0" fontId="1" fillId="2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2" borderId="27" xfId="0" applyFont="1" applyFill="1" applyBorder="1"/>
    <xf numFmtId="0" fontId="2" fillId="0" borderId="19" xfId="0" applyFont="1" applyBorder="1" applyAlignment="1">
      <alignment horizontal="left"/>
    </xf>
    <xf numFmtId="165" fontId="3" fillId="0" borderId="19" xfId="20" applyNumberFormat="1" applyBorder="1" applyAlignment="1">
      <alignment horizontal="right"/>
    </xf>
    <xf numFmtId="0" fontId="2" fillId="9" borderId="28" xfId="0" applyFont="1" applyFill="1" applyBorder="1" applyAlignment="1">
      <alignment horizontal="center" vertical="center" wrapText="1"/>
    </xf>
    <xf numFmtId="166" fontId="3" fillId="10" borderId="29" xfId="20" applyNumberFormat="1" applyFill="1" applyBorder="1" applyAlignment="1">
      <alignment horizontal="right"/>
    </xf>
    <xf numFmtId="166" fontId="3" fillId="10" borderId="30" xfId="20" applyNumberForma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3" fillId="15" borderId="0" xfId="0" applyFont="1" applyFill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67" fontId="14" fillId="15" borderId="31" xfId="18" applyNumberFormat="1" applyFont="1" applyFill="1" applyBorder="1" applyAlignment="1">
      <alignment horizontal="center" vertical="center" wrapText="1"/>
    </xf>
    <xf numFmtId="167" fontId="13" fillId="15" borderId="31" xfId="18" applyNumberFormat="1" applyFont="1" applyFill="1" applyBorder="1" applyAlignment="1">
      <alignment horizontal="center" vertical="center"/>
    </xf>
    <xf numFmtId="167" fontId="13" fillId="15" borderId="32" xfId="18" applyNumberFormat="1" applyFont="1" applyFill="1" applyBorder="1" applyAlignment="1">
      <alignment horizontal="center" vertical="center"/>
    </xf>
    <xf numFmtId="167" fontId="13" fillId="15" borderId="33" xfId="18" applyNumberFormat="1" applyFont="1" applyFill="1" applyBorder="1" applyAlignment="1">
      <alignment horizontal="center" vertical="center"/>
    </xf>
    <xf numFmtId="167" fontId="13" fillId="15" borderId="0" xfId="18" applyNumberFormat="1" applyFont="1" applyFill="1" applyBorder="1" applyAlignment="1">
      <alignment horizontal="center" vertical="center"/>
    </xf>
    <xf numFmtId="166" fontId="3" fillId="0" borderId="14" xfId="20" applyNumberForma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3" fillId="0" borderId="0" xfId="0" applyNumberFormat="1" applyFont="1"/>
    <xf numFmtId="0" fontId="5" fillId="15" borderId="0" xfId="0" applyNumberFormat="1" applyFont="1" applyFill="1" applyBorder="1" applyAlignment="1">
      <alignment/>
    </xf>
    <xf numFmtId="0" fontId="5" fillId="0" borderId="0" xfId="0" applyFont="1" applyFill="1"/>
    <xf numFmtId="0" fontId="2" fillId="0" borderId="34" xfId="0" applyFont="1" applyBorder="1" applyAlignment="1">
      <alignment horizontal="left"/>
    </xf>
    <xf numFmtId="165" fontId="3" fillId="0" borderId="34" xfId="20" applyNumberFormat="1" applyBorder="1" applyAlignment="1">
      <alignment horizontal="right"/>
    </xf>
    <xf numFmtId="3" fontId="15" fillId="0" borderId="1" xfId="0" applyNumberFormat="1" applyFont="1" applyBorder="1"/>
    <xf numFmtId="166" fontId="3" fillId="0" borderId="0" xfId="0" applyNumberFormat="1" applyFont="1"/>
    <xf numFmtId="3" fontId="5" fillId="0" borderId="0" xfId="0" applyNumberFormat="1" applyFont="1"/>
    <xf numFmtId="3" fontId="5" fillId="0" borderId="35" xfId="0" applyNumberFormat="1" applyFont="1" applyBorder="1"/>
    <xf numFmtId="3" fontId="5" fillId="0" borderId="36" xfId="0" applyNumberFormat="1" applyFont="1" applyBorder="1"/>
    <xf numFmtId="3" fontId="3" fillId="0" borderId="37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10" borderId="38" xfId="0" applyFont="1" applyFill="1" applyBorder="1" applyAlignment="1">
      <alignment horizontal="left"/>
    </xf>
    <xf numFmtId="166" fontId="3" fillId="15" borderId="0" xfId="20" applyNumberFormat="1" applyFill="1" applyBorder="1" applyAlignment="1">
      <alignment horizontal="right"/>
    </xf>
    <xf numFmtId="166" fontId="3" fillId="10" borderId="21" xfId="20" applyNumberFormat="1" applyFill="1" applyBorder="1" applyAlignment="1">
      <alignment horizontal="right"/>
    </xf>
    <xf numFmtId="169" fontId="3" fillId="0" borderId="0" xfId="0" applyNumberFormat="1" applyFont="1"/>
    <xf numFmtId="3" fontId="5" fillId="10" borderId="36" xfId="0" applyNumberFormat="1" applyFont="1" applyFill="1" applyBorder="1" applyAlignment="1">
      <alignment/>
    </xf>
    <xf numFmtId="172" fontId="3" fillId="0" borderId="0" xfId="15" applyNumberFormat="1" applyFont="1"/>
    <xf numFmtId="169" fontId="3" fillId="0" borderId="0" xfId="15" applyNumberFormat="1" applyFont="1"/>
    <xf numFmtId="173" fontId="3" fillId="0" borderId="0" xfId="0" applyNumberFormat="1" applyFont="1"/>
    <xf numFmtId="14" fontId="3" fillId="0" borderId="0" xfId="0" applyNumberFormat="1" applyFont="1"/>
    <xf numFmtId="0" fontId="5" fillId="2" borderId="39" xfId="0" applyFont="1" applyFill="1" applyBorder="1"/>
    <xf numFmtId="0" fontId="4" fillId="2" borderId="39" xfId="0" applyFont="1" applyFill="1" applyBorder="1"/>
    <xf numFmtId="0" fontId="4" fillId="3" borderId="39" xfId="0" applyFont="1" applyFill="1" applyBorder="1"/>
    <xf numFmtId="0" fontId="4" fillId="4" borderId="39" xfId="0" applyFont="1" applyFill="1" applyBorder="1"/>
    <xf numFmtId="0" fontId="4" fillId="12" borderId="39" xfId="0" applyFont="1" applyFill="1" applyBorder="1"/>
    <xf numFmtId="0" fontId="4" fillId="13" borderId="39" xfId="0" applyFont="1" applyFill="1" applyBorder="1"/>
    <xf numFmtId="0" fontId="4" fillId="5" borderId="39" xfId="0" applyFont="1" applyFill="1" applyBorder="1"/>
    <xf numFmtId="0" fontId="4" fillId="6" borderId="39" xfId="0" applyFont="1" applyFill="1" applyBorder="1"/>
    <xf numFmtId="0" fontId="4" fillId="7" borderId="39" xfId="0" applyFont="1" applyFill="1" applyBorder="1"/>
    <xf numFmtId="0" fontId="4" fillId="8" borderId="39" xfId="0" applyFont="1" applyFill="1" applyBorder="1"/>
    <xf numFmtId="0" fontId="5" fillId="2" borderId="36" xfId="0" applyFont="1" applyFill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Fill="1"/>
    <xf numFmtId="3" fontId="5" fillId="10" borderId="0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165" fontId="3" fillId="10" borderId="21" xfId="20" applyNumberFormat="1" applyFill="1" applyBorder="1" applyAlignment="1">
      <alignment horizontal="center"/>
    </xf>
    <xf numFmtId="165" fontId="3" fillId="10" borderId="0" xfId="20" applyNumberForma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65" fontId="3" fillId="0" borderId="0" xfId="20" applyNumberFormat="1" applyBorder="1" applyAlignment="1">
      <alignment horizontal="center"/>
    </xf>
    <xf numFmtId="165" fontId="3" fillId="0" borderId="4" xfId="20" applyNumberFormat="1" applyBorder="1" applyAlignment="1">
      <alignment horizontal="center"/>
    </xf>
    <xf numFmtId="165" fontId="3" fillId="0" borderId="22" xfId="20" applyNumberFormat="1" applyBorder="1" applyAlignment="1">
      <alignment horizontal="center"/>
    </xf>
    <xf numFmtId="165" fontId="3" fillId="0" borderId="6" xfId="20" applyNumberFormat="1" applyBorder="1" applyAlignment="1">
      <alignment horizontal="center"/>
    </xf>
    <xf numFmtId="165" fontId="3" fillId="0" borderId="8" xfId="20" applyNumberFormat="1" applyBorder="1" applyAlignment="1">
      <alignment horizontal="center"/>
    </xf>
    <xf numFmtId="165" fontId="3" fillId="0" borderId="5" xfId="2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10" borderId="3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14" borderId="0" xfId="21" applyFont="1" applyFill="1" applyBorder="1" applyAlignment="1">
      <alignment horizontal="center" vertical="center"/>
      <protection/>
    </xf>
    <xf numFmtId="0" fontId="9" fillId="14" borderId="0" xfId="21" applyFont="1" applyFill="1" applyBorder="1" applyAlignment="1">
      <alignment vertical="center"/>
      <protection/>
    </xf>
    <xf numFmtId="169" fontId="12" fillId="14" borderId="9" xfId="18" applyNumberFormat="1" applyFont="1" applyFill="1" applyBorder="1" applyAlignment="1">
      <alignment horizontal="right" vertical="center"/>
    </xf>
    <xf numFmtId="169" fontId="12" fillId="14" borderId="10" xfId="18" applyNumberFormat="1" applyFont="1" applyFill="1" applyBorder="1" applyAlignment="1">
      <alignment horizontal="right" vertical="center"/>
    </xf>
    <xf numFmtId="166" fontId="3" fillId="0" borderId="7" xfId="20" applyNumberFormat="1" applyBorder="1" applyAlignment="1">
      <alignment horizontal="right"/>
    </xf>
    <xf numFmtId="166" fontId="3" fillId="0" borderId="2" xfId="20" applyNumberFormat="1" applyBorder="1" applyAlignment="1">
      <alignment horizontal="right"/>
    </xf>
    <xf numFmtId="166" fontId="3" fillId="0" borderId="0" xfId="20" applyNumberFormat="1" applyBorder="1" applyAlignment="1">
      <alignment horizontal="right"/>
    </xf>
    <xf numFmtId="166" fontId="3" fillId="0" borderId="8" xfId="20" applyNumberFormat="1" applyBorder="1" applyAlignment="1">
      <alignment horizontal="right"/>
    </xf>
    <xf numFmtId="166" fontId="3" fillId="10" borderId="18" xfId="20" applyNumberFormat="1" applyFill="1" applyBorder="1" applyAlignment="1">
      <alignment horizontal="right"/>
    </xf>
    <xf numFmtId="166" fontId="3" fillId="10" borderId="40" xfId="20" applyNumberFormat="1" applyFill="1" applyBorder="1" applyAlignment="1">
      <alignment horizontal="right"/>
    </xf>
    <xf numFmtId="166" fontId="3" fillId="0" borderId="41" xfId="20" applyNumberFormat="1" applyBorder="1" applyAlignment="1">
      <alignment horizontal="right"/>
    </xf>
    <xf numFmtId="166" fontId="3" fillId="0" borderId="42" xfId="20" applyNumberFormat="1" applyBorder="1" applyAlignment="1">
      <alignment horizontal="right"/>
    </xf>
    <xf numFmtId="166" fontId="3" fillId="0" borderId="43" xfId="20" applyNumberFormat="1" applyBorder="1" applyAlignment="1">
      <alignment horizontal="right"/>
    </xf>
    <xf numFmtId="166" fontId="3" fillId="0" borderId="18" xfId="20" applyNumberFormat="1" applyBorder="1" applyAlignment="1">
      <alignment horizontal="right"/>
    </xf>
    <xf numFmtId="0" fontId="2" fillId="9" borderId="2" xfId="0" applyFont="1" applyFill="1" applyBorder="1" applyAlignment="1">
      <alignment horizontal="center" vertical="center"/>
    </xf>
    <xf numFmtId="0" fontId="3" fillId="10" borderId="3" xfId="0" applyFont="1" applyFill="1" applyBorder="1"/>
    <xf numFmtId="3" fontId="3" fillId="10" borderId="3" xfId="0" applyNumberFormat="1" applyFont="1" applyFill="1" applyBorder="1"/>
    <xf numFmtId="0" fontId="3" fillId="10" borderId="4" xfId="0" applyFont="1" applyFill="1" applyBorder="1"/>
    <xf numFmtId="3" fontId="3" fillId="10" borderId="4" xfId="0" applyNumberFormat="1" applyFont="1" applyFill="1" applyBorder="1"/>
    <xf numFmtId="0" fontId="3" fillId="0" borderId="4" xfId="0" applyFont="1" applyBorder="1"/>
    <xf numFmtId="3" fontId="3" fillId="0" borderId="4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3" fontId="3" fillId="0" borderId="12" xfId="0" applyNumberFormat="1" applyFont="1" applyBorder="1"/>
    <xf numFmtId="166" fontId="3" fillId="0" borderId="24" xfId="20" applyNumberFormat="1" applyBorder="1" applyAlignment="1">
      <alignment horizontal="right"/>
    </xf>
    <xf numFmtId="167" fontId="9" fillId="9" borderId="19" xfId="18" applyNumberFormat="1" applyFont="1" applyFill="1" applyBorder="1" applyAlignment="1">
      <alignment horizontal="center" vertical="center" wrapText="1"/>
    </xf>
    <xf numFmtId="0" fontId="2" fillId="9" borderId="11" xfId="21" applyFont="1" applyFill="1" applyBorder="1" applyAlignment="1">
      <alignment horizontal="center" vertical="center"/>
      <protection/>
    </xf>
    <xf numFmtId="0" fontId="2" fillId="9" borderId="11" xfId="21" applyFont="1" applyFill="1" applyBorder="1" applyAlignment="1" quotePrefix="1">
      <alignment horizontal="center" vertical="center"/>
      <protection/>
    </xf>
    <xf numFmtId="167" fontId="2" fillId="9" borderId="16" xfId="18" applyNumberFormat="1" applyFont="1" applyFill="1" applyBorder="1" applyAlignment="1">
      <alignment horizontal="center" vertical="center" wrapText="1"/>
    </xf>
    <xf numFmtId="167" fontId="2" fillId="9" borderId="44" xfId="18" applyNumberFormat="1" applyFont="1" applyFill="1" applyBorder="1" applyAlignment="1">
      <alignment horizontal="center" vertical="center" wrapText="1"/>
    </xf>
    <xf numFmtId="0" fontId="11" fillId="14" borderId="0" xfId="21" applyFont="1" applyFill="1" applyAlignment="1">
      <alignment horizontal="right" vertical="center"/>
      <protection/>
    </xf>
    <xf numFmtId="0" fontId="11" fillId="14" borderId="0" xfId="21" applyFont="1" applyFill="1" applyBorder="1" applyAlignment="1">
      <alignment horizontal="right" vertical="center"/>
      <protection/>
    </xf>
    <xf numFmtId="0" fontId="16" fillId="9" borderId="11" xfId="21" applyFont="1" applyFill="1" applyBorder="1" applyAlignment="1">
      <alignment horizontal="right" vertical="center"/>
      <protection/>
    </xf>
    <xf numFmtId="0" fontId="13" fillId="10" borderId="19" xfId="21" applyFont="1" applyFill="1" applyBorder="1" applyAlignment="1">
      <alignment horizontal="right" vertical="center"/>
      <protection/>
    </xf>
    <xf numFmtId="0" fontId="13" fillId="14" borderId="4" xfId="21" applyFont="1" applyFill="1" applyBorder="1" applyAlignment="1">
      <alignment horizontal="right" vertical="center"/>
      <protection/>
    </xf>
    <xf numFmtId="0" fontId="13" fillId="10" borderId="11" xfId="21" applyFont="1" applyFill="1" applyBorder="1" applyAlignment="1">
      <alignment horizontal="right" vertical="center"/>
      <protection/>
    </xf>
    <xf numFmtId="170" fontId="13" fillId="14" borderId="4" xfId="22" applyFont="1" applyFill="1" applyBorder="1" applyAlignment="1" applyProtection="1">
      <alignment horizontal="right" vertical="center"/>
      <protection/>
    </xf>
    <xf numFmtId="0" fontId="13" fillId="14" borderId="45" xfId="21" applyFont="1" applyFill="1" applyBorder="1" applyAlignment="1">
      <alignment horizontal="right" vertical="center"/>
      <protection/>
    </xf>
    <xf numFmtId="0" fontId="13" fillId="14" borderId="8" xfId="21" applyFont="1" applyFill="1" applyBorder="1" applyAlignment="1">
      <alignment horizontal="right" vertical="center"/>
      <protection/>
    </xf>
    <xf numFmtId="0" fontId="13" fillId="14" borderId="5" xfId="21" applyFont="1" applyFill="1" applyBorder="1" applyAlignment="1">
      <alignment horizontal="right" vertical="center"/>
      <protection/>
    </xf>
    <xf numFmtId="0" fontId="13" fillId="10" borderId="2" xfId="21" applyFont="1" applyFill="1" applyBorder="1" applyAlignment="1">
      <alignment horizontal="right" vertical="center"/>
      <protection/>
    </xf>
    <xf numFmtId="0" fontId="13" fillId="14" borderId="0" xfId="21" applyFont="1" applyFill="1" applyAlignment="1">
      <alignment horizontal="right" vertical="center"/>
      <protection/>
    </xf>
    <xf numFmtId="0" fontId="13" fillId="14" borderId="46" xfId="21" applyFont="1" applyFill="1" applyBorder="1" applyAlignment="1">
      <alignment horizontal="right" vertical="center"/>
      <protection/>
    </xf>
    <xf numFmtId="0" fontId="13" fillId="14" borderId="47" xfId="21" applyFont="1" applyFill="1" applyBorder="1" applyAlignment="1">
      <alignment horizontal="right" vertical="center"/>
      <protection/>
    </xf>
    <xf numFmtId="170" fontId="13" fillId="14" borderId="5" xfId="22" applyFont="1" applyFill="1" applyBorder="1" applyAlignment="1" applyProtection="1">
      <alignment horizontal="right" vertical="center"/>
      <protection/>
    </xf>
    <xf numFmtId="169" fontId="12" fillId="10" borderId="2" xfId="18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7" fillId="14" borderId="0" xfId="21" applyFont="1" applyFill="1" applyAlignment="1">
      <alignment horizontal="left" vertical="center"/>
      <protection/>
    </xf>
    <xf numFmtId="0" fontId="8" fillId="14" borderId="0" xfId="21" applyFont="1" applyFill="1" applyAlignment="1">
      <alignment horizontal="left" vertical="center"/>
      <protection/>
    </xf>
    <xf numFmtId="0" fontId="6" fillId="14" borderId="0" xfId="21" applyFont="1" applyFill="1" applyAlignment="1">
      <alignment horizontal="left"/>
      <protection/>
    </xf>
    <xf numFmtId="0" fontId="4" fillId="9" borderId="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/>
    </xf>
    <xf numFmtId="3" fontId="5" fillId="10" borderId="3" xfId="0" applyNumberFormat="1" applyFont="1" applyFill="1" applyBorder="1" applyAlignment="1">
      <alignment/>
    </xf>
    <xf numFmtId="0" fontId="4" fillId="10" borderId="4" xfId="0" applyFont="1" applyFill="1" applyBorder="1" applyAlignment="1">
      <alignment horizontal="left"/>
    </xf>
    <xf numFmtId="3" fontId="5" fillId="1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/>
    </xf>
    <xf numFmtId="0" fontId="2" fillId="10" borderId="4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3" fontId="5" fillId="10" borderId="6" xfId="0" applyNumberFormat="1" applyFont="1" applyFill="1" applyBorder="1" applyAlignment="1">
      <alignment/>
    </xf>
    <xf numFmtId="3" fontId="5" fillId="10" borderId="19" xfId="0" applyNumberFormat="1" applyFont="1" applyFill="1" applyBorder="1" applyAlignment="1">
      <alignment/>
    </xf>
    <xf numFmtId="169" fontId="2" fillId="10" borderId="13" xfId="18" applyNumberFormat="1" applyFont="1" applyFill="1" applyBorder="1" applyAlignment="1">
      <alignment horizontal="right" vertical="center"/>
    </xf>
    <xf numFmtId="169" fontId="3" fillId="14" borderId="9" xfId="18" applyNumberFormat="1" applyFont="1" applyFill="1" applyBorder="1" applyAlignment="1">
      <alignment horizontal="right" vertical="center"/>
    </xf>
    <xf numFmtId="169" fontId="3" fillId="14" borderId="10" xfId="18" applyNumberFormat="1" applyFont="1" applyFill="1" applyBorder="1" applyAlignment="1">
      <alignment horizontal="right" vertical="center"/>
    </xf>
    <xf numFmtId="169" fontId="2" fillId="10" borderId="16" xfId="18" applyNumberFormat="1" applyFont="1" applyFill="1" applyBorder="1" applyAlignment="1">
      <alignment horizontal="right" vertical="center"/>
    </xf>
    <xf numFmtId="169" fontId="3" fillId="16" borderId="9" xfId="18" applyNumberFormat="1" applyFont="1" applyFill="1" applyBorder="1" applyAlignment="1">
      <alignment horizontal="right" vertical="center"/>
    </xf>
    <xf numFmtId="169" fontId="3" fillId="16" borderId="10" xfId="18" applyNumberFormat="1" applyFont="1" applyFill="1" applyBorder="1" applyAlignment="1">
      <alignment horizontal="right" vertical="center"/>
    </xf>
    <xf numFmtId="169" fontId="3" fillId="16" borderId="40" xfId="18" applyNumberFormat="1" applyFont="1" applyFill="1" applyBorder="1" applyAlignment="1">
      <alignment horizontal="right" vertical="center"/>
    </xf>
    <xf numFmtId="169" fontId="3" fillId="14" borderId="15" xfId="18" applyNumberFormat="1" applyFont="1" applyFill="1" applyBorder="1" applyAlignment="1">
      <alignment horizontal="right" vertical="center"/>
    </xf>
    <xf numFmtId="169" fontId="2" fillId="10" borderId="7" xfId="18" applyNumberFormat="1" applyFont="1" applyFill="1" applyBorder="1" applyAlignment="1">
      <alignment horizontal="right" vertical="center"/>
    </xf>
    <xf numFmtId="169" fontId="3" fillId="10" borderId="16" xfId="18" applyNumberFormat="1" applyFont="1" applyFill="1" applyBorder="1" applyAlignment="1">
      <alignment horizontal="right" vertical="center"/>
    </xf>
    <xf numFmtId="169" fontId="2" fillId="16" borderId="9" xfId="18" applyNumberFormat="1" applyFont="1" applyFill="1" applyBorder="1" applyAlignment="1">
      <alignment horizontal="right" vertical="center"/>
    </xf>
    <xf numFmtId="169" fontId="2" fillId="14" borderId="9" xfId="18" applyNumberFormat="1" applyFont="1" applyFill="1" applyBorder="1" applyAlignment="1">
      <alignment horizontal="right" vertical="center"/>
    </xf>
    <xf numFmtId="169" fontId="2" fillId="14" borderId="10" xfId="18" applyNumberFormat="1" applyFont="1" applyFill="1" applyBorder="1" applyAlignment="1">
      <alignment horizontal="right" vertical="center"/>
    </xf>
    <xf numFmtId="169" fontId="3" fillId="16" borderId="14" xfId="18" applyNumberFormat="1" applyFont="1" applyFill="1" applyBorder="1" applyAlignment="1">
      <alignment horizontal="right" vertical="center"/>
    </xf>
    <xf numFmtId="169" fontId="2" fillId="10" borderId="44" xfId="18" applyNumberFormat="1" applyFont="1" applyFill="1" applyBorder="1" applyAlignment="1">
      <alignment horizontal="right" vertical="center"/>
    </xf>
    <xf numFmtId="0" fontId="2" fillId="10" borderId="19" xfId="21" applyFont="1" applyFill="1" applyBorder="1" applyAlignment="1">
      <alignment horizontal="left" vertical="center"/>
      <protection/>
    </xf>
    <xf numFmtId="0" fontId="3" fillId="10" borderId="19" xfId="21" applyFont="1" applyFill="1" applyBorder="1" applyAlignment="1">
      <alignment horizontal="left" vertical="center"/>
      <protection/>
    </xf>
    <xf numFmtId="0" fontId="3" fillId="10" borderId="19" xfId="21" applyFont="1" applyFill="1" applyBorder="1" applyAlignment="1">
      <alignment horizontal="center" vertical="center"/>
      <protection/>
    </xf>
    <xf numFmtId="0" fontId="16" fillId="10" borderId="19" xfId="21" applyFont="1" applyFill="1" applyBorder="1" applyAlignment="1">
      <alignment horizontal="right" vertical="center"/>
      <protection/>
    </xf>
    <xf numFmtId="0" fontId="3" fillId="14" borderId="4" xfId="21" applyFont="1" applyFill="1" applyBorder="1" applyAlignment="1">
      <alignment vertical="center"/>
      <protection/>
    </xf>
    <xf numFmtId="0" fontId="2" fillId="14" borderId="4" xfId="21" applyFont="1" applyFill="1" applyBorder="1" applyAlignment="1">
      <alignment horizontal="center" vertical="center"/>
      <protection/>
    </xf>
    <xf numFmtId="0" fontId="3" fillId="14" borderId="4" xfId="21" applyFont="1" applyFill="1" applyBorder="1" applyAlignment="1">
      <alignment horizontal="left" vertical="center"/>
      <protection/>
    </xf>
    <xf numFmtId="0" fontId="3" fillId="14" borderId="4" xfId="21" applyFont="1" applyFill="1" applyBorder="1" applyAlignment="1">
      <alignment horizontal="center" vertical="center"/>
      <protection/>
    </xf>
    <xf numFmtId="0" fontId="16" fillId="14" borderId="4" xfId="21" applyFont="1" applyFill="1" applyBorder="1" applyAlignment="1">
      <alignment horizontal="right" vertical="center"/>
      <protection/>
    </xf>
    <xf numFmtId="0" fontId="2" fillId="10" borderId="11" xfId="21" applyFont="1" applyFill="1" applyBorder="1" applyAlignment="1">
      <alignment horizontal="left" vertical="center"/>
      <protection/>
    </xf>
    <xf numFmtId="0" fontId="3" fillId="10" borderId="11" xfId="21" applyFont="1" applyFill="1" applyBorder="1" applyAlignment="1">
      <alignment horizontal="left" vertical="center"/>
      <protection/>
    </xf>
    <xf numFmtId="0" fontId="3" fillId="10" borderId="11" xfId="21" applyFont="1" applyFill="1" applyBorder="1" applyAlignment="1">
      <alignment horizontal="center" vertical="center"/>
      <protection/>
    </xf>
    <xf numFmtId="0" fontId="16" fillId="10" borderId="11" xfId="21" applyFont="1" applyFill="1" applyBorder="1" applyAlignment="1">
      <alignment horizontal="right" vertical="center"/>
      <protection/>
    </xf>
    <xf numFmtId="170" fontId="16" fillId="14" borderId="4" xfId="22" applyFont="1" applyFill="1" applyBorder="1" applyAlignment="1" applyProtection="1">
      <alignment horizontal="right" vertical="center"/>
      <protection/>
    </xf>
    <xf numFmtId="0" fontId="2" fillId="10" borderId="11" xfId="21" applyFont="1" applyFill="1" applyBorder="1" applyAlignment="1" quotePrefix="1">
      <alignment horizontal="left" vertical="center"/>
      <protection/>
    </xf>
    <xf numFmtId="0" fontId="2" fillId="14" borderId="45" xfId="21" applyFont="1" applyFill="1" applyBorder="1" applyAlignment="1">
      <alignment horizontal="center" vertical="center"/>
      <protection/>
    </xf>
    <xf numFmtId="0" fontId="3" fillId="14" borderId="45" xfId="21" applyFont="1" applyFill="1" applyBorder="1" applyAlignment="1">
      <alignment horizontal="left" vertical="center"/>
      <protection/>
    </xf>
    <xf numFmtId="0" fontId="3" fillId="14" borderId="45" xfId="21" applyFont="1" applyFill="1" applyBorder="1" applyAlignment="1">
      <alignment horizontal="center" vertical="center"/>
      <protection/>
    </xf>
    <xf numFmtId="0" fontId="16" fillId="14" borderId="45" xfId="21" applyFont="1" applyFill="1" applyBorder="1" applyAlignment="1">
      <alignment horizontal="right" vertical="center"/>
      <protection/>
    </xf>
    <xf numFmtId="0" fontId="2" fillId="14" borderId="8" xfId="21" applyFont="1" applyFill="1" applyBorder="1" applyAlignment="1">
      <alignment horizontal="center" vertical="center"/>
      <protection/>
    </xf>
    <xf numFmtId="0" fontId="3" fillId="14" borderId="8" xfId="21" applyFont="1" applyFill="1" applyBorder="1" applyAlignment="1">
      <alignment horizontal="left" vertical="center"/>
      <protection/>
    </xf>
    <xf numFmtId="0" fontId="3" fillId="14" borderId="8" xfId="21" applyFont="1" applyFill="1" applyBorder="1" applyAlignment="1">
      <alignment horizontal="center" vertical="center"/>
      <protection/>
    </xf>
    <xf numFmtId="0" fontId="16" fillId="14" borderId="8" xfId="21" applyFont="1" applyFill="1" applyBorder="1" applyAlignment="1">
      <alignment horizontal="right" vertical="center"/>
      <protection/>
    </xf>
    <xf numFmtId="0" fontId="2" fillId="14" borderId="5" xfId="21" applyFont="1" applyFill="1" applyBorder="1" applyAlignment="1">
      <alignment horizontal="center" vertical="center"/>
      <protection/>
    </xf>
    <xf numFmtId="0" fontId="3" fillId="14" borderId="5" xfId="21" applyFont="1" applyFill="1" applyBorder="1" applyAlignment="1">
      <alignment horizontal="left" vertical="center"/>
      <protection/>
    </xf>
    <xf numFmtId="0" fontId="3" fillId="14" borderId="5" xfId="21" applyFont="1" applyFill="1" applyBorder="1" applyAlignment="1">
      <alignment horizontal="center" vertical="center"/>
      <protection/>
    </xf>
    <xf numFmtId="0" fontId="16" fillId="14" borderId="5" xfId="21" applyFont="1" applyFill="1" applyBorder="1" applyAlignment="1">
      <alignment horizontal="right" vertical="center"/>
      <protection/>
    </xf>
    <xf numFmtId="0" fontId="2" fillId="10" borderId="2" xfId="21" applyFont="1" applyFill="1" applyBorder="1" applyAlignment="1">
      <alignment horizontal="left" vertical="center"/>
      <protection/>
    </xf>
    <xf numFmtId="0" fontId="2" fillId="10" borderId="2" xfId="21" applyFont="1" applyFill="1" applyBorder="1" applyAlignment="1">
      <alignment horizontal="center" vertical="center"/>
      <protection/>
    </xf>
    <xf numFmtId="0" fontId="16" fillId="10" borderId="2" xfId="21" applyFont="1" applyFill="1" applyBorder="1" applyAlignment="1">
      <alignment horizontal="right" vertical="center"/>
      <protection/>
    </xf>
    <xf numFmtId="0" fontId="2" fillId="10" borderId="11" xfId="21" applyFont="1" applyFill="1" applyBorder="1" applyAlignment="1">
      <alignment horizontal="center" vertical="center"/>
      <protection/>
    </xf>
    <xf numFmtId="0" fontId="2" fillId="14" borderId="8" xfId="21" applyFont="1" applyFill="1" applyBorder="1" applyAlignment="1">
      <alignment horizontal="left" vertical="center"/>
      <protection/>
    </xf>
    <xf numFmtId="0" fontId="2" fillId="14" borderId="4" xfId="21" applyFont="1" applyFill="1" applyBorder="1" applyAlignment="1">
      <alignment horizontal="left" vertical="center"/>
      <protection/>
    </xf>
    <xf numFmtId="0" fontId="3" fillId="14" borderId="5" xfId="21" applyFont="1" applyFill="1" applyBorder="1" applyAlignment="1">
      <alignment vertical="center"/>
      <protection/>
    </xf>
    <xf numFmtId="0" fontId="17" fillId="14" borderId="0" xfId="21" applyFont="1" applyFill="1" applyAlignment="1">
      <alignment vertical="center"/>
      <protection/>
    </xf>
    <xf numFmtId="0" fontId="3" fillId="14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 2" xfId="21"/>
    <cellStyle name="Normal 2" xfId="22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electricity production by fuel, EU, 2000-2019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25"/>
          <c:y val="0.13525"/>
          <c:w val="0.76175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Fig1!$B$5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Fig1!$C$5:$V$5</c:f>
              <c:numCache/>
            </c:numRef>
          </c:val>
          <c:smooth val="0"/>
        </c:ser>
        <c:ser>
          <c:idx val="1"/>
          <c:order val="1"/>
          <c:tx>
            <c:strRef>
              <c:f>Fig1!$B$6</c:f>
              <c:strCache>
                <c:ptCount val="1"/>
                <c:pt idx="0">
                  <c:v>Peat &amp; peat products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Fig1!$C$6:$V$6</c:f>
              <c:numCache/>
            </c:numRef>
          </c:val>
          <c:smooth val="0"/>
        </c:ser>
        <c:ser>
          <c:idx val="2"/>
          <c:order val="2"/>
          <c:tx>
            <c:strRef>
              <c:f>Fig1!$B$7</c:f>
              <c:strCache>
                <c:ptCount val="1"/>
                <c:pt idx="0">
                  <c:v>Oil shale &amp; oil sands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Fig1!$C$7:$V$7</c:f>
              <c:numCache/>
            </c:numRef>
          </c:val>
          <c:smooth val="0"/>
        </c:ser>
        <c:ser>
          <c:idx val="3"/>
          <c:order val="3"/>
          <c:tx>
            <c:strRef>
              <c:f>Fig1!$B$8</c:f>
              <c:strCache>
                <c:ptCount val="1"/>
                <c:pt idx="0">
                  <c:v>Oil &amp; petroleum products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Fig1!$C$8:$V$8</c:f>
              <c:numCache/>
            </c:numRef>
          </c:val>
          <c:smooth val="0"/>
        </c:ser>
        <c:ser>
          <c:idx val="4"/>
          <c:order val="4"/>
          <c:tx>
            <c:strRef>
              <c:f>Fig1!$B$9</c:f>
              <c:strCache>
                <c:ptCount val="1"/>
                <c:pt idx="0">
                  <c:v>Natural gas &amp; manufactured gases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Fig1!$C$9:$V$9</c:f>
              <c:numCache/>
            </c:numRef>
          </c:val>
          <c:smooth val="0"/>
        </c:ser>
        <c:ser>
          <c:idx val="5"/>
          <c:order val="5"/>
          <c:tx>
            <c:strRef>
              <c:f>Fig1!$B$10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Fig1!$C$10:$V$10</c:f>
              <c:numCache/>
            </c:numRef>
          </c:val>
          <c:smooth val="0"/>
        </c:ser>
        <c:ser>
          <c:idx val="6"/>
          <c:order val="6"/>
          <c:tx>
            <c:strRef>
              <c:f>Fig1!$B$11</c:f>
              <c:strCache>
                <c:ptCount val="1"/>
                <c:pt idx="0">
                  <c:v>Renewables &amp; biofuels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Fig1!$C$11:$V$11</c:f>
              <c:numCache/>
            </c:numRef>
          </c:val>
          <c:smooth val="0"/>
        </c:ser>
        <c:ser>
          <c:idx val="7"/>
          <c:order val="7"/>
          <c:tx>
            <c:strRef>
              <c:f>Fig1!$B$12</c:f>
              <c:strCache>
                <c:ptCount val="1"/>
                <c:pt idx="0">
                  <c:v>Waste (non-renewable)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Fig1!$C$4:$V$4</c:f>
              <c:numCache/>
            </c:numRef>
          </c:cat>
          <c:val>
            <c:numRef>
              <c:f>Fig1!$C$12:$V$12</c:f>
              <c:numCache/>
            </c:numRef>
          </c:val>
          <c:smooth val="0"/>
        </c:ser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577499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13025"/>
          <c:w val="0.14675"/>
          <c:h val="0.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derived heat production by fuel, EU, 2000-2019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3525"/>
          <c:w val="0.7635"/>
          <c:h val="0.71625"/>
        </c:manualLayout>
      </c:layout>
      <c:lineChart>
        <c:grouping val="standard"/>
        <c:varyColors val="0"/>
        <c:ser>
          <c:idx val="4"/>
          <c:order val="0"/>
          <c:tx>
            <c:strRef>
              <c:f>Fig2!$B$49</c:f>
              <c:strCache>
                <c:ptCount val="1"/>
                <c:pt idx="0">
                  <c:v>Natural gas &amp; manufactured gases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Fig2!$C$49:$V$49</c:f>
              <c:numCache/>
            </c:numRef>
          </c:val>
          <c:smooth val="0"/>
        </c:ser>
        <c:ser>
          <c:idx val="6"/>
          <c:order val="1"/>
          <c:tx>
            <c:strRef>
              <c:f>Fig2!$B$50</c:f>
              <c:strCache>
                <c:ptCount val="1"/>
                <c:pt idx="0">
                  <c:v>Renewables &amp; biofuels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Fig2!$C$50:$V$50</c:f>
              <c:numCache/>
            </c:numRef>
          </c:val>
          <c:smooth val="0"/>
        </c:ser>
        <c:ser>
          <c:idx val="0"/>
          <c:order val="2"/>
          <c:tx>
            <c:strRef>
              <c:f>Fig2!$B$51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Fig2!$C$51:$V$51</c:f>
              <c:numCache/>
            </c:numRef>
          </c:val>
          <c:smooth val="0"/>
        </c:ser>
        <c:ser>
          <c:idx val="7"/>
          <c:order val="3"/>
          <c:tx>
            <c:strRef>
              <c:f>Fig2!$B$52</c:f>
              <c:strCache>
                <c:ptCount val="1"/>
                <c:pt idx="0">
                  <c:v>Waste (non-renewable)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Fig2!$C$52:$V$52</c:f>
              <c:numCache/>
            </c:numRef>
          </c:val>
          <c:smooth val="0"/>
        </c:ser>
        <c:ser>
          <c:idx val="3"/>
          <c:order val="4"/>
          <c:tx>
            <c:strRef>
              <c:f>Fig2!$B$53</c:f>
              <c:strCache>
                <c:ptCount val="1"/>
                <c:pt idx="0">
                  <c:v>Oil &amp; petroleum products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Fig2!$C$53:$V$53</c:f>
              <c:numCache/>
            </c:numRef>
          </c:val>
          <c:smooth val="0"/>
        </c:ser>
        <c:ser>
          <c:idx val="1"/>
          <c:order val="5"/>
          <c:tx>
            <c:strRef>
              <c:f>Fig2!$B$54</c:f>
              <c:strCache>
                <c:ptCount val="1"/>
                <c:pt idx="0">
                  <c:v>Peat &amp; peat products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Fig2!$C$54:$V$54</c:f>
              <c:numCache/>
            </c:numRef>
          </c:val>
          <c:smooth val="0"/>
        </c:ser>
        <c:ser>
          <c:idx val="5"/>
          <c:order val="6"/>
          <c:tx>
            <c:strRef>
              <c:f>Fig2!$B$55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Fig2!$C$55:$U$55</c:f>
              <c:numCache/>
            </c:numRef>
          </c:val>
          <c:smooth val="0"/>
        </c:ser>
        <c:ser>
          <c:idx val="2"/>
          <c:order val="7"/>
          <c:tx>
            <c:strRef>
              <c:f>Fig2!$B$56</c:f>
              <c:strCache>
                <c:ptCount val="1"/>
                <c:pt idx="0">
                  <c:v>Oil shale &amp; oil sands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Fig2!$C$56:$U$56</c:f>
              <c:numCache/>
            </c:numRef>
          </c:val>
          <c:smooth val="0"/>
        </c:ser>
        <c:ser>
          <c:idx val="8"/>
          <c:order val="8"/>
          <c:tx>
            <c:strRef>
              <c:f>Fig2!$B$57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Fig2!$C$48:$V$48</c:f>
              <c:numCache/>
            </c:numRef>
          </c:cat>
          <c:val>
            <c:numRef>
              <c:f>Fig2!$C$57:$V$57</c:f>
              <c:numCache/>
            </c:numRef>
          </c:val>
          <c:smooth val="0"/>
        </c:ser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469764"/>
        <c:crosses val="autoZero"/>
        <c:auto val="1"/>
        <c:lblOffset val="100"/>
        <c:noMultiLvlLbl val="0"/>
      </c:catAx>
      <c:valAx>
        <c:axId val="224697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2358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13925"/>
          <c:w val="0.13"/>
          <c:h val="0.78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electricity by sector, EU, 2000-2019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3525"/>
          <c:w val="0.66375"/>
          <c:h val="0.593"/>
        </c:manualLayout>
      </c:layout>
      <c:lineChart>
        <c:grouping val="standard"/>
        <c:varyColors val="0"/>
        <c:ser>
          <c:idx val="1"/>
          <c:order val="0"/>
          <c:tx>
            <c:strRef>
              <c:f>Fig3!$B$57</c:f>
              <c:strCache>
                <c:ptCount val="1"/>
                <c:pt idx="0">
                  <c:v>Final energy consumption - Industry sector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Fig3!$C$57:$V$57</c:f>
              <c:numCache/>
            </c:numRef>
          </c:val>
          <c:smooth val="0"/>
        </c:ser>
        <c:ser>
          <c:idx val="3"/>
          <c:order val="1"/>
          <c:tx>
            <c:strRef>
              <c:f>Fig3!$B$59</c:f>
              <c:strCache>
                <c:ptCount val="1"/>
                <c:pt idx="0">
                  <c:v>Final energy consumption - Services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Fig3!$C$59:$V$59</c:f>
              <c:numCache/>
            </c:numRef>
          </c:val>
          <c:smooth val="0"/>
        </c:ser>
        <c:ser>
          <c:idx val="4"/>
          <c:order val="2"/>
          <c:tx>
            <c:strRef>
              <c:f>Fig3!$B$60</c:f>
              <c:strCache>
                <c:ptCount val="1"/>
                <c:pt idx="0">
                  <c:v>Final energy consumption - Households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Fig3!$C$60:$V$60</c:f>
              <c:numCache/>
            </c:numRef>
          </c:val>
          <c:smooth val="0"/>
        </c:ser>
        <c:ser>
          <c:idx val="0"/>
          <c:order val="3"/>
          <c:tx>
            <c:strRef>
              <c:f>Fig3!$B$56</c:f>
              <c:strCache>
                <c:ptCount val="1"/>
                <c:pt idx="0">
                  <c:v>Final energy consumption - Energy sector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Fig3!$C$56:$V$56</c:f>
              <c:numCache/>
            </c:numRef>
          </c:val>
          <c:smooth val="0"/>
        </c:ser>
        <c:ser>
          <c:idx val="2"/>
          <c:order val="4"/>
          <c:tx>
            <c:strRef>
              <c:f>Fig3!$B$58</c:f>
              <c:strCache>
                <c:ptCount val="1"/>
                <c:pt idx="0">
                  <c:v>Final energy consumption - Transport sector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Fig3!$C$58:$V$58</c:f>
              <c:numCache/>
            </c:numRef>
          </c:val>
          <c:smooth val="0"/>
        </c:ser>
        <c:ser>
          <c:idx val="5"/>
          <c:order val="5"/>
          <c:tx>
            <c:strRef>
              <c:f>Fig3!$B$61</c:f>
              <c:strCache>
                <c:ptCount val="1"/>
                <c:pt idx="0">
                  <c:v>Final energy consumption - Agriculture and forestry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Fig3!$C$55:$V$55</c:f>
              <c:numCache/>
            </c:numRef>
          </c:cat>
          <c:val>
            <c:numRef>
              <c:f>Fig3!$C$61:$V$61</c:f>
              <c:numCache/>
            </c:numRef>
          </c:val>
          <c:smooth val="0"/>
        </c:ser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111566"/>
        <c:crosses val="autoZero"/>
        <c:auto val="1"/>
        <c:lblOffset val="100"/>
        <c:noMultiLvlLbl val="0"/>
      </c:catAx>
      <c:valAx>
        <c:axId val="81115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12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09825"/>
          <c:w val="0.23775"/>
          <c:h val="0.6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consumption of electricity per capita,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(MWh per capita)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5"/>
          <c:w val="0.970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Fig4!$B$4:$B$50</c:f>
              <c:strCache/>
            </c:strRef>
          </c:cat>
          <c:val>
            <c:numRef>
              <c:f>Fig4!$C$4:$C$50</c:f>
              <c:numCache/>
            </c:numRef>
          </c:val>
        </c:ser>
        <c:overlap val="-27"/>
        <c:gapWidth val="100"/>
        <c:axId val="5895231"/>
        <c:axId val="53057080"/>
      </c:bar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58952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electricity per GDP (PPS),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(kWh per thousand EUR (PPS))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Fig5!$C$5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Fig5!$B$6:$B$34</c:f>
              <c:strCache/>
            </c:strRef>
          </c:cat>
          <c:val>
            <c:numRef>
              <c:f>Fig5!$C$6:$C$34</c:f>
              <c:numCache/>
            </c:numRef>
          </c:val>
        </c:ser>
        <c:overlap val="-27"/>
        <c:gapWidth val="100"/>
        <c:axId val="7751673"/>
        <c:axId val="2656194"/>
      </c:bar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 val="autoZero"/>
        <c:auto val="1"/>
        <c:lblOffset val="100"/>
        <c:noMultiLvlLbl val="0"/>
      </c:catAx>
      <c:valAx>
        <c:axId val="2656194"/>
        <c:scaling>
          <c:orientation val="minMax"/>
          <c:max val="5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77516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10</xdr:row>
      <xdr:rowOff>66675</xdr:rowOff>
    </xdr:from>
    <xdr:to>
      <xdr:col>20</xdr:col>
      <xdr:colOff>314325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3305175" y="1647825"/>
        <a:ext cx="98774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</xdr:row>
      <xdr:rowOff>85725</xdr:rowOff>
    </xdr:from>
    <xdr:to>
      <xdr:col>19</xdr:col>
      <xdr:colOff>504825</xdr:colOff>
      <xdr:row>62</xdr:row>
      <xdr:rowOff>123825</xdr:rowOff>
    </xdr:to>
    <xdr:graphicFrame macro="">
      <xdr:nvGraphicFramePr>
        <xdr:cNvPr id="3" name="Chart 2"/>
        <xdr:cNvGraphicFramePr/>
      </xdr:nvGraphicFramePr>
      <xdr:xfrm>
        <a:off x="800100" y="3495675"/>
        <a:ext cx="13611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76200</xdr:rowOff>
    </xdr:from>
    <xdr:to>
      <xdr:col>18</xdr:col>
      <xdr:colOff>257175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571500" y="895350"/>
        <a:ext cx="123729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22</xdr:col>
      <xdr:colOff>504825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0" y="542925"/>
        <a:ext cx="108108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data instead of 2019 for population.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GB" sz="1200">
              <a:latin typeface="Arial" panose="020B0604020202020204" pitchFamily="34" charset="0"/>
            </a:rPr>
            <a:t>) 2017 data instead of 2019 for population.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10</xdr:row>
      <xdr:rowOff>95250</xdr:rowOff>
    </xdr:from>
    <xdr:to>
      <xdr:col>19</xdr:col>
      <xdr:colOff>142875</xdr:colOff>
      <xdr:row>53</xdr:row>
      <xdr:rowOff>85725</xdr:rowOff>
    </xdr:to>
    <xdr:graphicFrame macro="">
      <xdr:nvGraphicFramePr>
        <xdr:cNvPr id="2" name="Chart 1"/>
        <xdr:cNvGraphicFramePr/>
      </xdr:nvGraphicFramePr>
      <xdr:xfrm>
        <a:off x="3590925" y="1724025"/>
        <a:ext cx="9658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showGridLines="0" workbookViewId="0" topLeftCell="A1">
      <selection activeCell="I16" sqref="I16"/>
    </sheetView>
  </sheetViews>
  <sheetFormatPr defaultColWidth="9.140625" defaultRowHeight="15"/>
  <cols>
    <col min="1" max="16384" width="9.140625" style="2" customWidth="1"/>
  </cols>
  <sheetData>
    <row r="2" ht="15">
      <c r="A2" s="1" t="s">
        <v>472</v>
      </c>
    </row>
    <row r="3" ht="15">
      <c r="A3" s="1"/>
    </row>
    <row r="4" ht="15">
      <c r="A4" s="1" t="s">
        <v>477</v>
      </c>
    </row>
    <row r="5" ht="15">
      <c r="A5" s="1"/>
    </row>
    <row r="6" ht="15">
      <c r="A6" s="1" t="s">
        <v>473</v>
      </c>
    </row>
    <row r="7" ht="15">
      <c r="A7" s="1"/>
    </row>
    <row r="8" ht="15">
      <c r="A8" s="1" t="s">
        <v>475</v>
      </c>
    </row>
    <row r="9" ht="15">
      <c r="A9" s="1"/>
    </row>
    <row r="10" ht="15">
      <c r="A10" s="3" t="s">
        <v>476</v>
      </c>
    </row>
    <row r="11" ht="15">
      <c r="A11" s="3"/>
    </row>
    <row r="12" ht="15">
      <c r="A12" s="3" t="s">
        <v>478</v>
      </c>
    </row>
    <row r="13" ht="15">
      <c r="A13" s="1"/>
    </row>
    <row r="14" ht="15">
      <c r="A14" s="1" t="s">
        <v>479</v>
      </c>
    </row>
    <row r="15" ht="15">
      <c r="A15" s="1"/>
    </row>
    <row r="16" ht="15">
      <c r="A16" s="3" t="s">
        <v>480</v>
      </c>
    </row>
    <row r="17" ht="15">
      <c r="A17" s="1"/>
    </row>
    <row r="18" ht="15">
      <c r="A18" s="1" t="s">
        <v>481</v>
      </c>
    </row>
    <row r="19" ht="15">
      <c r="A19" s="1"/>
    </row>
    <row r="20" ht="15">
      <c r="A20" s="1" t="s">
        <v>482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136"/>
  <sheetViews>
    <sheetView showGridLines="0" workbookViewId="0" topLeftCell="A1">
      <selection activeCell="D31" sqref="D31"/>
    </sheetView>
  </sheetViews>
  <sheetFormatPr defaultColWidth="9.140625" defaultRowHeight="15"/>
  <cols>
    <col min="1" max="1" width="3.8515625" style="2" customWidth="1"/>
    <col min="2" max="2" width="23.28125" style="2" customWidth="1"/>
    <col min="3" max="3" width="9.140625" style="169" customWidth="1"/>
    <col min="4" max="9" width="9.140625" style="2" customWidth="1"/>
    <col min="10" max="11" width="12.57421875" style="2" bestFit="1" customWidth="1"/>
    <col min="12" max="12" width="11.421875" style="2" customWidth="1"/>
    <col min="13" max="13" width="9.140625" style="2" customWidth="1"/>
    <col min="14" max="14" width="14.00390625" style="2" customWidth="1"/>
    <col min="15" max="16384" width="9.140625" style="2" customWidth="1"/>
  </cols>
  <sheetData>
    <row r="1" ht="12"/>
    <row r="2" ht="12"/>
    <row r="3" spans="2:6" ht="15.75">
      <c r="B3" s="15"/>
      <c r="C3" s="15">
        <v>2019</v>
      </c>
      <c r="F3" s="23" t="s">
        <v>481</v>
      </c>
    </row>
    <row r="4" spans="2:6" ht="12.75">
      <c r="B4" s="80" t="s">
        <v>494</v>
      </c>
      <c r="C4" s="160">
        <v>1.5806727245429688</v>
      </c>
      <c r="F4" s="24" t="s">
        <v>401</v>
      </c>
    </row>
    <row r="5" spans="2:6" ht="12.75">
      <c r="B5" s="73"/>
      <c r="C5" s="161"/>
      <c r="F5" s="24"/>
    </row>
    <row r="6" spans="2:6" ht="15" customHeight="1">
      <c r="B6" s="2" t="s">
        <v>153</v>
      </c>
      <c r="C6" s="162">
        <v>0.6687946168777927</v>
      </c>
      <c r="F6" s="107" t="s">
        <v>484</v>
      </c>
    </row>
    <row r="7" spans="2:6" ht="12">
      <c r="B7" s="2" t="s">
        <v>151</v>
      </c>
      <c r="C7" s="162">
        <v>0.7740611888316304</v>
      </c>
      <c r="F7" s="107" t="s">
        <v>496</v>
      </c>
    </row>
    <row r="8" spans="2:6" ht="12">
      <c r="B8" s="2" t="s">
        <v>144</v>
      </c>
      <c r="C8" s="162">
        <v>0.8590674427907132</v>
      </c>
      <c r="F8" s="107" t="s">
        <v>466</v>
      </c>
    </row>
    <row r="9" spans="2:17" ht="12" customHeight="1">
      <c r="B9" s="2" t="s">
        <v>155</v>
      </c>
      <c r="C9" s="162">
        <v>1.0004731744575328</v>
      </c>
      <c r="F9" s="22" t="s">
        <v>442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2:17" ht="12">
      <c r="B10" s="2" t="s">
        <v>145</v>
      </c>
      <c r="C10" s="162">
        <v>1.0424152453811202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2:16" ht="12">
      <c r="B11" s="2" t="s">
        <v>142</v>
      </c>
      <c r="C11" s="162">
        <v>1.0964836342536135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3" ht="12">
      <c r="B12" s="2" t="s">
        <v>147</v>
      </c>
      <c r="C12" s="162">
        <v>1.1888151100876763</v>
      </c>
    </row>
    <row r="13" spans="2:3" ht="12">
      <c r="B13" s="2" t="s">
        <v>152</v>
      </c>
      <c r="C13" s="162">
        <v>1.2867421253511735</v>
      </c>
    </row>
    <row r="14" spans="2:3" ht="12">
      <c r="B14" s="2" t="s">
        <v>149</v>
      </c>
      <c r="C14" s="162">
        <v>1.3516511214481661</v>
      </c>
    </row>
    <row r="15" spans="2:3" ht="12">
      <c r="B15" s="2" t="s">
        <v>133</v>
      </c>
      <c r="C15" s="162">
        <v>1.4325934759338204</v>
      </c>
    </row>
    <row r="16" spans="2:3" ht="12">
      <c r="B16" s="2" t="s">
        <v>146</v>
      </c>
      <c r="C16" s="162">
        <v>1.490372930831707</v>
      </c>
    </row>
    <row r="17" spans="2:3" ht="12">
      <c r="B17" s="2" t="s">
        <v>141</v>
      </c>
      <c r="C17" s="162">
        <v>1.5224547291797403</v>
      </c>
    </row>
    <row r="18" spans="2:3" ht="12">
      <c r="B18" s="2" t="s">
        <v>178</v>
      </c>
      <c r="C18" s="162">
        <v>1.5242134371955562</v>
      </c>
    </row>
    <row r="19" spans="2:3" ht="12">
      <c r="B19" s="2" t="s">
        <v>132</v>
      </c>
      <c r="C19" s="162">
        <v>1.549118797766698</v>
      </c>
    </row>
    <row r="20" spans="2:3" ht="12">
      <c r="B20" s="2" t="s">
        <v>139</v>
      </c>
      <c r="C20" s="162">
        <v>1.5548694357933794</v>
      </c>
    </row>
    <row r="21" spans="2:3" ht="12">
      <c r="B21" s="2" t="s">
        <v>136</v>
      </c>
      <c r="C21" s="162">
        <v>1.562476411889917</v>
      </c>
    </row>
    <row r="22" spans="2:3" ht="12">
      <c r="B22" s="2" t="s">
        <v>131</v>
      </c>
      <c r="C22" s="162">
        <v>1.6089711867266772</v>
      </c>
    </row>
    <row r="23" spans="2:3" ht="12">
      <c r="B23" s="2" t="s">
        <v>138</v>
      </c>
      <c r="C23" s="162">
        <v>1.6203440333759798</v>
      </c>
    </row>
    <row r="24" spans="2:3" ht="12">
      <c r="B24" s="2" t="s">
        <v>154</v>
      </c>
      <c r="C24" s="162">
        <v>1.6429659552464597</v>
      </c>
    </row>
    <row r="25" spans="2:3" ht="12">
      <c r="B25" s="2" t="s">
        <v>137</v>
      </c>
      <c r="C25" s="162">
        <v>1.6583507332430714</v>
      </c>
    </row>
    <row r="26" spans="2:3" ht="12">
      <c r="B26" s="2" t="s">
        <v>148</v>
      </c>
      <c r="C26" s="162">
        <v>1.6829274716903146</v>
      </c>
    </row>
    <row r="27" spans="2:3" ht="12">
      <c r="B27" s="2" t="s">
        <v>134</v>
      </c>
      <c r="C27" s="162">
        <v>1.7633660295128502</v>
      </c>
    </row>
    <row r="28" spans="2:3" ht="12">
      <c r="B28" s="2" t="s">
        <v>143</v>
      </c>
      <c r="C28" s="162">
        <v>2.0227126643597035</v>
      </c>
    </row>
    <row r="29" spans="2:3" ht="12">
      <c r="B29" s="2" t="s">
        <v>150</v>
      </c>
      <c r="C29" s="162">
        <v>2.0749892620593706</v>
      </c>
    </row>
    <row r="30" spans="2:3" ht="12">
      <c r="B30" s="2" t="s">
        <v>140</v>
      </c>
      <c r="C30" s="162">
        <v>2.377343599884938</v>
      </c>
    </row>
    <row r="31" spans="2:3" ht="12">
      <c r="B31" s="2" t="s">
        <v>156</v>
      </c>
      <c r="C31" s="162">
        <v>4.085960667418278</v>
      </c>
    </row>
    <row r="32" spans="2:3" ht="12">
      <c r="B32" s="2" t="s">
        <v>157</v>
      </c>
      <c r="C32" s="162">
        <v>4.287214747338391</v>
      </c>
    </row>
    <row r="33" spans="2:3" ht="12">
      <c r="B33" s="45"/>
      <c r="C33" s="163"/>
    </row>
    <row r="34" spans="2:3" ht="12">
      <c r="B34" s="81" t="s">
        <v>159</v>
      </c>
      <c r="C34" s="165">
        <v>2.3149575199374777</v>
      </c>
    </row>
    <row r="35" spans="2:3" ht="12">
      <c r="B35" s="49" t="s">
        <v>161</v>
      </c>
      <c r="C35" s="166">
        <v>7.5293550631994375</v>
      </c>
    </row>
    <row r="36" spans="2:3" ht="12">
      <c r="B36" s="19"/>
      <c r="C36" s="168"/>
    </row>
    <row r="37" spans="2:3" ht="12">
      <c r="B37" s="18" t="s">
        <v>158</v>
      </c>
      <c r="C37" s="164">
        <v>1.5578299176714516</v>
      </c>
    </row>
    <row r="38" spans="2:3" ht="12">
      <c r="B38" s="25"/>
      <c r="C38" s="167"/>
    </row>
    <row r="39" spans="2:3" ht="15" customHeight="1">
      <c r="B39" s="25" t="s">
        <v>166</v>
      </c>
      <c r="C39" s="167">
        <v>0.6852615587149886</v>
      </c>
    </row>
    <row r="40" spans="2:3" ht="15" customHeight="1">
      <c r="B40" s="18" t="s">
        <v>164</v>
      </c>
      <c r="C40" s="164">
        <v>1.0900686724936568</v>
      </c>
    </row>
    <row r="41" spans="2:16" ht="12" customHeight="1">
      <c r="B41" s="19" t="s">
        <v>163</v>
      </c>
      <c r="C41" s="168">
        <v>1.463360056077322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12">
      <c r="B42" s="18" t="s">
        <v>165</v>
      </c>
      <c r="C42" s="164">
        <v>1.9156543788675207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2:3" ht="12">
      <c r="B43" s="19" t="s">
        <v>162</v>
      </c>
      <c r="C43" s="168">
        <v>2.0739912115747483</v>
      </c>
    </row>
    <row r="44" spans="2:3" ht="12">
      <c r="B44" s="45"/>
      <c r="C44" s="163"/>
    </row>
    <row r="45" spans="2:3" ht="12">
      <c r="B45" s="81" t="s">
        <v>464</v>
      </c>
      <c r="C45" s="165">
        <v>1.2309647810192836</v>
      </c>
    </row>
    <row r="46" spans="2:3" ht="12">
      <c r="B46" s="105" t="s">
        <v>467</v>
      </c>
      <c r="C46" s="166">
        <v>1.4078135911689593</v>
      </c>
    </row>
    <row r="47" spans="2:3" ht="12">
      <c r="B47" s="19"/>
      <c r="C47" s="168"/>
    </row>
    <row r="48" spans="2:3" ht="12">
      <c r="B48" s="104" t="s">
        <v>497</v>
      </c>
      <c r="C48" s="168">
        <v>0.4705912834440861</v>
      </c>
    </row>
    <row r="49" spans="2:3" ht="12">
      <c r="B49" s="18" t="s">
        <v>171</v>
      </c>
      <c r="C49" s="164">
        <v>0.8392808195130838</v>
      </c>
    </row>
    <row r="50" spans="2:18" ht="12">
      <c r="B50" s="20" t="s">
        <v>170</v>
      </c>
      <c r="C50" s="166">
        <v>0.6609436804008311</v>
      </c>
      <c r="Q50" s="2" t="s">
        <v>169</v>
      </c>
      <c r="R50" s="2">
        <v>0.4615426994457552</v>
      </c>
    </row>
    <row r="51" spans="17:18" ht="12">
      <c r="Q51" s="2" t="s">
        <v>171</v>
      </c>
      <c r="R51" s="2">
        <v>0.6660172730131891</v>
      </c>
    </row>
    <row r="52" spans="17:18" ht="12">
      <c r="Q52" s="2" t="s">
        <v>170</v>
      </c>
      <c r="R52" s="2">
        <v>0.8514863502334593</v>
      </c>
    </row>
    <row r="53" ht="12"/>
    <row r="54" ht="12"/>
    <row r="59" spans="2:9" ht="15">
      <c r="B59" s="1" t="s">
        <v>126</v>
      </c>
      <c r="I59" s="1" t="s">
        <v>395</v>
      </c>
    </row>
    <row r="61" spans="2:10" ht="15">
      <c r="B61" s="2" t="s">
        <v>1</v>
      </c>
      <c r="C61" s="170">
        <v>44371.708506944444</v>
      </c>
      <c r="I61" s="2" t="s">
        <v>1</v>
      </c>
      <c r="J61" s="116">
        <v>44382.69109953704</v>
      </c>
    </row>
    <row r="62" spans="2:13" ht="15">
      <c r="B62" s="2" t="s">
        <v>3</v>
      </c>
      <c r="C62" s="170">
        <v>44412.96189715278</v>
      </c>
      <c r="E62" s="2" t="s">
        <v>2</v>
      </c>
      <c r="F62" s="2" t="s">
        <v>458</v>
      </c>
      <c r="I62" s="2" t="s">
        <v>3</v>
      </c>
      <c r="J62" s="116">
        <v>44412.972011805556</v>
      </c>
      <c r="L62" s="2" t="s">
        <v>2</v>
      </c>
      <c r="M62" s="2" t="s">
        <v>396</v>
      </c>
    </row>
    <row r="63" spans="2:10" ht="15">
      <c r="B63" s="2" t="s">
        <v>4</v>
      </c>
      <c r="C63" s="169" t="s">
        <v>5</v>
      </c>
      <c r="I63" s="2" t="s">
        <v>4</v>
      </c>
      <c r="J63" s="2" t="s">
        <v>5</v>
      </c>
    </row>
    <row r="65" spans="2:10" ht="15">
      <c r="B65" s="2" t="s">
        <v>9</v>
      </c>
      <c r="C65" s="169" t="s">
        <v>388</v>
      </c>
      <c r="I65" s="2" t="s">
        <v>397</v>
      </c>
      <c r="J65" s="2" t="s">
        <v>12</v>
      </c>
    </row>
    <row r="66" spans="2:10" ht="15">
      <c r="B66" s="2" t="s">
        <v>109</v>
      </c>
      <c r="C66" s="169" t="s">
        <v>78</v>
      </c>
      <c r="I66" s="2" t="s">
        <v>398</v>
      </c>
      <c r="J66" s="2" t="s">
        <v>12</v>
      </c>
    </row>
    <row r="67" spans="2:10" ht="15">
      <c r="B67" s="2" t="s">
        <v>7</v>
      </c>
      <c r="C67" s="169" t="s">
        <v>8</v>
      </c>
      <c r="I67" s="2" t="s">
        <v>7</v>
      </c>
      <c r="J67" s="2" t="s">
        <v>399</v>
      </c>
    </row>
    <row r="69" spans="2:14" ht="15">
      <c r="B69" s="15" t="s">
        <v>400</v>
      </c>
      <c r="C69" s="15">
        <v>2019</v>
      </c>
      <c r="I69" s="15" t="s">
        <v>400</v>
      </c>
      <c r="J69" s="15">
        <v>2019</v>
      </c>
      <c r="K69" s="115"/>
      <c r="L69" s="115"/>
      <c r="M69" s="15"/>
      <c r="N69" s="15">
        <v>2019</v>
      </c>
    </row>
    <row r="70" spans="2:15" ht="15">
      <c r="B70" s="134" t="s">
        <v>462</v>
      </c>
      <c r="C70" s="171">
        <v>705685.717</v>
      </c>
      <c r="I70" s="36" t="s">
        <v>462</v>
      </c>
      <c r="J70" s="136">
        <v>446446444</v>
      </c>
      <c r="K70" s="115"/>
      <c r="L70" s="132"/>
      <c r="M70" s="36" t="s">
        <v>462</v>
      </c>
      <c r="N70" s="38">
        <f aca="true" t="shared" si="0" ref="N70:N97">C70/J70*1000</f>
        <v>1.5806727245429688</v>
      </c>
      <c r="O70" s="141">
        <v>1.5806727245429688</v>
      </c>
    </row>
    <row r="71" spans="2:15" ht="15">
      <c r="B71" s="133" t="s">
        <v>131</v>
      </c>
      <c r="C71" s="172">
        <v>18431.6</v>
      </c>
      <c r="I71" s="17" t="s">
        <v>131</v>
      </c>
      <c r="J71" s="132">
        <v>11455519</v>
      </c>
      <c r="K71" s="115"/>
      <c r="L71" s="132"/>
      <c r="M71" s="17" t="s">
        <v>131</v>
      </c>
      <c r="N71" s="77">
        <f t="shared" si="0"/>
        <v>1.6089711867266772</v>
      </c>
      <c r="O71" s="141">
        <v>1.6089711867266772</v>
      </c>
    </row>
    <row r="72" spans="2:15" ht="15">
      <c r="B72" s="133" t="s">
        <v>132</v>
      </c>
      <c r="C72" s="172">
        <v>10843.892</v>
      </c>
      <c r="I72" s="18" t="s">
        <v>132</v>
      </c>
      <c r="J72" s="132">
        <v>7000039</v>
      </c>
      <c r="K72" s="115"/>
      <c r="L72" s="132"/>
      <c r="M72" s="18" t="s">
        <v>132</v>
      </c>
      <c r="N72" s="33">
        <f t="shared" si="0"/>
        <v>1.549118797766698</v>
      </c>
      <c r="O72" s="141">
        <v>1.549118797766698</v>
      </c>
    </row>
    <row r="73" spans="2:15" ht="15">
      <c r="B73" s="133" t="s">
        <v>133</v>
      </c>
      <c r="C73" s="172">
        <v>15256.834</v>
      </c>
      <c r="I73" s="18" t="s">
        <v>133</v>
      </c>
      <c r="J73" s="132">
        <v>10649800</v>
      </c>
      <c r="K73" s="115"/>
      <c r="L73" s="132"/>
      <c r="M73" s="18" t="s">
        <v>133</v>
      </c>
      <c r="N73" s="33">
        <f t="shared" si="0"/>
        <v>1.4325934759338204</v>
      </c>
      <c r="O73" s="141">
        <v>1.4325934759338204</v>
      </c>
    </row>
    <row r="74" spans="2:15" ht="15">
      <c r="B74" s="133" t="s">
        <v>134</v>
      </c>
      <c r="C74" s="172">
        <v>10238.246</v>
      </c>
      <c r="I74" s="18" t="s">
        <v>134</v>
      </c>
      <c r="J74" s="132">
        <v>5806081</v>
      </c>
      <c r="K74" s="115"/>
      <c r="L74" s="132"/>
      <c r="M74" s="18" t="s">
        <v>134</v>
      </c>
      <c r="N74" s="33">
        <f t="shared" si="0"/>
        <v>1.7633660295128502</v>
      </c>
      <c r="O74" s="141">
        <v>1.7633660295128502</v>
      </c>
    </row>
    <row r="75" spans="2:15" ht="15">
      <c r="B75" s="133" t="s">
        <v>178</v>
      </c>
      <c r="C75" s="172">
        <v>126539</v>
      </c>
      <c r="I75" s="18" t="s">
        <v>178</v>
      </c>
      <c r="J75" s="132">
        <v>83019213</v>
      </c>
      <c r="K75" s="115"/>
      <c r="L75" s="132"/>
      <c r="M75" s="18" t="s">
        <v>178</v>
      </c>
      <c r="N75" s="33">
        <f t="shared" si="0"/>
        <v>1.5242134371955562</v>
      </c>
      <c r="O75" s="141">
        <v>1.5242134371955562</v>
      </c>
    </row>
    <row r="76" spans="2:15" ht="15">
      <c r="B76" s="133" t="s">
        <v>136</v>
      </c>
      <c r="C76" s="172">
        <v>2070</v>
      </c>
      <c r="I76" s="18" t="s">
        <v>136</v>
      </c>
      <c r="J76" s="132">
        <v>1324820</v>
      </c>
      <c r="K76" s="115"/>
      <c r="L76" s="132"/>
      <c r="M76" s="18" t="s">
        <v>136</v>
      </c>
      <c r="N76" s="33">
        <f t="shared" si="0"/>
        <v>1.562476411889917</v>
      </c>
      <c r="O76" s="141">
        <v>1.562476411889917</v>
      </c>
    </row>
    <row r="77" spans="2:15" ht="15">
      <c r="B77" s="133" t="s">
        <v>137</v>
      </c>
      <c r="C77" s="172">
        <v>8132.95</v>
      </c>
      <c r="I77" s="18" t="s">
        <v>137</v>
      </c>
      <c r="J77" s="132">
        <v>4904240</v>
      </c>
      <c r="K77" s="115"/>
      <c r="L77" s="132"/>
      <c r="M77" s="18" t="s">
        <v>137</v>
      </c>
      <c r="N77" s="33">
        <f t="shared" si="0"/>
        <v>1.6583507332430714</v>
      </c>
      <c r="O77" s="141">
        <v>1.6583507332430714</v>
      </c>
    </row>
    <row r="78" spans="2:15" ht="15">
      <c r="B78" s="133" t="s">
        <v>138</v>
      </c>
      <c r="C78" s="172">
        <v>17377.54</v>
      </c>
      <c r="I78" s="18" t="s">
        <v>138</v>
      </c>
      <c r="J78" s="132">
        <v>10724599</v>
      </c>
      <c r="K78" s="115"/>
      <c r="L78" s="132"/>
      <c r="M78" s="18" t="s">
        <v>138</v>
      </c>
      <c r="N78" s="33">
        <f t="shared" si="0"/>
        <v>1.6203440333759798</v>
      </c>
      <c r="O78" s="141">
        <v>1.6203440333759798</v>
      </c>
    </row>
    <row r="79" spans="2:15" ht="15">
      <c r="B79" s="133" t="s">
        <v>139</v>
      </c>
      <c r="C79" s="172">
        <v>72981</v>
      </c>
      <c r="I79" s="18" t="s">
        <v>139</v>
      </c>
      <c r="J79" s="132">
        <v>46937060</v>
      </c>
      <c r="K79" s="115"/>
      <c r="L79" s="132"/>
      <c r="M79" s="18" t="s">
        <v>139</v>
      </c>
      <c r="N79" s="33">
        <f t="shared" si="0"/>
        <v>1.5548694357933794</v>
      </c>
      <c r="O79" s="141">
        <v>1.5548694357933794</v>
      </c>
    </row>
    <row r="80" spans="2:15" ht="15">
      <c r="B80" s="133" t="s">
        <v>140</v>
      </c>
      <c r="C80" s="172">
        <v>159704.323</v>
      </c>
      <c r="I80" s="18" t="s">
        <v>140</v>
      </c>
      <c r="J80" s="132">
        <v>67177636</v>
      </c>
      <c r="K80" s="115"/>
      <c r="L80" s="132"/>
      <c r="M80" s="18" t="s">
        <v>140</v>
      </c>
      <c r="N80" s="33">
        <f t="shared" si="0"/>
        <v>2.377343599884938</v>
      </c>
      <c r="O80" s="141">
        <v>2.377343599884938</v>
      </c>
    </row>
    <row r="81" spans="2:15" ht="15">
      <c r="B81" s="133" t="s">
        <v>141</v>
      </c>
      <c r="C81" s="172">
        <v>6205.9</v>
      </c>
      <c r="I81" s="18" t="s">
        <v>141</v>
      </c>
      <c r="J81" s="132">
        <v>4076246</v>
      </c>
      <c r="K81" s="115"/>
      <c r="L81" s="132"/>
      <c r="M81" s="18" t="s">
        <v>141</v>
      </c>
      <c r="N81" s="33">
        <f t="shared" si="0"/>
        <v>1.5224547291797403</v>
      </c>
      <c r="O81" s="141">
        <v>1.5224547291797403</v>
      </c>
    </row>
    <row r="82" spans="2:15" ht="15">
      <c r="B82" s="133" t="s">
        <v>142</v>
      </c>
      <c r="C82" s="172">
        <v>65588.003</v>
      </c>
      <c r="I82" s="18" t="s">
        <v>142</v>
      </c>
      <c r="J82" s="132">
        <v>59816673</v>
      </c>
      <c r="K82" s="115"/>
      <c r="L82" s="132"/>
      <c r="M82" s="18" t="s">
        <v>142</v>
      </c>
      <c r="N82" s="33">
        <f t="shared" si="0"/>
        <v>1.0964836342536135</v>
      </c>
      <c r="O82" s="141">
        <v>1.0964836342536135</v>
      </c>
    </row>
    <row r="83" spans="2:15" ht="15">
      <c r="B83" s="133" t="s">
        <v>143</v>
      </c>
      <c r="C83" s="172">
        <v>1771.692</v>
      </c>
      <c r="I83" s="18" t="s">
        <v>143</v>
      </c>
      <c r="J83" s="132">
        <v>875899</v>
      </c>
      <c r="K83" s="115"/>
      <c r="L83" s="132"/>
      <c r="M83" s="18" t="s">
        <v>143</v>
      </c>
      <c r="N83" s="33">
        <f t="shared" si="0"/>
        <v>2.0227126643597035</v>
      </c>
      <c r="O83" s="141">
        <v>2.0227126643597035</v>
      </c>
    </row>
    <row r="84" spans="2:15" ht="15">
      <c r="B84" s="133" t="s">
        <v>144</v>
      </c>
      <c r="C84" s="172">
        <v>1649.382</v>
      </c>
      <c r="I84" s="18" t="s">
        <v>144</v>
      </c>
      <c r="J84" s="132">
        <v>1919968</v>
      </c>
      <c r="K84" s="115"/>
      <c r="L84" s="132"/>
      <c r="M84" s="18" t="s">
        <v>144</v>
      </c>
      <c r="N84" s="33">
        <f t="shared" si="0"/>
        <v>0.8590674427907132</v>
      </c>
      <c r="O84" s="141">
        <v>0.8590674427907132</v>
      </c>
    </row>
    <row r="85" spans="2:15" ht="15">
      <c r="B85" s="133" t="s">
        <v>145</v>
      </c>
      <c r="C85" s="172">
        <v>2912.7</v>
      </c>
      <c r="I85" s="18" t="s">
        <v>145</v>
      </c>
      <c r="J85" s="132">
        <v>2794184</v>
      </c>
      <c r="K85" s="115"/>
      <c r="L85" s="132"/>
      <c r="M85" s="18" t="s">
        <v>145</v>
      </c>
      <c r="N85" s="33">
        <f t="shared" si="0"/>
        <v>1.0424152453811202</v>
      </c>
      <c r="O85" s="141">
        <v>1.0424152453811202</v>
      </c>
    </row>
    <row r="86" spans="2:15" ht="15">
      <c r="B86" s="133" t="s">
        <v>146</v>
      </c>
      <c r="C86" s="172">
        <v>914.931</v>
      </c>
      <c r="I86" s="18" t="s">
        <v>146</v>
      </c>
      <c r="J86" s="132">
        <v>613894</v>
      </c>
      <c r="K86" s="115"/>
      <c r="L86" s="132"/>
      <c r="M86" s="18" t="s">
        <v>146</v>
      </c>
      <c r="N86" s="33">
        <f t="shared" si="0"/>
        <v>1.490372930831707</v>
      </c>
      <c r="O86" s="141">
        <v>1.490372930831707</v>
      </c>
    </row>
    <row r="87" spans="2:15" ht="15">
      <c r="B87" s="133" t="s">
        <v>147</v>
      </c>
      <c r="C87" s="172">
        <v>11618</v>
      </c>
      <c r="I87" s="18" t="s">
        <v>147</v>
      </c>
      <c r="J87" s="132">
        <v>9772756</v>
      </c>
      <c r="K87" s="115"/>
      <c r="L87" s="132"/>
      <c r="M87" s="18" t="s">
        <v>147</v>
      </c>
      <c r="N87" s="33">
        <f t="shared" si="0"/>
        <v>1.1888151100876763</v>
      </c>
      <c r="O87" s="141">
        <v>1.1888151100876763</v>
      </c>
    </row>
    <row r="88" spans="2:15" ht="15">
      <c r="B88" s="133" t="s">
        <v>148</v>
      </c>
      <c r="C88" s="172">
        <v>830.624</v>
      </c>
      <c r="I88" s="18" t="s">
        <v>148</v>
      </c>
      <c r="J88" s="132">
        <v>493559</v>
      </c>
      <c r="K88" s="115"/>
      <c r="L88" s="132"/>
      <c r="M88" s="18" t="s">
        <v>148</v>
      </c>
      <c r="N88" s="33">
        <f t="shared" si="0"/>
        <v>1.6829274716903146</v>
      </c>
      <c r="O88" s="141">
        <v>1.6829274716903146</v>
      </c>
    </row>
    <row r="89" spans="2:15" ht="15">
      <c r="B89" s="133" t="s">
        <v>149</v>
      </c>
      <c r="C89" s="172">
        <v>23359.455</v>
      </c>
      <c r="I89" s="18" t="s">
        <v>149</v>
      </c>
      <c r="J89" s="132">
        <v>17282163</v>
      </c>
      <c r="K89" s="115"/>
      <c r="L89" s="132"/>
      <c r="M89" s="18" t="s">
        <v>149</v>
      </c>
      <c r="N89" s="33">
        <f t="shared" si="0"/>
        <v>1.3516511214481661</v>
      </c>
      <c r="O89" s="141">
        <v>1.3516511214481661</v>
      </c>
    </row>
    <row r="90" spans="2:15" ht="15">
      <c r="B90" s="133" t="s">
        <v>150</v>
      </c>
      <c r="C90" s="172">
        <v>18381.863</v>
      </c>
      <c r="I90" s="18" t="s">
        <v>150</v>
      </c>
      <c r="J90" s="132">
        <v>8858775</v>
      </c>
      <c r="K90" s="115"/>
      <c r="L90" s="132"/>
      <c r="M90" s="18" t="s">
        <v>150</v>
      </c>
      <c r="N90" s="33">
        <f t="shared" si="0"/>
        <v>2.0749892620593706</v>
      </c>
      <c r="O90" s="141">
        <v>2.0749892620593706</v>
      </c>
    </row>
    <row r="91" spans="2:15" ht="15">
      <c r="B91" s="133" t="s">
        <v>151</v>
      </c>
      <c r="C91" s="172">
        <v>29393.28</v>
      </c>
      <c r="I91" s="18" t="s">
        <v>151</v>
      </c>
      <c r="J91" s="132">
        <v>37972812</v>
      </c>
      <c r="K91" s="115"/>
      <c r="L91" s="132"/>
      <c r="M91" s="18" t="s">
        <v>151</v>
      </c>
      <c r="N91" s="33">
        <f t="shared" si="0"/>
        <v>0.7740611888316304</v>
      </c>
      <c r="O91" s="141">
        <v>0.7740611888316304</v>
      </c>
    </row>
    <row r="92" spans="2:15" ht="15">
      <c r="B92" s="133" t="s">
        <v>152</v>
      </c>
      <c r="C92" s="172">
        <v>13223.356</v>
      </c>
      <c r="I92" s="18" t="s">
        <v>152</v>
      </c>
      <c r="J92" s="132">
        <v>10276617</v>
      </c>
      <c r="K92" s="115"/>
      <c r="L92" s="132"/>
      <c r="M92" s="18" t="s">
        <v>152</v>
      </c>
      <c r="N92" s="33">
        <f t="shared" si="0"/>
        <v>1.2867421253511735</v>
      </c>
      <c r="O92" s="141">
        <v>1.2867421253511735</v>
      </c>
    </row>
    <row r="93" spans="2:15" ht="15">
      <c r="B93" s="133" t="s">
        <v>153</v>
      </c>
      <c r="C93" s="172">
        <v>12984.285</v>
      </c>
      <c r="I93" s="18" t="s">
        <v>153</v>
      </c>
      <c r="J93" s="132">
        <v>19414458</v>
      </c>
      <c r="K93" s="115"/>
      <c r="L93" s="132"/>
      <c r="M93" s="18" t="s">
        <v>153</v>
      </c>
      <c r="N93" s="33">
        <f t="shared" si="0"/>
        <v>0.6687946168777927</v>
      </c>
      <c r="O93" s="141">
        <v>0.6687946168777927</v>
      </c>
    </row>
    <row r="94" spans="2:15" ht="15">
      <c r="B94" s="133" t="s">
        <v>154</v>
      </c>
      <c r="C94" s="172">
        <v>3418.861</v>
      </c>
      <c r="I94" s="18" t="s">
        <v>154</v>
      </c>
      <c r="J94" s="132">
        <v>2080908</v>
      </c>
      <c r="K94" s="115"/>
      <c r="L94" s="132"/>
      <c r="M94" s="18" t="s">
        <v>154</v>
      </c>
      <c r="N94" s="33">
        <f t="shared" si="0"/>
        <v>1.6429659552464597</v>
      </c>
      <c r="O94" s="141">
        <v>1.6429659552464597</v>
      </c>
    </row>
    <row r="95" spans="2:15" ht="15">
      <c r="B95" s="133" t="s">
        <v>155</v>
      </c>
      <c r="C95" s="172">
        <v>5453</v>
      </c>
      <c r="I95" s="18" t="s">
        <v>155</v>
      </c>
      <c r="J95" s="132">
        <v>5450421</v>
      </c>
      <c r="K95" s="115"/>
      <c r="L95" s="132"/>
      <c r="M95" s="18" t="s">
        <v>155</v>
      </c>
      <c r="N95" s="33">
        <f t="shared" si="0"/>
        <v>1.0004731744575328</v>
      </c>
      <c r="O95" s="141">
        <v>1.0004731744575328</v>
      </c>
    </row>
    <row r="96" spans="2:15" ht="15">
      <c r="B96" s="133" t="s">
        <v>156</v>
      </c>
      <c r="C96" s="172">
        <v>22546</v>
      </c>
      <c r="I96" s="18" t="s">
        <v>156</v>
      </c>
      <c r="J96" s="132">
        <v>5517919</v>
      </c>
      <c r="K96" s="115"/>
      <c r="L96" s="132"/>
      <c r="M96" s="18" t="s">
        <v>156</v>
      </c>
      <c r="N96" s="33">
        <f t="shared" si="0"/>
        <v>4.085960667418278</v>
      </c>
      <c r="O96" s="141">
        <v>4.085960667418278</v>
      </c>
    </row>
    <row r="97" spans="2:15" ht="15">
      <c r="B97" s="133" t="s">
        <v>157</v>
      </c>
      <c r="C97" s="172">
        <v>43859</v>
      </c>
      <c r="I97" s="18" t="s">
        <v>157</v>
      </c>
      <c r="J97" s="132">
        <v>10230185</v>
      </c>
      <c r="K97" s="115"/>
      <c r="L97" s="132"/>
      <c r="M97" s="19" t="s">
        <v>157</v>
      </c>
      <c r="N97" s="34">
        <f t="shared" si="0"/>
        <v>4.287214747338391</v>
      </c>
      <c r="O97" s="141">
        <v>4.287214747338391</v>
      </c>
    </row>
    <row r="98" spans="2:15" ht="15">
      <c r="B98" s="133" t="s">
        <v>158</v>
      </c>
      <c r="C98" s="172">
        <v>103824.865</v>
      </c>
      <c r="I98" s="18" t="s">
        <v>158</v>
      </c>
      <c r="J98" s="132">
        <v>66647112</v>
      </c>
      <c r="K98" s="115"/>
      <c r="L98" s="132"/>
      <c r="M98" s="20" t="s">
        <v>158</v>
      </c>
      <c r="N98" s="35">
        <f>+C98/J98*1000</f>
        <v>1.5578299176714516</v>
      </c>
      <c r="O98" s="141">
        <v>1.5578299176714516</v>
      </c>
    </row>
    <row r="99" spans="2:15" ht="15">
      <c r="B99" s="133" t="s">
        <v>159</v>
      </c>
      <c r="C99" s="172">
        <v>826.419</v>
      </c>
      <c r="I99" s="18" t="s">
        <v>159</v>
      </c>
      <c r="J99" s="132">
        <v>356991</v>
      </c>
      <c r="K99" s="115"/>
      <c r="L99" s="132"/>
      <c r="M99" s="45" t="s">
        <v>159</v>
      </c>
      <c r="N99" s="78">
        <f aca="true" t="shared" si="1" ref="N99:N110">C99/J99*1000</f>
        <v>2.3149575199374777</v>
      </c>
      <c r="O99" s="141">
        <v>2.3149575199374777</v>
      </c>
    </row>
    <row r="100" spans="2:15" ht="15">
      <c r="B100" s="133" t="s">
        <v>161</v>
      </c>
      <c r="C100" s="172">
        <v>40118</v>
      </c>
      <c r="I100" s="18" t="s">
        <v>161</v>
      </c>
      <c r="J100" s="132">
        <v>5328212</v>
      </c>
      <c r="K100" s="115"/>
      <c r="L100" s="132"/>
      <c r="M100" s="20" t="s">
        <v>161</v>
      </c>
      <c r="N100" s="35">
        <f t="shared" si="1"/>
        <v>7.5293550631994375</v>
      </c>
      <c r="O100" s="141">
        <v>7.5293550631994375</v>
      </c>
    </row>
    <row r="101" spans="2:15" ht="15">
      <c r="B101" s="133" t="s">
        <v>162</v>
      </c>
      <c r="C101" s="172">
        <v>1290.4</v>
      </c>
      <c r="I101" s="18" t="s">
        <v>162</v>
      </c>
      <c r="J101" s="132">
        <v>622182</v>
      </c>
      <c r="K101" s="115"/>
      <c r="L101" s="132"/>
      <c r="M101" s="25" t="s">
        <v>162</v>
      </c>
      <c r="N101" s="39">
        <f t="shared" si="1"/>
        <v>2.0739912115747483</v>
      </c>
      <c r="O101" s="141">
        <v>2.0739912115747483</v>
      </c>
    </row>
    <row r="102" spans="2:15" ht="15">
      <c r="B102" s="133" t="s">
        <v>163</v>
      </c>
      <c r="C102" s="172">
        <v>3039.592</v>
      </c>
      <c r="I102" s="18" t="s">
        <v>163</v>
      </c>
      <c r="J102" s="132">
        <v>2077132</v>
      </c>
      <c r="K102" s="115"/>
      <c r="L102" s="132"/>
      <c r="M102" s="18" t="s">
        <v>163</v>
      </c>
      <c r="N102" s="33">
        <f t="shared" si="1"/>
        <v>1.463360056077322</v>
      </c>
      <c r="O102" s="141">
        <v>1.463360056077322</v>
      </c>
    </row>
    <row r="103" spans="2:15" ht="15">
      <c r="B103" s="133" t="s">
        <v>164</v>
      </c>
      <c r="C103" s="172">
        <v>3120.242</v>
      </c>
      <c r="I103" s="18" t="s">
        <v>164</v>
      </c>
      <c r="J103" s="132">
        <v>2862427</v>
      </c>
      <c r="K103" s="115"/>
      <c r="L103" s="132"/>
      <c r="M103" s="18" t="s">
        <v>164</v>
      </c>
      <c r="N103" s="33">
        <f t="shared" si="1"/>
        <v>1.0900686724936568</v>
      </c>
      <c r="O103" s="141">
        <v>1.0900686724936568</v>
      </c>
    </row>
    <row r="104" spans="2:15" ht="15">
      <c r="B104" s="133" t="s">
        <v>165</v>
      </c>
      <c r="C104" s="172">
        <v>13340.165</v>
      </c>
      <c r="I104" s="18" t="s">
        <v>165</v>
      </c>
      <c r="J104" s="132">
        <v>6963764</v>
      </c>
      <c r="K104" s="115"/>
      <c r="L104" s="132"/>
      <c r="M104" s="19" t="s">
        <v>165</v>
      </c>
      <c r="N104" s="34">
        <f t="shared" si="1"/>
        <v>1.9156543788675207</v>
      </c>
      <c r="O104" s="141">
        <v>1.9156543788675207</v>
      </c>
    </row>
    <row r="105" spans="2:15" ht="15">
      <c r="B105" s="133" t="s">
        <v>166</v>
      </c>
      <c r="C105" s="172">
        <v>56194.108</v>
      </c>
      <c r="I105" s="18" t="s">
        <v>166</v>
      </c>
      <c r="J105" s="132">
        <v>82003882</v>
      </c>
      <c r="K105" s="115"/>
      <c r="L105" s="132"/>
      <c r="M105" s="20" t="s">
        <v>166</v>
      </c>
      <c r="N105" s="35">
        <f t="shared" si="1"/>
        <v>0.6852615587149886</v>
      </c>
      <c r="O105" s="141">
        <v>0.6852615587149886</v>
      </c>
    </row>
    <row r="106" spans="2:15" ht="15">
      <c r="B106" s="133" t="s">
        <v>167</v>
      </c>
      <c r="C106" s="172">
        <v>4726</v>
      </c>
      <c r="I106" s="18" t="s">
        <v>167</v>
      </c>
      <c r="J106" s="135">
        <v>3839265</v>
      </c>
      <c r="K106" s="103">
        <v>2012</v>
      </c>
      <c r="L106" s="115"/>
      <c r="M106" s="45" t="s">
        <v>167</v>
      </c>
      <c r="N106" s="78">
        <f t="shared" si="1"/>
        <v>1.2309647810192836</v>
      </c>
      <c r="O106" s="141">
        <v>1.2309647810192836</v>
      </c>
    </row>
    <row r="107" spans="2:15" ht="15">
      <c r="B107" s="133" t="s">
        <v>168</v>
      </c>
      <c r="C107" s="172">
        <v>2527.963</v>
      </c>
      <c r="I107" s="18" t="s">
        <v>168</v>
      </c>
      <c r="J107" s="132">
        <v>1795666</v>
      </c>
      <c r="K107" s="115"/>
      <c r="L107" s="132"/>
      <c r="M107" s="20" t="s">
        <v>495</v>
      </c>
      <c r="N107" s="35">
        <f t="shared" si="1"/>
        <v>1.4078135911689593</v>
      </c>
      <c r="O107" s="141">
        <v>1.4078135911689593</v>
      </c>
    </row>
    <row r="108" spans="2:15" ht="15">
      <c r="B108" s="133" t="s">
        <v>169</v>
      </c>
      <c r="C108" s="172">
        <v>1671</v>
      </c>
      <c r="I108" s="18" t="s">
        <v>169</v>
      </c>
      <c r="J108" s="135">
        <v>3550852</v>
      </c>
      <c r="K108" s="120">
        <v>2017</v>
      </c>
      <c r="L108" s="115"/>
      <c r="M108" s="25" t="s">
        <v>169</v>
      </c>
      <c r="N108" s="39">
        <f t="shared" si="1"/>
        <v>0.4705912834440861</v>
      </c>
      <c r="O108" s="141">
        <v>0.4705912834440861</v>
      </c>
    </row>
    <row r="109" spans="2:15" ht="15">
      <c r="B109" s="133" t="s">
        <v>170</v>
      </c>
      <c r="C109" s="172">
        <v>35236</v>
      </c>
      <c r="I109" s="18" t="s">
        <v>170</v>
      </c>
      <c r="J109" s="132">
        <v>41983564</v>
      </c>
      <c r="K109" s="115"/>
      <c r="L109" s="132"/>
      <c r="M109" s="18" t="s">
        <v>170</v>
      </c>
      <c r="N109" s="33">
        <f t="shared" si="1"/>
        <v>0.8392808195130838</v>
      </c>
      <c r="O109" s="141">
        <v>0.8392808195130838</v>
      </c>
    </row>
    <row r="110" spans="2:15" ht="15">
      <c r="B110" s="133" t="s">
        <v>171</v>
      </c>
      <c r="C110" s="172">
        <v>2461</v>
      </c>
      <c r="I110" s="20" t="s">
        <v>171</v>
      </c>
      <c r="J110" s="132">
        <v>3723464</v>
      </c>
      <c r="K110" s="115"/>
      <c r="L110" s="132"/>
      <c r="M110" s="20" t="s">
        <v>171</v>
      </c>
      <c r="N110" s="35">
        <f t="shared" si="1"/>
        <v>0.6609436804008311</v>
      </c>
      <c r="O110" s="141">
        <v>0.6609436804008311</v>
      </c>
    </row>
    <row r="111" ht="15">
      <c r="B111" s="2" t="s">
        <v>81</v>
      </c>
    </row>
    <row r="112" spans="2:9" ht="15">
      <c r="B112" s="2" t="s">
        <v>37</v>
      </c>
      <c r="C112" s="169" t="s">
        <v>82</v>
      </c>
      <c r="I112" s="2" t="s">
        <v>81</v>
      </c>
    </row>
    <row r="113" spans="9:10" ht="15">
      <c r="I113" s="2" t="s">
        <v>37</v>
      </c>
      <c r="J113" s="2" t="s">
        <v>82</v>
      </c>
    </row>
    <row r="117" ht="15">
      <c r="N117" s="137"/>
    </row>
    <row r="118" ht="15">
      <c r="N118" s="137"/>
    </row>
    <row r="119" ht="15">
      <c r="N119" s="137"/>
    </row>
    <row r="120" ht="15">
      <c r="N120" s="137"/>
    </row>
    <row r="121" ht="15">
      <c r="N121" s="137"/>
    </row>
    <row r="122" ht="15">
      <c r="N122" s="137"/>
    </row>
    <row r="123" ht="15">
      <c r="N123" s="137"/>
    </row>
    <row r="124" ht="15">
      <c r="N124" s="137"/>
    </row>
    <row r="125" ht="15">
      <c r="N125" s="137"/>
    </row>
    <row r="126" ht="15">
      <c r="N126" s="137"/>
    </row>
    <row r="127" ht="15">
      <c r="N127" s="137"/>
    </row>
    <row r="128" ht="15">
      <c r="N128" s="137"/>
    </row>
    <row r="129" ht="15">
      <c r="N129" s="137"/>
    </row>
    <row r="130" ht="15">
      <c r="N130" s="137"/>
    </row>
    <row r="131" ht="15">
      <c r="N131" s="137"/>
    </row>
    <row r="132" ht="15">
      <c r="N132" s="137"/>
    </row>
    <row r="133" ht="15">
      <c r="N133" s="137"/>
    </row>
    <row r="134" ht="15">
      <c r="N134" s="137"/>
    </row>
    <row r="135" ht="15">
      <c r="N135" s="137"/>
    </row>
    <row r="136" ht="15">
      <c r="N136" s="1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N111"/>
  <sheetViews>
    <sheetView showGridLines="0" tabSelected="1" workbookViewId="0" topLeftCell="A4">
      <selection activeCell="M9" sqref="M9"/>
    </sheetView>
  </sheetViews>
  <sheetFormatPr defaultColWidth="9.140625" defaultRowHeight="15"/>
  <cols>
    <col min="1" max="1" width="1.57421875" style="2" customWidth="1"/>
    <col min="2" max="2" width="21.57421875" style="2" customWidth="1"/>
    <col min="3" max="7" width="9.140625" style="2" customWidth="1"/>
    <col min="8" max="8" width="12.421875" style="2" customWidth="1"/>
    <col min="9" max="9" width="11.140625" style="2" customWidth="1"/>
    <col min="10" max="16384" width="9.140625" style="2" customWidth="1"/>
  </cols>
  <sheetData>
    <row r="1" ht="12"/>
    <row r="2" ht="12"/>
    <row r="3" ht="12"/>
    <row r="4" ht="12"/>
    <row r="5" spans="2:6" ht="15.75">
      <c r="B5" s="48"/>
      <c r="C5" s="48">
        <v>2019</v>
      </c>
      <c r="F5" s="130" t="s">
        <v>482</v>
      </c>
    </row>
    <row r="6" spans="2:6" ht="12.75">
      <c r="B6" s="75" t="s">
        <v>494</v>
      </c>
      <c r="C6" s="76">
        <v>179.3860147096112</v>
      </c>
      <c r="F6" s="131" t="s">
        <v>465</v>
      </c>
    </row>
    <row r="7" spans="2:3" ht="12">
      <c r="B7" s="73"/>
      <c r="C7" s="74"/>
    </row>
    <row r="8" spans="2:6" ht="12">
      <c r="B8" s="18" t="s">
        <v>137</v>
      </c>
      <c r="C8" s="33">
        <v>94.19591552686867</v>
      </c>
      <c r="F8" s="22" t="s">
        <v>443</v>
      </c>
    </row>
    <row r="9" spans="2:3" ht="12">
      <c r="B9" s="18" t="s">
        <v>153</v>
      </c>
      <c r="C9" s="33">
        <v>115.57151894341176</v>
      </c>
    </row>
    <row r="10" spans="2:3" ht="12">
      <c r="B10" s="18" t="s">
        <v>146</v>
      </c>
      <c r="C10" s="33">
        <v>124.30087174843274</v>
      </c>
    </row>
    <row r="11" spans="2:3" ht="12">
      <c r="B11" s="18" t="s">
        <v>134</v>
      </c>
      <c r="C11" s="33">
        <v>135.7610455043814</v>
      </c>
    </row>
    <row r="12" spans="2:3" ht="12">
      <c r="B12" s="18" t="s">
        <v>145</v>
      </c>
      <c r="C12" s="33">
        <v>153.5129854927383</v>
      </c>
    </row>
    <row r="13" spans="2:3" ht="12">
      <c r="B13" s="18" t="s">
        <v>148</v>
      </c>
      <c r="C13" s="33">
        <v>154.31073076019342</v>
      </c>
    </row>
    <row r="14" spans="2:3" ht="12">
      <c r="B14" s="18" t="s">
        <v>144</v>
      </c>
      <c r="C14" s="33">
        <v>158.2812381024899</v>
      </c>
    </row>
    <row r="15" spans="2:3" ht="12">
      <c r="B15" s="18" t="s">
        <v>178</v>
      </c>
      <c r="C15" s="33">
        <v>159.0913772181878</v>
      </c>
    </row>
    <row r="16" spans="2:3" ht="12">
      <c r="B16" s="18" t="s">
        <v>149</v>
      </c>
      <c r="C16" s="33">
        <v>162.1368191917457</v>
      </c>
    </row>
    <row r="17" spans="2:3" ht="12">
      <c r="B17" s="18" t="s">
        <v>142</v>
      </c>
      <c r="C17" s="33">
        <v>164.1873464297943</v>
      </c>
    </row>
    <row r="18" spans="2:3" ht="12">
      <c r="B18" s="18" t="s">
        <v>151</v>
      </c>
      <c r="C18" s="33">
        <v>170.44486763558825</v>
      </c>
    </row>
    <row r="19" spans="2:3" ht="12">
      <c r="B19" s="18" t="s">
        <v>139</v>
      </c>
      <c r="C19" s="33">
        <v>177.49646898090427</v>
      </c>
    </row>
    <row r="20" spans="2:3" ht="12">
      <c r="B20" s="19" t="s">
        <v>147</v>
      </c>
      <c r="C20" s="34">
        <v>182.18242928060846</v>
      </c>
    </row>
    <row r="21" spans="2:3" ht="12">
      <c r="B21" s="18" t="s">
        <v>150</v>
      </c>
      <c r="C21" s="33">
        <v>184.76679701207357</v>
      </c>
    </row>
    <row r="22" spans="2:3" ht="12">
      <c r="B22" s="18" t="s">
        <v>152</v>
      </c>
      <c r="C22" s="33">
        <v>187.55681403361</v>
      </c>
    </row>
    <row r="23" spans="2:3" ht="12">
      <c r="B23" s="25" t="s">
        <v>143</v>
      </c>
      <c r="C23" s="39">
        <v>188.2920169405171</v>
      </c>
    </row>
    <row r="24" spans="2:3" ht="12">
      <c r="B24" s="18" t="s">
        <v>133</v>
      </c>
      <c r="C24" s="33">
        <v>189.34002793902846</v>
      </c>
    </row>
    <row r="25" spans="2:3" ht="12">
      <c r="B25" s="18" t="s">
        <v>140</v>
      </c>
      <c r="C25" s="33">
        <v>192.4692152257375</v>
      </c>
    </row>
    <row r="26" spans="2:3" ht="12">
      <c r="B26" s="18" t="s">
        <v>131</v>
      </c>
      <c r="C26" s="33">
        <v>194.0891866719191</v>
      </c>
    </row>
    <row r="27" spans="2:3" ht="12">
      <c r="B27" s="18" t="s">
        <v>141</v>
      </c>
      <c r="C27" s="33">
        <v>196.42471926626385</v>
      </c>
    </row>
    <row r="28" spans="2:3" ht="12">
      <c r="B28" s="18" t="s">
        <v>155</v>
      </c>
      <c r="C28" s="33">
        <v>213.52050300755644</v>
      </c>
    </row>
    <row r="29" spans="2:3" ht="12">
      <c r="B29" s="18" t="s">
        <v>136</v>
      </c>
      <c r="C29" s="33">
        <v>220.31982978627082</v>
      </c>
    </row>
    <row r="30" spans="2:3" ht="12">
      <c r="B30" s="18" t="s">
        <v>138</v>
      </c>
      <c r="C30" s="33">
        <v>227.8115817521067</v>
      </c>
    </row>
    <row r="31" spans="2:3" ht="12">
      <c r="B31" s="19" t="s">
        <v>154</v>
      </c>
      <c r="C31" s="34">
        <v>233.3686432423001</v>
      </c>
    </row>
    <row r="32" spans="2:3" ht="12">
      <c r="B32" s="19" t="s">
        <v>132</v>
      </c>
      <c r="C32" s="34">
        <v>268.59805505713194</v>
      </c>
    </row>
    <row r="33" spans="2:3" ht="12">
      <c r="B33" s="18" t="s">
        <v>157</v>
      </c>
      <c r="C33" s="33">
        <v>326.3466809600699</v>
      </c>
    </row>
    <row r="34" spans="2:3" ht="12">
      <c r="B34" s="20" t="s">
        <v>156</v>
      </c>
      <c r="C34" s="35">
        <v>425.100716800341</v>
      </c>
    </row>
    <row r="35" spans="2:3" ht="12">
      <c r="B35" s="45"/>
      <c r="C35" s="78"/>
    </row>
    <row r="36" spans="2:3" ht="12">
      <c r="B36" s="18" t="s">
        <v>158</v>
      </c>
      <c r="C36" s="33">
        <v>20317.17918530728</v>
      </c>
    </row>
    <row r="37" spans="2:3" ht="12">
      <c r="B37" s="45"/>
      <c r="C37" s="78"/>
    </row>
    <row r="38" spans="2:3" ht="12">
      <c r="B38" s="18" t="s">
        <v>161</v>
      </c>
      <c r="C38" s="90">
        <v>55.8251363467499</v>
      </c>
    </row>
    <row r="39" spans="2:3" ht="12">
      <c r="B39" s="20" t="s">
        <v>159</v>
      </c>
      <c r="C39" s="90">
        <v>73.37287690229994</v>
      </c>
    </row>
    <row r="40" spans="2:3" ht="12">
      <c r="B40" s="45"/>
      <c r="C40" s="78"/>
    </row>
    <row r="41" spans="2:3" ht="12">
      <c r="B41" s="18" t="s">
        <v>166</v>
      </c>
      <c r="C41" s="90">
        <v>164.50936049242608</v>
      </c>
    </row>
    <row r="42" spans="2:3" ht="12">
      <c r="B42" s="18" t="s">
        <v>164</v>
      </c>
      <c r="C42" s="90">
        <v>232.57673321983918</v>
      </c>
    </row>
    <row r="43" spans="2:3" ht="12">
      <c r="B43" s="19" t="s">
        <v>163</v>
      </c>
      <c r="C43" s="90">
        <v>252.5998520121573</v>
      </c>
    </row>
    <row r="44" spans="2:3" ht="12">
      <c r="B44" s="19" t="s">
        <v>162</v>
      </c>
      <c r="C44" s="90">
        <v>306.5388668640538</v>
      </c>
    </row>
    <row r="45" spans="2:3" ht="12">
      <c r="B45" s="79" t="s">
        <v>165</v>
      </c>
      <c r="C45" s="90">
        <v>323.8095792346455</v>
      </c>
    </row>
    <row r="46" spans="2:3" ht="12">
      <c r="B46" s="25"/>
      <c r="C46" s="39"/>
    </row>
    <row r="47" spans="2:3" ht="12">
      <c r="B47" s="20" t="s">
        <v>167</v>
      </c>
      <c r="C47" s="35">
        <v>314.84282932292496</v>
      </c>
    </row>
    <row r="57" spans="2:8" ht="15">
      <c r="B57" s="1" t="s">
        <v>126</v>
      </c>
      <c r="H57" s="1" t="s">
        <v>402</v>
      </c>
    </row>
    <row r="59" spans="2:9" ht="15">
      <c r="B59" s="2" t="s">
        <v>1</v>
      </c>
      <c r="C59" s="116">
        <v>44371.708506944444</v>
      </c>
      <c r="H59" s="2" t="s">
        <v>1</v>
      </c>
      <c r="I59" s="116">
        <v>44407.84782407407</v>
      </c>
    </row>
    <row r="60" spans="2:12" ht="15">
      <c r="B60" s="2" t="s">
        <v>3</v>
      </c>
      <c r="C60" s="116">
        <v>44413.00049659722</v>
      </c>
      <c r="E60" s="2" t="s">
        <v>2</v>
      </c>
      <c r="F60" s="2" t="s">
        <v>459</v>
      </c>
      <c r="H60" s="2" t="s">
        <v>3</v>
      </c>
      <c r="I60" s="116">
        <v>44413.014351157406</v>
      </c>
      <c r="K60" s="2" t="s">
        <v>2</v>
      </c>
      <c r="L60" s="2" t="s">
        <v>460</v>
      </c>
    </row>
    <row r="61" spans="2:9" ht="15">
      <c r="B61" s="2" t="s">
        <v>4</v>
      </c>
      <c r="C61" s="2" t="s">
        <v>5</v>
      </c>
      <c r="H61" s="2" t="s">
        <v>4</v>
      </c>
      <c r="I61" s="2" t="s">
        <v>5</v>
      </c>
    </row>
    <row r="63" spans="2:9" ht="15">
      <c r="B63" s="2" t="s">
        <v>9</v>
      </c>
      <c r="C63" s="2" t="s">
        <v>130</v>
      </c>
      <c r="H63" s="2" t="s">
        <v>403</v>
      </c>
      <c r="I63" s="2" t="s">
        <v>404</v>
      </c>
    </row>
    <row r="64" spans="2:9" ht="15">
      <c r="B64" s="2" t="s">
        <v>109</v>
      </c>
      <c r="C64" s="2" t="s">
        <v>78</v>
      </c>
      <c r="H64" s="2" t="s">
        <v>7</v>
      </c>
      <c r="I64" s="2" t="s">
        <v>405</v>
      </c>
    </row>
    <row r="65" spans="2:3" ht="15">
      <c r="B65" s="2" t="s">
        <v>7</v>
      </c>
      <c r="C65" s="2" t="s">
        <v>8</v>
      </c>
    </row>
    <row r="67" spans="2:14" ht="15">
      <c r="B67" s="15" t="s">
        <v>400</v>
      </c>
      <c r="C67" s="15">
        <v>2019</v>
      </c>
      <c r="E67" s="115"/>
      <c r="F67" s="115"/>
      <c r="H67" s="15" t="s">
        <v>400</v>
      </c>
      <c r="I67" s="15">
        <v>2019</v>
      </c>
      <c r="J67" s="115"/>
      <c r="K67" s="115"/>
      <c r="L67" s="115"/>
      <c r="M67" s="15"/>
      <c r="N67" s="15">
        <v>2019</v>
      </c>
    </row>
    <row r="68" spans="2:14" ht="15">
      <c r="B68" s="36" t="s">
        <v>461</v>
      </c>
      <c r="C68" s="138">
        <v>2562578.049</v>
      </c>
      <c r="E68" s="115"/>
      <c r="F68" s="132"/>
      <c r="H68" s="36" t="s">
        <v>498</v>
      </c>
      <c r="I68" s="37">
        <v>14285272.2</v>
      </c>
      <c r="J68" s="115"/>
      <c r="K68" s="132"/>
      <c r="L68" s="132"/>
      <c r="M68" s="36" t="s">
        <v>494</v>
      </c>
      <c r="N68" s="38">
        <v>179.3860147096112</v>
      </c>
    </row>
    <row r="69" spans="2:14" ht="15">
      <c r="B69" s="17" t="s">
        <v>131</v>
      </c>
      <c r="C69" s="132">
        <v>83708.9</v>
      </c>
      <c r="E69" s="115"/>
      <c r="F69" s="132"/>
      <c r="H69" s="17" t="s">
        <v>406</v>
      </c>
      <c r="I69" s="29">
        <v>431290.9</v>
      </c>
      <c r="J69" s="115"/>
      <c r="K69" s="132"/>
      <c r="L69" s="132"/>
      <c r="M69" s="17" t="s">
        <v>131</v>
      </c>
      <c r="N69" s="77">
        <v>194.0891866719191</v>
      </c>
    </row>
    <row r="70" spans="2:14" ht="15">
      <c r="B70" s="18" t="s">
        <v>132</v>
      </c>
      <c r="C70" s="132">
        <v>31600.212</v>
      </c>
      <c r="E70" s="115"/>
      <c r="F70" s="132"/>
      <c r="H70" s="18" t="s">
        <v>407</v>
      </c>
      <c r="I70" s="28">
        <v>117648.7</v>
      </c>
      <c r="J70" s="115"/>
      <c r="K70" s="132"/>
      <c r="L70" s="132"/>
      <c r="M70" s="18" t="s">
        <v>132</v>
      </c>
      <c r="N70" s="33">
        <v>268.59805505713194</v>
      </c>
    </row>
    <row r="71" spans="2:14" ht="15">
      <c r="B71" s="18" t="s">
        <v>133</v>
      </c>
      <c r="C71" s="132">
        <v>60056.896</v>
      </c>
      <c r="E71" s="115"/>
      <c r="F71" s="132"/>
      <c r="H71" s="18" t="s">
        <v>408</v>
      </c>
      <c r="I71" s="28">
        <v>317190.7</v>
      </c>
      <c r="J71" s="115"/>
      <c r="K71" s="132"/>
      <c r="L71" s="132"/>
      <c r="M71" s="18" t="s">
        <v>133</v>
      </c>
      <c r="N71" s="33">
        <v>189.34002793902846</v>
      </c>
    </row>
    <row r="72" spans="2:14" ht="15">
      <c r="B72" s="18" t="s">
        <v>134</v>
      </c>
      <c r="C72" s="132">
        <v>32442.274</v>
      </c>
      <c r="E72" s="115"/>
      <c r="F72" s="132"/>
      <c r="H72" s="18" t="s">
        <v>409</v>
      </c>
      <c r="I72" s="28">
        <v>238966</v>
      </c>
      <c r="J72" s="115"/>
      <c r="K72" s="132"/>
      <c r="L72" s="132"/>
      <c r="M72" s="18" t="s">
        <v>134</v>
      </c>
      <c r="N72" s="33">
        <v>135.7610455043814</v>
      </c>
    </row>
    <row r="73" spans="2:14" ht="15">
      <c r="B73" s="18" t="s">
        <v>135</v>
      </c>
      <c r="C73" s="132">
        <v>510542</v>
      </c>
      <c r="E73" s="115"/>
      <c r="F73" s="132"/>
      <c r="H73" s="18" t="s">
        <v>410</v>
      </c>
      <c r="I73" s="28">
        <v>3209111.7</v>
      </c>
      <c r="J73" s="115"/>
      <c r="K73" s="132"/>
      <c r="L73" s="132"/>
      <c r="M73" s="18" t="s">
        <v>178</v>
      </c>
      <c r="N73" s="33">
        <v>159.0913772181878</v>
      </c>
    </row>
    <row r="74" spans="2:14" ht="15">
      <c r="B74" s="18" t="s">
        <v>136</v>
      </c>
      <c r="C74" s="132">
        <v>7786.94</v>
      </c>
      <c r="E74" s="115"/>
      <c r="F74" s="132"/>
      <c r="H74" s="18" t="s">
        <v>411</v>
      </c>
      <c r="I74" s="28">
        <v>35343.8</v>
      </c>
      <c r="J74" s="115"/>
      <c r="K74" s="132"/>
      <c r="L74" s="132"/>
      <c r="M74" s="18" t="s">
        <v>136</v>
      </c>
      <c r="N74" s="33">
        <v>220.31982978627082</v>
      </c>
    </row>
    <row r="75" spans="2:14" ht="15">
      <c r="B75" s="18" t="s">
        <v>137</v>
      </c>
      <c r="C75" s="132">
        <v>28559.919</v>
      </c>
      <c r="E75" s="115"/>
      <c r="F75" s="132"/>
      <c r="H75" s="18" t="s">
        <v>412</v>
      </c>
      <c r="I75" s="28">
        <v>303197</v>
      </c>
      <c r="J75" s="115"/>
      <c r="K75" s="132"/>
      <c r="L75" s="132"/>
      <c r="M75" s="18" t="s">
        <v>137</v>
      </c>
      <c r="N75" s="33">
        <v>94.19591552686867</v>
      </c>
    </row>
    <row r="76" spans="2:14" ht="15">
      <c r="B76" s="18" t="s">
        <v>138</v>
      </c>
      <c r="C76" s="132">
        <v>51735.304</v>
      </c>
      <c r="E76" s="115"/>
      <c r="F76" s="132"/>
      <c r="H76" s="18" t="s">
        <v>413</v>
      </c>
      <c r="I76" s="28">
        <v>227096.9</v>
      </c>
      <c r="J76" s="115"/>
      <c r="K76" s="132"/>
      <c r="L76" s="132"/>
      <c r="M76" s="18" t="s">
        <v>138</v>
      </c>
      <c r="N76" s="33">
        <v>227.8115817521067</v>
      </c>
    </row>
    <row r="77" spans="2:14" ht="15">
      <c r="B77" s="18" t="s">
        <v>139</v>
      </c>
      <c r="C77" s="132">
        <v>242165</v>
      </c>
      <c r="E77" s="115"/>
      <c r="F77" s="132"/>
      <c r="H77" s="18" t="s">
        <v>414</v>
      </c>
      <c r="I77" s="28">
        <v>1364337</v>
      </c>
      <c r="J77" s="115"/>
      <c r="K77" s="132"/>
      <c r="L77" s="132"/>
      <c r="M77" s="18" t="s">
        <v>139</v>
      </c>
      <c r="N77" s="33">
        <v>177.49646898090427</v>
      </c>
    </row>
    <row r="78" spans="2:14" ht="15">
      <c r="B78" s="18" t="s">
        <v>140</v>
      </c>
      <c r="C78" s="132">
        <v>440688.024</v>
      </c>
      <c r="E78" s="115"/>
      <c r="F78" s="132"/>
      <c r="H78" s="18" t="s">
        <v>415</v>
      </c>
      <c r="I78" s="28">
        <v>2289654.6</v>
      </c>
      <c r="J78" s="115"/>
      <c r="K78" s="132"/>
      <c r="L78" s="132"/>
      <c r="M78" s="18" t="s">
        <v>140</v>
      </c>
      <c r="N78" s="33">
        <v>192.4692152257375</v>
      </c>
    </row>
    <row r="79" spans="2:14" ht="15">
      <c r="B79" s="18" t="s">
        <v>141</v>
      </c>
      <c r="C79" s="132">
        <v>16572</v>
      </c>
      <c r="E79" s="115"/>
      <c r="F79" s="132"/>
      <c r="H79" s="18" t="s">
        <v>416</v>
      </c>
      <c r="I79" s="28">
        <v>84368.2</v>
      </c>
      <c r="J79" s="115"/>
      <c r="K79" s="132"/>
      <c r="L79" s="132"/>
      <c r="M79" s="18" t="s">
        <v>141</v>
      </c>
      <c r="N79" s="33">
        <v>196.42471926626385</v>
      </c>
    </row>
    <row r="80" spans="2:14" ht="15">
      <c r="B80" s="18" t="s">
        <v>142</v>
      </c>
      <c r="C80" s="132">
        <v>301803.565</v>
      </c>
      <c r="E80" s="115"/>
      <c r="F80" s="132"/>
      <c r="H80" s="18" t="s">
        <v>417</v>
      </c>
      <c r="I80" s="28">
        <v>1838165.8</v>
      </c>
      <c r="J80" s="115"/>
      <c r="K80" s="132"/>
      <c r="L80" s="132"/>
      <c r="M80" s="18" t="s">
        <v>142</v>
      </c>
      <c r="N80" s="33">
        <v>164.1873464297943</v>
      </c>
    </row>
    <row r="81" spans="2:14" ht="15">
      <c r="B81" s="18" t="s">
        <v>143</v>
      </c>
      <c r="C81" s="132">
        <v>4730.498</v>
      </c>
      <c r="E81" s="115"/>
      <c r="F81" s="132"/>
      <c r="H81" s="18" t="s">
        <v>418</v>
      </c>
      <c r="I81" s="28">
        <v>25123.2</v>
      </c>
      <c r="J81" s="115"/>
      <c r="K81" s="132"/>
      <c r="L81" s="132"/>
      <c r="M81" s="18" t="s">
        <v>143</v>
      </c>
      <c r="N81" s="33">
        <v>188.2920169405171</v>
      </c>
    </row>
    <row r="82" spans="2:14" ht="15">
      <c r="B82" s="18" t="s">
        <v>144</v>
      </c>
      <c r="C82" s="132">
        <v>6651.864</v>
      </c>
      <c r="E82" s="115"/>
      <c r="F82" s="132"/>
      <c r="H82" s="18" t="s">
        <v>419</v>
      </c>
      <c r="I82" s="28">
        <v>42025.6</v>
      </c>
      <c r="J82" s="115"/>
      <c r="K82" s="132"/>
      <c r="L82" s="132"/>
      <c r="M82" s="18" t="s">
        <v>144</v>
      </c>
      <c r="N82" s="33">
        <v>158.2812381024899</v>
      </c>
    </row>
    <row r="83" spans="2:14" ht="15">
      <c r="B83" s="18" t="s">
        <v>145</v>
      </c>
      <c r="C83" s="132">
        <v>11409.3</v>
      </c>
      <c r="E83" s="115"/>
      <c r="F83" s="132"/>
      <c r="H83" s="18" t="s">
        <v>420</v>
      </c>
      <c r="I83" s="28">
        <v>74321.4</v>
      </c>
      <c r="J83" s="115"/>
      <c r="K83" s="132"/>
      <c r="L83" s="132"/>
      <c r="M83" s="18" t="s">
        <v>145</v>
      </c>
      <c r="N83" s="33">
        <v>153.5129854927383</v>
      </c>
    </row>
    <row r="84" spans="2:14" ht="15">
      <c r="B84" s="18" t="s">
        <v>146</v>
      </c>
      <c r="C84" s="132">
        <v>6396.498</v>
      </c>
      <c r="E84" s="115"/>
      <c r="F84" s="132"/>
      <c r="H84" s="18" t="s">
        <v>421</v>
      </c>
      <c r="I84" s="28">
        <v>51459.8</v>
      </c>
      <c r="J84" s="115"/>
      <c r="K84" s="132"/>
      <c r="L84" s="132"/>
      <c r="M84" s="18" t="s">
        <v>146</v>
      </c>
      <c r="N84" s="33">
        <v>124.30087174843274</v>
      </c>
    </row>
    <row r="85" spans="2:14" ht="15">
      <c r="B85" s="18" t="s">
        <v>147</v>
      </c>
      <c r="C85" s="132">
        <v>41477</v>
      </c>
      <c r="E85" s="115"/>
      <c r="F85" s="132"/>
      <c r="H85" s="18" t="s">
        <v>422</v>
      </c>
      <c r="I85" s="28">
        <v>227667.4</v>
      </c>
      <c r="J85" s="115"/>
      <c r="K85" s="132"/>
      <c r="L85" s="132"/>
      <c r="M85" s="18" t="s">
        <v>147</v>
      </c>
      <c r="N85" s="33">
        <v>182.18242928060846</v>
      </c>
    </row>
    <row r="86" spans="2:14" ht="15">
      <c r="B86" s="18" t="s">
        <v>148</v>
      </c>
      <c r="C86" s="132">
        <v>2495.544</v>
      </c>
      <c r="E86" s="115"/>
      <c r="F86" s="132"/>
      <c r="H86" s="18" t="s">
        <v>423</v>
      </c>
      <c r="I86" s="28">
        <v>16172.2</v>
      </c>
      <c r="J86" s="115"/>
      <c r="K86" s="132"/>
      <c r="L86" s="132"/>
      <c r="M86" s="18" t="s">
        <v>148</v>
      </c>
      <c r="N86" s="33">
        <v>154.31073076019342</v>
      </c>
    </row>
    <row r="87" spans="2:14" ht="15">
      <c r="B87" s="18" t="s">
        <v>149</v>
      </c>
      <c r="C87" s="132">
        <v>115153.136</v>
      </c>
      <c r="E87" s="115"/>
      <c r="F87" s="132"/>
      <c r="H87" s="18" t="s">
        <v>424</v>
      </c>
      <c r="I87" s="28">
        <v>710222</v>
      </c>
      <c r="J87" s="115"/>
      <c r="K87" s="132"/>
      <c r="L87" s="132"/>
      <c r="M87" s="18" t="s">
        <v>149</v>
      </c>
      <c r="N87" s="33">
        <v>162.1368191917457</v>
      </c>
    </row>
    <row r="88" spans="2:14" ht="15">
      <c r="B88" s="18" t="s">
        <v>150</v>
      </c>
      <c r="C88" s="132">
        <v>66027.93</v>
      </c>
      <c r="E88" s="115"/>
      <c r="F88" s="132"/>
      <c r="H88" s="18" t="s">
        <v>425</v>
      </c>
      <c r="I88" s="28">
        <v>357358.2</v>
      </c>
      <c r="J88" s="115"/>
      <c r="K88" s="132"/>
      <c r="L88" s="132"/>
      <c r="M88" s="18" t="s">
        <v>150</v>
      </c>
      <c r="N88" s="33">
        <v>184.76679701207357</v>
      </c>
    </row>
    <row r="89" spans="2:14" ht="15">
      <c r="B89" s="18" t="s">
        <v>151</v>
      </c>
      <c r="C89" s="132">
        <v>152001.983</v>
      </c>
      <c r="E89" s="115"/>
      <c r="F89" s="132"/>
      <c r="H89" s="18" t="s">
        <v>426</v>
      </c>
      <c r="I89" s="28">
        <v>891795.6</v>
      </c>
      <c r="J89" s="115"/>
      <c r="K89" s="132"/>
      <c r="L89" s="132"/>
      <c r="M89" s="18" t="s">
        <v>151</v>
      </c>
      <c r="N89" s="33">
        <v>170.44486763558825</v>
      </c>
    </row>
    <row r="90" spans="2:14" ht="15">
      <c r="B90" s="18" t="s">
        <v>152</v>
      </c>
      <c r="C90" s="132">
        <v>48810.498</v>
      </c>
      <c r="E90" s="115"/>
      <c r="F90" s="132"/>
      <c r="H90" s="18" t="s">
        <v>427</v>
      </c>
      <c r="I90" s="28">
        <v>260243.8</v>
      </c>
      <c r="J90" s="115"/>
      <c r="K90" s="132"/>
      <c r="L90" s="132"/>
      <c r="M90" s="18" t="s">
        <v>152</v>
      </c>
      <c r="N90" s="33">
        <v>187.55681403361</v>
      </c>
    </row>
    <row r="91" spans="2:14" ht="15">
      <c r="B91" s="18" t="s">
        <v>153</v>
      </c>
      <c r="C91" s="132">
        <v>49619.083</v>
      </c>
      <c r="E91" s="115"/>
      <c r="F91" s="132"/>
      <c r="H91" s="18" t="s">
        <v>428</v>
      </c>
      <c r="I91" s="28">
        <v>429336.6</v>
      </c>
      <c r="J91" s="115"/>
      <c r="K91" s="132"/>
      <c r="L91" s="132"/>
      <c r="M91" s="18" t="s">
        <v>153</v>
      </c>
      <c r="N91" s="33">
        <v>115.57151894341176</v>
      </c>
    </row>
    <row r="92" spans="2:14" ht="15">
      <c r="B92" s="18" t="s">
        <v>154</v>
      </c>
      <c r="C92" s="132">
        <v>13775.681</v>
      </c>
      <c r="E92" s="115"/>
      <c r="F92" s="132"/>
      <c r="H92" s="18" t="s">
        <v>429</v>
      </c>
      <c r="I92" s="28">
        <v>59029.7</v>
      </c>
      <c r="J92" s="115"/>
      <c r="K92" s="132"/>
      <c r="L92" s="132"/>
      <c r="M92" s="18" t="s">
        <v>154</v>
      </c>
      <c r="N92" s="33">
        <v>233.3686432423001</v>
      </c>
    </row>
    <row r="93" spans="2:14" ht="15">
      <c r="B93" s="18" t="s">
        <v>155</v>
      </c>
      <c r="C93" s="132">
        <v>26016</v>
      </c>
      <c r="E93" s="115"/>
      <c r="F93" s="132"/>
      <c r="H93" s="18" t="s">
        <v>430</v>
      </c>
      <c r="I93" s="28">
        <v>121843.1</v>
      </c>
      <c r="J93" s="115"/>
      <c r="K93" s="132"/>
      <c r="L93" s="132"/>
      <c r="M93" s="18" t="s">
        <v>155</v>
      </c>
      <c r="N93" s="33">
        <v>213.52050300755644</v>
      </c>
    </row>
    <row r="94" spans="2:14" ht="15">
      <c r="B94" s="18" t="s">
        <v>156</v>
      </c>
      <c r="C94" s="132">
        <v>82980</v>
      </c>
      <c r="E94" s="115"/>
      <c r="F94" s="132"/>
      <c r="H94" s="18" t="s">
        <v>431</v>
      </c>
      <c r="I94" s="28">
        <v>195200.8</v>
      </c>
      <c r="J94" s="115"/>
      <c r="K94" s="132"/>
      <c r="L94" s="132"/>
      <c r="M94" s="18" t="s">
        <v>156</v>
      </c>
      <c r="N94" s="33">
        <v>425.100716800341</v>
      </c>
    </row>
    <row r="95" spans="2:14" ht="15">
      <c r="B95" s="18" t="s">
        <v>157</v>
      </c>
      <c r="C95" s="132">
        <v>127372</v>
      </c>
      <c r="E95" s="115"/>
      <c r="F95" s="132"/>
      <c r="H95" s="18" t="s">
        <v>432</v>
      </c>
      <c r="I95" s="28">
        <v>390296.6</v>
      </c>
      <c r="J95" s="115"/>
      <c r="K95" s="132"/>
      <c r="L95" s="132"/>
      <c r="M95" s="19" t="s">
        <v>157</v>
      </c>
      <c r="N95" s="34">
        <v>326.3466809600699</v>
      </c>
    </row>
    <row r="96" spans="2:14" ht="15">
      <c r="B96" s="18" t="s">
        <v>158</v>
      </c>
      <c r="C96" s="132">
        <v>302004.71</v>
      </c>
      <c r="E96" s="115"/>
      <c r="F96" s="132"/>
      <c r="H96" s="18" t="s">
        <v>433</v>
      </c>
      <c r="I96" s="28">
        <v>14864.5</v>
      </c>
      <c r="J96" s="115"/>
      <c r="K96" s="132"/>
      <c r="L96" s="132"/>
      <c r="M96" s="20" t="s">
        <v>158</v>
      </c>
      <c r="N96" s="35">
        <v>20317.17918530728</v>
      </c>
    </row>
    <row r="97" spans="2:14" ht="15">
      <c r="B97" s="18" t="s">
        <v>159</v>
      </c>
      <c r="C97" s="132">
        <v>18401.558</v>
      </c>
      <c r="E97" s="115"/>
      <c r="F97" s="132"/>
      <c r="H97" s="18" t="s">
        <v>434</v>
      </c>
      <c r="I97" s="28">
        <v>250795.1</v>
      </c>
      <c r="J97" s="115"/>
      <c r="K97" s="132"/>
      <c r="L97" s="132"/>
      <c r="M97" s="45" t="s">
        <v>159</v>
      </c>
      <c r="N97" s="78">
        <v>73.37287690229994</v>
      </c>
    </row>
    <row r="98" spans="2:14" ht="15">
      <c r="B98" s="18" t="s">
        <v>161</v>
      </c>
      <c r="C98" s="132">
        <v>124197</v>
      </c>
      <c r="E98" s="115"/>
      <c r="F98" s="132"/>
      <c r="H98" s="18" t="s">
        <v>435</v>
      </c>
      <c r="I98" s="28">
        <v>2224750.5</v>
      </c>
      <c r="J98" s="115"/>
      <c r="K98" s="132"/>
      <c r="L98" s="132"/>
      <c r="M98" s="20" t="s">
        <v>161</v>
      </c>
      <c r="N98" s="35">
        <v>55.8251363467499</v>
      </c>
    </row>
    <row r="99" spans="2:14" ht="15">
      <c r="B99" s="18" t="s">
        <v>162</v>
      </c>
      <c r="C99" s="132">
        <v>3054.2</v>
      </c>
      <c r="E99" s="115"/>
      <c r="F99" s="132"/>
      <c r="H99" s="18" t="s">
        <v>436</v>
      </c>
      <c r="I99" s="28">
        <v>9963.5</v>
      </c>
      <c r="J99" s="115"/>
      <c r="K99" s="132"/>
      <c r="L99" s="132"/>
      <c r="M99" s="25" t="s">
        <v>162</v>
      </c>
      <c r="N99" s="39">
        <v>306.5388668640538</v>
      </c>
    </row>
    <row r="100" spans="2:14" ht="15">
      <c r="B100" s="18" t="s">
        <v>163</v>
      </c>
      <c r="C100" s="132">
        <v>6349.653</v>
      </c>
      <c r="E100" s="115"/>
      <c r="F100" s="132"/>
      <c r="H100" s="18" t="s">
        <v>437</v>
      </c>
      <c r="I100" s="28">
        <v>25137.2</v>
      </c>
      <c r="J100" s="115"/>
      <c r="K100" s="132"/>
      <c r="L100" s="132"/>
      <c r="M100" s="18" t="s">
        <v>163</v>
      </c>
      <c r="N100" s="33">
        <v>252.5998520121573</v>
      </c>
    </row>
    <row r="101" spans="2:14" ht="15">
      <c r="B101" s="18" t="s">
        <v>164</v>
      </c>
      <c r="C101" s="132">
        <v>6530.243</v>
      </c>
      <c r="E101" s="115"/>
      <c r="F101" s="132"/>
      <c r="H101" s="18" t="s">
        <v>438</v>
      </c>
      <c r="I101" s="28">
        <v>28077.8</v>
      </c>
      <c r="J101" s="115"/>
      <c r="K101" s="132"/>
      <c r="L101" s="132"/>
      <c r="M101" s="18" t="s">
        <v>164</v>
      </c>
      <c r="N101" s="33">
        <v>232.57673321983918</v>
      </c>
    </row>
    <row r="102" spans="2:14" ht="15">
      <c r="B102" s="18" t="s">
        <v>165</v>
      </c>
      <c r="C102" s="132">
        <v>29211.445</v>
      </c>
      <c r="E102" s="115"/>
      <c r="F102" s="132"/>
      <c r="H102" s="18" t="s">
        <v>439</v>
      </c>
      <c r="I102" s="28">
        <v>90211.8</v>
      </c>
      <c r="J102" s="115"/>
      <c r="K102" s="132"/>
      <c r="L102" s="132"/>
      <c r="M102" s="19" t="s">
        <v>165</v>
      </c>
      <c r="N102" s="34">
        <v>323.8095792346455</v>
      </c>
    </row>
    <row r="103" spans="2:14" ht="15">
      <c r="B103" s="18" t="s">
        <v>166</v>
      </c>
      <c r="C103" s="132">
        <v>257273.129</v>
      </c>
      <c r="E103" s="115"/>
      <c r="F103" s="132"/>
      <c r="H103" s="18" t="s">
        <v>440</v>
      </c>
      <c r="I103" s="28">
        <v>1563881.4</v>
      </c>
      <c r="J103" s="115"/>
      <c r="K103" s="132"/>
      <c r="L103" s="132"/>
      <c r="M103" s="20" t="s">
        <v>166</v>
      </c>
      <c r="N103" s="35">
        <v>164.50936049242608</v>
      </c>
    </row>
    <row r="104" spans="2:14" ht="15">
      <c r="B104" s="18" t="s">
        <v>167</v>
      </c>
      <c r="C104" s="132">
        <v>11301</v>
      </c>
      <c r="E104" s="115"/>
      <c r="F104" s="132"/>
      <c r="H104" s="18" t="s">
        <v>441</v>
      </c>
      <c r="I104" s="28">
        <v>35894.1</v>
      </c>
      <c r="J104" s="115"/>
      <c r="K104" s="132"/>
      <c r="L104" s="132"/>
      <c r="M104" s="45" t="s">
        <v>167</v>
      </c>
      <c r="N104" s="78">
        <v>314.84282932292496</v>
      </c>
    </row>
    <row r="105" spans="2:14" ht="15">
      <c r="B105" s="18" t="s">
        <v>168</v>
      </c>
      <c r="C105" s="132">
        <v>4713.559</v>
      </c>
      <c r="E105" s="115"/>
      <c r="F105" s="132"/>
      <c r="H105" s="18"/>
      <c r="I105" s="28"/>
      <c r="J105" s="115"/>
      <c r="K105" s="132"/>
      <c r="L105" s="132"/>
      <c r="M105" s="20" t="s">
        <v>495</v>
      </c>
      <c r="N105" s="35"/>
    </row>
    <row r="106" spans="2:14" ht="15">
      <c r="B106" s="18" t="s">
        <v>169</v>
      </c>
      <c r="C106" s="132">
        <v>3860</v>
      </c>
      <c r="E106" s="115"/>
      <c r="F106" s="132"/>
      <c r="H106" s="18"/>
      <c r="I106" s="28"/>
      <c r="M106" s="25" t="s">
        <v>169</v>
      </c>
      <c r="N106" s="39"/>
    </row>
    <row r="107" spans="2:14" ht="15">
      <c r="B107" s="18" t="s">
        <v>170</v>
      </c>
      <c r="C107" s="132">
        <v>120219.402</v>
      </c>
      <c r="E107" s="115"/>
      <c r="F107" s="132"/>
      <c r="H107" s="20"/>
      <c r="I107" s="30"/>
      <c r="M107" s="18" t="s">
        <v>170</v>
      </c>
      <c r="N107" s="33"/>
    </row>
    <row r="108" spans="2:14" ht="15">
      <c r="B108" s="20" t="s">
        <v>171</v>
      </c>
      <c r="C108" s="132">
        <v>12085.202</v>
      </c>
      <c r="E108" s="115"/>
      <c r="F108" s="132"/>
      <c r="M108" s="20" t="s">
        <v>171</v>
      </c>
      <c r="N108" s="35"/>
    </row>
    <row r="109" spans="5:8" ht="15">
      <c r="E109" s="115"/>
      <c r="F109" s="132"/>
      <c r="H109" s="2" t="s">
        <v>81</v>
      </c>
    </row>
    <row r="110" spans="2:9" ht="15">
      <c r="B110" s="2" t="s">
        <v>81</v>
      </c>
      <c r="H110" s="2" t="s">
        <v>37</v>
      </c>
      <c r="I110" s="2" t="s">
        <v>82</v>
      </c>
    </row>
    <row r="111" spans="2:3" ht="15">
      <c r="B111" s="2" t="s">
        <v>37</v>
      </c>
      <c r="C111" s="2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V70"/>
  <sheetViews>
    <sheetView showGridLines="0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35.00390625" style="2" bestFit="1" customWidth="1"/>
    <col min="3" max="3" width="12.421875" style="2" customWidth="1"/>
    <col min="4" max="6" width="9.421875" style="2" bestFit="1" customWidth="1"/>
    <col min="7" max="7" width="10.57421875" style="2" bestFit="1" customWidth="1"/>
    <col min="8" max="19" width="9.421875" style="2" bestFit="1" customWidth="1"/>
    <col min="20" max="20" width="9.421875" style="2" customWidth="1"/>
    <col min="21" max="16384" width="9.140625" style="2" customWidth="1"/>
  </cols>
  <sheetData>
    <row r="1" ht="12"/>
    <row r="2" ht="12"/>
    <row r="3" ht="12"/>
    <row r="4" spans="2:22" ht="12">
      <c r="B4" s="15"/>
      <c r="C4" s="21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2006</v>
      </c>
      <c r="J4" s="16">
        <v>2007</v>
      </c>
      <c r="K4" s="16">
        <v>2008</v>
      </c>
      <c r="L4" s="16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5">
        <v>2016</v>
      </c>
      <c r="T4" s="15">
        <v>2017</v>
      </c>
      <c r="U4" s="15">
        <v>2018</v>
      </c>
      <c r="V4" s="15">
        <v>2019</v>
      </c>
    </row>
    <row r="5" spans="2:22" ht="12">
      <c r="B5" s="17" t="s">
        <v>13</v>
      </c>
      <c r="C5" s="177">
        <v>800340</v>
      </c>
      <c r="D5" s="178">
        <v>792906</v>
      </c>
      <c r="E5" s="178">
        <v>814354</v>
      </c>
      <c r="F5" s="178">
        <v>849144</v>
      </c>
      <c r="G5" s="178">
        <v>835571</v>
      </c>
      <c r="H5" s="178">
        <v>808882.221</v>
      </c>
      <c r="I5" s="178">
        <v>816499.043</v>
      </c>
      <c r="J5" s="178">
        <v>828805.419</v>
      </c>
      <c r="K5" s="178">
        <v>757053.054</v>
      </c>
      <c r="L5" s="178">
        <v>703574.826</v>
      </c>
      <c r="M5" s="178">
        <v>701230.144</v>
      </c>
      <c r="N5" s="178">
        <v>724826.798</v>
      </c>
      <c r="O5" s="178">
        <v>742714.672</v>
      </c>
      <c r="P5" s="178">
        <v>728930.195</v>
      </c>
      <c r="Q5" s="178">
        <v>692769.181</v>
      </c>
      <c r="R5" s="178">
        <v>705029.246</v>
      </c>
      <c r="S5" s="178">
        <v>659060.971</v>
      </c>
      <c r="T5" s="178">
        <v>638838.962</v>
      </c>
      <c r="U5" s="178">
        <v>595503.86</v>
      </c>
      <c r="V5" s="178">
        <v>450934.567</v>
      </c>
    </row>
    <row r="6" spans="2:22" ht="12">
      <c r="B6" s="18" t="s">
        <v>447</v>
      </c>
      <c r="C6" s="113">
        <v>5902</v>
      </c>
      <c r="D6" s="179">
        <v>8562</v>
      </c>
      <c r="E6" s="179">
        <v>8826</v>
      </c>
      <c r="F6" s="179">
        <v>9584</v>
      </c>
      <c r="G6" s="179">
        <v>8735</v>
      </c>
      <c r="H6" s="179">
        <v>7486</v>
      </c>
      <c r="I6" s="179">
        <v>9273</v>
      </c>
      <c r="J6" s="179">
        <v>9965.186</v>
      </c>
      <c r="K6" s="179">
        <v>8597.355</v>
      </c>
      <c r="L6" s="179">
        <v>7804.084</v>
      </c>
      <c r="M6" s="179">
        <v>9331.952</v>
      </c>
      <c r="N6" s="179">
        <v>8257.779</v>
      </c>
      <c r="O6" s="179">
        <v>6606.786</v>
      </c>
      <c r="P6" s="179">
        <v>5854.484</v>
      </c>
      <c r="Q6" s="179">
        <v>6168.086</v>
      </c>
      <c r="R6" s="179">
        <v>5840.22</v>
      </c>
      <c r="S6" s="179">
        <v>5487.885</v>
      </c>
      <c r="T6" s="179">
        <v>5243.052</v>
      </c>
      <c r="U6" s="179">
        <v>5921.64</v>
      </c>
      <c r="V6" s="179">
        <v>5161.733</v>
      </c>
    </row>
    <row r="7" spans="2:22" ht="12">
      <c r="B7" s="18" t="s">
        <v>448</v>
      </c>
      <c r="C7" s="113">
        <v>7663</v>
      </c>
      <c r="D7" s="179">
        <v>7627</v>
      </c>
      <c r="E7" s="179">
        <v>7649</v>
      </c>
      <c r="F7" s="179">
        <v>9292</v>
      </c>
      <c r="G7" s="179">
        <v>9500</v>
      </c>
      <c r="H7" s="179">
        <v>9288</v>
      </c>
      <c r="I7" s="179">
        <v>8774</v>
      </c>
      <c r="J7" s="179">
        <v>11399</v>
      </c>
      <c r="K7" s="179">
        <v>9630</v>
      </c>
      <c r="L7" s="179">
        <v>7625</v>
      </c>
      <c r="M7" s="179">
        <v>11045</v>
      </c>
      <c r="N7" s="179">
        <v>10902</v>
      </c>
      <c r="O7" s="179">
        <v>9702</v>
      </c>
      <c r="P7" s="179">
        <v>11406</v>
      </c>
      <c r="Q7" s="179">
        <v>10302</v>
      </c>
      <c r="R7" s="179">
        <v>7887</v>
      </c>
      <c r="S7" s="179">
        <v>9623</v>
      </c>
      <c r="T7" s="179">
        <v>9912.314</v>
      </c>
      <c r="U7" s="179">
        <v>9380</v>
      </c>
      <c r="V7" s="179">
        <v>4318.22</v>
      </c>
    </row>
    <row r="8" spans="2:22" ht="12">
      <c r="B8" s="25" t="s">
        <v>449</v>
      </c>
      <c r="C8" s="113">
        <v>172850.28</v>
      </c>
      <c r="D8" s="179">
        <v>168918.481</v>
      </c>
      <c r="E8" s="179">
        <v>181704.46</v>
      </c>
      <c r="F8" s="179">
        <v>166816.698</v>
      </c>
      <c r="G8" s="179">
        <v>143652.672</v>
      </c>
      <c r="H8" s="179">
        <v>137434.875</v>
      </c>
      <c r="I8" s="179">
        <v>130042.791</v>
      </c>
      <c r="J8" s="179">
        <v>109434.141</v>
      </c>
      <c r="K8" s="179">
        <v>101544.816</v>
      </c>
      <c r="L8" s="179">
        <v>92938.013</v>
      </c>
      <c r="M8" s="179">
        <v>82089.596</v>
      </c>
      <c r="N8" s="179">
        <v>74594.38</v>
      </c>
      <c r="O8" s="179">
        <v>72566.656</v>
      </c>
      <c r="P8" s="179">
        <v>63208.249</v>
      </c>
      <c r="Q8" s="179">
        <v>60515.765</v>
      </c>
      <c r="R8" s="179">
        <v>63295.185</v>
      </c>
      <c r="S8" s="179">
        <v>61988.511</v>
      </c>
      <c r="T8" s="179">
        <v>58679.188</v>
      </c>
      <c r="U8" s="179">
        <v>54539.345</v>
      </c>
      <c r="V8" s="179">
        <v>51953.877</v>
      </c>
    </row>
    <row r="9" spans="2:22" ht="12">
      <c r="B9" s="19" t="s">
        <v>450</v>
      </c>
      <c r="C9" s="113">
        <v>362720.561</v>
      </c>
      <c r="D9" s="179">
        <v>386554.444</v>
      </c>
      <c r="E9" s="179">
        <v>403482.906</v>
      </c>
      <c r="F9" s="179">
        <v>453374.878</v>
      </c>
      <c r="G9" s="179">
        <v>493976.957</v>
      </c>
      <c r="H9" s="179">
        <v>549669.003</v>
      </c>
      <c r="I9" s="179">
        <v>576652.9319999999</v>
      </c>
      <c r="J9" s="179">
        <v>610147.576</v>
      </c>
      <c r="K9" s="179">
        <v>648264.1980000001</v>
      </c>
      <c r="L9" s="179">
        <v>590183</v>
      </c>
      <c r="M9" s="179">
        <v>623367</v>
      </c>
      <c r="N9" s="179">
        <v>591387.1</v>
      </c>
      <c r="O9" s="179">
        <v>516163.203</v>
      </c>
      <c r="P9" s="179">
        <v>446600.98799999995</v>
      </c>
      <c r="Q9" s="179">
        <v>388691.439</v>
      </c>
      <c r="R9" s="179">
        <v>428591.93000000005</v>
      </c>
      <c r="S9" s="179">
        <v>498241.283</v>
      </c>
      <c r="T9" s="179">
        <v>557978.859</v>
      </c>
      <c r="U9" s="179">
        <v>522375.32300000003</v>
      </c>
      <c r="V9" s="179">
        <v>599539.386</v>
      </c>
    </row>
    <row r="10" spans="2:22" ht="12">
      <c r="B10" s="46" t="s">
        <v>123</v>
      </c>
      <c r="C10" s="113">
        <v>859930</v>
      </c>
      <c r="D10" s="179">
        <v>888892</v>
      </c>
      <c r="E10" s="179">
        <v>902348</v>
      </c>
      <c r="F10" s="179">
        <v>907174</v>
      </c>
      <c r="G10" s="179">
        <v>928438</v>
      </c>
      <c r="H10" s="179">
        <v>916081</v>
      </c>
      <c r="I10" s="179">
        <v>914426</v>
      </c>
      <c r="J10" s="179">
        <v>872249</v>
      </c>
      <c r="K10" s="179">
        <v>884729</v>
      </c>
      <c r="L10" s="179">
        <v>824912</v>
      </c>
      <c r="M10" s="179">
        <v>854470</v>
      </c>
      <c r="N10" s="179">
        <v>837768.763</v>
      </c>
      <c r="O10" s="179">
        <v>811961.017</v>
      </c>
      <c r="P10" s="179">
        <v>806222.671</v>
      </c>
      <c r="Q10" s="179">
        <v>812550.009</v>
      </c>
      <c r="R10" s="179">
        <v>786675.849</v>
      </c>
      <c r="S10" s="179">
        <v>767958.76</v>
      </c>
      <c r="T10" s="179">
        <v>759382.643</v>
      </c>
      <c r="U10" s="179">
        <v>761943.048</v>
      </c>
      <c r="V10" s="179">
        <v>765337.856</v>
      </c>
    </row>
    <row r="11" spans="2:22" ht="12">
      <c r="B11" s="46" t="s">
        <v>451</v>
      </c>
      <c r="C11" s="113">
        <v>435914.678</v>
      </c>
      <c r="D11" s="179">
        <v>464914.46</v>
      </c>
      <c r="E11" s="179">
        <v>423070.137</v>
      </c>
      <c r="F11" s="179">
        <v>428541.244</v>
      </c>
      <c r="G11" s="179">
        <v>472244.182</v>
      </c>
      <c r="H11" s="179">
        <v>476989.593</v>
      </c>
      <c r="I11" s="179">
        <v>499866.025</v>
      </c>
      <c r="J11" s="179">
        <v>527250.988</v>
      </c>
      <c r="K11" s="179">
        <v>569817.05</v>
      </c>
      <c r="L11" s="179">
        <v>599536.407</v>
      </c>
      <c r="M11" s="179">
        <v>682003.24</v>
      </c>
      <c r="N11" s="179">
        <v>670927.528</v>
      </c>
      <c r="O11" s="179">
        <v>756373.039</v>
      </c>
      <c r="P11" s="179">
        <v>835825.185</v>
      </c>
      <c r="Q11" s="179">
        <v>866241.126</v>
      </c>
      <c r="R11" s="179">
        <v>883817.501</v>
      </c>
      <c r="S11" s="179">
        <v>898998.009</v>
      </c>
      <c r="T11" s="179">
        <v>903643.215</v>
      </c>
      <c r="U11" s="179">
        <v>968913.273</v>
      </c>
      <c r="V11" s="179">
        <v>1005271.556</v>
      </c>
    </row>
    <row r="12" spans="2:22" ht="12">
      <c r="B12" s="47" t="s">
        <v>452</v>
      </c>
      <c r="C12" s="26">
        <v>11606.534</v>
      </c>
      <c r="D12" s="180">
        <v>14303.866</v>
      </c>
      <c r="E12" s="180">
        <v>13851.357</v>
      </c>
      <c r="F12" s="180">
        <v>9476.619</v>
      </c>
      <c r="G12" s="180">
        <v>10533.633</v>
      </c>
      <c r="H12" s="180">
        <v>11833.088</v>
      </c>
      <c r="I12" s="180">
        <v>13136.781</v>
      </c>
      <c r="J12" s="180">
        <v>14254.133</v>
      </c>
      <c r="K12" s="180">
        <v>14971.915</v>
      </c>
      <c r="L12" s="180">
        <v>15968.131</v>
      </c>
      <c r="M12" s="180">
        <v>17439.345</v>
      </c>
      <c r="N12" s="180">
        <v>18394.017</v>
      </c>
      <c r="O12" s="180">
        <v>18276.932</v>
      </c>
      <c r="P12" s="180">
        <v>18313.411</v>
      </c>
      <c r="Q12" s="180">
        <v>19366.269</v>
      </c>
      <c r="R12" s="180">
        <v>19478.704</v>
      </c>
      <c r="S12" s="180">
        <v>20813.422</v>
      </c>
      <c r="T12" s="180">
        <v>20924.768</v>
      </c>
      <c r="U12" s="180">
        <v>21700.242</v>
      </c>
      <c r="V12" s="180">
        <v>21494.971</v>
      </c>
    </row>
    <row r="13" spans="3:22" ht="12">
      <c r="C13" s="125"/>
      <c r="G13" s="89">
        <f>(G10-C10)/C10</f>
        <v>0.07966694963543544</v>
      </c>
      <c r="T13" s="89">
        <f>(T10-G10)/G10</f>
        <v>-0.18208577955663163</v>
      </c>
      <c r="V13" s="125"/>
    </row>
    <row r="14" ht="15.75">
      <c r="B14" s="23" t="s">
        <v>488</v>
      </c>
    </row>
    <row r="15" ht="12.75">
      <c r="B15" s="24" t="s">
        <v>105</v>
      </c>
    </row>
    <row r="16" ht="12"/>
    <row r="17" spans="2:6" ht="12">
      <c r="B17" s="22" t="s">
        <v>106</v>
      </c>
      <c r="E17" s="2" t="s">
        <v>2</v>
      </c>
      <c r="F17" s="2" t="s">
        <v>454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5" customHeight="1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spans="2:5" ht="15">
      <c r="B64" s="115" t="s">
        <v>1</v>
      </c>
      <c r="C64" s="116">
        <v>44353.66086805555</v>
      </c>
      <c r="D64" s="121"/>
      <c r="E64" s="121"/>
    </row>
    <row r="65" spans="2:5" ht="15">
      <c r="B65" s="115" t="s">
        <v>3</v>
      </c>
      <c r="C65" s="116">
        <v>44398.57936754629</v>
      </c>
      <c r="D65" s="121"/>
      <c r="E65" s="121"/>
    </row>
    <row r="66" spans="2:5" ht="15">
      <c r="B66" s="115" t="s">
        <v>4</v>
      </c>
      <c r="C66" s="115" t="s">
        <v>5</v>
      </c>
      <c r="D66" s="121"/>
      <c r="E66" s="121"/>
    </row>
    <row r="67" spans="2:5" ht="15">
      <c r="B67" s="121"/>
      <c r="C67" s="121"/>
      <c r="D67" s="121"/>
      <c r="E67" s="121"/>
    </row>
    <row r="68" spans="2:5" ht="15">
      <c r="B68" s="115" t="s">
        <v>9</v>
      </c>
      <c r="C68" s="115" t="s">
        <v>10</v>
      </c>
      <c r="D68" s="121"/>
      <c r="E68" s="121"/>
    </row>
    <row r="69" spans="2:5" ht="15">
      <c r="B69" s="115" t="s">
        <v>6</v>
      </c>
      <c r="C69" s="115" t="s">
        <v>461</v>
      </c>
      <c r="D69" s="121"/>
      <c r="E69" s="121"/>
    </row>
    <row r="70" spans="2:5" ht="15">
      <c r="B70" s="115" t="s">
        <v>7</v>
      </c>
      <c r="C70" s="115" t="s">
        <v>8</v>
      </c>
      <c r="D70" s="121"/>
      <c r="E70" s="1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AA154"/>
  <sheetViews>
    <sheetView showGridLines="0" workbookViewId="0" topLeftCell="A1">
      <pane xSplit="3" ySplit="1" topLeftCell="D2" activePane="bottomRight" state="frozen"/>
      <selection pane="topRight" activeCell="C1" sqref="C1"/>
      <selection pane="bottomLeft" activeCell="A6" sqref="A6"/>
      <selection pane="bottomRight" activeCell="C3" sqref="C3:W58"/>
    </sheetView>
  </sheetViews>
  <sheetFormatPr defaultColWidth="9.140625" defaultRowHeight="15"/>
  <cols>
    <col min="1" max="2" width="19.8515625" style="2" hidden="1" customWidth="1"/>
    <col min="3" max="3" width="34.00390625" style="2" customWidth="1"/>
    <col min="4" max="7" width="9.140625" style="2" customWidth="1"/>
    <col min="8" max="12" width="9.140625" style="2" hidden="1" customWidth="1"/>
    <col min="13" max="13" width="9.140625" style="2" customWidth="1"/>
    <col min="14" max="16" width="9.140625" style="2" hidden="1" customWidth="1"/>
    <col min="17" max="21" width="9.140625" style="2" customWidth="1"/>
    <col min="22" max="16384" width="9.140625" style="2" customWidth="1"/>
  </cols>
  <sheetData>
    <row r="3" spans="3:22" ht="15.75">
      <c r="C3" s="221" t="s">
        <v>499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3:22" ht="15.75" customHeight="1">
      <c r="C4" s="219" t="s">
        <v>105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3:23" ht="15">
      <c r="C5" s="187"/>
      <c r="D5" s="187" t="s">
        <v>83</v>
      </c>
      <c r="E5" s="187" t="s">
        <v>84</v>
      </c>
      <c r="F5" s="187" t="s">
        <v>85</v>
      </c>
      <c r="G5" s="187" t="s">
        <v>86</v>
      </c>
      <c r="H5" s="187" t="s">
        <v>87</v>
      </c>
      <c r="I5" s="187" t="s">
        <v>88</v>
      </c>
      <c r="J5" s="187" t="s">
        <v>89</v>
      </c>
      <c r="K5" s="187" t="s">
        <v>90</v>
      </c>
      <c r="L5" s="187" t="s">
        <v>91</v>
      </c>
      <c r="M5" s="187" t="s">
        <v>92</v>
      </c>
      <c r="N5" s="187" t="s">
        <v>93</v>
      </c>
      <c r="O5" s="187" t="s">
        <v>94</v>
      </c>
      <c r="P5" s="187" t="s">
        <v>95</v>
      </c>
      <c r="Q5" s="187" t="s">
        <v>96</v>
      </c>
      <c r="R5" s="187" t="s">
        <v>97</v>
      </c>
      <c r="S5" s="187" t="s">
        <v>98</v>
      </c>
      <c r="T5" s="187" t="s">
        <v>111</v>
      </c>
      <c r="U5" s="187" t="s">
        <v>468</v>
      </c>
      <c r="V5" s="187" t="s">
        <v>469</v>
      </c>
      <c r="W5" s="187" t="s">
        <v>470</v>
      </c>
    </row>
    <row r="6" spans="3:26" ht="15">
      <c r="C6" s="188" t="s">
        <v>12</v>
      </c>
      <c r="D6" s="189">
        <v>2656927.053</v>
      </c>
      <c r="E6" s="189">
        <v>2732678.251</v>
      </c>
      <c r="F6" s="189">
        <v>2755285.86</v>
      </c>
      <c r="G6" s="189">
        <v>2833403.439</v>
      </c>
      <c r="H6" s="189">
        <v>2902651.444</v>
      </c>
      <c r="I6" s="189">
        <v>2917663.78</v>
      </c>
      <c r="J6" s="189">
        <v>2968670.572</v>
      </c>
      <c r="K6" s="189">
        <v>2983505.443</v>
      </c>
      <c r="L6" s="189">
        <v>2994607.388</v>
      </c>
      <c r="M6" s="189">
        <v>2842541.461</v>
      </c>
      <c r="N6" s="189">
        <v>2980976.277</v>
      </c>
      <c r="O6" s="189">
        <v>2937058.365</v>
      </c>
      <c r="P6" s="189">
        <v>2934364.305</v>
      </c>
      <c r="Q6" s="189">
        <v>2916361.183</v>
      </c>
      <c r="R6" s="189">
        <v>2856603.875</v>
      </c>
      <c r="S6" s="189">
        <v>2900615.635</v>
      </c>
      <c r="T6" s="189">
        <v>2922171.841</v>
      </c>
      <c r="U6" s="189">
        <v>2954603.001</v>
      </c>
      <c r="V6" s="189">
        <v>2940276.731</v>
      </c>
      <c r="W6" s="189">
        <v>2904012.166</v>
      </c>
      <c r="X6" s="139"/>
      <c r="Y6" s="89"/>
      <c r="Z6" s="89"/>
    </row>
    <row r="7" spans="3:25" ht="15">
      <c r="C7" s="190" t="s">
        <v>13</v>
      </c>
      <c r="D7" s="191">
        <v>800340</v>
      </c>
      <c r="E7" s="191">
        <v>792906</v>
      </c>
      <c r="F7" s="191">
        <v>814354</v>
      </c>
      <c r="G7" s="191">
        <v>849144</v>
      </c>
      <c r="H7" s="191">
        <v>835571</v>
      </c>
      <c r="I7" s="191">
        <v>808882.221</v>
      </c>
      <c r="J7" s="191">
        <v>816499.043</v>
      </c>
      <c r="K7" s="191">
        <v>828805.419</v>
      </c>
      <c r="L7" s="191">
        <v>757053.054</v>
      </c>
      <c r="M7" s="191">
        <v>703574.826</v>
      </c>
      <c r="N7" s="191">
        <v>701230.144</v>
      </c>
      <c r="O7" s="191">
        <v>724826.798</v>
      </c>
      <c r="P7" s="191">
        <v>742714.672</v>
      </c>
      <c r="Q7" s="191">
        <v>728930.195</v>
      </c>
      <c r="R7" s="191">
        <v>692769.181</v>
      </c>
      <c r="S7" s="191">
        <v>705029.246</v>
      </c>
      <c r="T7" s="191">
        <v>659060.971</v>
      </c>
      <c r="U7" s="191">
        <v>638838.962</v>
      </c>
      <c r="V7" s="191">
        <v>595503.86</v>
      </c>
      <c r="W7" s="191">
        <v>450934.567</v>
      </c>
      <c r="Y7" s="89"/>
    </row>
    <row r="8" spans="3:23" ht="15">
      <c r="C8" s="192" t="s">
        <v>14</v>
      </c>
      <c r="D8" s="193">
        <v>0</v>
      </c>
      <c r="E8" s="193">
        <v>0</v>
      </c>
      <c r="F8" s="193">
        <v>0</v>
      </c>
      <c r="G8" s="193">
        <v>7249</v>
      </c>
      <c r="H8" s="193">
        <v>19018</v>
      </c>
      <c r="I8" s="193">
        <v>18184</v>
      </c>
      <c r="J8" s="193">
        <v>15389.174</v>
      </c>
      <c r="K8" s="193">
        <v>18495.174</v>
      </c>
      <c r="L8" s="193">
        <v>16686</v>
      </c>
      <c r="M8" s="193">
        <v>12716</v>
      </c>
      <c r="N8" s="193">
        <v>10494</v>
      </c>
      <c r="O8" s="193">
        <v>18384</v>
      </c>
      <c r="P8" s="193">
        <v>16987</v>
      </c>
      <c r="Q8" s="193">
        <v>11102</v>
      </c>
      <c r="R8" s="193">
        <v>12531</v>
      </c>
      <c r="S8" s="193">
        <v>12238</v>
      </c>
      <c r="T8" s="193">
        <v>4878</v>
      </c>
      <c r="U8" s="193">
        <v>4103.095</v>
      </c>
      <c r="V8" s="193">
        <v>4013</v>
      </c>
      <c r="W8" s="193">
        <v>700</v>
      </c>
    </row>
    <row r="9" spans="3:23" ht="15">
      <c r="C9" s="192" t="s">
        <v>15</v>
      </c>
      <c r="D9" s="193">
        <v>37874</v>
      </c>
      <c r="E9" s="193">
        <v>35142</v>
      </c>
      <c r="F9" s="193">
        <v>37020</v>
      </c>
      <c r="G9" s="193">
        <v>40232</v>
      </c>
      <c r="H9" s="193">
        <v>41321</v>
      </c>
      <c r="I9" s="193">
        <v>37230</v>
      </c>
      <c r="J9" s="193">
        <v>34552</v>
      </c>
      <c r="K9" s="193">
        <v>37871</v>
      </c>
      <c r="L9" s="193">
        <v>29654</v>
      </c>
      <c r="M9" s="193">
        <v>20950</v>
      </c>
      <c r="N9" s="193">
        <v>16232</v>
      </c>
      <c r="O9" s="193">
        <v>18570</v>
      </c>
      <c r="P9" s="193">
        <v>24142</v>
      </c>
      <c r="Q9" s="193">
        <v>5338</v>
      </c>
      <c r="R9" s="193">
        <v>9440</v>
      </c>
      <c r="S9" s="193">
        <v>1073</v>
      </c>
      <c r="T9" s="193">
        <v>8638</v>
      </c>
      <c r="U9" s="193">
        <v>11163.793</v>
      </c>
      <c r="V9" s="193">
        <v>8804.897</v>
      </c>
      <c r="W9" s="193">
        <v>2992.552</v>
      </c>
    </row>
    <row r="10" spans="3:23" ht="15">
      <c r="C10" s="192" t="s">
        <v>16</v>
      </c>
      <c r="D10" s="193">
        <v>411018</v>
      </c>
      <c r="E10" s="193">
        <v>402964</v>
      </c>
      <c r="F10" s="193">
        <v>416136</v>
      </c>
      <c r="G10" s="193">
        <v>440687</v>
      </c>
      <c r="H10" s="193">
        <v>417580</v>
      </c>
      <c r="I10" s="193">
        <v>403718.645</v>
      </c>
      <c r="J10" s="193">
        <v>423363.816</v>
      </c>
      <c r="K10" s="193">
        <v>420707.245</v>
      </c>
      <c r="L10" s="193">
        <v>369868.054</v>
      </c>
      <c r="M10" s="193">
        <v>344744.826</v>
      </c>
      <c r="N10" s="193">
        <v>355200.144</v>
      </c>
      <c r="O10" s="193">
        <v>346998.798</v>
      </c>
      <c r="P10" s="193">
        <v>357037.672</v>
      </c>
      <c r="Q10" s="193">
        <v>382364.597</v>
      </c>
      <c r="R10" s="193">
        <v>347942.181</v>
      </c>
      <c r="S10" s="193">
        <v>370703.246</v>
      </c>
      <c r="T10" s="193">
        <v>340838.971</v>
      </c>
      <c r="U10" s="193">
        <v>316143.368</v>
      </c>
      <c r="V10" s="193">
        <v>286531.475</v>
      </c>
      <c r="W10" s="193">
        <v>202614.913</v>
      </c>
    </row>
    <row r="11" spans="3:23" ht="15">
      <c r="C11" s="192" t="s">
        <v>17</v>
      </c>
      <c r="D11" s="193">
        <v>6380</v>
      </c>
      <c r="E11" s="193">
        <v>4818</v>
      </c>
      <c r="F11" s="193">
        <v>5934</v>
      </c>
      <c r="G11" s="193">
        <v>5061</v>
      </c>
      <c r="H11" s="193">
        <v>6155</v>
      </c>
      <c r="I11" s="193">
        <v>5771</v>
      </c>
      <c r="J11" s="193">
        <v>5262</v>
      </c>
      <c r="K11" s="193">
        <v>6640</v>
      </c>
      <c r="L11" s="193">
        <v>4227</v>
      </c>
      <c r="M11" s="193">
        <v>4263</v>
      </c>
      <c r="N11" s="193">
        <v>3378</v>
      </c>
      <c r="O11" s="193">
        <v>5631</v>
      </c>
      <c r="P11" s="193">
        <v>5292</v>
      </c>
      <c r="Q11" s="193">
        <v>4076</v>
      </c>
      <c r="R11" s="193">
        <v>4613</v>
      </c>
      <c r="S11" s="193">
        <v>4722</v>
      </c>
      <c r="T11" s="193">
        <v>2634</v>
      </c>
      <c r="U11" s="193">
        <v>3170.103</v>
      </c>
      <c r="V11" s="193">
        <v>2393.87</v>
      </c>
      <c r="W11" s="193">
        <v>1553.695</v>
      </c>
    </row>
    <row r="12" spans="3:23" ht="15">
      <c r="C12" s="192" t="s">
        <v>18</v>
      </c>
      <c r="D12" s="193">
        <v>344081</v>
      </c>
      <c r="E12" s="193">
        <v>348959</v>
      </c>
      <c r="F12" s="193">
        <v>354183</v>
      </c>
      <c r="G12" s="193">
        <v>353416</v>
      </c>
      <c r="H12" s="193">
        <v>349221</v>
      </c>
      <c r="I12" s="193">
        <v>341162.576</v>
      </c>
      <c r="J12" s="193">
        <v>335090.053</v>
      </c>
      <c r="K12" s="193">
        <v>341578</v>
      </c>
      <c r="L12" s="193">
        <v>333265</v>
      </c>
      <c r="M12" s="193">
        <v>318172</v>
      </c>
      <c r="N12" s="193">
        <v>313437</v>
      </c>
      <c r="O12" s="193">
        <v>333068</v>
      </c>
      <c r="P12" s="193">
        <v>336840</v>
      </c>
      <c r="Q12" s="193">
        <v>323122.598</v>
      </c>
      <c r="R12" s="193">
        <v>315467</v>
      </c>
      <c r="S12" s="193">
        <v>313662</v>
      </c>
      <c r="T12" s="193">
        <v>299424</v>
      </c>
      <c r="U12" s="193">
        <v>301921.183</v>
      </c>
      <c r="V12" s="193">
        <v>291617.662</v>
      </c>
      <c r="W12" s="193">
        <v>241259.252</v>
      </c>
    </row>
    <row r="13" spans="3:23" ht="15">
      <c r="C13" s="192" t="s">
        <v>19</v>
      </c>
      <c r="D13" s="193">
        <v>0</v>
      </c>
      <c r="E13" s="193">
        <v>0</v>
      </c>
      <c r="F13" s="193">
        <v>8</v>
      </c>
      <c r="G13" s="193">
        <v>104</v>
      </c>
      <c r="H13" s="193">
        <v>165</v>
      </c>
      <c r="I13" s="193">
        <v>0</v>
      </c>
      <c r="J13" s="193">
        <v>6</v>
      </c>
      <c r="K13" s="193">
        <v>68</v>
      </c>
      <c r="L13" s="193">
        <v>10</v>
      </c>
      <c r="M13" s="193">
        <v>17</v>
      </c>
      <c r="N13" s="193">
        <v>2</v>
      </c>
      <c r="O13" s="193">
        <v>4</v>
      </c>
      <c r="P13" s="193">
        <v>3</v>
      </c>
      <c r="Q13" s="193">
        <v>2</v>
      </c>
      <c r="R13" s="193">
        <v>2</v>
      </c>
      <c r="S13" s="193">
        <v>1</v>
      </c>
      <c r="T13" s="193">
        <v>0</v>
      </c>
      <c r="U13" s="193">
        <v>0</v>
      </c>
      <c r="V13" s="193">
        <v>0.016</v>
      </c>
      <c r="W13" s="193">
        <v>0</v>
      </c>
    </row>
    <row r="14" spans="3:23" ht="15">
      <c r="C14" s="192" t="s">
        <v>20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</row>
    <row r="15" spans="3:23" ht="15">
      <c r="C15" s="192" t="s">
        <v>21</v>
      </c>
      <c r="D15" s="193">
        <v>0</v>
      </c>
      <c r="E15" s="193">
        <v>0</v>
      </c>
      <c r="F15" s="193">
        <v>4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14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</row>
    <row r="16" spans="3:23" ht="15">
      <c r="C16" s="192" t="s">
        <v>22</v>
      </c>
      <c r="D16" s="193">
        <v>923</v>
      </c>
      <c r="E16" s="193">
        <v>968</v>
      </c>
      <c r="F16" s="193">
        <v>950</v>
      </c>
      <c r="G16" s="193">
        <v>2276</v>
      </c>
      <c r="H16" s="193">
        <v>2005</v>
      </c>
      <c r="I16" s="193">
        <v>2716</v>
      </c>
      <c r="J16" s="193">
        <v>2775</v>
      </c>
      <c r="K16" s="193">
        <v>3388</v>
      </c>
      <c r="L16" s="193">
        <v>3299</v>
      </c>
      <c r="M16" s="193">
        <v>2694</v>
      </c>
      <c r="N16" s="193">
        <v>2464</v>
      </c>
      <c r="O16" s="193">
        <v>2167</v>
      </c>
      <c r="P16" s="193">
        <v>2411</v>
      </c>
      <c r="Q16" s="193">
        <v>2924</v>
      </c>
      <c r="R16" s="193">
        <v>2766</v>
      </c>
      <c r="S16" s="193">
        <v>2616</v>
      </c>
      <c r="T16" s="193">
        <v>2631</v>
      </c>
      <c r="U16" s="193">
        <v>2328.993</v>
      </c>
      <c r="V16" s="193">
        <v>2131.95</v>
      </c>
      <c r="W16" s="193">
        <v>1799.37</v>
      </c>
    </row>
    <row r="17" spans="3:23" ht="15">
      <c r="C17" s="192" t="s">
        <v>23</v>
      </c>
      <c r="D17" s="193">
        <v>64</v>
      </c>
      <c r="E17" s="193">
        <v>55</v>
      </c>
      <c r="F17" s="193">
        <v>119</v>
      </c>
      <c r="G17" s="193">
        <v>119</v>
      </c>
      <c r="H17" s="193">
        <v>106</v>
      </c>
      <c r="I17" s="193">
        <v>100</v>
      </c>
      <c r="J17" s="193">
        <v>61</v>
      </c>
      <c r="K17" s="193">
        <v>58</v>
      </c>
      <c r="L17" s="193">
        <v>30</v>
      </c>
      <c r="M17" s="193">
        <v>18</v>
      </c>
      <c r="N17" s="193">
        <v>23</v>
      </c>
      <c r="O17" s="193">
        <v>4</v>
      </c>
      <c r="P17" s="193">
        <v>2</v>
      </c>
      <c r="Q17" s="193">
        <v>1</v>
      </c>
      <c r="R17" s="193">
        <v>8</v>
      </c>
      <c r="S17" s="193">
        <v>14</v>
      </c>
      <c r="T17" s="193">
        <v>17</v>
      </c>
      <c r="U17" s="193">
        <v>8.427</v>
      </c>
      <c r="V17" s="193">
        <v>10.99</v>
      </c>
      <c r="W17" s="193">
        <v>14.785</v>
      </c>
    </row>
    <row r="18" spans="3:25" ht="15">
      <c r="C18" s="190" t="s">
        <v>29</v>
      </c>
      <c r="D18" s="191">
        <v>5902</v>
      </c>
      <c r="E18" s="191">
        <v>8562</v>
      </c>
      <c r="F18" s="191">
        <v>8826</v>
      </c>
      <c r="G18" s="191">
        <v>9584</v>
      </c>
      <c r="H18" s="191">
        <v>8735</v>
      </c>
      <c r="I18" s="191">
        <v>7486</v>
      </c>
      <c r="J18" s="191">
        <v>9273</v>
      </c>
      <c r="K18" s="191">
        <v>9965.186</v>
      </c>
      <c r="L18" s="191">
        <v>8597.355</v>
      </c>
      <c r="M18" s="191">
        <v>7804.084</v>
      </c>
      <c r="N18" s="191">
        <v>9331.952</v>
      </c>
      <c r="O18" s="191">
        <v>8257.779</v>
      </c>
      <c r="P18" s="191">
        <v>6606.786</v>
      </c>
      <c r="Q18" s="191">
        <v>5854.484</v>
      </c>
      <c r="R18" s="191">
        <v>6168.086</v>
      </c>
      <c r="S18" s="191">
        <v>5840.22</v>
      </c>
      <c r="T18" s="191">
        <v>5487.885</v>
      </c>
      <c r="U18" s="191">
        <v>5243.052</v>
      </c>
      <c r="V18" s="191">
        <v>5921.64</v>
      </c>
      <c r="W18" s="191">
        <v>5161.733</v>
      </c>
      <c r="Y18" s="89"/>
    </row>
    <row r="19" spans="3:23" ht="15">
      <c r="C19" s="192" t="s">
        <v>30</v>
      </c>
      <c r="D19" s="193">
        <v>5902</v>
      </c>
      <c r="E19" s="193">
        <v>8562</v>
      </c>
      <c r="F19" s="193">
        <v>8826</v>
      </c>
      <c r="G19" s="193">
        <v>9584</v>
      </c>
      <c r="H19" s="193">
        <v>8735</v>
      </c>
      <c r="I19" s="193">
        <v>7486</v>
      </c>
      <c r="J19" s="193">
        <v>9273</v>
      </c>
      <c r="K19" s="193">
        <v>9965.186</v>
      </c>
      <c r="L19" s="193">
        <v>8592.355</v>
      </c>
      <c r="M19" s="193">
        <v>7799.084</v>
      </c>
      <c r="N19" s="193">
        <v>9331.952</v>
      </c>
      <c r="O19" s="193">
        <v>8252.779</v>
      </c>
      <c r="P19" s="193">
        <v>6603.786</v>
      </c>
      <c r="Q19" s="193">
        <v>5850.484</v>
      </c>
      <c r="R19" s="193">
        <v>6163.086</v>
      </c>
      <c r="S19" s="193">
        <v>5834.22</v>
      </c>
      <c r="T19" s="193">
        <v>5486.885</v>
      </c>
      <c r="U19" s="193">
        <v>5243.052</v>
      </c>
      <c r="V19" s="193">
        <v>5921.64</v>
      </c>
      <c r="W19" s="193">
        <v>5160.733</v>
      </c>
    </row>
    <row r="20" spans="3:23" ht="15">
      <c r="C20" s="192" t="s">
        <v>31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5</v>
      </c>
      <c r="M20" s="193">
        <v>5</v>
      </c>
      <c r="N20" s="193">
        <v>0</v>
      </c>
      <c r="O20" s="193">
        <v>5</v>
      </c>
      <c r="P20" s="193">
        <v>3</v>
      </c>
      <c r="Q20" s="193">
        <v>4</v>
      </c>
      <c r="R20" s="193">
        <v>5</v>
      </c>
      <c r="S20" s="193">
        <v>6</v>
      </c>
      <c r="T20" s="193">
        <v>1</v>
      </c>
      <c r="U20" s="193">
        <v>0</v>
      </c>
      <c r="V20" s="193">
        <v>0</v>
      </c>
      <c r="W20" s="193">
        <v>1</v>
      </c>
    </row>
    <row r="21" spans="3:25" ht="15">
      <c r="C21" s="190" t="s">
        <v>32</v>
      </c>
      <c r="D21" s="191">
        <v>7663</v>
      </c>
      <c r="E21" s="191">
        <v>7627</v>
      </c>
      <c r="F21" s="191">
        <v>7649</v>
      </c>
      <c r="G21" s="191">
        <v>9292</v>
      </c>
      <c r="H21" s="191">
        <v>9500</v>
      </c>
      <c r="I21" s="191">
        <v>9288</v>
      </c>
      <c r="J21" s="191">
        <v>8774</v>
      </c>
      <c r="K21" s="191">
        <v>11399</v>
      </c>
      <c r="L21" s="191">
        <v>9630</v>
      </c>
      <c r="M21" s="191">
        <v>7625</v>
      </c>
      <c r="N21" s="191">
        <v>11045</v>
      </c>
      <c r="O21" s="191">
        <v>10902</v>
      </c>
      <c r="P21" s="191">
        <v>9702</v>
      </c>
      <c r="Q21" s="191">
        <v>11406</v>
      </c>
      <c r="R21" s="191">
        <v>10302</v>
      </c>
      <c r="S21" s="191">
        <v>7887</v>
      </c>
      <c r="T21" s="191">
        <v>9623</v>
      </c>
      <c r="U21" s="191">
        <v>9912.314</v>
      </c>
      <c r="V21" s="191">
        <v>9380</v>
      </c>
      <c r="W21" s="191">
        <v>4318.22</v>
      </c>
      <c r="Y21" s="89"/>
    </row>
    <row r="22" spans="3:25" ht="15">
      <c r="C22" s="190" t="s">
        <v>198</v>
      </c>
      <c r="D22" s="191">
        <v>172850.28</v>
      </c>
      <c r="E22" s="191">
        <v>168918.481</v>
      </c>
      <c r="F22" s="191">
        <v>181704.46</v>
      </c>
      <c r="G22" s="191">
        <v>166816.698</v>
      </c>
      <c r="H22" s="191">
        <v>143652.672</v>
      </c>
      <c r="I22" s="191">
        <v>137434.875</v>
      </c>
      <c r="J22" s="191">
        <v>130042.791</v>
      </c>
      <c r="K22" s="191">
        <v>109434.141</v>
      </c>
      <c r="L22" s="191">
        <v>101544.816</v>
      </c>
      <c r="M22" s="191">
        <v>92938.013</v>
      </c>
      <c r="N22" s="191">
        <v>82089.596</v>
      </c>
      <c r="O22" s="191">
        <v>74594.38</v>
      </c>
      <c r="P22" s="191">
        <v>72566.656</v>
      </c>
      <c r="Q22" s="191">
        <v>63208.249</v>
      </c>
      <c r="R22" s="191">
        <v>60515.765</v>
      </c>
      <c r="S22" s="191">
        <v>63295.185</v>
      </c>
      <c r="T22" s="191">
        <v>61988.511</v>
      </c>
      <c r="U22" s="191">
        <v>58679.188</v>
      </c>
      <c r="V22" s="191">
        <v>54539.345</v>
      </c>
      <c r="W22" s="191">
        <v>51953.877</v>
      </c>
      <c r="Y22" s="89"/>
    </row>
    <row r="23" spans="3:23" ht="15">
      <c r="C23" s="192" t="s">
        <v>35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</row>
    <row r="24" spans="3:23" ht="15">
      <c r="C24" s="192" t="s">
        <v>40</v>
      </c>
      <c r="D24" s="193">
        <v>3798</v>
      </c>
      <c r="E24" s="193">
        <v>3652</v>
      </c>
      <c r="F24" s="193">
        <v>3340</v>
      </c>
      <c r="G24" s="193">
        <v>4049</v>
      </c>
      <c r="H24" s="193">
        <v>6350</v>
      </c>
      <c r="I24" s="193">
        <v>6579.141</v>
      </c>
      <c r="J24" s="193">
        <v>6349.737</v>
      </c>
      <c r="K24" s="193">
        <v>6310.53</v>
      </c>
      <c r="L24" s="193">
        <v>7425.211</v>
      </c>
      <c r="M24" s="193">
        <v>7163.728</v>
      </c>
      <c r="N24" s="193">
        <v>7121.412</v>
      </c>
      <c r="O24" s="193">
        <v>6474.204</v>
      </c>
      <c r="P24" s="193">
        <v>5926.388</v>
      </c>
      <c r="Q24" s="193">
        <v>6131.58</v>
      </c>
      <c r="R24" s="193">
        <v>6348.339</v>
      </c>
      <c r="S24" s="193">
        <v>6431.489</v>
      </c>
      <c r="T24" s="193">
        <v>7111.984</v>
      </c>
      <c r="U24" s="193">
        <v>6554.03</v>
      </c>
      <c r="V24" s="193">
        <v>7175.94</v>
      </c>
      <c r="W24" s="193">
        <v>6962.19</v>
      </c>
    </row>
    <row r="25" spans="3:23" ht="15">
      <c r="C25" s="192" t="s">
        <v>42</v>
      </c>
      <c r="D25" s="193">
        <v>22</v>
      </c>
      <c r="E25" s="193">
        <v>38</v>
      </c>
      <c r="F25" s="193">
        <v>50</v>
      </c>
      <c r="G25" s="193">
        <v>487</v>
      </c>
      <c r="H25" s="193">
        <v>501</v>
      </c>
      <c r="I25" s="193">
        <v>490</v>
      </c>
      <c r="J25" s="193">
        <v>503</v>
      </c>
      <c r="K25" s="193">
        <v>899.416</v>
      </c>
      <c r="L25" s="193">
        <v>505.4</v>
      </c>
      <c r="M25" s="193">
        <v>564.423</v>
      </c>
      <c r="N25" s="193">
        <v>459.523</v>
      </c>
      <c r="O25" s="193">
        <v>592.439</v>
      </c>
      <c r="P25" s="193">
        <v>648.655</v>
      </c>
      <c r="Q25" s="193">
        <v>398.276</v>
      </c>
      <c r="R25" s="193">
        <v>388.796</v>
      </c>
      <c r="S25" s="193">
        <v>414.16</v>
      </c>
      <c r="T25" s="193">
        <v>551.876</v>
      </c>
      <c r="U25" s="193">
        <v>451.903</v>
      </c>
      <c r="V25" s="193">
        <v>236.794</v>
      </c>
      <c r="W25" s="193">
        <v>232.407</v>
      </c>
    </row>
    <row r="26" spans="3:23" ht="15">
      <c r="C26" s="192" t="s">
        <v>43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2</v>
      </c>
      <c r="K26" s="193">
        <v>0</v>
      </c>
      <c r="L26" s="193">
        <v>105</v>
      </c>
      <c r="M26" s="193">
        <v>159</v>
      </c>
      <c r="N26" s="193">
        <v>99</v>
      </c>
      <c r="O26" s="193">
        <v>98</v>
      </c>
      <c r="P26" s="193">
        <v>64</v>
      </c>
      <c r="Q26" s="193">
        <v>66</v>
      </c>
      <c r="R26" s="193">
        <v>16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</row>
    <row r="27" spans="3:23" ht="15">
      <c r="C27" s="192" t="s">
        <v>100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1</v>
      </c>
      <c r="J27" s="193">
        <v>0</v>
      </c>
      <c r="K27" s="193">
        <v>0</v>
      </c>
      <c r="L27" s="193">
        <v>1</v>
      </c>
      <c r="M27" s="193">
        <v>1</v>
      </c>
      <c r="N27" s="193">
        <v>1</v>
      </c>
      <c r="O27" s="193">
        <v>0</v>
      </c>
      <c r="P27" s="193">
        <v>1</v>
      </c>
      <c r="Q27" s="193">
        <v>0</v>
      </c>
      <c r="R27" s="193">
        <v>1</v>
      </c>
      <c r="S27" s="193">
        <v>0</v>
      </c>
      <c r="T27" s="193">
        <v>0</v>
      </c>
      <c r="U27" s="193">
        <v>0</v>
      </c>
      <c r="V27" s="193">
        <v>1</v>
      </c>
      <c r="W27" s="193">
        <v>0</v>
      </c>
    </row>
    <row r="28" spans="3:23" ht="15">
      <c r="C28" s="192" t="s">
        <v>48</v>
      </c>
      <c r="D28" s="193">
        <v>0</v>
      </c>
      <c r="E28" s="193">
        <v>3</v>
      </c>
      <c r="F28" s="193">
        <v>3</v>
      </c>
      <c r="G28" s="193">
        <v>20</v>
      </c>
      <c r="H28" s="193">
        <v>1</v>
      </c>
      <c r="I28" s="193">
        <v>2</v>
      </c>
      <c r="J28" s="193">
        <v>11</v>
      </c>
      <c r="K28" s="193">
        <v>14</v>
      </c>
      <c r="L28" s="193">
        <v>13</v>
      </c>
      <c r="M28" s="193">
        <v>12</v>
      </c>
      <c r="N28" s="193">
        <v>23</v>
      </c>
      <c r="O28" s="193">
        <v>14</v>
      </c>
      <c r="P28" s="193">
        <v>10</v>
      </c>
      <c r="Q28" s="193">
        <v>22</v>
      </c>
      <c r="R28" s="193">
        <v>13.6</v>
      </c>
      <c r="S28" s="193">
        <v>10.1</v>
      </c>
      <c r="T28" s="193">
        <v>7</v>
      </c>
      <c r="U28" s="193">
        <v>13.21</v>
      </c>
      <c r="V28" s="193">
        <v>12.506</v>
      </c>
      <c r="W28" s="193">
        <v>4.507</v>
      </c>
    </row>
    <row r="29" spans="3:23" ht="15">
      <c r="C29" s="192" t="s">
        <v>471</v>
      </c>
      <c r="D29" s="193">
        <v>4109.28</v>
      </c>
      <c r="E29" s="193">
        <v>7325.481</v>
      </c>
      <c r="F29" s="193">
        <v>7223.46</v>
      </c>
      <c r="G29" s="193">
        <v>8486.698</v>
      </c>
      <c r="H29" s="193">
        <v>5276.672</v>
      </c>
      <c r="I29" s="193">
        <v>5249.853</v>
      </c>
      <c r="J29" s="193">
        <v>14004.137</v>
      </c>
      <c r="K29" s="193">
        <v>10390.204</v>
      </c>
      <c r="L29" s="193">
        <v>9662.645</v>
      </c>
      <c r="M29" s="193">
        <v>10557.631</v>
      </c>
      <c r="N29" s="193">
        <v>10928.237</v>
      </c>
      <c r="O29" s="193">
        <v>10620.884</v>
      </c>
      <c r="P29" s="193">
        <v>10872.17</v>
      </c>
      <c r="Q29" s="193">
        <v>11280.834</v>
      </c>
      <c r="R29" s="193">
        <v>10461.363</v>
      </c>
      <c r="S29" s="193">
        <v>9986.521</v>
      </c>
      <c r="T29" s="193">
        <v>9834.219</v>
      </c>
      <c r="U29" s="193">
        <v>10517.663</v>
      </c>
      <c r="V29" s="193">
        <v>9703.43</v>
      </c>
      <c r="W29" s="193">
        <v>10271.855</v>
      </c>
    </row>
    <row r="30" spans="3:23" ht="15">
      <c r="C30" s="192" t="s">
        <v>50</v>
      </c>
      <c r="D30" s="193">
        <v>140496</v>
      </c>
      <c r="E30" s="193">
        <v>127846</v>
      </c>
      <c r="F30" s="193">
        <v>143617</v>
      </c>
      <c r="G30" s="193">
        <v>127389</v>
      </c>
      <c r="H30" s="193">
        <v>105302</v>
      </c>
      <c r="I30" s="193">
        <v>100096.881</v>
      </c>
      <c r="J30" s="193">
        <v>84937.917</v>
      </c>
      <c r="K30" s="193">
        <v>67132.991</v>
      </c>
      <c r="L30" s="193">
        <v>62645.56</v>
      </c>
      <c r="M30" s="193">
        <v>54987.231</v>
      </c>
      <c r="N30" s="193">
        <v>45027.424</v>
      </c>
      <c r="O30" s="193">
        <v>39616.355</v>
      </c>
      <c r="P30" s="193">
        <v>36542.562</v>
      </c>
      <c r="Q30" s="193">
        <v>29756.365</v>
      </c>
      <c r="R30" s="193">
        <v>29034.165</v>
      </c>
      <c r="S30" s="193">
        <v>31154.467</v>
      </c>
      <c r="T30" s="193">
        <v>30208.68</v>
      </c>
      <c r="U30" s="193">
        <v>28735.787</v>
      </c>
      <c r="V30" s="193">
        <v>25613.28</v>
      </c>
      <c r="W30" s="193">
        <v>24891.698</v>
      </c>
    </row>
    <row r="31" spans="3:23" ht="15">
      <c r="C31" s="192" t="s">
        <v>54</v>
      </c>
      <c r="D31" s="193">
        <v>336</v>
      </c>
      <c r="E31" s="193">
        <v>137</v>
      </c>
      <c r="F31" s="193">
        <v>337</v>
      </c>
      <c r="G31" s="193">
        <v>1242</v>
      </c>
      <c r="H31" s="193">
        <v>4246</v>
      </c>
      <c r="I31" s="193">
        <v>4754</v>
      </c>
      <c r="J31" s="193">
        <v>3699</v>
      </c>
      <c r="K31" s="193">
        <v>3006</v>
      </c>
      <c r="L31" s="193">
        <v>3233</v>
      </c>
      <c r="M31" s="193">
        <v>3996</v>
      </c>
      <c r="N31" s="193">
        <v>2006</v>
      </c>
      <c r="O31" s="193">
        <v>2333.072</v>
      </c>
      <c r="P31" s="193">
        <v>2717.233</v>
      </c>
      <c r="Q31" s="193">
        <v>1687.263</v>
      </c>
      <c r="R31" s="193">
        <v>1642</v>
      </c>
      <c r="S31" s="193">
        <v>4158</v>
      </c>
      <c r="T31" s="193">
        <v>3598</v>
      </c>
      <c r="U31" s="193">
        <v>2279.657</v>
      </c>
      <c r="V31" s="193">
        <v>1577.379</v>
      </c>
      <c r="W31" s="193">
        <v>621.462</v>
      </c>
    </row>
    <row r="32" spans="3:23" ht="15">
      <c r="C32" s="192" t="s">
        <v>55</v>
      </c>
      <c r="D32" s="193">
        <v>3776</v>
      </c>
      <c r="E32" s="193">
        <v>3378</v>
      </c>
      <c r="F32" s="193">
        <v>2646</v>
      </c>
      <c r="G32" s="193">
        <v>246</v>
      </c>
      <c r="H32" s="193">
        <v>1312</v>
      </c>
      <c r="I32" s="193">
        <v>223</v>
      </c>
      <c r="J32" s="193">
        <v>126</v>
      </c>
      <c r="K32" s="193">
        <v>125</v>
      </c>
      <c r="L32" s="193">
        <v>4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</row>
    <row r="33" spans="3:23" ht="15">
      <c r="C33" s="192" t="s">
        <v>188</v>
      </c>
      <c r="D33" s="193">
        <v>20313</v>
      </c>
      <c r="E33" s="193">
        <v>26539</v>
      </c>
      <c r="F33" s="193">
        <v>24488</v>
      </c>
      <c r="G33" s="193">
        <v>24897</v>
      </c>
      <c r="H33" s="193">
        <v>20650</v>
      </c>
      <c r="I33" s="193">
        <v>20024</v>
      </c>
      <c r="J33" s="193">
        <v>20388</v>
      </c>
      <c r="K33" s="193">
        <v>21534</v>
      </c>
      <c r="L33" s="193">
        <v>17947</v>
      </c>
      <c r="M33" s="193">
        <v>15497</v>
      </c>
      <c r="N33" s="193">
        <v>16424</v>
      </c>
      <c r="O33" s="193">
        <v>14845.426</v>
      </c>
      <c r="P33" s="193">
        <v>15784.648</v>
      </c>
      <c r="Q33" s="193">
        <v>13865.931</v>
      </c>
      <c r="R33" s="193">
        <v>12610.502</v>
      </c>
      <c r="S33" s="193">
        <v>11140.448</v>
      </c>
      <c r="T33" s="193">
        <v>10676.752</v>
      </c>
      <c r="U33" s="193">
        <v>10126.938</v>
      </c>
      <c r="V33" s="193">
        <v>10219.016</v>
      </c>
      <c r="W33" s="193">
        <v>8969.758</v>
      </c>
    </row>
    <row r="34" spans="3:25" ht="15">
      <c r="C34" s="190" t="s">
        <v>450</v>
      </c>
      <c r="D34" s="191">
        <v>362720.561</v>
      </c>
      <c r="E34" s="191">
        <v>386554.444</v>
      </c>
      <c r="F34" s="191">
        <v>403482.906</v>
      </c>
      <c r="G34" s="191">
        <v>453374.878</v>
      </c>
      <c r="H34" s="191">
        <v>493976.957</v>
      </c>
      <c r="I34" s="191">
        <v>549669.003</v>
      </c>
      <c r="J34" s="191">
        <v>576652.9319999999</v>
      </c>
      <c r="K34" s="191">
        <v>610147.576</v>
      </c>
      <c r="L34" s="191">
        <v>648264.1980000001</v>
      </c>
      <c r="M34" s="191">
        <v>590183</v>
      </c>
      <c r="N34" s="191">
        <v>623367</v>
      </c>
      <c r="O34" s="191">
        <v>591387.1</v>
      </c>
      <c r="P34" s="191">
        <v>516163.203</v>
      </c>
      <c r="Q34" s="191">
        <v>446600.98799999995</v>
      </c>
      <c r="R34" s="191">
        <v>388691.439</v>
      </c>
      <c r="S34" s="191">
        <v>428591.93000000005</v>
      </c>
      <c r="T34" s="191">
        <v>498241.283</v>
      </c>
      <c r="U34" s="191">
        <v>557978.859</v>
      </c>
      <c r="V34" s="191">
        <v>522375.32300000003</v>
      </c>
      <c r="W34" s="191">
        <v>599539.386</v>
      </c>
      <c r="X34" s="140"/>
      <c r="Y34" s="89"/>
    </row>
    <row r="35" spans="3:24" ht="15">
      <c r="C35" s="192" t="s">
        <v>33</v>
      </c>
      <c r="D35" s="193">
        <v>331481.561</v>
      </c>
      <c r="E35" s="193">
        <v>354282.444</v>
      </c>
      <c r="F35" s="193">
        <v>372731.906</v>
      </c>
      <c r="G35" s="193">
        <v>420266.878</v>
      </c>
      <c r="H35" s="193">
        <v>461324.957</v>
      </c>
      <c r="I35" s="193">
        <v>515569.663</v>
      </c>
      <c r="J35" s="193">
        <v>543029.84</v>
      </c>
      <c r="K35" s="193">
        <v>574380.682</v>
      </c>
      <c r="L35" s="193">
        <v>613883.724</v>
      </c>
      <c r="M35" s="193">
        <v>565815.095</v>
      </c>
      <c r="N35" s="193">
        <v>590109.917</v>
      </c>
      <c r="O35" s="193">
        <v>558168.797</v>
      </c>
      <c r="P35" s="193">
        <v>484107.937</v>
      </c>
      <c r="Q35" s="193">
        <v>415075.301</v>
      </c>
      <c r="R35" s="193">
        <v>357022.379</v>
      </c>
      <c r="S35" s="193">
        <v>396339.378</v>
      </c>
      <c r="T35" s="193">
        <v>466350.467</v>
      </c>
      <c r="U35" s="193">
        <v>525243.457</v>
      </c>
      <c r="V35" s="193">
        <v>490626.944</v>
      </c>
      <c r="W35" s="193">
        <v>569283.623</v>
      </c>
      <c r="X35" s="140"/>
    </row>
    <row r="36" spans="3:23" ht="15">
      <c r="C36" s="192" t="s">
        <v>25</v>
      </c>
      <c r="D36" s="193">
        <v>7456</v>
      </c>
      <c r="E36" s="193">
        <v>6844</v>
      </c>
      <c r="F36" s="193">
        <v>5878</v>
      </c>
      <c r="G36" s="193">
        <v>6685</v>
      </c>
      <c r="H36" s="193">
        <v>6782</v>
      </c>
      <c r="I36" s="193">
        <v>6263.59</v>
      </c>
      <c r="J36" s="193">
        <v>6638.188</v>
      </c>
      <c r="K36" s="193">
        <v>7587.624</v>
      </c>
      <c r="L36" s="193">
        <v>7209.881</v>
      </c>
      <c r="M36" s="193">
        <v>5760.274</v>
      </c>
      <c r="N36" s="193">
        <v>6701.381</v>
      </c>
      <c r="O36" s="193">
        <v>6618.621</v>
      </c>
      <c r="P36" s="193">
        <v>6693.671</v>
      </c>
      <c r="Q36" s="193">
        <v>6308.622</v>
      </c>
      <c r="R36" s="193">
        <v>5769.148</v>
      </c>
      <c r="S36" s="193">
        <v>7200.84</v>
      </c>
      <c r="T36" s="193">
        <v>7114.474</v>
      </c>
      <c r="U36" s="193">
        <v>7713.898</v>
      </c>
      <c r="V36" s="193">
        <v>7211.909</v>
      </c>
      <c r="W36" s="193">
        <v>7179.17</v>
      </c>
    </row>
    <row r="37" spans="3:24" ht="15">
      <c r="C37" s="192" t="s">
        <v>26</v>
      </c>
      <c r="D37" s="193">
        <v>1615</v>
      </c>
      <c r="E37" s="193">
        <v>1757</v>
      </c>
      <c r="F37" s="193">
        <v>1874</v>
      </c>
      <c r="G37" s="193">
        <v>1914</v>
      </c>
      <c r="H37" s="193">
        <v>1839</v>
      </c>
      <c r="I37" s="193">
        <v>2115</v>
      </c>
      <c r="J37" s="193">
        <v>1965</v>
      </c>
      <c r="K37" s="193">
        <v>2051</v>
      </c>
      <c r="L37" s="193">
        <v>2308</v>
      </c>
      <c r="M37" s="193">
        <v>2354</v>
      </c>
      <c r="N37" s="193">
        <v>2499</v>
      </c>
      <c r="O37" s="193">
        <v>2526</v>
      </c>
      <c r="P37" s="193">
        <v>2453</v>
      </c>
      <c r="Q37" s="193">
        <v>2158</v>
      </c>
      <c r="R37" s="193">
        <v>2511</v>
      </c>
      <c r="S37" s="193">
        <v>2078.788</v>
      </c>
      <c r="T37" s="193">
        <v>2259.637</v>
      </c>
      <c r="U37" s="193">
        <v>1995.049</v>
      </c>
      <c r="V37" s="193">
        <v>1797.32</v>
      </c>
      <c r="W37" s="193">
        <v>1719.647</v>
      </c>
      <c r="X37" s="119"/>
    </row>
    <row r="38" spans="3:23" ht="15">
      <c r="C38" s="192" t="s">
        <v>27</v>
      </c>
      <c r="D38" s="193">
        <v>21549</v>
      </c>
      <c r="E38" s="193">
        <v>22904</v>
      </c>
      <c r="F38" s="193">
        <v>22183</v>
      </c>
      <c r="G38" s="193">
        <v>22628</v>
      </c>
      <c r="H38" s="193">
        <v>22378</v>
      </c>
      <c r="I38" s="193">
        <v>24001.596</v>
      </c>
      <c r="J38" s="193">
        <v>23468.291</v>
      </c>
      <c r="K38" s="193">
        <v>24360.735</v>
      </c>
      <c r="L38" s="193">
        <v>23450.969</v>
      </c>
      <c r="M38" s="193">
        <v>14982.161</v>
      </c>
      <c r="N38" s="193">
        <v>22485.423</v>
      </c>
      <c r="O38" s="193">
        <v>22424.705</v>
      </c>
      <c r="P38" s="193">
        <v>21033.731</v>
      </c>
      <c r="Q38" s="193">
        <v>21233.175</v>
      </c>
      <c r="R38" s="193">
        <v>21494.996</v>
      </c>
      <c r="S38" s="193">
        <v>20730.041</v>
      </c>
      <c r="T38" s="193">
        <v>20566.323</v>
      </c>
      <c r="U38" s="193">
        <v>20843.729</v>
      </c>
      <c r="V38" s="193">
        <v>20872.255</v>
      </c>
      <c r="W38" s="193">
        <v>19446.877</v>
      </c>
    </row>
    <row r="39" spans="3:23" ht="15">
      <c r="C39" s="192" t="s">
        <v>28</v>
      </c>
      <c r="D39" s="193">
        <v>619</v>
      </c>
      <c r="E39" s="193">
        <v>767</v>
      </c>
      <c r="F39" s="193">
        <v>816</v>
      </c>
      <c r="G39" s="193">
        <v>1881</v>
      </c>
      <c r="H39" s="193">
        <v>1653</v>
      </c>
      <c r="I39" s="193">
        <v>1719.154</v>
      </c>
      <c r="J39" s="193">
        <v>1551.613</v>
      </c>
      <c r="K39" s="193">
        <v>1767.535</v>
      </c>
      <c r="L39" s="193">
        <v>1411.624</v>
      </c>
      <c r="M39" s="193">
        <v>1271.47</v>
      </c>
      <c r="N39" s="193">
        <v>1571.279</v>
      </c>
      <c r="O39" s="193">
        <v>1648.977</v>
      </c>
      <c r="P39" s="193">
        <v>1874.864</v>
      </c>
      <c r="Q39" s="193">
        <v>1825.89</v>
      </c>
      <c r="R39" s="193">
        <v>1893.916</v>
      </c>
      <c r="S39" s="193">
        <v>2242.883</v>
      </c>
      <c r="T39" s="193">
        <v>1950.382</v>
      </c>
      <c r="U39" s="193">
        <v>2182.726</v>
      </c>
      <c r="V39" s="193">
        <v>1866.895</v>
      </c>
      <c r="W39" s="193">
        <v>1910.069</v>
      </c>
    </row>
    <row r="40" spans="3:27" ht="15">
      <c r="C40" s="190" t="s">
        <v>80</v>
      </c>
      <c r="D40" s="191">
        <v>859930</v>
      </c>
      <c r="E40" s="191">
        <v>888892</v>
      </c>
      <c r="F40" s="191">
        <v>902348</v>
      </c>
      <c r="G40" s="191">
        <v>907174</v>
      </c>
      <c r="H40" s="191">
        <v>928438</v>
      </c>
      <c r="I40" s="191">
        <v>916081</v>
      </c>
      <c r="J40" s="191">
        <v>914426</v>
      </c>
      <c r="K40" s="191">
        <v>872249</v>
      </c>
      <c r="L40" s="191">
        <v>884729</v>
      </c>
      <c r="M40" s="191">
        <v>824912</v>
      </c>
      <c r="N40" s="191">
        <v>854470</v>
      </c>
      <c r="O40" s="191">
        <v>837768.763</v>
      </c>
      <c r="P40" s="191">
        <v>811961.017</v>
      </c>
      <c r="Q40" s="191">
        <v>806222.671</v>
      </c>
      <c r="R40" s="191">
        <v>812550.009</v>
      </c>
      <c r="S40" s="191">
        <v>786675.849</v>
      </c>
      <c r="T40" s="191">
        <v>767958.76</v>
      </c>
      <c r="U40" s="191">
        <v>759382.643</v>
      </c>
      <c r="V40" s="191">
        <v>761943.048</v>
      </c>
      <c r="W40" s="191">
        <v>765337.856</v>
      </c>
      <c r="X40" s="140"/>
      <c r="Y40" s="89"/>
      <c r="Z40" s="89"/>
      <c r="AA40" s="119"/>
    </row>
    <row r="41" spans="3:25" ht="15">
      <c r="C41" s="190" t="s">
        <v>451</v>
      </c>
      <c r="D41" s="191">
        <v>435914.678</v>
      </c>
      <c r="E41" s="191">
        <v>464914.46</v>
      </c>
      <c r="F41" s="191">
        <v>423070.137</v>
      </c>
      <c r="G41" s="191">
        <v>428541.244</v>
      </c>
      <c r="H41" s="191">
        <v>472244.182</v>
      </c>
      <c r="I41" s="191">
        <v>476989.593</v>
      </c>
      <c r="J41" s="191">
        <v>499866.025</v>
      </c>
      <c r="K41" s="191">
        <v>527250.988</v>
      </c>
      <c r="L41" s="191">
        <v>569817.05</v>
      </c>
      <c r="M41" s="191">
        <v>599536.407</v>
      </c>
      <c r="N41" s="191">
        <v>682003.24</v>
      </c>
      <c r="O41" s="191">
        <v>670927.528</v>
      </c>
      <c r="P41" s="191">
        <v>756373.039</v>
      </c>
      <c r="Q41" s="191">
        <v>835825.185</v>
      </c>
      <c r="R41" s="191">
        <v>866241.126</v>
      </c>
      <c r="S41" s="191">
        <v>883817.501</v>
      </c>
      <c r="T41" s="191">
        <v>898998.009</v>
      </c>
      <c r="U41" s="191">
        <v>903643.215</v>
      </c>
      <c r="V41" s="191">
        <v>968913.273</v>
      </c>
      <c r="W41" s="191">
        <v>1005271.556</v>
      </c>
      <c r="X41" s="89"/>
      <c r="Y41" s="89"/>
    </row>
    <row r="42" spans="3:25" ht="15">
      <c r="C42" s="192" t="s">
        <v>58</v>
      </c>
      <c r="D42" s="193">
        <v>379103.374</v>
      </c>
      <c r="E42" s="193">
        <v>401998.192</v>
      </c>
      <c r="F42" s="193">
        <v>345681.979</v>
      </c>
      <c r="G42" s="193">
        <v>335722.3</v>
      </c>
      <c r="H42" s="193">
        <v>355268.465</v>
      </c>
      <c r="I42" s="193">
        <v>340546.184</v>
      </c>
      <c r="J42" s="193">
        <v>342707.881</v>
      </c>
      <c r="K42" s="193">
        <v>338893.876</v>
      </c>
      <c r="L42" s="193">
        <v>354877.833</v>
      </c>
      <c r="M42" s="193">
        <v>357662.569</v>
      </c>
      <c r="N42" s="193">
        <v>401279.583</v>
      </c>
      <c r="O42" s="193">
        <v>332849.557</v>
      </c>
      <c r="P42" s="193">
        <v>359552.593</v>
      </c>
      <c r="Q42" s="193">
        <v>396652.518</v>
      </c>
      <c r="R42" s="193">
        <v>398609.276</v>
      </c>
      <c r="S42" s="193">
        <v>363237.627</v>
      </c>
      <c r="T42" s="193">
        <v>372711.195</v>
      </c>
      <c r="U42" s="193">
        <v>322463.411</v>
      </c>
      <c r="V42" s="193">
        <v>370255.636</v>
      </c>
      <c r="W42" s="193">
        <v>345264.887</v>
      </c>
      <c r="Y42" s="89"/>
    </row>
    <row r="43" spans="3:23" ht="15">
      <c r="C43" s="192" t="s">
        <v>59</v>
      </c>
      <c r="D43" s="193">
        <v>4785</v>
      </c>
      <c r="E43" s="193">
        <v>4612</v>
      </c>
      <c r="F43" s="193">
        <v>4760.965</v>
      </c>
      <c r="G43" s="193">
        <v>5433.965</v>
      </c>
      <c r="H43" s="193">
        <v>5523.469</v>
      </c>
      <c r="I43" s="193">
        <v>5397.673</v>
      </c>
      <c r="J43" s="193">
        <v>5615.65</v>
      </c>
      <c r="K43" s="193">
        <v>5772.528</v>
      </c>
      <c r="L43" s="193">
        <v>5731.578</v>
      </c>
      <c r="M43" s="193">
        <v>5546.27</v>
      </c>
      <c r="N43" s="193">
        <v>5602.409</v>
      </c>
      <c r="O43" s="193">
        <v>5946.971</v>
      </c>
      <c r="P43" s="193">
        <v>5820.339</v>
      </c>
      <c r="Q43" s="193">
        <v>6026.268</v>
      </c>
      <c r="R43" s="193">
        <v>6303.353</v>
      </c>
      <c r="S43" s="193">
        <v>6613.642</v>
      </c>
      <c r="T43" s="193">
        <v>6732.88</v>
      </c>
      <c r="U43" s="193">
        <v>6715.039</v>
      </c>
      <c r="V43" s="193">
        <v>6654.991</v>
      </c>
      <c r="W43" s="193">
        <v>6725.806</v>
      </c>
    </row>
    <row r="44" spans="3:23" ht="15">
      <c r="C44" s="192" t="s">
        <v>60</v>
      </c>
      <c r="D44" s="193">
        <v>21275.989</v>
      </c>
      <c r="E44" s="193">
        <v>25738.48</v>
      </c>
      <c r="F44" s="193">
        <v>35062.516</v>
      </c>
      <c r="G44" s="193">
        <v>43307.314</v>
      </c>
      <c r="H44" s="193">
        <v>57526.138</v>
      </c>
      <c r="I44" s="193">
        <v>68094.587</v>
      </c>
      <c r="J44" s="193">
        <v>78711.461</v>
      </c>
      <c r="K44" s="193">
        <v>99907.526</v>
      </c>
      <c r="L44" s="193">
        <v>113234.843</v>
      </c>
      <c r="M44" s="193">
        <v>124555.918</v>
      </c>
      <c r="N44" s="193">
        <v>139842.164</v>
      </c>
      <c r="O44" s="193">
        <v>165346.901</v>
      </c>
      <c r="P44" s="193">
        <v>187460.616</v>
      </c>
      <c r="Q44" s="193">
        <v>209474.805</v>
      </c>
      <c r="R44" s="193">
        <v>222356.661</v>
      </c>
      <c r="S44" s="193">
        <v>263204.747</v>
      </c>
      <c r="T44" s="193">
        <v>266832.823</v>
      </c>
      <c r="U44" s="193">
        <v>312306.129</v>
      </c>
      <c r="V44" s="193">
        <v>320506.498</v>
      </c>
      <c r="W44" s="193">
        <v>367115.301</v>
      </c>
    </row>
    <row r="45" spans="3:23" ht="15">
      <c r="C45" s="192" t="s">
        <v>61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8.01</v>
      </c>
      <c r="L45" s="193">
        <v>16.147</v>
      </c>
      <c r="M45" s="193">
        <v>103</v>
      </c>
      <c r="N45" s="193">
        <v>761.2</v>
      </c>
      <c r="O45" s="193">
        <v>1959</v>
      </c>
      <c r="P45" s="193">
        <v>3775.043</v>
      </c>
      <c r="Q45" s="193">
        <v>4769.747</v>
      </c>
      <c r="R45" s="193">
        <v>5454.806</v>
      </c>
      <c r="S45" s="193">
        <v>5593.237</v>
      </c>
      <c r="T45" s="193">
        <v>5579.2</v>
      </c>
      <c r="U45" s="193">
        <v>5883</v>
      </c>
      <c r="V45" s="193">
        <v>4867</v>
      </c>
      <c r="W45" s="193">
        <v>5683</v>
      </c>
    </row>
    <row r="46" spans="3:23" ht="15">
      <c r="C46" s="192" t="s">
        <v>62</v>
      </c>
      <c r="D46" s="193">
        <v>113.22</v>
      </c>
      <c r="E46" s="193">
        <v>180.502</v>
      </c>
      <c r="F46" s="193">
        <v>266.236</v>
      </c>
      <c r="G46" s="193">
        <v>415.335</v>
      </c>
      <c r="H46" s="193">
        <v>690.913</v>
      </c>
      <c r="I46" s="193">
        <v>1458.688</v>
      </c>
      <c r="J46" s="193">
        <v>2489.47</v>
      </c>
      <c r="K46" s="193">
        <v>3766.517</v>
      </c>
      <c r="L46" s="193">
        <v>7421.474</v>
      </c>
      <c r="M46" s="193">
        <v>14000.981</v>
      </c>
      <c r="N46" s="193">
        <v>22462.863</v>
      </c>
      <c r="O46" s="193">
        <v>45329.528</v>
      </c>
      <c r="P46" s="193">
        <v>66401.533</v>
      </c>
      <c r="Q46" s="193">
        <v>79334.724</v>
      </c>
      <c r="R46" s="193">
        <v>88714.127</v>
      </c>
      <c r="S46" s="193">
        <v>95264.695</v>
      </c>
      <c r="T46" s="193">
        <v>95455.455</v>
      </c>
      <c r="U46" s="193">
        <v>102047.708</v>
      </c>
      <c r="V46" s="193">
        <v>110480.539</v>
      </c>
      <c r="W46" s="193">
        <v>120034.721</v>
      </c>
    </row>
    <row r="47" spans="3:23" ht="15">
      <c r="C47" s="192" t="s">
        <v>63</v>
      </c>
      <c r="D47" s="193">
        <v>507.307</v>
      </c>
      <c r="E47" s="193">
        <v>484.933</v>
      </c>
      <c r="F47" s="193">
        <v>494.433</v>
      </c>
      <c r="G47" s="193">
        <v>490.368</v>
      </c>
      <c r="H47" s="193">
        <v>470.176</v>
      </c>
      <c r="I47" s="193">
        <v>480.895</v>
      </c>
      <c r="J47" s="193">
        <v>464.265</v>
      </c>
      <c r="K47" s="193">
        <v>465.292</v>
      </c>
      <c r="L47" s="193">
        <v>465.119</v>
      </c>
      <c r="M47" s="193">
        <v>448.197</v>
      </c>
      <c r="N47" s="193">
        <v>476.397</v>
      </c>
      <c r="O47" s="193">
        <v>477.278</v>
      </c>
      <c r="P47" s="193">
        <v>457.989</v>
      </c>
      <c r="Q47" s="193">
        <v>413.574</v>
      </c>
      <c r="R47" s="193">
        <v>480.533</v>
      </c>
      <c r="S47" s="193">
        <v>487.445</v>
      </c>
      <c r="T47" s="193">
        <v>500.561</v>
      </c>
      <c r="U47" s="193">
        <v>521.712</v>
      </c>
      <c r="V47" s="193">
        <v>479.93</v>
      </c>
      <c r="W47" s="193">
        <v>498.964</v>
      </c>
    </row>
    <row r="48" spans="3:23" ht="15">
      <c r="C48" s="192" t="s">
        <v>65</v>
      </c>
      <c r="D48" s="193">
        <v>19767.027</v>
      </c>
      <c r="E48" s="193">
        <v>20163.672</v>
      </c>
      <c r="F48" s="193">
        <v>23474.434</v>
      </c>
      <c r="G48" s="193">
        <v>28033.133</v>
      </c>
      <c r="H48" s="193">
        <v>36250.34</v>
      </c>
      <c r="I48" s="193">
        <v>40583.528</v>
      </c>
      <c r="J48" s="193">
        <v>45162.962</v>
      </c>
      <c r="K48" s="193">
        <v>47667.028</v>
      </c>
      <c r="L48" s="193">
        <v>53178.824</v>
      </c>
      <c r="M48" s="193">
        <v>57346.568</v>
      </c>
      <c r="N48" s="193">
        <v>64982.01</v>
      </c>
      <c r="O48" s="193">
        <v>67131.136</v>
      </c>
      <c r="P48" s="193">
        <v>72070.253</v>
      </c>
      <c r="Q48" s="193">
        <v>70502.346</v>
      </c>
      <c r="R48" s="193">
        <v>70713.783</v>
      </c>
      <c r="S48" s="193">
        <v>72046.222</v>
      </c>
      <c r="T48" s="193">
        <v>72377.802</v>
      </c>
      <c r="U48" s="193">
        <v>74262.378</v>
      </c>
      <c r="V48" s="193">
        <v>76352.645</v>
      </c>
      <c r="W48" s="193">
        <v>80720.546</v>
      </c>
    </row>
    <row r="49" spans="3:23" ht="15">
      <c r="C49" s="192" t="s">
        <v>69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1.291</v>
      </c>
      <c r="N49" s="193">
        <v>89.379</v>
      </c>
      <c r="O49" s="193">
        <v>28.589</v>
      </c>
      <c r="P49" s="193">
        <v>22.754</v>
      </c>
      <c r="Q49" s="193">
        <v>24.2</v>
      </c>
      <c r="R49" s="193">
        <v>25.66</v>
      </c>
      <c r="S49" s="193">
        <v>28.043</v>
      </c>
      <c r="T49" s="193">
        <v>28.599</v>
      </c>
      <c r="U49" s="193">
        <v>27.351</v>
      </c>
      <c r="V49" s="193">
        <v>30.09</v>
      </c>
      <c r="W49" s="193">
        <v>29.541</v>
      </c>
    </row>
    <row r="50" spans="3:23" ht="15">
      <c r="C50" s="192" t="s">
        <v>73</v>
      </c>
      <c r="D50" s="193">
        <v>0</v>
      </c>
      <c r="E50" s="193">
        <v>15</v>
      </c>
      <c r="F50" s="193">
        <v>104.32</v>
      </c>
      <c r="G50" s="193">
        <v>56.059</v>
      </c>
      <c r="H50" s="193">
        <v>572.084</v>
      </c>
      <c r="I50" s="193">
        <v>1767.73</v>
      </c>
      <c r="J50" s="193">
        <v>2914.449</v>
      </c>
      <c r="K50" s="193">
        <v>1506.175</v>
      </c>
      <c r="L50" s="193">
        <v>1860.998</v>
      </c>
      <c r="M50" s="193">
        <v>3830.57</v>
      </c>
      <c r="N50" s="193">
        <v>4796.099</v>
      </c>
      <c r="O50" s="193">
        <v>3305.819</v>
      </c>
      <c r="P50" s="193">
        <v>3501.192</v>
      </c>
      <c r="Q50" s="193">
        <v>4270.204</v>
      </c>
      <c r="R50" s="193">
        <v>4793.129</v>
      </c>
      <c r="S50" s="193">
        <v>5467.667</v>
      </c>
      <c r="T50" s="193">
        <v>5263.899</v>
      </c>
      <c r="U50" s="193">
        <v>4963.181</v>
      </c>
      <c r="V50" s="193">
        <v>4867.825</v>
      </c>
      <c r="W50" s="193">
        <v>5170.842</v>
      </c>
    </row>
    <row r="51" spans="3:23" ht="15">
      <c r="C51" s="192" t="s">
        <v>74</v>
      </c>
      <c r="D51" s="193">
        <v>3871.989</v>
      </c>
      <c r="E51" s="193">
        <v>4587.213</v>
      </c>
      <c r="F51" s="193">
        <v>5852.888</v>
      </c>
      <c r="G51" s="193">
        <v>6876.473</v>
      </c>
      <c r="H51" s="193">
        <v>7092.735</v>
      </c>
      <c r="I51" s="193">
        <v>8063.642</v>
      </c>
      <c r="J51" s="193">
        <v>10151.64</v>
      </c>
      <c r="K51" s="193">
        <v>15957.13</v>
      </c>
      <c r="L51" s="193">
        <v>19115.446</v>
      </c>
      <c r="M51" s="193">
        <v>22303.912</v>
      </c>
      <c r="N51" s="193">
        <v>26209.218</v>
      </c>
      <c r="O51" s="193">
        <v>32089.771</v>
      </c>
      <c r="P51" s="193">
        <v>40639.719</v>
      </c>
      <c r="Q51" s="193">
        <v>47182.844</v>
      </c>
      <c r="R51" s="193">
        <v>50887.398</v>
      </c>
      <c r="S51" s="193">
        <v>53794.983</v>
      </c>
      <c r="T51" s="193">
        <v>55046.193</v>
      </c>
      <c r="U51" s="193">
        <v>55647.135</v>
      </c>
      <c r="V51" s="193">
        <v>55030.829</v>
      </c>
      <c r="W51" s="193">
        <v>54951.305</v>
      </c>
    </row>
    <row r="52" spans="3:23" ht="15">
      <c r="C52" s="192" t="s">
        <v>76</v>
      </c>
      <c r="D52" s="193">
        <v>6490.772</v>
      </c>
      <c r="E52" s="193">
        <v>7134.468</v>
      </c>
      <c r="F52" s="193">
        <v>7372.366</v>
      </c>
      <c r="G52" s="193">
        <v>8206.297</v>
      </c>
      <c r="H52" s="193">
        <v>8849.862</v>
      </c>
      <c r="I52" s="193">
        <v>10596.666</v>
      </c>
      <c r="J52" s="193">
        <v>11648.247</v>
      </c>
      <c r="K52" s="193">
        <v>13306.906</v>
      </c>
      <c r="L52" s="193">
        <v>13914.788</v>
      </c>
      <c r="M52" s="193">
        <v>13737.131</v>
      </c>
      <c r="N52" s="193">
        <v>15501.918</v>
      </c>
      <c r="O52" s="193">
        <v>16462.978</v>
      </c>
      <c r="P52" s="193">
        <v>16671.008</v>
      </c>
      <c r="Q52" s="193">
        <v>17173.955</v>
      </c>
      <c r="R52" s="193">
        <v>17902.4</v>
      </c>
      <c r="S52" s="193">
        <v>18079.193</v>
      </c>
      <c r="T52" s="193">
        <v>18469.402</v>
      </c>
      <c r="U52" s="193">
        <v>18806.171</v>
      </c>
      <c r="V52" s="193">
        <v>19387.29</v>
      </c>
      <c r="W52" s="193">
        <v>19076.643</v>
      </c>
    </row>
    <row r="53" spans="3:25" ht="15">
      <c r="C53" s="190" t="s">
        <v>182</v>
      </c>
      <c r="D53" s="191">
        <v>11606.534</v>
      </c>
      <c r="E53" s="191">
        <v>14303.866</v>
      </c>
      <c r="F53" s="191">
        <v>13851.357</v>
      </c>
      <c r="G53" s="191">
        <v>9476.619</v>
      </c>
      <c r="H53" s="191">
        <v>10533.633</v>
      </c>
      <c r="I53" s="191">
        <v>11833.088</v>
      </c>
      <c r="J53" s="191">
        <v>13136.781</v>
      </c>
      <c r="K53" s="191">
        <v>14254.133</v>
      </c>
      <c r="L53" s="191">
        <v>14971.915</v>
      </c>
      <c r="M53" s="191">
        <v>15968.131</v>
      </c>
      <c r="N53" s="191">
        <v>17439.345</v>
      </c>
      <c r="O53" s="191">
        <v>18394.017</v>
      </c>
      <c r="P53" s="191">
        <v>18276.932</v>
      </c>
      <c r="Q53" s="191">
        <v>18313.411</v>
      </c>
      <c r="R53" s="191">
        <v>19366.269</v>
      </c>
      <c r="S53" s="191">
        <v>19478.704</v>
      </c>
      <c r="T53" s="191">
        <v>20813.422</v>
      </c>
      <c r="U53" s="191">
        <v>20924.768</v>
      </c>
      <c r="V53" s="191">
        <v>21700.242</v>
      </c>
      <c r="W53" s="191">
        <v>21494.971</v>
      </c>
      <c r="Y53" s="89"/>
    </row>
    <row r="54" spans="3:23" ht="15">
      <c r="C54" s="192" t="s">
        <v>75</v>
      </c>
      <c r="D54" s="193">
        <v>5203.949</v>
      </c>
      <c r="E54" s="193">
        <v>7166.542</v>
      </c>
      <c r="F54" s="193">
        <v>6459.899</v>
      </c>
      <c r="G54" s="193">
        <v>1070.413</v>
      </c>
      <c r="H54" s="193">
        <v>1251.453</v>
      </c>
      <c r="I54" s="193">
        <v>838.936</v>
      </c>
      <c r="J54" s="193">
        <v>839.441</v>
      </c>
      <c r="K54" s="193">
        <v>1232.282</v>
      </c>
      <c r="L54" s="193">
        <v>1389.567</v>
      </c>
      <c r="M54" s="193">
        <v>2466.812</v>
      </c>
      <c r="N54" s="193">
        <v>2794.862</v>
      </c>
      <c r="O54" s="193">
        <v>2954.615</v>
      </c>
      <c r="P54" s="193">
        <v>2951.605</v>
      </c>
      <c r="Q54" s="193">
        <v>2342.955</v>
      </c>
      <c r="R54" s="193">
        <v>2513.954</v>
      </c>
      <c r="S54" s="193">
        <v>2604.977</v>
      </c>
      <c r="T54" s="193">
        <v>2893.008</v>
      </c>
      <c r="U54" s="193">
        <v>2612.38</v>
      </c>
      <c r="V54" s="193">
        <v>2772.105</v>
      </c>
      <c r="W54" s="193">
        <v>2826.712</v>
      </c>
    </row>
    <row r="55" spans="3:23" ht="15">
      <c r="C55" s="194" t="s">
        <v>77</v>
      </c>
      <c r="D55" s="195">
        <v>6402.585</v>
      </c>
      <c r="E55" s="195">
        <v>7137.324</v>
      </c>
      <c r="F55" s="195">
        <v>7391.458</v>
      </c>
      <c r="G55" s="195">
        <v>8406.206</v>
      </c>
      <c r="H55" s="195">
        <v>9282.18</v>
      </c>
      <c r="I55" s="195">
        <v>10994.152</v>
      </c>
      <c r="J55" s="195">
        <v>12297.34</v>
      </c>
      <c r="K55" s="195">
        <v>13021.851</v>
      </c>
      <c r="L55" s="195">
        <v>13582.348</v>
      </c>
      <c r="M55" s="195">
        <v>13501.319</v>
      </c>
      <c r="N55" s="195">
        <v>14644.483</v>
      </c>
      <c r="O55" s="195">
        <v>15439.402</v>
      </c>
      <c r="P55" s="195">
        <v>15325.327</v>
      </c>
      <c r="Q55" s="195">
        <v>15970.456</v>
      </c>
      <c r="R55" s="195">
        <v>16852.315</v>
      </c>
      <c r="S55" s="195">
        <v>16873.727</v>
      </c>
      <c r="T55" s="195">
        <v>17920.414</v>
      </c>
      <c r="U55" s="195">
        <v>18312.388</v>
      </c>
      <c r="V55" s="195">
        <v>18928.137</v>
      </c>
      <c r="W55" s="196">
        <v>18668.259</v>
      </c>
    </row>
    <row r="56" spans="3:22" ht="15">
      <c r="C56" s="222" t="s">
        <v>106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</row>
    <row r="62" spans="1:3" ht="15">
      <c r="A62" s="3"/>
      <c r="C62" s="3" t="s">
        <v>0</v>
      </c>
    </row>
    <row r="64" spans="1:4" ht="12.75">
      <c r="A64" s="4"/>
      <c r="B64" s="95"/>
      <c r="C64" s="4" t="s">
        <v>1</v>
      </c>
      <c r="D64" s="95">
        <v>43971.366261574076</v>
      </c>
    </row>
    <row r="65" spans="1:4" ht="12.75">
      <c r="A65" s="4"/>
      <c r="B65" s="95"/>
      <c r="C65" s="4" t="s">
        <v>3</v>
      </c>
      <c r="D65" s="95">
        <v>44012.413379502315</v>
      </c>
    </row>
    <row r="66" spans="1:4" ht="15">
      <c r="A66" s="4"/>
      <c r="B66" s="4"/>
      <c r="C66" s="4" t="s">
        <v>4</v>
      </c>
      <c r="D66" s="4" t="s">
        <v>5</v>
      </c>
    </row>
    <row r="68" spans="1:4" ht="12.75">
      <c r="A68" s="4"/>
      <c r="B68" s="94"/>
      <c r="C68" s="4" t="s">
        <v>6</v>
      </c>
      <c r="D68" s="94" t="s">
        <v>461</v>
      </c>
    </row>
    <row r="69" spans="1:4" ht="15">
      <c r="A69" s="4"/>
      <c r="B69" s="4"/>
      <c r="C69" s="4" t="s">
        <v>7</v>
      </c>
      <c r="D69" s="4" t="s">
        <v>8</v>
      </c>
    </row>
    <row r="70" spans="1:4" ht="15">
      <c r="A70" s="4"/>
      <c r="B70" s="4"/>
      <c r="C70" s="4" t="s">
        <v>9</v>
      </c>
      <c r="D70" s="4" t="s">
        <v>10</v>
      </c>
    </row>
    <row r="71" ht="15">
      <c r="D71" s="119"/>
    </row>
    <row r="72" spans="3:23" ht="15">
      <c r="C72" s="96" t="s">
        <v>11</v>
      </c>
      <c r="D72" s="153">
        <v>2000</v>
      </c>
      <c r="E72" s="153">
        <v>2001</v>
      </c>
      <c r="F72" s="153">
        <v>2002</v>
      </c>
      <c r="G72" s="153">
        <v>2003</v>
      </c>
      <c r="H72" s="153">
        <v>2004</v>
      </c>
      <c r="I72" s="153">
        <v>2005</v>
      </c>
      <c r="J72" s="153">
        <v>2006</v>
      </c>
      <c r="K72" s="153">
        <v>2007</v>
      </c>
      <c r="L72" s="153">
        <v>2008</v>
      </c>
      <c r="M72" s="153">
        <v>2009</v>
      </c>
      <c r="N72" s="153">
        <v>2010</v>
      </c>
      <c r="O72" s="153">
        <v>2011</v>
      </c>
      <c r="P72" s="153">
        <v>2012</v>
      </c>
      <c r="Q72" s="153">
        <v>2013</v>
      </c>
      <c r="R72" s="153">
        <v>2014</v>
      </c>
      <c r="S72" s="153">
        <v>2015</v>
      </c>
      <c r="T72" s="153">
        <v>2016</v>
      </c>
      <c r="U72" s="153">
        <v>2017</v>
      </c>
      <c r="V72" s="153">
        <v>2018</v>
      </c>
      <c r="W72" s="153">
        <v>2019</v>
      </c>
    </row>
    <row r="73" spans="3:24" ht="15">
      <c r="C73" s="144" t="s">
        <v>12</v>
      </c>
      <c r="D73" s="154">
        <f>+D74+D85+D90+D93+D94+D95+D117+D138+D139</f>
        <v>2656927.053</v>
      </c>
      <c r="E73" s="154">
        <f aca="true" t="shared" si="0" ref="E73:U73">+E74+E85+E90+E93+E94+E95+E117+E138+E139</f>
        <v>2732678.251</v>
      </c>
      <c r="F73" s="154">
        <f t="shared" si="0"/>
        <v>2755285.8600000003</v>
      </c>
      <c r="G73" s="154">
        <f t="shared" si="0"/>
        <v>2833403.4390000002</v>
      </c>
      <c r="H73" s="154">
        <f t="shared" si="0"/>
        <v>2902651.4439999997</v>
      </c>
      <c r="I73" s="154">
        <f t="shared" si="0"/>
        <v>2917663.7800000003</v>
      </c>
      <c r="J73" s="154">
        <f t="shared" si="0"/>
        <v>2968670.5719999997</v>
      </c>
      <c r="K73" s="154">
        <f t="shared" si="0"/>
        <v>2983505.443</v>
      </c>
      <c r="L73" s="154">
        <f t="shared" si="0"/>
        <v>2994607.3880000003</v>
      </c>
      <c r="M73" s="154">
        <f t="shared" si="0"/>
        <v>2842541.461</v>
      </c>
      <c r="N73" s="154">
        <f t="shared" si="0"/>
        <v>2980976.277</v>
      </c>
      <c r="O73" s="154">
        <f t="shared" si="0"/>
        <v>2937058.365</v>
      </c>
      <c r="P73" s="154">
        <f t="shared" si="0"/>
        <v>2934364.3049999997</v>
      </c>
      <c r="Q73" s="154">
        <f t="shared" si="0"/>
        <v>2916361.183</v>
      </c>
      <c r="R73" s="154">
        <f t="shared" si="0"/>
        <v>2856603.875</v>
      </c>
      <c r="S73" s="154">
        <f t="shared" si="0"/>
        <v>2900615.635</v>
      </c>
      <c r="T73" s="154">
        <f t="shared" si="0"/>
        <v>2922171.841</v>
      </c>
      <c r="U73" s="154">
        <f t="shared" si="0"/>
        <v>2954603.0010000006</v>
      </c>
      <c r="V73" s="154">
        <f aca="true" t="shared" si="1" ref="V73">+V74+V85+V90+V93+V94+V95+V117+V138+V139</f>
        <v>2940276.7309999997</v>
      </c>
      <c r="W73" s="154">
        <f aca="true" t="shared" si="2" ref="W73">+W74+W85+W90+W93+W94+W95+W117+W138+W139</f>
        <v>2904012.166</v>
      </c>
      <c r="X73" s="155"/>
    </row>
    <row r="74" spans="3:24" ht="15">
      <c r="C74" s="145" t="s">
        <v>13</v>
      </c>
      <c r="D74" s="154">
        <f aca="true" t="shared" si="3" ref="D74:W74">+D7</f>
        <v>800340</v>
      </c>
      <c r="E74" s="154">
        <f t="shared" si="3"/>
        <v>792906</v>
      </c>
      <c r="F74" s="154">
        <f t="shared" si="3"/>
        <v>814354</v>
      </c>
      <c r="G74" s="154">
        <f t="shared" si="3"/>
        <v>849144</v>
      </c>
      <c r="H74" s="154">
        <f t="shared" si="3"/>
        <v>835571</v>
      </c>
      <c r="I74" s="154">
        <f t="shared" si="3"/>
        <v>808882.221</v>
      </c>
      <c r="J74" s="154">
        <f t="shared" si="3"/>
        <v>816499.043</v>
      </c>
      <c r="K74" s="154">
        <f t="shared" si="3"/>
        <v>828805.419</v>
      </c>
      <c r="L74" s="154">
        <f t="shared" si="3"/>
        <v>757053.054</v>
      </c>
      <c r="M74" s="154">
        <f t="shared" si="3"/>
        <v>703574.826</v>
      </c>
      <c r="N74" s="154">
        <f t="shared" si="3"/>
        <v>701230.144</v>
      </c>
      <c r="O74" s="154">
        <f t="shared" si="3"/>
        <v>724826.798</v>
      </c>
      <c r="P74" s="154">
        <f t="shared" si="3"/>
        <v>742714.672</v>
      </c>
      <c r="Q74" s="154">
        <f t="shared" si="3"/>
        <v>728930.195</v>
      </c>
      <c r="R74" s="154">
        <f t="shared" si="3"/>
        <v>692769.181</v>
      </c>
      <c r="S74" s="154">
        <f t="shared" si="3"/>
        <v>705029.246</v>
      </c>
      <c r="T74" s="154">
        <f t="shared" si="3"/>
        <v>659060.971</v>
      </c>
      <c r="U74" s="154">
        <f t="shared" si="3"/>
        <v>638838.962</v>
      </c>
      <c r="V74" s="154">
        <f t="shared" si="3"/>
        <v>595503.86</v>
      </c>
      <c r="W74" s="154">
        <f t="shared" si="3"/>
        <v>450934.567</v>
      </c>
      <c r="X74" s="155"/>
    </row>
    <row r="75" spans="3:24" ht="15">
      <c r="C75" s="145" t="s">
        <v>14</v>
      </c>
      <c r="D75" s="154">
        <f aca="true" t="shared" si="4" ref="D75:W75">+D8</f>
        <v>0</v>
      </c>
      <c r="E75" s="154">
        <f t="shared" si="4"/>
        <v>0</v>
      </c>
      <c r="F75" s="154">
        <f t="shared" si="4"/>
        <v>0</v>
      </c>
      <c r="G75" s="154">
        <f t="shared" si="4"/>
        <v>7249</v>
      </c>
      <c r="H75" s="154">
        <f t="shared" si="4"/>
        <v>19018</v>
      </c>
      <c r="I75" s="154">
        <f t="shared" si="4"/>
        <v>18184</v>
      </c>
      <c r="J75" s="154">
        <f t="shared" si="4"/>
        <v>15389.174</v>
      </c>
      <c r="K75" s="154">
        <f t="shared" si="4"/>
        <v>18495.174</v>
      </c>
      <c r="L75" s="154">
        <f t="shared" si="4"/>
        <v>16686</v>
      </c>
      <c r="M75" s="154">
        <f t="shared" si="4"/>
        <v>12716</v>
      </c>
      <c r="N75" s="154">
        <f t="shared" si="4"/>
        <v>10494</v>
      </c>
      <c r="O75" s="154">
        <f t="shared" si="4"/>
        <v>18384</v>
      </c>
      <c r="P75" s="154">
        <f t="shared" si="4"/>
        <v>16987</v>
      </c>
      <c r="Q75" s="154">
        <f t="shared" si="4"/>
        <v>11102</v>
      </c>
      <c r="R75" s="154">
        <f t="shared" si="4"/>
        <v>12531</v>
      </c>
      <c r="S75" s="154">
        <f t="shared" si="4"/>
        <v>12238</v>
      </c>
      <c r="T75" s="154">
        <f t="shared" si="4"/>
        <v>4878</v>
      </c>
      <c r="U75" s="154">
        <f t="shared" si="4"/>
        <v>4103.095</v>
      </c>
      <c r="V75" s="154">
        <f t="shared" si="4"/>
        <v>4013</v>
      </c>
      <c r="W75" s="154">
        <f t="shared" si="4"/>
        <v>700</v>
      </c>
      <c r="X75" s="155"/>
    </row>
    <row r="76" spans="3:24" ht="15">
      <c r="C76" s="145" t="s">
        <v>15</v>
      </c>
      <c r="D76" s="154">
        <f aca="true" t="shared" si="5" ref="D76:W76">+D9</f>
        <v>37874</v>
      </c>
      <c r="E76" s="154">
        <f t="shared" si="5"/>
        <v>35142</v>
      </c>
      <c r="F76" s="154">
        <f t="shared" si="5"/>
        <v>37020</v>
      </c>
      <c r="G76" s="154">
        <f t="shared" si="5"/>
        <v>40232</v>
      </c>
      <c r="H76" s="154">
        <f t="shared" si="5"/>
        <v>41321</v>
      </c>
      <c r="I76" s="154">
        <f t="shared" si="5"/>
        <v>37230</v>
      </c>
      <c r="J76" s="154">
        <f t="shared" si="5"/>
        <v>34552</v>
      </c>
      <c r="K76" s="154">
        <f t="shared" si="5"/>
        <v>37871</v>
      </c>
      <c r="L76" s="154">
        <f t="shared" si="5"/>
        <v>29654</v>
      </c>
      <c r="M76" s="154">
        <f t="shared" si="5"/>
        <v>20950</v>
      </c>
      <c r="N76" s="154">
        <f t="shared" si="5"/>
        <v>16232</v>
      </c>
      <c r="O76" s="154">
        <f t="shared" si="5"/>
        <v>18570</v>
      </c>
      <c r="P76" s="154">
        <f t="shared" si="5"/>
        <v>24142</v>
      </c>
      <c r="Q76" s="154">
        <f t="shared" si="5"/>
        <v>5338</v>
      </c>
      <c r="R76" s="154">
        <f t="shared" si="5"/>
        <v>9440</v>
      </c>
      <c r="S76" s="154">
        <f t="shared" si="5"/>
        <v>1073</v>
      </c>
      <c r="T76" s="154">
        <f t="shared" si="5"/>
        <v>8638</v>
      </c>
      <c r="U76" s="154">
        <f t="shared" si="5"/>
        <v>11163.793</v>
      </c>
      <c r="V76" s="154">
        <f t="shared" si="5"/>
        <v>8804.897</v>
      </c>
      <c r="W76" s="154">
        <f t="shared" si="5"/>
        <v>2992.552</v>
      </c>
      <c r="X76" s="155"/>
    </row>
    <row r="77" spans="3:24" ht="15">
      <c r="C77" s="145" t="s">
        <v>16</v>
      </c>
      <c r="D77" s="154">
        <f aca="true" t="shared" si="6" ref="D77:W77">+D10</f>
        <v>411018</v>
      </c>
      <c r="E77" s="154">
        <f t="shared" si="6"/>
        <v>402964</v>
      </c>
      <c r="F77" s="154">
        <f t="shared" si="6"/>
        <v>416136</v>
      </c>
      <c r="G77" s="154">
        <f t="shared" si="6"/>
        <v>440687</v>
      </c>
      <c r="H77" s="154">
        <f t="shared" si="6"/>
        <v>417580</v>
      </c>
      <c r="I77" s="154">
        <f t="shared" si="6"/>
        <v>403718.645</v>
      </c>
      <c r="J77" s="154">
        <f t="shared" si="6"/>
        <v>423363.816</v>
      </c>
      <c r="K77" s="154">
        <f t="shared" si="6"/>
        <v>420707.245</v>
      </c>
      <c r="L77" s="154">
        <f t="shared" si="6"/>
        <v>369868.054</v>
      </c>
      <c r="M77" s="154">
        <f t="shared" si="6"/>
        <v>344744.826</v>
      </c>
      <c r="N77" s="154">
        <f t="shared" si="6"/>
        <v>355200.144</v>
      </c>
      <c r="O77" s="154">
        <f t="shared" si="6"/>
        <v>346998.798</v>
      </c>
      <c r="P77" s="154">
        <f t="shared" si="6"/>
        <v>357037.672</v>
      </c>
      <c r="Q77" s="154">
        <f t="shared" si="6"/>
        <v>382364.597</v>
      </c>
      <c r="R77" s="154">
        <f t="shared" si="6"/>
        <v>347942.181</v>
      </c>
      <c r="S77" s="154">
        <f t="shared" si="6"/>
        <v>370703.246</v>
      </c>
      <c r="T77" s="154">
        <f t="shared" si="6"/>
        <v>340838.971</v>
      </c>
      <c r="U77" s="154">
        <f t="shared" si="6"/>
        <v>316143.368</v>
      </c>
      <c r="V77" s="154">
        <f t="shared" si="6"/>
        <v>286531.475</v>
      </c>
      <c r="W77" s="154">
        <f t="shared" si="6"/>
        <v>202614.913</v>
      </c>
      <c r="X77" s="155"/>
    </row>
    <row r="78" spans="3:24" ht="15">
      <c r="C78" s="145" t="s">
        <v>17</v>
      </c>
      <c r="D78" s="154">
        <f aca="true" t="shared" si="7" ref="D78:W78">+D11</f>
        <v>6380</v>
      </c>
      <c r="E78" s="154">
        <f t="shared" si="7"/>
        <v>4818</v>
      </c>
      <c r="F78" s="154">
        <f t="shared" si="7"/>
        <v>5934</v>
      </c>
      <c r="G78" s="154">
        <f t="shared" si="7"/>
        <v>5061</v>
      </c>
      <c r="H78" s="154">
        <f t="shared" si="7"/>
        <v>6155</v>
      </c>
      <c r="I78" s="154">
        <f t="shared" si="7"/>
        <v>5771</v>
      </c>
      <c r="J78" s="154">
        <f t="shared" si="7"/>
        <v>5262</v>
      </c>
      <c r="K78" s="154">
        <f t="shared" si="7"/>
        <v>6640</v>
      </c>
      <c r="L78" s="154">
        <f t="shared" si="7"/>
        <v>4227</v>
      </c>
      <c r="M78" s="154">
        <f t="shared" si="7"/>
        <v>4263</v>
      </c>
      <c r="N78" s="154">
        <f t="shared" si="7"/>
        <v>3378</v>
      </c>
      <c r="O78" s="154">
        <f t="shared" si="7"/>
        <v>5631</v>
      </c>
      <c r="P78" s="154">
        <f t="shared" si="7"/>
        <v>5292</v>
      </c>
      <c r="Q78" s="154">
        <f t="shared" si="7"/>
        <v>4076</v>
      </c>
      <c r="R78" s="154">
        <f t="shared" si="7"/>
        <v>4613</v>
      </c>
      <c r="S78" s="154">
        <f t="shared" si="7"/>
        <v>4722</v>
      </c>
      <c r="T78" s="154">
        <f t="shared" si="7"/>
        <v>2634</v>
      </c>
      <c r="U78" s="154">
        <f t="shared" si="7"/>
        <v>3170.103</v>
      </c>
      <c r="V78" s="154">
        <f t="shared" si="7"/>
        <v>2393.87</v>
      </c>
      <c r="W78" s="154">
        <f t="shared" si="7"/>
        <v>1553.695</v>
      </c>
      <c r="X78" s="155"/>
    </row>
    <row r="79" spans="3:24" ht="15">
      <c r="C79" s="145" t="s">
        <v>18</v>
      </c>
      <c r="D79" s="154">
        <f aca="true" t="shared" si="8" ref="D79:W79">+D12</f>
        <v>344081</v>
      </c>
      <c r="E79" s="154">
        <f t="shared" si="8"/>
        <v>348959</v>
      </c>
      <c r="F79" s="154">
        <f t="shared" si="8"/>
        <v>354183</v>
      </c>
      <c r="G79" s="154">
        <f t="shared" si="8"/>
        <v>353416</v>
      </c>
      <c r="H79" s="154">
        <f t="shared" si="8"/>
        <v>349221</v>
      </c>
      <c r="I79" s="154">
        <f t="shared" si="8"/>
        <v>341162.576</v>
      </c>
      <c r="J79" s="154">
        <f t="shared" si="8"/>
        <v>335090.053</v>
      </c>
      <c r="K79" s="154">
        <f t="shared" si="8"/>
        <v>341578</v>
      </c>
      <c r="L79" s="154">
        <f t="shared" si="8"/>
        <v>333265</v>
      </c>
      <c r="M79" s="154">
        <f t="shared" si="8"/>
        <v>318172</v>
      </c>
      <c r="N79" s="154">
        <f t="shared" si="8"/>
        <v>313437</v>
      </c>
      <c r="O79" s="154">
        <f t="shared" si="8"/>
        <v>333068</v>
      </c>
      <c r="P79" s="154">
        <f t="shared" si="8"/>
        <v>336840</v>
      </c>
      <c r="Q79" s="154">
        <f t="shared" si="8"/>
        <v>323122.598</v>
      </c>
      <c r="R79" s="154">
        <f t="shared" si="8"/>
        <v>315467</v>
      </c>
      <c r="S79" s="154">
        <f t="shared" si="8"/>
        <v>313662</v>
      </c>
      <c r="T79" s="154">
        <f t="shared" si="8"/>
        <v>299424</v>
      </c>
      <c r="U79" s="154">
        <f t="shared" si="8"/>
        <v>301921.183</v>
      </c>
      <c r="V79" s="154">
        <f t="shared" si="8"/>
        <v>291617.662</v>
      </c>
      <c r="W79" s="154">
        <f t="shared" si="8"/>
        <v>241259.252</v>
      </c>
      <c r="X79" s="155"/>
    </row>
    <row r="80" spans="3:24" ht="15">
      <c r="C80" s="145" t="s">
        <v>19</v>
      </c>
      <c r="D80" s="154">
        <f aca="true" t="shared" si="9" ref="D80:W80">+D13</f>
        <v>0</v>
      </c>
      <c r="E80" s="154">
        <f t="shared" si="9"/>
        <v>0</v>
      </c>
      <c r="F80" s="154">
        <f t="shared" si="9"/>
        <v>8</v>
      </c>
      <c r="G80" s="154">
        <f t="shared" si="9"/>
        <v>104</v>
      </c>
      <c r="H80" s="154">
        <f t="shared" si="9"/>
        <v>165</v>
      </c>
      <c r="I80" s="154">
        <f t="shared" si="9"/>
        <v>0</v>
      </c>
      <c r="J80" s="154">
        <f t="shared" si="9"/>
        <v>6</v>
      </c>
      <c r="K80" s="154">
        <f t="shared" si="9"/>
        <v>68</v>
      </c>
      <c r="L80" s="154">
        <f t="shared" si="9"/>
        <v>10</v>
      </c>
      <c r="M80" s="154">
        <f t="shared" si="9"/>
        <v>17</v>
      </c>
      <c r="N80" s="154">
        <f t="shared" si="9"/>
        <v>2</v>
      </c>
      <c r="O80" s="154">
        <f t="shared" si="9"/>
        <v>4</v>
      </c>
      <c r="P80" s="154">
        <f t="shared" si="9"/>
        <v>3</v>
      </c>
      <c r="Q80" s="154">
        <f t="shared" si="9"/>
        <v>2</v>
      </c>
      <c r="R80" s="154">
        <f t="shared" si="9"/>
        <v>2</v>
      </c>
      <c r="S80" s="154">
        <f t="shared" si="9"/>
        <v>1</v>
      </c>
      <c r="T80" s="154">
        <f t="shared" si="9"/>
        <v>0</v>
      </c>
      <c r="U80" s="154">
        <f t="shared" si="9"/>
        <v>0</v>
      </c>
      <c r="V80" s="154">
        <f t="shared" si="9"/>
        <v>0.016</v>
      </c>
      <c r="W80" s="154">
        <f t="shared" si="9"/>
        <v>0</v>
      </c>
      <c r="X80" s="155"/>
    </row>
    <row r="81" spans="3:24" ht="15">
      <c r="C81" s="145" t="s">
        <v>20</v>
      </c>
      <c r="D81" s="154">
        <f aca="true" t="shared" si="10" ref="D81:W81">+D14</f>
        <v>0</v>
      </c>
      <c r="E81" s="154">
        <f t="shared" si="10"/>
        <v>0</v>
      </c>
      <c r="F81" s="154">
        <f t="shared" si="10"/>
        <v>0</v>
      </c>
      <c r="G81" s="154">
        <f t="shared" si="10"/>
        <v>0</v>
      </c>
      <c r="H81" s="154">
        <f t="shared" si="10"/>
        <v>0</v>
      </c>
      <c r="I81" s="154">
        <f t="shared" si="10"/>
        <v>0</v>
      </c>
      <c r="J81" s="154">
        <f t="shared" si="10"/>
        <v>0</v>
      </c>
      <c r="K81" s="154">
        <f t="shared" si="10"/>
        <v>0</v>
      </c>
      <c r="L81" s="154">
        <f t="shared" si="10"/>
        <v>0</v>
      </c>
      <c r="M81" s="154">
        <f t="shared" si="10"/>
        <v>0</v>
      </c>
      <c r="N81" s="154">
        <f t="shared" si="10"/>
        <v>0</v>
      </c>
      <c r="O81" s="154">
        <f t="shared" si="10"/>
        <v>0</v>
      </c>
      <c r="P81" s="154">
        <f t="shared" si="10"/>
        <v>0</v>
      </c>
      <c r="Q81" s="154">
        <f t="shared" si="10"/>
        <v>0</v>
      </c>
      <c r="R81" s="154">
        <f t="shared" si="10"/>
        <v>0</v>
      </c>
      <c r="S81" s="154">
        <f t="shared" si="10"/>
        <v>0</v>
      </c>
      <c r="T81" s="154">
        <f t="shared" si="10"/>
        <v>0</v>
      </c>
      <c r="U81" s="154">
        <f t="shared" si="10"/>
        <v>0</v>
      </c>
      <c r="V81" s="154">
        <f t="shared" si="10"/>
        <v>0</v>
      </c>
      <c r="W81" s="154">
        <f t="shared" si="10"/>
        <v>0</v>
      </c>
      <c r="X81" s="155"/>
    </row>
    <row r="82" spans="3:24" ht="15">
      <c r="C82" s="145" t="s">
        <v>21</v>
      </c>
      <c r="D82" s="154">
        <f aca="true" t="shared" si="11" ref="D82:W82">+D15</f>
        <v>0</v>
      </c>
      <c r="E82" s="154">
        <f t="shared" si="11"/>
        <v>0</v>
      </c>
      <c r="F82" s="154">
        <f t="shared" si="11"/>
        <v>4</v>
      </c>
      <c r="G82" s="154">
        <f t="shared" si="11"/>
        <v>0</v>
      </c>
      <c r="H82" s="154">
        <f t="shared" si="11"/>
        <v>0</v>
      </c>
      <c r="I82" s="154">
        <f t="shared" si="11"/>
        <v>0</v>
      </c>
      <c r="J82" s="154">
        <f t="shared" si="11"/>
        <v>0</v>
      </c>
      <c r="K82" s="154">
        <f t="shared" si="11"/>
        <v>0</v>
      </c>
      <c r="L82" s="154">
        <f t="shared" si="11"/>
        <v>14</v>
      </c>
      <c r="M82" s="154">
        <f t="shared" si="11"/>
        <v>0</v>
      </c>
      <c r="N82" s="154">
        <f t="shared" si="11"/>
        <v>0</v>
      </c>
      <c r="O82" s="154">
        <f t="shared" si="11"/>
        <v>0</v>
      </c>
      <c r="P82" s="154">
        <f t="shared" si="11"/>
        <v>0</v>
      </c>
      <c r="Q82" s="154">
        <f t="shared" si="11"/>
        <v>0</v>
      </c>
      <c r="R82" s="154">
        <f t="shared" si="11"/>
        <v>0</v>
      </c>
      <c r="S82" s="154">
        <f t="shared" si="11"/>
        <v>0</v>
      </c>
      <c r="T82" s="154">
        <f t="shared" si="11"/>
        <v>0</v>
      </c>
      <c r="U82" s="154">
        <f t="shared" si="11"/>
        <v>0</v>
      </c>
      <c r="V82" s="154">
        <f t="shared" si="11"/>
        <v>0</v>
      </c>
      <c r="W82" s="154">
        <f t="shared" si="11"/>
        <v>0</v>
      </c>
      <c r="X82" s="155"/>
    </row>
    <row r="83" spans="3:24" ht="15">
      <c r="C83" s="145" t="s">
        <v>22</v>
      </c>
      <c r="D83" s="154">
        <f aca="true" t="shared" si="12" ref="D83:W83">+D16</f>
        <v>923</v>
      </c>
      <c r="E83" s="154">
        <f t="shared" si="12"/>
        <v>968</v>
      </c>
      <c r="F83" s="154">
        <f t="shared" si="12"/>
        <v>950</v>
      </c>
      <c r="G83" s="154">
        <f t="shared" si="12"/>
        <v>2276</v>
      </c>
      <c r="H83" s="154">
        <f t="shared" si="12"/>
        <v>2005</v>
      </c>
      <c r="I83" s="154">
        <f t="shared" si="12"/>
        <v>2716</v>
      </c>
      <c r="J83" s="154">
        <f t="shared" si="12"/>
        <v>2775</v>
      </c>
      <c r="K83" s="154">
        <f t="shared" si="12"/>
        <v>3388</v>
      </c>
      <c r="L83" s="154">
        <f t="shared" si="12"/>
        <v>3299</v>
      </c>
      <c r="M83" s="154">
        <f t="shared" si="12"/>
        <v>2694</v>
      </c>
      <c r="N83" s="154">
        <f t="shared" si="12"/>
        <v>2464</v>
      </c>
      <c r="O83" s="154">
        <f t="shared" si="12"/>
        <v>2167</v>
      </c>
      <c r="P83" s="154">
        <f t="shared" si="12"/>
        <v>2411</v>
      </c>
      <c r="Q83" s="154">
        <f t="shared" si="12"/>
        <v>2924</v>
      </c>
      <c r="R83" s="154">
        <f t="shared" si="12"/>
        <v>2766</v>
      </c>
      <c r="S83" s="154">
        <f t="shared" si="12"/>
        <v>2616</v>
      </c>
      <c r="T83" s="154">
        <f t="shared" si="12"/>
        <v>2631</v>
      </c>
      <c r="U83" s="154">
        <f t="shared" si="12"/>
        <v>2328.993</v>
      </c>
      <c r="V83" s="154">
        <f t="shared" si="12"/>
        <v>2131.95</v>
      </c>
      <c r="W83" s="154">
        <f t="shared" si="12"/>
        <v>1799.37</v>
      </c>
      <c r="X83" s="155"/>
    </row>
    <row r="84" spans="3:24" ht="15">
      <c r="C84" s="145" t="s">
        <v>23</v>
      </c>
      <c r="D84" s="154">
        <f aca="true" t="shared" si="13" ref="D84:W84">+D17</f>
        <v>64</v>
      </c>
      <c r="E84" s="154">
        <f t="shared" si="13"/>
        <v>55</v>
      </c>
      <c r="F84" s="154">
        <f t="shared" si="13"/>
        <v>119</v>
      </c>
      <c r="G84" s="154">
        <f t="shared" si="13"/>
        <v>119</v>
      </c>
      <c r="H84" s="154">
        <f t="shared" si="13"/>
        <v>106</v>
      </c>
      <c r="I84" s="154">
        <f t="shared" si="13"/>
        <v>100</v>
      </c>
      <c r="J84" s="154">
        <f t="shared" si="13"/>
        <v>61</v>
      </c>
      <c r="K84" s="154">
        <f t="shared" si="13"/>
        <v>58</v>
      </c>
      <c r="L84" s="154">
        <f t="shared" si="13"/>
        <v>30</v>
      </c>
      <c r="M84" s="154">
        <f t="shared" si="13"/>
        <v>18</v>
      </c>
      <c r="N84" s="154">
        <f t="shared" si="13"/>
        <v>23</v>
      </c>
      <c r="O84" s="154">
        <f t="shared" si="13"/>
        <v>4</v>
      </c>
      <c r="P84" s="154">
        <f t="shared" si="13"/>
        <v>2</v>
      </c>
      <c r="Q84" s="154">
        <f t="shared" si="13"/>
        <v>1</v>
      </c>
      <c r="R84" s="154">
        <f t="shared" si="13"/>
        <v>8</v>
      </c>
      <c r="S84" s="154">
        <f t="shared" si="13"/>
        <v>14</v>
      </c>
      <c r="T84" s="154">
        <f t="shared" si="13"/>
        <v>17</v>
      </c>
      <c r="U84" s="154">
        <f t="shared" si="13"/>
        <v>8.427</v>
      </c>
      <c r="V84" s="154">
        <f t="shared" si="13"/>
        <v>10.99</v>
      </c>
      <c r="W84" s="154">
        <f t="shared" si="13"/>
        <v>14.785</v>
      </c>
      <c r="X84" s="155"/>
    </row>
    <row r="85" spans="3:24" ht="15">
      <c r="C85" s="143" t="s">
        <v>24</v>
      </c>
      <c r="D85" s="154">
        <f aca="true" t="shared" si="14" ref="D85:W85">+D36+D37+D38+D39</f>
        <v>31239</v>
      </c>
      <c r="E85" s="154">
        <f t="shared" si="14"/>
        <v>32272</v>
      </c>
      <c r="F85" s="154">
        <f t="shared" si="14"/>
        <v>30751</v>
      </c>
      <c r="G85" s="154">
        <f t="shared" si="14"/>
        <v>33108</v>
      </c>
      <c r="H85" s="154">
        <f t="shared" si="14"/>
        <v>32652</v>
      </c>
      <c r="I85" s="154">
        <f t="shared" si="14"/>
        <v>34099.340000000004</v>
      </c>
      <c r="J85" s="154">
        <f t="shared" si="14"/>
        <v>33623.092</v>
      </c>
      <c r="K85" s="154">
        <f t="shared" si="14"/>
        <v>35766.894</v>
      </c>
      <c r="L85" s="154">
        <f t="shared" si="14"/>
        <v>34380.47400000001</v>
      </c>
      <c r="M85" s="154">
        <f t="shared" si="14"/>
        <v>24367.905000000002</v>
      </c>
      <c r="N85" s="154">
        <f t="shared" si="14"/>
        <v>33257.083</v>
      </c>
      <c r="O85" s="154">
        <f t="shared" si="14"/>
        <v>33218.303</v>
      </c>
      <c r="P85" s="154">
        <f t="shared" si="14"/>
        <v>32055.266000000003</v>
      </c>
      <c r="Q85" s="154">
        <f t="shared" si="14"/>
        <v>31525.686999999998</v>
      </c>
      <c r="R85" s="154">
        <f t="shared" si="14"/>
        <v>31669.06</v>
      </c>
      <c r="S85" s="154">
        <f t="shared" si="14"/>
        <v>32252.552000000003</v>
      </c>
      <c r="T85" s="154">
        <f t="shared" si="14"/>
        <v>31890.816000000003</v>
      </c>
      <c r="U85" s="154">
        <f t="shared" si="14"/>
        <v>32735.402</v>
      </c>
      <c r="V85" s="154">
        <f t="shared" si="14"/>
        <v>31748.379</v>
      </c>
      <c r="W85" s="154">
        <f t="shared" si="14"/>
        <v>30255.763</v>
      </c>
      <c r="X85" s="155"/>
    </row>
    <row r="86" spans="3:24" ht="15">
      <c r="C86" s="146" t="s">
        <v>25</v>
      </c>
      <c r="D86" s="154">
        <f aca="true" t="shared" si="15" ref="D86:W86">+D36</f>
        <v>7456</v>
      </c>
      <c r="E86" s="154">
        <f t="shared" si="15"/>
        <v>6844</v>
      </c>
      <c r="F86" s="154">
        <f t="shared" si="15"/>
        <v>5878</v>
      </c>
      <c r="G86" s="154">
        <f t="shared" si="15"/>
        <v>6685</v>
      </c>
      <c r="H86" s="154">
        <f t="shared" si="15"/>
        <v>6782</v>
      </c>
      <c r="I86" s="154">
        <f t="shared" si="15"/>
        <v>6263.59</v>
      </c>
      <c r="J86" s="154">
        <f t="shared" si="15"/>
        <v>6638.188</v>
      </c>
      <c r="K86" s="154">
        <f t="shared" si="15"/>
        <v>7587.624</v>
      </c>
      <c r="L86" s="154">
        <f t="shared" si="15"/>
        <v>7209.881</v>
      </c>
      <c r="M86" s="154">
        <f t="shared" si="15"/>
        <v>5760.274</v>
      </c>
      <c r="N86" s="154">
        <f t="shared" si="15"/>
        <v>6701.381</v>
      </c>
      <c r="O86" s="154">
        <f t="shared" si="15"/>
        <v>6618.621</v>
      </c>
      <c r="P86" s="154">
        <f t="shared" si="15"/>
        <v>6693.671</v>
      </c>
      <c r="Q86" s="154">
        <f t="shared" si="15"/>
        <v>6308.622</v>
      </c>
      <c r="R86" s="154">
        <f t="shared" si="15"/>
        <v>5769.148</v>
      </c>
      <c r="S86" s="154">
        <f t="shared" si="15"/>
        <v>7200.84</v>
      </c>
      <c r="T86" s="154">
        <f t="shared" si="15"/>
        <v>7114.474</v>
      </c>
      <c r="U86" s="154">
        <f t="shared" si="15"/>
        <v>7713.898</v>
      </c>
      <c r="V86" s="154">
        <f t="shared" si="15"/>
        <v>7211.909</v>
      </c>
      <c r="W86" s="154">
        <f t="shared" si="15"/>
        <v>7179.17</v>
      </c>
      <c r="X86" s="155"/>
    </row>
    <row r="87" spans="3:24" ht="15">
      <c r="C87" s="146" t="s">
        <v>26</v>
      </c>
      <c r="D87" s="154">
        <f aca="true" t="shared" si="16" ref="D87:W87">+D37</f>
        <v>1615</v>
      </c>
      <c r="E87" s="154">
        <f t="shared" si="16"/>
        <v>1757</v>
      </c>
      <c r="F87" s="154">
        <f t="shared" si="16"/>
        <v>1874</v>
      </c>
      <c r="G87" s="154">
        <f t="shared" si="16"/>
        <v>1914</v>
      </c>
      <c r="H87" s="154">
        <f t="shared" si="16"/>
        <v>1839</v>
      </c>
      <c r="I87" s="154">
        <f t="shared" si="16"/>
        <v>2115</v>
      </c>
      <c r="J87" s="154">
        <f t="shared" si="16"/>
        <v>1965</v>
      </c>
      <c r="K87" s="154">
        <f t="shared" si="16"/>
        <v>2051</v>
      </c>
      <c r="L87" s="154">
        <f t="shared" si="16"/>
        <v>2308</v>
      </c>
      <c r="M87" s="154">
        <f t="shared" si="16"/>
        <v>2354</v>
      </c>
      <c r="N87" s="154">
        <f t="shared" si="16"/>
        <v>2499</v>
      </c>
      <c r="O87" s="154">
        <f t="shared" si="16"/>
        <v>2526</v>
      </c>
      <c r="P87" s="154">
        <f t="shared" si="16"/>
        <v>2453</v>
      </c>
      <c r="Q87" s="154">
        <f t="shared" si="16"/>
        <v>2158</v>
      </c>
      <c r="R87" s="154">
        <f t="shared" si="16"/>
        <v>2511</v>
      </c>
      <c r="S87" s="154">
        <f t="shared" si="16"/>
        <v>2078.788</v>
      </c>
      <c r="T87" s="154">
        <f t="shared" si="16"/>
        <v>2259.637</v>
      </c>
      <c r="U87" s="154">
        <f t="shared" si="16"/>
        <v>1995.049</v>
      </c>
      <c r="V87" s="154">
        <f t="shared" si="16"/>
        <v>1797.32</v>
      </c>
      <c r="W87" s="154">
        <f t="shared" si="16"/>
        <v>1719.647</v>
      </c>
      <c r="X87" s="155"/>
    </row>
    <row r="88" spans="3:24" ht="15">
      <c r="C88" s="146" t="s">
        <v>27</v>
      </c>
      <c r="D88" s="154">
        <f aca="true" t="shared" si="17" ref="D88:W88">+D38</f>
        <v>21549</v>
      </c>
      <c r="E88" s="154">
        <f t="shared" si="17"/>
        <v>22904</v>
      </c>
      <c r="F88" s="154">
        <f t="shared" si="17"/>
        <v>22183</v>
      </c>
      <c r="G88" s="154">
        <f t="shared" si="17"/>
        <v>22628</v>
      </c>
      <c r="H88" s="154">
        <f t="shared" si="17"/>
        <v>22378</v>
      </c>
      <c r="I88" s="154">
        <f t="shared" si="17"/>
        <v>24001.596</v>
      </c>
      <c r="J88" s="154">
        <f t="shared" si="17"/>
        <v>23468.291</v>
      </c>
      <c r="K88" s="154">
        <f t="shared" si="17"/>
        <v>24360.735</v>
      </c>
      <c r="L88" s="154">
        <f t="shared" si="17"/>
        <v>23450.969</v>
      </c>
      <c r="M88" s="154">
        <f t="shared" si="17"/>
        <v>14982.161</v>
      </c>
      <c r="N88" s="154">
        <f t="shared" si="17"/>
        <v>22485.423</v>
      </c>
      <c r="O88" s="154">
        <f t="shared" si="17"/>
        <v>22424.705</v>
      </c>
      <c r="P88" s="154">
        <f t="shared" si="17"/>
        <v>21033.731</v>
      </c>
      <c r="Q88" s="154">
        <f t="shared" si="17"/>
        <v>21233.175</v>
      </c>
      <c r="R88" s="154">
        <f t="shared" si="17"/>
        <v>21494.996</v>
      </c>
      <c r="S88" s="154">
        <f t="shared" si="17"/>
        <v>20730.041</v>
      </c>
      <c r="T88" s="154">
        <f t="shared" si="17"/>
        <v>20566.323</v>
      </c>
      <c r="U88" s="154">
        <f t="shared" si="17"/>
        <v>20843.729</v>
      </c>
      <c r="V88" s="154">
        <f t="shared" si="17"/>
        <v>20872.255</v>
      </c>
      <c r="W88" s="154">
        <f t="shared" si="17"/>
        <v>19446.877</v>
      </c>
      <c r="X88" s="155"/>
    </row>
    <row r="89" spans="3:24" ht="15">
      <c r="C89" s="146" t="s">
        <v>28</v>
      </c>
      <c r="D89" s="154">
        <f aca="true" t="shared" si="18" ref="D89:W89">+D39</f>
        <v>619</v>
      </c>
      <c r="E89" s="154">
        <f t="shared" si="18"/>
        <v>767</v>
      </c>
      <c r="F89" s="154">
        <f t="shared" si="18"/>
        <v>816</v>
      </c>
      <c r="G89" s="154">
        <f t="shared" si="18"/>
        <v>1881</v>
      </c>
      <c r="H89" s="154">
        <f t="shared" si="18"/>
        <v>1653</v>
      </c>
      <c r="I89" s="154">
        <f t="shared" si="18"/>
        <v>1719.154</v>
      </c>
      <c r="J89" s="154">
        <f t="shared" si="18"/>
        <v>1551.613</v>
      </c>
      <c r="K89" s="154">
        <f t="shared" si="18"/>
        <v>1767.535</v>
      </c>
      <c r="L89" s="154">
        <f t="shared" si="18"/>
        <v>1411.624</v>
      </c>
      <c r="M89" s="154">
        <f t="shared" si="18"/>
        <v>1271.47</v>
      </c>
      <c r="N89" s="154">
        <f t="shared" si="18"/>
        <v>1571.279</v>
      </c>
      <c r="O89" s="154">
        <f t="shared" si="18"/>
        <v>1648.977</v>
      </c>
      <c r="P89" s="154">
        <f t="shared" si="18"/>
        <v>1874.864</v>
      </c>
      <c r="Q89" s="154">
        <f t="shared" si="18"/>
        <v>1825.89</v>
      </c>
      <c r="R89" s="154">
        <f t="shared" si="18"/>
        <v>1893.916</v>
      </c>
      <c r="S89" s="154">
        <f t="shared" si="18"/>
        <v>2242.883</v>
      </c>
      <c r="T89" s="154">
        <f t="shared" si="18"/>
        <v>1950.382</v>
      </c>
      <c r="U89" s="154">
        <f t="shared" si="18"/>
        <v>2182.726</v>
      </c>
      <c r="V89" s="154">
        <f t="shared" si="18"/>
        <v>1866.895</v>
      </c>
      <c r="W89" s="154">
        <f t="shared" si="18"/>
        <v>1910.069</v>
      </c>
      <c r="X89" s="155"/>
    </row>
    <row r="90" spans="3:24" ht="15">
      <c r="C90" s="147" t="s">
        <v>29</v>
      </c>
      <c r="D90" s="154">
        <f aca="true" t="shared" si="19" ref="D90:W90">+D18</f>
        <v>5902</v>
      </c>
      <c r="E90" s="154">
        <f t="shared" si="19"/>
        <v>8562</v>
      </c>
      <c r="F90" s="154">
        <f t="shared" si="19"/>
        <v>8826</v>
      </c>
      <c r="G90" s="154">
        <f t="shared" si="19"/>
        <v>9584</v>
      </c>
      <c r="H90" s="154">
        <f t="shared" si="19"/>
        <v>8735</v>
      </c>
      <c r="I90" s="154">
        <f t="shared" si="19"/>
        <v>7486</v>
      </c>
      <c r="J90" s="154">
        <f t="shared" si="19"/>
        <v>9273</v>
      </c>
      <c r="K90" s="154">
        <f t="shared" si="19"/>
        <v>9965.186</v>
      </c>
      <c r="L90" s="154">
        <f t="shared" si="19"/>
        <v>8597.355</v>
      </c>
      <c r="M90" s="154">
        <f t="shared" si="19"/>
        <v>7804.084</v>
      </c>
      <c r="N90" s="154">
        <f t="shared" si="19"/>
        <v>9331.952</v>
      </c>
      <c r="O90" s="154">
        <f t="shared" si="19"/>
        <v>8257.779</v>
      </c>
      <c r="P90" s="154">
        <f t="shared" si="19"/>
        <v>6606.786</v>
      </c>
      <c r="Q90" s="154">
        <f t="shared" si="19"/>
        <v>5854.484</v>
      </c>
      <c r="R90" s="154">
        <f t="shared" si="19"/>
        <v>6168.086</v>
      </c>
      <c r="S90" s="154">
        <f t="shared" si="19"/>
        <v>5840.22</v>
      </c>
      <c r="T90" s="154">
        <f t="shared" si="19"/>
        <v>5487.885</v>
      </c>
      <c r="U90" s="154">
        <f t="shared" si="19"/>
        <v>5243.052</v>
      </c>
      <c r="V90" s="154">
        <f t="shared" si="19"/>
        <v>5921.64</v>
      </c>
      <c r="W90" s="154">
        <f t="shared" si="19"/>
        <v>5161.733</v>
      </c>
      <c r="X90" s="155"/>
    </row>
    <row r="91" spans="3:24" ht="15">
      <c r="C91" s="147" t="s">
        <v>30</v>
      </c>
      <c r="D91" s="154">
        <f aca="true" t="shared" si="20" ref="D91:W91">+D19</f>
        <v>5902</v>
      </c>
      <c r="E91" s="154">
        <f t="shared" si="20"/>
        <v>8562</v>
      </c>
      <c r="F91" s="154">
        <f t="shared" si="20"/>
        <v>8826</v>
      </c>
      <c r="G91" s="154">
        <f t="shared" si="20"/>
        <v>9584</v>
      </c>
      <c r="H91" s="154">
        <f t="shared" si="20"/>
        <v>8735</v>
      </c>
      <c r="I91" s="154">
        <f t="shared" si="20"/>
        <v>7486</v>
      </c>
      <c r="J91" s="154">
        <f t="shared" si="20"/>
        <v>9273</v>
      </c>
      <c r="K91" s="154">
        <f t="shared" si="20"/>
        <v>9965.186</v>
      </c>
      <c r="L91" s="154">
        <f t="shared" si="20"/>
        <v>8592.355</v>
      </c>
      <c r="M91" s="154">
        <f t="shared" si="20"/>
        <v>7799.084</v>
      </c>
      <c r="N91" s="154">
        <f t="shared" si="20"/>
        <v>9331.952</v>
      </c>
      <c r="O91" s="154">
        <f t="shared" si="20"/>
        <v>8252.779</v>
      </c>
      <c r="P91" s="154">
        <f t="shared" si="20"/>
        <v>6603.786</v>
      </c>
      <c r="Q91" s="154">
        <f t="shared" si="20"/>
        <v>5850.484</v>
      </c>
      <c r="R91" s="154">
        <f t="shared" si="20"/>
        <v>6163.086</v>
      </c>
      <c r="S91" s="154">
        <f t="shared" si="20"/>
        <v>5834.22</v>
      </c>
      <c r="T91" s="154">
        <f t="shared" si="20"/>
        <v>5486.885</v>
      </c>
      <c r="U91" s="154">
        <f t="shared" si="20"/>
        <v>5243.052</v>
      </c>
      <c r="V91" s="154">
        <f t="shared" si="20"/>
        <v>5921.64</v>
      </c>
      <c r="W91" s="154">
        <f t="shared" si="20"/>
        <v>5160.733</v>
      </c>
      <c r="X91" s="155"/>
    </row>
    <row r="92" spans="3:24" ht="15">
      <c r="C92" s="147" t="s">
        <v>31</v>
      </c>
      <c r="D92" s="154">
        <f aca="true" t="shared" si="21" ref="D92:W92">+D20</f>
        <v>0</v>
      </c>
      <c r="E92" s="154">
        <f t="shared" si="21"/>
        <v>0</v>
      </c>
      <c r="F92" s="154">
        <f t="shared" si="21"/>
        <v>0</v>
      </c>
      <c r="G92" s="154">
        <f t="shared" si="21"/>
        <v>0</v>
      </c>
      <c r="H92" s="154">
        <f t="shared" si="21"/>
        <v>0</v>
      </c>
      <c r="I92" s="154">
        <f t="shared" si="21"/>
        <v>0</v>
      </c>
      <c r="J92" s="154">
        <f t="shared" si="21"/>
        <v>0</v>
      </c>
      <c r="K92" s="154">
        <f t="shared" si="21"/>
        <v>0</v>
      </c>
      <c r="L92" s="154">
        <f t="shared" si="21"/>
        <v>5</v>
      </c>
      <c r="M92" s="154">
        <f t="shared" si="21"/>
        <v>5</v>
      </c>
      <c r="N92" s="154">
        <f t="shared" si="21"/>
        <v>0</v>
      </c>
      <c r="O92" s="154">
        <f t="shared" si="21"/>
        <v>5</v>
      </c>
      <c r="P92" s="154">
        <f t="shared" si="21"/>
        <v>3</v>
      </c>
      <c r="Q92" s="154">
        <f t="shared" si="21"/>
        <v>4</v>
      </c>
      <c r="R92" s="154">
        <f t="shared" si="21"/>
        <v>5</v>
      </c>
      <c r="S92" s="154">
        <f t="shared" si="21"/>
        <v>6</v>
      </c>
      <c r="T92" s="154">
        <f t="shared" si="21"/>
        <v>1</v>
      </c>
      <c r="U92" s="154">
        <f t="shared" si="21"/>
        <v>0</v>
      </c>
      <c r="V92" s="154">
        <f t="shared" si="21"/>
        <v>0</v>
      </c>
      <c r="W92" s="154">
        <f t="shared" si="21"/>
        <v>1</v>
      </c>
      <c r="X92" s="155"/>
    </row>
    <row r="93" spans="3:24" ht="15">
      <c r="C93" s="148" t="s">
        <v>32</v>
      </c>
      <c r="D93" s="154">
        <f aca="true" t="shared" si="22" ref="D93:W93">+D21</f>
        <v>7663</v>
      </c>
      <c r="E93" s="154">
        <f t="shared" si="22"/>
        <v>7627</v>
      </c>
      <c r="F93" s="154">
        <f t="shared" si="22"/>
        <v>7649</v>
      </c>
      <c r="G93" s="154">
        <f t="shared" si="22"/>
        <v>9292</v>
      </c>
      <c r="H93" s="154">
        <f t="shared" si="22"/>
        <v>9500</v>
      </c>
      <c r="I93" s="154">
        <f t="shared" si="22"/>
        <v>9288</v>
      </c>
      <c r="J93" s="154">
        <f t="shared" si="22"/>
        <v>8774</v>
      </c>
      <c r="K93" s="154">
        <f t="shared" si="22"/>
        <v>11399</v>
      </c>
      <c r="L93" s="154">
        <f t="shared" si="22"/>
        <v>9630</v>
      </c>
      <c r="M93" s="154">
        <f t="shared" si="22"/>
        <v>7625</v>
      </c>
      <c r="N93" s="154">
        <f t="shared" si="22"/>
        <v>11045</v>
      </c>
      <c r="O93" s="154">
        <f t="shared" si="22"/>
        <v>10902</v>
      </c>
      <c r="P93" s="154">
        <f t="shared" si="22"/>
        <v>9702</v>
      </c>
      <c r="Q93" s="154">
        <f t="shared" si="22"/>
        <v>11406</v>
      </c>
      <c r="R93" s="154">
        <f t="shared" si="22"/>
        <v>10302</v>
      </c>
      <c r="S93" s="154">
        <f t="shared" si="22"/>
        <v>7887</v>
      </c>
      <c r="T93" s="154">
        <f t="shared" si="22"/>
        <v>9623</v>
      </c>
      <c r="U93" s="154">
        <f t="shared" si="22"/>
        <v>9912.314</v>
      </c>
      <c r="V93" s="154">
        <f t="shared" si="22"/>
        <v>9380</v>
      </c>
      <c r="W93" s="154">
        <f t="shared" si="22"/>
        <v>4318.22</v>
      </c>
      <c r="X93" s="155"/>
    </row>
    <row r="94" spans="3:24" ht="15">
      <c r="C94" s="146" t="s">
        <v>33</v>
      </c>
      <c r="D94" s="154">
        <f aca="true" t="shared" si="23" ref="D94:W94">+D35</f>
        <v>331481.561</v>
      </c>
      <c r="E94" s="154">
        <f t="shared" si="23"/>
        <v>354282.444</v>
      </c>
      <c r="F94" s="154">
        <f t="shared" si="23"/>
        <v>372731.906</v>
      </c>
      <c r="G94" s="154">
        <f t="shared" si="23"/>
        <v>420266.878</v>
      </c>
      <c r="H94" s="154">
        <f t="shared" si="23"/>
        <v>461324.957</v>
      </c>
      <c r="I94" s="154">
        <f t="shared" si="23"/>
        <v>515569.663</v>
      </c>
      <c r="J94" s="154">
        <f t="shared" si="23"/>
        <v>543029.84</v>
      </c>
      <c r="K94" s="154">
        <f t="shared" si="23"/>
        <v>574380.682</v>
      </c>
      <c r="L94" s="154">
        <f t="shared" si="23"/>
        <v>613883.724</v>
      </c>
      <c r="M94" s="154">
        <f t="shared" si="23"/>
        <v>565815.095</v>
      </c>
      <c r="N94" s="154">
        <f t="shared" si="23"/>
        <v>590109.917</v>
      </c>
      <c r="O94" s="154">
        <f t="shared" si="23"/>
        <v>558168.797</v>
      </c>
      <c r="P94" s="154">
        <f t="shared" si="23"/>
        <v>484107.937</v>
      </c>
      <c r="Q94" s="154">
        <f t="shared" si="23"/>
        <v>415075.301</v>
      </c>
      <c r="R94" s="154">
        <f t="shared" si="23"/>
        <v>357022.379</v>
      </c>
      <c r="S94" s="154">
        <f t="shared" si="23"/>
        <v>396339.378</v>
      </c>
      <c r="T94" s="154">
        <f t="shared" si="23"/>
        <v>466350.467</v>
      </c>
      <c r="U94" s="154">
        <f t="shared" si="23"/>
        <v>525243.457</v>
      </c>
      <c r="V94" s="154">
        <f t="shared" si="23"/>
        <v>490626.944</v>
      </c>
      <c r="W94" s="154">
        <f t="shared" si="23"/>
        <v>569283.623</v>
      </c>
      <c r="X94" s="155"/>
    </row>
    <row r="95" spans="3:24" ht="15">
      <c r="C95" s="149" t="s">
        <v>34</v>
      </c>
      <c r="D95" s="154">
        <f aca="true" t="shared" si="24" ref="D95:W95">+D22</f>
        <v>172850.28</v>
      </c>
      <c r="E95" s="154">
        <f t="shared" si="24"/>
        <v>168918.481</v>
      </c>
      <c r="F95" s="154">
        <f t="shared" si="24"/>
        <v>181704.46</v>
      </c>
      <c r="G95" s="154">
        <f t="shared" si="24"/>
        <v>166816.698</v>
      </c>
      <c r="H95" s="154">
        <f t="shared" si="24"/>
        <v>143652.672</v>
      </c>
      <c r="I95" s="154">
        <f t="shared" si="24"/>
        <v>137434.875</v>
      </c>
      <c r="J95" s="154">
        <f t="shared" si="24"/>
        <v>130042.791</v>
      </c>
      <c r="K95" s="154">
        <f t="shared" si="24"/>
        <v>109434.141</v>
      </c>
      <c r="L95" s="154">
        <f t="shared" si="24"/>
        <v>101544.816</v>
      </c>
      <c r="M95" s="154">
        <f t="shared" si="24"/>
        <v>92938.013</v>
      </c>
      <c r="N95" s="154">
        <f t="shared" si="24"/>
        <v>82089.596</v>
      </c>
      <c r="O95" s="154">
        <f t="shared" si="24"/>
        <v>74594.38</v>
      </c>
      <c r="P95" s="154">
        <f t="shared" si="24"/>
        <v>72566.656</v>
      </c>
      <c r="Q95" s="154">
        <f t="shared" si="24"/>
        <v>63208.249</v>
      </c>
      <c r="R95" s="154">
        <f t="shared" si="24"/>
        <v>60515.765</v>
      </c>
      <c r="S95" s="154">
        <f t="shared" si="24"/>
        <v>63295.185</v>
      </c>
      <c r="T95" s="154">
        <f t="shared" si="24"/>
        <v>61988.511</v>
      </c>
      <c r="U95" s="154">
        <f t="shared" si="24"/>
        <v>58679.188</v>
      </c>
      <c r="V95" s="154">
        <f t="shared" si="24"/>
        <v>54539.345</v>
      </c>
      <c r="W95" s="154">
        <f t="shared" si="24"/>
        <v>51953.877</v>
      </c>
      <c r="X95" s="155"/>
    </row>
    <row r="96" spans="3:24" ht="15">
      <c r="C96" s="149" t="s">
        <v>35</v>
      </c>
      <c r="D96" s="154">
        <f aca="true" t="shared" si="25" ref="D96:W96">+D23</f>
        <v>0</v>
      </c>
      <c r="E96" s="154">
        <f t="shared" si="25"/>
        <v>0</v>
      </c>
      <c r="F96" s="154">
        <f t="shared" si="25"/>
        <v>0</v>
      </c>
      <c r="G96" s="154">
        <f t="shared" si="25"/>
        <v>0</v>
      </c>
      <c r="H96" s="154">
        <f t="shared" si="25"/>
        <v>0</v>
      </c>
      <c r="I96" s="154">
        <f t="shared" si="25"/>
        <v>0</v>
      </c>
      <c r="J96" s="154">
        <f t="shared" si="25"/>
        <v>0</v>
      </c>
      <c r="K96" s="154">
        <f t="shared" si="25"/>
        <v>0</v>
      </c>
      <c r="L96" s="154">
        <f t="shared" si="25"/>
        <v>0</v>
      </c>
      <c r="M96" s="154">
        <f t="shared" si="25"/>
        <v>0</v>
      </c>
      <c r="N96" s="154">
        <f t="shared" si="25"/>
        <v>0</v>
      </c>
      <c r="O96" s="154">
        <f t="shared" si="25"/>
        <v>0</v>
      </c>
      <c r="P96" s="154">
        <f t="shared" si="25"/>
        <v>0</v>
      </c>
      <c r="Q96" s="154">
        <f t="shared" si="25"/>
        <v>0</v>
      </c>
      <c r="R96" s="154">
        <f t="shared" si="25"/>
        <v>0</v>
      </c>
      <c r="S96" s="154">
        <f t="shared" si="25"/>
        <v>0</v>
      </c>
      <c r="T96" s="154">
        <f t="shared" si="25"/>
        <v>0</v>
      </c>
      <c r="U96" s="154">
        <f t="shared" si="25"/>
        <v>0</v>
      </c>
      <c r="V96" s="154">
        <f t="shared" si="25"/>
        <v>0</v>
      </c>
      <c r="W96" s="154">
        <f t="shared" si="25"/>
        <v>0</v>
      </c>
      <c r="X96" s="155"/>
    </row>
    <row r="97" spans="3:24" ht="15">
      <c r="C97" s="143" t="s">
        <v>36</v>
      </c>
      <c r="D97" s="156" t="s">
        <v>37</v>
      </c>
      <c r="E97" s="156" t="s">
        <v>37</v>
      </c>
      <c r="F97" s="156" t="s">
        <v>37</v>
      </c>
      <c r="G97" s="156" t="s">
        <v>37</v>
      </c>
      <c r="H97" s="156" t="s">
        <v>37</v>
      </c>
      <c r="I97" s="156" t="s">
        <v>37</v>
      </c>
      <c r="J97" s="156" t="s">
        <v>37</v>
      </c>
      <c r="K97" s="156" t="s">
        <v>37</v>
      </c>
      <c r="L97" s="156" t="s">
        <v>37</v>
      </c>
      <c r="M97" s="156" t="s">
        <v>37</v>
      </c>
      <c r="N97" s="156" t="s">
        <v>37</v>
      </c>
      <c r="O97" s="156" t="s">
        <v>37</v>
      </c>
      <c r="P97" s="156" t="s">
        <v>37</v>
      </c>
      <c r="Q97" s="156" t="s">
        <v>37</v>
      </c>
      <c r="R97" s="156" t="s">
        <v>37</v>
      </c>
      <c r="S97" s="156" t="s">
        <v>37</v>
      </c>
      <c r="T97" s="156" t="s">
        <v>37</v>
      </c>
      <c r="U97" s="156" t="s">
        <v>37</v>
      </c>
      <c r="V97" s="156" t="s">
        <v>37</v>
      </c>
      <c r="W97" s="156" t="s">
        <v>37</v>
      </c>
      <c r="X97" s="155"/>
    </row>
    <row r="98" spans="3:24" ht="15">
      <c r="C98" s="143" t="s">
        <v>38</v>
      </c>
      <c r="D98" s="156" t="s">
        <v>37</v>
      </c>
      <c r="E98" s="156" t="s">
        <v>37</v>
      </c>
      <c r="F98" s="156" t="s">
        <v>37</v>
      </c>
      <c r="G98" s="156" t="s">
        <v>37</v>
      </c>
      <c r="H98" s="156" t="s">
        <v>37</v>
      </c>
      <c r="I98" s="156" t="s">
        <v>37</v>
      </c>
      <c r="J98" s="156" t="s">
        <v>37</v>
      </c>
      <c r="K98" s="156" t="s">
        <v>37</v>
      </c>
      <c r="L98" s="156" t="s">
        <v>37</v>
      </c>
      <c r="M98" s="156" t="s">
        <v>37</v>
      </c>
      <c r="N98" s="156" t="s">
        <v>37</v>
      </c>
      <c r="O98" s="156" t="s">
        <v>37</v>
      </c>
      <c r="P98" s="156" t="s">
        <v>37</v>
      </c>
      <c r="Q98" s="156" t="s">
        <v>37</v>
      </c>
      <c r="R98" s="156" t="s">
        <v>37</v>
      </c>
      <c r="S98" s="156" t="s">
        <v>37</v>
      </c>
      <c r="T98" s="156" t="s">
        <v>37</v>
      </c>
      <c r="U98" s="156" t="s">
        <v>37</v>
      </c>
      <c r="V98" s="156" t="s">
        <v>37</v>
      </c>
      <c r="W98" s="156" t="s">
        <v>37</v>
      </c>
      <c r="X98" s="155"/>
    </row>
    <row r="99" spans="3:24" ht="15">
      <c r="C99" s="143" t="s">
        <v>39</v>
      </c>
      <c r="D99" s="156" t="s">
        <v>37</v>
      </c>
      <c r="E99" s="156" t="s">
        <v>37</v>
      </c>
      <c r="F99" s="156" t="s">
        <v>37</v>
      </c>
      <c r="G99" s="156" t="s">
        <v>37</v>
      </c>
      <c r="H99" s="156" t="s">
        <v>37</v>
      </c>
      <c r="I99" s="156" t="s">
        <v>37</v>
      </c>
      <c r="J99" s="156" t="s">
        <v>37</v>
      </c>
      <c r="K99" s="156" t="s">
        <v>37</v>
      </c>
      <c r="L99" s="156" t="s">
        <v>37</v>
      </c>
      <c r="M99" s="156" t="s">
        <v>37</v>
      </c>
      <c r="N99" s="156" t="s">
        <v>37</v>
      </c>
      <c r="O99" s="156" t="s">
        <v>37</v>
      </c>
      <c r="P99" s="156" t="s">
        <v>37</v>
      </c>
      <c r="Q99" s="156" t="s">
        <v>37</v>
      </c>
      <c r="R99" s="156" t="s">
        <v>37</v>
      </c>
      <c r="S99" s="156" t="s">
        <v>37</v>
      </c>
      <c r="T99" s="156" t="s">
        <v>37</v>
      </c>
      <c r="U99" s="156" t="s">
        <v>37</v>
      </c>
      <c r="V99" s="156" t="s">
        <v>37</v>
      </c>
      <c r="W99" s="156" t="s">
        <v>37</v>
      </c>
      <c r="X99" s="155"/>
    </row>
    <row r="100" spans="3:24" ht="15">
      <c r="C100" s="149" t="s">
        <v>40</v>
      </c>
      <c r="D100" s="154">
        <f aca="true" t="shared" si="26" ref="D100:W100">+D24</f>
        <v>3798</v>
      </c>
      <c r="E100" s="154">
        <f t="shared" si="26"/>
        <v>3652</v>
      </c>
      <c r="F100" s="154">
        <f t="shared" si="26"/>
        <v>3340</v>
      </c>
      <c r="G100" s="154">
        <f t="shared" si="26"/>
        <v>4049</v>
      </c>
      <c r="H100" s="154">
        <f t="shared" si="26"/>
        <v>6350</v>
      </c>
      <c r="I100" s="154">
        <f t="shared" si="26"/>
        <v>6579.141</v>
      </c>
      <c r="J100" s="154">
        <f t="shared" si="26"/>
        <v>6349.737</v>
      </c>
      <c r="K100" s="154">
        <f t="shared" si="26"/>
        <v>6310.53</v>
      </c>
      <c r="L100" s="154">
        <f t="shared" si="26"/>
        <v>7425.211</v>
      </c>
      <c r="M100" s="154">
        <f t="shared" si="26"/>
        <v>7163.728</v>
      </c>
      <c r="N100" s="154">
        <f t="shared" si="26"/>
        <v>7121.412</v>
      </c>
      <c r="O100" s="154">
        <f t="shared" si="26"/>
        <v>6474.204</v>
      </c>
      <c r="P100" s="154">
        <f t="shared" si="26"/>
        <v>5926.388</v>
      </c>
      <c r="Q100" s="154">
        <f t="shared" si="26"/>
        <v>6131.58</v>
      </c>
      <c r="R100" s="154">
        <f t="shared" si="26"/>
        <v>6348.339</v>
      </c>
      <c r="S100" s="154">
        <f t="shared" si="26"/>
        <v>6431.489</v>
      </c>
      <c r="T100" s="154">
        <f t="shared" si="26"/>
        <v>7111.984</v>
      </c>
      <c r="U100" s="154">
        <f t="shared" si="26"/>
        <v>6554.03</v>
      </c>
      <c r="V100" s="154">
        <f t="shared" si="26"/>
        <v>7175.94</v>
      </c>
      <c r="W100" s="154">
        <f t="shared" si="26"/>
        <v>6962.19</v>
      </c>
      <c r="X100" s="155"/>
    </row>
    <row r="101" spans="3:24" ht="15">
      <c r="C101" s="143" t="s">
        <v>41</v>
      </c>
      <c r="D101" s="156" t="s">
        <v>37</v>
      </c>
      <c r="E101" s="156" t="s">
        <v>37</v>
      </c>
      <c r="F101" s="156" t="s">
        <v>37</v>
      </c>
      <c r="G101" s="156" t="s">
        <v>37</v>
      </c>
      <c r="H101" s="156" t="s">
        <v>37</v>
      </c>
      <c r="I101" s="156" t="s">
        <v>37</v>
      </c>
      <c r="J101" s="156" t="s">
        <v>37</v>
      </c>
      <c r="K101" s="156" t="s">
        <v>37</v>
      </c>
      <c r="L101" s="156" t="s">
        <v>37</v>
      </c>
      <c r="M101" s="156" t="s">
        <v>37</v>
      </c>
      <c r="N101" s="156" t="s">
        <v>37</v>
      </c>
      <c r="O101" s="156" t="s">
        <v>37</v>
      </c>
      <c r="P101" s="156" t="s">
        <v>37</v>
      </c>
      <c r="Q101" s="156" t="s">
        <v>37</v>
      </c>
      <c r="R101" s="156" t="s">
        <v>37</v>
      </c>
      <c r="S101" s="156" t="s">
        <v>37</v>
      </c>
      <c r="T101" s="156" t="s">
        <v>37</v>
      </c>
      <c r="U101" s="156" t="s">
        <v>37</v>
      </c>
      <c r="V101" s="156" t="s">
        <v>37</v>
      </c>
      <c r="W101" s="156" t="s">
        <v>37</v>
      </c>
      <c r="X101" s="155"/>
    </row>
    <row r="102" spans="3:24" ht="15">
      <c r="C102" s="149" t="s">
        <v>42</v>
      </c>
      <c r="D102" s="154">
        <f aca="true" t="shared" si="27" ref="D102:W102">+D25</f>
        <v>22</v>
      </c>
      <c r="E102" s="154">
        <f t="shared" si="27"/>
        <v>38</v>
      </c>
      <c r="F102" s="154">
        <f t="shared" si="27"/>
        <v>50</v>
      </c>
      <c r="G102" s="154">
        <f t="shared" si="27"/>
        <v>487</v>
      </c>
      <c r="H102" s="154">
        <f t="shared" si="27"/>
        <v>501</v>
      </c>
      <c r="I102" s="154">
        <f t="shared" si="27"/>
        <v>490</v>
      </c>
      <c r="J102" s="154">
        <f t="shared" si="27"/>
        <v>503</v>
      </c>
      <c r="K102" s="154">
        <f t="shared" si="27"/>
        <v>899.416</v>
      </c>
      <c r="L102" s="154">
        <f t="shared" si="27"/>
        <v>505.4</v>
      </c>
      <c r="M102" s="154">
        <f t="shared" si="27"/>
        <v>564.423</v>
      </c>
      <c r="N102" s="154">
        <f t="shared" si="27"/>
        <v>459.523</v>
      </c>
      <c r="O102" s="154">
        <f t="shared" si="27"/>
        <v>592.439</v>
      </c>
      <c r="P102" s="154">
        <f t="shared" si="27"/>
        <v>648.655</v>
      </c>
      <c r="Q102" s="154">
        <f t="shared" si="27"/>
        <v>398.276</v>
      </c>
      <c r="R102" s="154">
        <f t="shared" si="27"/>
        <v>388.796</v>
      </c>
      <c r="S102" s="154">
        <f t="shared" si="27"/>
        <v>414.16</v>
      </c>
      <c r="T102" s="154">
        <f t="shared" si="27"/>
        <v>551.876</v>
      </c>
      <c r="U102" s="154">
        <f t="shared" si="27"/>
        <v>451.903</v>
      </c>
      <c r="V102" s="154">
        <f t="shared" si="27"/>
        <v>236.794</v>
      </c>
      <c r="W102" s="154">
        <f t="shared" si="27"/>
        <v>232.407</v>
      </c>
      <c r="X102" s="155"/>
    </row>
    <row r="103" spans="3:24" ht="15">
      <c r="C103" s="149" t="s">
        <v>43</v>
      </c>
      <c r="D103" s="154">
        <f aca="true" t="shared" si="28" ref="D103:W103">+D26</f>
        <v>0</v>
      </c>
      <c r="E103" s="154">
        <f t="shared" si="28"/>
        <v>0</v>
      </c>
      <c r="F103" s="154">
        <f t="shared" si="28"/>
        <v>0</v>
      </c>
      <c r="G103" s="154">
        <f t="shared" si="28"/>
        <v>0</v>
      </c>
      <c r="H103" s="154">
        <f t="shared" si="28"/>
        <v>0</v>
      </c>
      <c r="I103" s="154">
        <f t="shared" si="28"/>
        <v>0</v>
      </c>
      <c r="J103" s="154">
        <f t="shared" si="28"/>
        <v>2</v>
      </c>
      <c r="K103" s="154">
        <f t="shared" si="28"/>
        <v>0</v>
      </c>
      <c r="L103" s="154">
        <f t="shared" si="28"/>
        <v>105</v>
      </c>
      <c r="M103" s="154">
        <f t="shared" si="28"/>
        <v>159</v>
      </c>
      <c r="N103" s="154">
        <f t="shared" si="28"/>
        <v>99</v>
      </c>
      <c r="O103" s="154">
        <f t="shared" si="28"/>
        <v>98</v>
      </c>
      <c r="P103" s="154">
        <f t="shared" si="28"/>
        <v>64</v>
      </c>
      <c r="Q103" s="154">
        <f t="shared" si="28"/>
        <v>66</v>
      </c>
      <c r="R103" s="154">
        <f t="shared" si="28"/>
        <v>16</v>
      </c>
      <c r="S103" s="154">
        <f t="shared" si="28"/>
        <v>0</v>
      </c>
      <c r="T103" s="154">
        <f t="shared" si="28"/>
        <v>0</v>
      </c>
      <c r="U103" s="154">
        <f t="shared" si="28"/>
        <v>0</v>
      </c>
      <c r="V103" s="154">
        <f t="shared" si="28"/>
        <v>0</v>
      </c>
      <c r="W103" s="154">
        <f t="shared" si="28"/>
        <v>0</v>
      </c>
      <c r="X103" s="155"/>
    </row>
    <row r="104" spans="3:24" ht="15">
      <c r="C104" s="143" t="s">
        <v>44</v>
      </c>
      <c r="D104" s="156" t="s">
        <v>37</v>
      </c>
      <c r="E104" s="156" t="s">
        <v>37</v>
      </c>
      <c r="F104" s="156" t="s">
        <v>37</v>
      </c>
      <c r="G104" s="156" t="s">
        <v>37</v>
      </c>
      <c r="H104" s="156" t="s">
        <v>37</v>
      </c>
      <c r="I104" s="156" t="s">
        <v>37</v>
      </c>
      <c r="J104" s="156" t="s">
        <v>37</v>
      </c>
      <c r="K104" s="156" t="s">
        <v>37</v>
      </c>
      <c r="L104" s="156" t="s">
        <v>37</v>
      </c>
      <c r="M104" s="156" t="s">
        <v>37</v>
      </c>
      <c r="N104" s="156" t="s">
        <v>37</v>
      </c>
      <c r="O104" s="156" t="s">
        <v>37</v>
      </c>
      <c r="P104" s="156" t="s">
        <v>37</v>
      </c>
      <c r="Q104" s="156" t="s">
        <v>37</v>
      </c>
      <c r="R104" s="156" t="s">
        <v>37</v>
      </c>
      <c r="S104" s="156" t="s">
        <v>37</v>
      </c>
      <c r="T104" s="156" t="s">
        <v>37</v>
      </c>
      <c r="U104" s="156" t="s">
        <v>37</v>
      </c>
      <c r="V104" s="156" t="s">
        <v>37</v>
      </c>
      <c r="W104" s="156" t="s">
        <v>37</v>
      </c>
      <c r="X104" s="155"/>
    </row>
    <row r="105" spans="3:24" ht="15">
      <c r="C105" s="143" t="s">
        <v>45</v>
      </c>
      <c r="D105" s="156" t="s">
        <v>37</v>
      </c>
      <c r="E105" s="156" t="s">
        <v>37</v>
      </c>
      <c r="F105" s="156" t="s">
        <v>37</v>
      </c>
      <c r="G105" s="156" t="s">
        <v>37</v>
      </c>
      <c r="H105" s="156" t="s">
        <v>37</v>
      </c>
      <c r="I105" s="156" t="s">
        <v>37</v>
      </c>
      <c r="J105" s="156" t="s">
        <v>37</v>
      </c>
      <c r="K105" s="156" t="s">
        <v>37</v>
      </c>
      <c r="L105" s="156" t="s">
        <v>37</v>
      </c>
      <c r="M105" s="156" t="s">
        <v>37</v>
      </c>
      <c r="N105" s="156" t="s">
        <v>37</v>
      </c>
      <c r="O105" s="156" t="s">
        <v>37</v>
      </c>
      <c r="P105" s="156" t="s">
        <v>37</v>
      </c>
      <c r="Q105" s="156" t="s">
        <v>37</v>
      </c>
      <c r="R105" s="156" t="s">
        <v>37</v>
      </c>
      <c r="S105" s="156" t="s">
        <v>37</v>
      </c>
      <c r="T105" s="156" t="s">
        <v>37</v>
      </c>
      <c r="U105" s="156" t="s">
        <v>37</v>
      </c>
      <c r="V105" s="156" t="s">
        <v>37</v>
      </c>
      <c r="W105" s="156" t="s">
        <v>37</v>
      </c>
      <c r="X105" s="155"/>
    </row>
    <row r="106" spans="3:24" ht="15">
      <c r="C106" s="143" t="s">
        <v>46</v>
      </c>
      <c r="D106" s="156" t="s">
        <v>37</v>
      </c>
      <c r="E106" s="156" t="s">
        <v>37</v>
      </c>
      <c r="F106" s="156" t="s">
        <v>37</v>
      </c>
      <c r="G106" s="156" t="s">
        <v>37</v>
      </c>
      <c r="H106" s="156" t="s">
        <v>37</v>
      </c>
      <c r="I106" s="156" t="s">
        <v>37</v>
      </c>
      <c r="J106" s="156" t="s">
        <v>37</v>
      </c>
      <c r="K106" s="156" t="s">
        <v>37</v>
      </c>
      <c r="L106" s="156" t="s">
        <v>37</v>
      </c>
      <c r="M106" s="156" t="s">
        <v>37</v>
      </c>
      <c r="N106" s="156" t="s">
        <v>37</v>
      </c>
      <c r="O106" s="156" t="s">
        <v>37</v>
      </c>
      <c r="P106" s="156" t="s">
        <v>37</v>
      </c>
      <c r="Q106" s="156" t="s">
        <v>37</v>
      </c>
      <c r="R106" s="156" t="s">
        <v>37</v>
      </c>
      <c r="S106" s="156" t="s">
        <v>37</v>
      </c>
      <c r="T106" s="156" t="s">
        <v>37</v>
      </c>
      <c r="U106" s="156" t="s">
        <v>37</v>
      </c>
      <c r="V106" s="156" t="s">
        <v>37</v>
      </c>
      <c r="W106" s="156" t="s">
        <v>37</v>
      </c>
      <c r="X106" s="155"/>
    </row>
    <row r="107" spans="3:24" ht="15">
      <c r="C107" s="149" t="s">
        <v>47</v>
      </c>
      <c r="D107" s="154">
        <f aca="true" t="shared" si="29" ref="D107:W107">+D27</f>
        <v>0</v>
      </c>
      <c r="E107" s="154">
        <f t="shared" si="29"/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1</v>
      </c>
      <c r="J107" s="154">
        <f t="shared" si="29"/>
        <v>0</v>
      </c>
      <c r="K107" s="154">
        <f t="shared" si="29"/>
        <v>0</v>
      </c>
      <c r="L107" s="154">
        <f t="shared" si="29"/>
        <v>1</v>
      </c>
      <c r="M107" s="154">
        <f t="shared" si="29"/>
        <v>1</v>
      </c>
      <c r="N107" s="154">
        <f t="shared" si="29"/>
        <v>1</v>
      </c>
      <c r="O107" s="154">
        <f t="shared" si="29"/>
        <v>0</v>
      </c>
      <c r="P107" s="154">
        <f t="shared" si="29"/>
        <v>1</v>
      </c>
      <c r="Q107" s="154">
        <f t="shared" si="29"/>
        <v>0</v>
      </c>
      <c r="R107" s="154">
        <f t="shared" si="29"/>
        <v>1</v>
      </c>
      <c r="S107" s="154">
        <f t="shared" si="29"/>
        <v>0</v>
      </c>
      <c r="T107" s="154">
        <f t="shared" si="29"/>
        <v>0</v>
      </c>
      <c r="U107" s="154">
        <f t="shared" si="29"/>
        <v>0</v>
      </c>
      <c r="V107" s="154">
        <f t="shared" si="29"/>
        <v>1</v>
      </c>
      <c r="W107" s="154">
        <f t="shared" si="29"/>
        <v>0</v>
      </c>
      <c r="X107" s="155"/>
    </row>
    <row r="108" spans="3:24" ht="15">
      <c r="C108" s="149" t="s">
        <v>48</v>
      </c>
      <c r="D108" s="154">
        <f aca="true" t="shared" si="30" ref="D108:W108">+D28</f>
        <v>0</v>
      </c>
      <c r="E108" s="154">
        <f t="shared" si="30"/>
        <v>3</v>
      </c>
      <c r="F108" s="154">
        <f t="shared" si="30"/>
        <v>3</v>
      </c>
      <c r="G108" s="154">
        <f t="shared" si="30"/>
        <v>20</v>
      </c>
      <c r="H108" s="154">
        <f t="shared" si="30"/>
        <v>1</v>
      </c>
      <c r="I108" s="154">
        <f t="shared" si="30"/>
        <v>2</v>
      </c>
      <c r="J108" s="154">
        <f t="shared" si="30"/>
        <v>11</v>
      </c>
      <c r="K108" s="154">
        <f t="shared" si="30"/>
        <v>14</v>
      </c>
      <c r="L108" s="154">
        <f t="shared" si="30"/>
        <v>13</v>
      </c>
      <c r="M108" s="154">
        <f t="shared" si="30"/>
        <v>12</v>
      </c>
      <c r="N108" s="154">
        <f t="shared" si="30"/>
        <v>23</v>
      </c>
      <c r="O108" s="154">
        <f t="shared" si="30"/>
        <v>14</v>
      </c>
      <c r="P108" s="154">
        <f t="shared" si="30"/>
        <v>10</v>
      </c>
      <c r="Q108" s="154">
        <f t="shared" si="30"/>
        <v>22</v>
      </c>
      <c r="R108" s="154">
        <f t="shared" si="30"/>
        <v>13.6</v>
      </c>
      <c r="S108" s="154">
        <f t="shared" si="30"/>
        <v>10.1</v>
      </c>
      <c r="T108" s="154">
        <f t="shared" si="30"/>
        <v>7</v>
      </c>
      <c r="U108" s="154">
        <f t="shared" si="30"/>
        <v>13.21</v>
      </c>
      <c r="V108" s="154">
        <f t="shared" si="30"/>
        <v>12.506</v>
      </c>
      <c r="W108" s="154">
        <f t="shared" si="30"/>
        <v>4.507</v>
      </c>
      <c r="X108" s="155"/>
    </row>
    <row r="109" spans="3:24" ht="15">
      <c r="C109" s="149" t="s">
        <v>49</v>
      </c>
      <c r="D109" s="154">
        <f aca="true" t="shared" si="31" ref="D109:W109">+D29</f>
        <v>4109.28</v>
      </c>
      <c r="E109" s="154">
        <f t="shared" si="31"/>
        <v>7325.481</v>
      </c>
      <c r="F109" s="154">
        <f t="shared" si="31"/>
        <v>7223.46</v>
      </c>
      <c r="G109" s="154">
        <f t="shared" si="31"/>
        <v>8486.698</v>
      </c>
      <c r="H109" s="154">
        <f t="shared" si="31"/>
        <v>5276.672</v>
      </c>
      <c r="I109" s="154">
        <f t="shared" si="31"/>
        <v>5249.853</v>
      </c>
      <c r="J109" s="154">
        <f t="shared" si="31"/>
        <v>14004.137</v>
      </c>
      <c r="K109" s="154">
        <f t="shared" si="31"/>
        <v>10390.204</v>
      </c>
      <c r="L109" s="154">
        <f t="shared" si="31"/>
        <v>9662.645</v>
      </c>
      <c r="M109" s="154">
        <f t="shared" si="31"/>
        <v>10557.631</v>
      </c>
      <c r="N109" s="154">
        <f t="shared" si="31"/>
        <v>10928.237</v>
      </c>
      <c r="O109" s="154">
        <f t="shared" si="31"/>
        <v>10620.884</v>
      </c>
      <c r="P109" s="154">
        <f t="shared" si="31"/>
        <v>10872.17</v>
      </c>
      <c r="Q109" s="154">
        <f t="shared" si="31"/>
        <v>11280.834</v>
      </c>
      <c r="R109" s="154">
        <f t="shared" si="31"/>
        <v>10461.363</v>
      </c>
      <c r="S109" s="154">
        <f t="shared" si="31"/>
        <v>9986.521</v>
      </c>
      <c r="T109" s="154">
        <f t="shared" si="31"/>
        <v>9834.219</v>
      </c>
      <c r="U109" s="154">
        <f t="shared" si="31"/>
        <v>10517.663</v>
      </c>
      <c r="V109" s="154">
        <f t="shared" si="31"/>
        <v>9703.43</v>
      </c>
      <c r="W109" s="154">
        <f t="shared" si="31"/>
        <v>10271.855</v>
      </c>
      <c r="X109" s="155"/>
    </row>
    <row r="110" spans="3:24" ht="15">
      <c r="C110" s="149" t="s">
        <v>50</v>
      </c>
      <c r="D110" s="154">
        <f aca="true" t="shared" si="32" ref="D110:W110">+D30</f>
        <v>140496</v>
      </c>
      <c r="E110" s="154">
        <f t="shared" si="32"/>
        <v>127846</v>
      </c>
      <c r="F110" s="154">
        <f t="shared" si="32"/>
        <v>143617</v>
      </c>
      <c r="G110" s="154">
        <f t="shared" si="32"/>
        <v>127389</v>
      </c>
      <c r="H110" s="154">
        <f t="shared" si="32"/>
        <v>105302</v>
      </c>
      <c r="I110" s="154">
        <f t="shared" si="32"/>
        <v>100096.881</v>
      </c>
      <c r="J110" s="154">
        <f t="shared" si="32"/>
        <v>84937.917</v>
      </c>
      <c r="K110" s="154">
        <f t="shared" si="32"/>
        <v>67132.991</v>
      </c>
      <c r="L110" s="154">
        <f t="shared" si="32"/>
        <v>62645.56</v>
      </c>
      <c r="M110" s="154">
        <f t="shared" si="32"/>
        <v>54987.231</v>
      </c>
      <c r="N110" s="154">
        <f t="shared" si="32"/>
        <v>45027.424</v>
      </c>
      <c r="O110" s="154">
        <f t="shared" si="32"/>
        <v>39616.355</v>
      </c>
      <c r="P110" s="154">
        <f t="shared" si="32"/>
        <v>36542.562</v>
      </c>
      <c r="Q110" s="154">
        <f t="shared" si="32"/>
        <v>29756.365</v>
      </c>
      <c r="R110" s="154">
        <f t="shared" si="32"/>
        <v>29034.165</v>
      </c>
      <c r="S110" s="154">
        <f t="shared" si="32"/>
        <v>31154.467</v>
      </c>
      <c r="T110" s="154">
        <f t="shared" si="32"/>
        <v>30208.68</v>
      </c>
      <c r="U110" s="154">
        <f t="shared" si="32"/>
        <v>28735.787</v>
      </c>
      <c r="V110" s="154">
        <f t="shared" si="32"/>
        <v>25613.28</v>
      </c>
      <c r="W110" s="154">
        <f t="shared" si="32"/>
        <v>24891.698</v>
      </c>
      <c r="X110" s="155"/>
    </row>
    <row r="111" spans="3:24" ht="15">
      <c r="C111" s="143" t="s">
        <v>51</v>
      </c>
      <c r="D111" s="156" t="s">
        <v>37</v>
      </c>
      <c r="E111" s="156" t="s">
        <v>37</v>
      </c>
      <c r="F111" s="156" t="s">
        <v>37</v>
      </c>
      <c r="G111" s="156" t="s">
        <v>37</v>
      </c>
      <c r="H111" s="156" t="s">
        <v>37</v>
      </c>
      <c r="I111" s="156" t="s">
        <v>37</v>
      </c>
      <c r="J111" s="156" t="s">
        <v>37</v>
      </c>
      <c r="K111" s="156" t="s">
        <v>37</v>
      </c>
      <c r="L111" s="156" t="s">
        <v>37</v>
      </c>
      <c r="M111" s="156" t="s">
        <v>37</v>
      </c>
      <c r="N111" s="156" t="s">
        <v>37</v>
      </c>
      <c r="O111" s="156" t="s">
        <v>37</v>
      </c>
      <c r="P111" s="156" t="s">
        <v>37</v>
      </c>
      <c r="Q111" s="156" t="s">
        <v>37</v>
      </c>
      <c r="R111" s="156" t="s">
        <v>37</v>
      </c>
      <c r="S111" s="156" t="s">
        <v>37</v>
      </c>
      <c r="T111" s="156" t="s">
        <v>37</v>
      </c>
      <c r="U111" s="156" t="s">
        <v>37</v>
      </c>
      <c r="V111" s="156" t="s">
        <v>37</v>
      </c>
      <c r="W111" s="156" t="s">
        <v>37</v>
      </c>
      <c r="X111" s="155"/>
    </row>
    <row r="112" spans="3:24" ht="15">
      <c r="C112" s="143" t="s">
        <v>52</v>
      </c>
      <c r="D112" s="156" t="s">
        <v>37</v>
      </c>
      <c r="E112" s="156" t="s">
        <v>37</v>
      </c>
      <c r="F112" s="156" t="s">
        <v>37</v>
      </c>
      <c r="G112" s="156" t="s">
        <v>37</v>
      </c>
      <c r="H112" s="156" t="s">
        <v>37</v>
      </c>
      <c r="I112" s="156" t="s">
        <v>37</v>
      </c>
      <c r="J112" s="156" t="s">
        <v>37</v>
      </c>
      <c r="K112" s="156" t="s">
        <v>37</v>
      </c>
      <c r="L112" s="156" t="s">
        <v>37</v>
      </c>
      <c r="M112" s="156" t="s">
        <v>37</v>
      </c>
      <c r="N112" s="156" t="s">
        <v>37</v>
      </c>
      <c r="O112" s="156" t="s">
        <v>37</v>
      </c>
      <c r="P112" s="156" t="s">
        <v>37</v>
      </c>
      <c r="Q112" s="156" t="s">
        <v>37</v>
      </c>
      <c r="R112" s="156" t="s">
        <v>37</v>
      </c>
      <c r="S112" s="156" t="s">
        <v>37</v>
      </c>
      <c r="T112" s="156" t="s">
        <v>37</v>
      </c>
      <c r="U112" s="156" t="s">
        <v>37</v>
      </c>
      <c r="V112" s="156" t="s">
        <v>37</v>
      </c>
      <c r="W112" s="156" t="s">
        <v>37</v>
      </c>
      <c r="X112" s="155"/>
    </row>
    <row r="113" spans="3:24" ht="15">
      <c r="C113" s="143" t="s">
        <v>53</v>
      </c>
      <c r="D113" s="156" t="s">
        <v>37</v>
      </c>
      <c r="E113" s="156" t="s">
        <v>37</v>
      </c>
      <c r="F113" s="156" t="s">
        <v>37</v>
      </c>
      <c r="G113" s="156" t="s">
        <v>37</v>
      </c>
      <c r="H113" s="156" t="s">
        <v>37</v>
      </c>
      <c r="I113" s="156" t="s">
        <v>37</v>
      </c>
      <c r="J113" s="156" t="s">
        <v>37</v>
      </c>
      <c r="K113" s="156" t="s">
        <v>37</v>
      </c>
      <c r="L113" s="156" t="s">
        <v>37</v>
      </c>
      <c r="M113" s="156" t="s">
        <v>37</v>
      </c>
      <c r="N113" s="156" t="s">
        <v>37</v>
      </c>
      <c r="O113" s="156" t="s">
        <v>37</v>
      </c>
      <c r="P113" s="156" t="s">
        <v>37</v>
      </c>
      <c r="Q113" s="156" t="s">
        <v>37</v>
      </c>
      <c r="R113" s="156" t="s">
        <v>37</v>
      </c>
      <c r="S113" s="156" t="s">
        <v>37</v>
      </c>
      <c r="T113" s="156" t="s">
        <v>37</v>
      </c>
      <c r="U113" s="156" t="s">
        <v>37</v>
      </c>
      <c r="V113" s="156" t="s">
        <v>37</v>
      </c>
      <c r="W113" s="156" t="s">
        <v>37</v>
      </c>
      <c r="X113" s="155"/>
    </row>
    <row r="114" spans="3:24" ht="15">
      <c r="C114" s="149" t="s">
        <v>54</v>
      </c>
      <c r="D114" s="154">
        <f aca="true" t="shared" si="33" ref="D114:W114">+D31</f>
        <v>336</v>
      </c>
      <c r="E114" s="154">
        <f t="shared" si="33"/>
        <v>137</v>
      </c>
      <c r="F114" s="154">
        <f t="shared" si="33"/>
        <v>337</v>
      </c>
      <c r="G114" s="154">
        <f t="shared" si="33"/>
        <v>1242</v>
      </c>
      <c r="H114" s="154">
        <f t="shared" si="33"/>
        <v>4246</v>
      </c>
      <c r="I114" s="154">
        <f t="shared" si="33"/>
        <v>4754</v>
      </c>
      <c r="J114" s="154">
        <f t="shared" si="33"/>
        <v>3699</v>
      </c>
      <c r="K114" s="154">
        <f t="shared" si="33"/>
        <v>3006</v>
      </c>
      <c r="L114" s="154">
        <f t="shared" si="33"/>
        <v>3233</v>
      </c>
      <c r="M114" s="154">
        <f t="shared" si="33"/>
        <v>3996</v>
      </c>
      <c r="N114" s="154">
        <f t="shared" si="33"/>
        <v>2006</v>
      </c>
      <c r="O114" s="154">
        <f t="shared" si="33"/>
        <v>2333.072</v>
      </c>
      <c r="P114" s="154">
        <f t="shared" si="33"/>
        <v>2717.233</v>
      </c>
      <c r="Q114" s="154">
        <f t="shared" si="33"/>
        <v>1687.263</v>
      </c>
      <c r="R114" s="154">
        <f t="shared" si="33"/>
        <v>1642</v>
      </c>
      <c r="S114" s="154">
        <f t="shared" si="33"/>
        <v>4158</v>
      </c>
      <c r="T114" s="154">
        <f t="shared" si="33"/>
        <v>3598</v>
      </c>
      <c r="U114" s="154">
        <f t="shared" si="33"/>
        <v>2279.657</v>
      </c>
      <c r="V114" s="154">
        <f t="shared" si="33"/>
        <v>1577.379</v>
      </c>
      <c r="W114" s="154">
        <f t="shared" si="33"/>
        <v>621.462</v>
      </c>
      <c r="X114" s="155"/>
    </row>
    <row r="115" spans="3:24" ht="15">
      <c r="C115" s="149" t="s">
        <v>55</v>
      </c>
      <c r="D115" s="154">
        <f aca="true" t="shared" si="34" ref="D115:W115">+D32</f>
        <v>3776</v>
      </c>
      <c r="E115" s="154">
        <f t="shared" si="34"/>
        <v>3378</v>
      </c>
      <c r="F115" s="154">
        <f t="shared" si="34"/>
        <v>2646</v>
      </c>
      <c r="G115" s="154">
        <f t="shared" si="34"/>
        <v>246</v>
      </c>
      <c r="H115" s="154">
        <f t="shared" si="34"/>
        <v>1312</v>
      </c>
      <c r="I115" s="154">
        <f t="shared" si="34"/>
        <v>223</v>
      </c>
      <c r="J115" s="154">
        <f t="shared" si="34"/>
        <v>126</v>
      </c>
      <c r="K115" s="154">
        <f t="shared" si="34"/>
        <v>125</v>
      </c>
      <c r="L115" s="154">
        <f t="shared" si="34"/>
        <v>4</v>
      </c>
      <c r="M115" s="154">
        <f t="shared" si="34"/>
        <v>0</v>
      </c>
      <c r="N115" s="154">
        <f t="shared" si="34"/>
        <v>0</v>
      </c>
      <c r="O115" s="154">
        <f t="shared" si="34"/>
        <v>0</v>
      </c>
      <c r="P115" s="154">
        <f t="shared" si="34"/>
        <v>0</v>
      </c>
      <c r="Q115" s="154">
        <f t="shared" si="34"/>
        <v>0</v>
      </c>
      <c r="R115" s="154">
        <f t="shared" si="34"/>
        <v>0</v>
      </c>
      <c r="S115" s="154">
        <f t="shared" si="34"/>
        <v>0</v>
      </c>
      <c r="T115" s="154">
        <f t="shared" si="34"/>
        <v>0</v>
      </c>
      <c r="U115" s="154">
        <f t="shared" si="34"/>
        <v>0</v>
      </c>
      <c r="V115" s="154">
        <f t="shared" si="34"/>
        <v>0</v>
      </c>
      <c r="W115" s="154">
        <f t="shared" si="34"/>
        <v>0</v>
      </c>
      <c r="X115" s="155"/>
    </row>
    <row r="116" spans="3:24" ht="15">
      <c r="C116" s="149" t="s">
        <v>56</v>
      </c>
      <c r="D116" s="154">
        <f aca="true" t="shared" si="35" ref="D116:W116">+D33</f>
        <v>20313</v>
      </c>
      <c r="E116" s="154">
        <f t="shared" si="35"/>
        <v>26539</v>
      </c>
      <c r="F116" s="154">
        <f t="shared" si="35"/>
        <v>24488</v>
      </c>
      <c r="G116" s="154">
        <f t="shared" si="35"/>
        <v>24897</v>
      </c>
      <c r="H116" s="154">
        <f t="shared" si="35"/>
        <v>20650</v>
      </c>
      <c r="I116" s="154">
        <f t="shared" si="35"/>
        <v>20024</v>
      </c>
      <c r="J116" s="154">
        <f t="shared" si="35"/>
        <v>20388</v>
      </c>
      <c r="K116" s="154">
        <f t="shared" si="35"/>
        <v>21534</v>
      </c>
      <c r="L116" s="154">
        <f t="shared" si="35"/>
        <v>17947</v>
      </c>
      <c r="M116" s="154">
        <f t="shared" si="35"/>
        <v>15497</v>
      </c>
      <c r="N116" s="154">
        <f t="shared" si="35"/>
        <v>16424</v>
      </c>
      <c r="O116" s="154">
        <f t="shared" si="35"/>
        <v>14845.426</v>
      </c>
      <c r="P116" s="154">
        <f t="shared" si="35"/>
        <v>15784.648</v>
      </c>
      <c r="Q116" s="154">
        <f t="shared" si="35"/>
        <v>13865.931</v>
      </c>
      <c r="R116" s="154">
        <f t="shared" si="35"/>
        <v>12610.502</v>
      </c>
      <c r="S116" s="154">
        <f t="shared" si="35"/>
        <v>11140.448</v>
      </c>
      <c r="T116" s="154">
        <f t="shared" si="35"/>
        <v>10676.752</v>
      </c>
      <c r="U116" s="154">
        <f t="shared" si="35"/>
        <v>10126.938</v>
      </c>
      <c r="V116" s="154">
        <f t="shared" si="35"/>
        <v>10219.016</v>
      </c>
      <c r="W116" s="154">
        <f t="shared" si="35"/>
        <v>8969.758</v>
      </c>
      <c r="X116" s="155"/>
    </row>
    <row r="117" spans="3:24" ht="15">
      <c r="C117" s="150" t="s">
        <v>57</v>
      </c>
      <c r="D117" s="154">
        <f>SUM(D118:D123)+D125+D129+D133+D134+D136</f>
        <v>435914.67799999996</v>
      </c>
      <c r="E117" s="154">
        <f aca="true" t="shared" si="36" ref="E117:W117">SUM(E118:E123)+E125+E129+E133+E134+E136</f>
        <v>464914.45999999996</v>
      </c>
      <c r="F117" s="154">
        <f t="shared" si="36"/>
        <v>423070.137</v>
      </c>
      <c r="G117" s="154">
        <f t="shared" si="36"/>
        <v>428541.24400000006</v>
      </c>
      <c r="H117" s="154">
        <f t="shared" si="36"/>
        <v>472244.1819999999</v>
      </c>
      <c r="I117" s="154">
        <f t="shared" si="36"/>
        <v>476989.59300000005</v>
      </c>
      <c r="J117" s="154">
        <f t="shared" si="36"/>
        <v>499866.025</v>
      </c>
      <c r="K117" s="154">
        <f t="shared" si="36"/>
        <v>527250.988</v>
      </c>
      <c r="L117" s="154">
        <f t="shared" si="36"/>
        <v>569817.05</v>
      </c>
      <c r="M117" s="154">
        <f t="shared" si="36"/>
        <v>599536.407</v>
      </c>
      <c r="N117" s="154">
        <f t="shared" si="36"/>
        <v>682003.2399999999</v>
      </c>
      <c r="O117" s="154">
        <f t="shared" si="36"/>
        <v>670927.528</v>
      </c>
      <c r="P117" s="154">
        <f t="shared" si="36"/>
        <v>756373.0389999999</v>
      </c>
      <c r="Q117" s="154">
        <f t="shared" si="36"/>
        <v>835825.185</v>
      </c>
      <c r="R117" s="154">
        <f t="shared" si="36"/>
        <v>866241.1260000002</v>
      </c>
      <c r="S117" s="154">
        <f t="shared" si="36"/>
        <v>883817.5009999997</v>
      </c>
      <c r="T117" s="154">
        <f t="shared" si="36"/>
        <v>898998.009</v>
      </c>
      <c r="U117" s="154">
        <f t="shared" si="36"/>
        <v>903643.2150000001</v>
      </c>
      <c r="V117" s="154">
        <f t="shared" si="36"/>
        <v>968913.273</v>
      </c>
      <c r="W117" s="154">
        <f t="shared" si="36"/>
        <v>1005271.556</v>
      </c>
      <c r="X117" s="155"/>
    </row>
    <row r="118" spans="3:24" ht="15">
      <c r="C118" s="150" t="s">
        <v>58</v>
      </c>
      <c r="D118" s="154">
        <f aca="true" t="shared" si="37" ref="D118:W118">+D42</f>
        <v>379103.374</v>
      </c>
      <c r="E118" s="154">
        <f t="shared" si="37"/>
        <v>401998.192</v>
      </c>
      <c r="F118" s="154">
        <f t="shared" si="37"/>
        <v>345681.979</v>
      </c>
      <c r="G118" s="154">
        <f t="shared" si="37"/>
        <v>335722.3</v>
      </c>
      <c r="H118" s="154">
        <f t="shared" si="37"/>
        <v>355268.465</v>
      </c>
      <c r="I118" s="154">
        <f t="shared" si="37"/>
        <v>340546.184</v>
      </c>
      <c r="J118" s="154">
        <f t="shared" si="37"/>
        <v>342707.881</v>
      </c>
      <c r="K118" s="154">
        <f t="shared" si="37"/>
        <v>338893.876</v>
      </c>
      <c r="L118" s="154">
        <f t="shared" si="37"/>
        <v>354877.833</v>
      </c>
      <c r="M118" s="154">
        <f t="shared" si="37"/>
        <v>357662.569</v>
      </c>
      <c r="N118" s="154">
        <f t="shared" si="37"/>
        <v>401279.583</v>
      </c>
      <c r="O118" s="154">
        <f t="shared" si="37"/>
        <v>332849.557</v>
      </c>
      <c r="P118" s="154">
        <f t="shared" si="37"/>
        <v>359552.593</v>
      </c>
      <c r="Q118" s="154">
        <f t="shared" si="37"/>
        <v>396652.518</v>
      </c>
      <c r="R118" s="154">
        <f t="shared" si="37"/>
        <v>398609.276</v>
      </c>
      <c r="S118" s="154">
        <f t="shared" si="37"/>
        <v>363237.627</v>
      </c>
      <c r="T118" s="154">
        <f t="shared" si="37"/>
        <v>372711.195</v>
      </c>
      <c r="U118" s="154">
        <f t="shared" si="37"/>
        <v>322463.411</v>
      </c>
      <c r="V118" s="154">
        <f t="shared" si="37"/>
        <v>370255.636</v>
      </c>
      <c r="W118" s="154">
        <f t="shared" si="37"/>
        <v>345264.887</v>
      </c>
      <c r="X118" s="155"/>
    </row>
    <row r="119" spans="3:24" ht="15">
      <c r="C119" s="150" t="s">
        <v>59</v>
      </c>
      <c r="D119" s="154">
        <f aca="true" t="shared" si="38" ref="D119:W119">+D43</f>
        <v>4785</v>
      </c>
      <c r="E119" s="154">
        <f t="shared" si="38"/>
        <v>4612</v>
      </c>
      <c r="F119" s="154">
        <f t="shared" si="38"/>
        <v>4760.965</v>
      </c>
      <c r="G119" s="154">
        <f t="shared" si="38"/>
        <v>5433.965</v>
      </c>
      <c r="H119" s="154">
        <f t="shared" si="38"/>
        <v>5523.469</v>
      </c>
      <c r="I119" s="154">
        <f t="shared" si="38"/>
        <v>5397.673</v>
      </c>
      <c r="J119" s="154">
        <f t="shared" si="38"/>
        <v>5615.65</v>
      </c>
      <c r="K119" s="154">
        <f t="shared" si="38"/>
        <v>5772.528</v>
      </c>
      <c r="L119" s="154">
        <f t="shared" si="38"/>
        <v>5731.578</v>
      </c>
      <c r="M119" s="154">
        <f t="shared" si="38"/>
        <v>5546.27</v>
      </c>
      <c r="N119" s="154">
        <f t="shared" si="38"/>
        <v>5602.409</v>
      </c>
      <c r="O119" s="154">
        <f t="shared" si="38"/>
        <v>5946.971</v>
      </c>
      <c r="P119" s="154">
        <f t="shared" si="38"/>
        <v>5820.339</v>
      </c>
      <c r="Q119" s="154">
        <f t="shared" si="38"/>
        <v>6026.268</v>
      </c>
      <c r="R119" s="154">
        <f t="shared" si="38"/>
        <v>6303.353</v>
      </c>
      <c r="S119" s="154">
        <f t="shared" si="38"/>
        <v>6613.642</v>
      </c>
      <c r="T119" s="154">
        <f t="shared" si="38"/>
        <v>6732.88</v>
      </c>
      <c r="U119" s="154">
        <f t="shared" si="38"/>
        <v>6715.039</v>
      </c>
      <c r="V119" s="154">
        <f t="shared" si="38"/>
        <v>6654.991</v>
      </c>
      <c r="W119" s="154">
        <f t="shared" si="38"/>
        <v>6725.806</v>
      </c>
      <c r="X119" s="155"/>
    </row>
    <row r="120" spans="3:24" ht="15">
      <c r="C120" s="150" t="s">
        <v>60</v>
      </c>
      <c r="D120" s="154">
        <f aca="true" t="shared" si="39" ref="D120:W120">+D44</f>
        <v>21275.989</v>
      </c>
      <c r="E120" s="154">
        <f t="shared" si="39"/>
        <v>25738.48</v>
      </c>
      <c r="F120" s="154">
        <f t="shared" si="39"/>
        <v>35062.516</v>
      </c>
      <c r="G120" s="154">
        <f t="shared" si="39"/>
        <v>43307.314</v>
      </c>
      <c r="H120" s="154">
        <f t="shared" si="39"/>
        <v>57526.138</v>
      </c>
      <c r="I120" s="154">
        <f t="shared" si="39"/>
        <v>68094.587</v>
      </c>
      <c r="J120" s="154">
        <f t="shared" si="39"/>
        <v>78711.461</v>
      </c>
      <c r="K120" s="154">
        <f t="shared" si="39"/>
        <v>99907.526</v>
      </c>
      <c r="L120" s="154">
        <f t="shared" si="39"/>
        <v>113234.843</v>
      </c>
      <c r="M120" s="154">
        <f t="shared" si="39"/>
        <v>124555.918</v>
      </c>
      <c r="N120" s="154">
        <f t="shared" si="39"/>
        <v>139842.164</v>
      </c>
      <c r="O120" s="154">
        <f t="shared" si="39"/>
        <v>165346.901</v>
      </c>
      <c r="P120" s="154">
        <f t="shared" si="39"/>
        <v>187460.616</v>
      </c>
      <c r="Q120" s="154">
        <f t="shared" si="39"/>
        <v>209474.805</v>
      </c>
      <c r="R120" s="154">
        <f t="shared" si="39"/>
        <v>222356.661</v>
      </c>
      <c r="S120" s="154">
        <f t="shared" si="39"/>
        <v>263204.747</v>
      </c>
      <c r="T120" s="154">
        <f t="shared" si="39"/>
        <v>266832.823</v>
      </c>
      <c r="U120" s="154">
        <f t="shared" si="39"/>
        <v>312306.129</v>
      </c>
      <c r="V120" s="154">
        <f t="shared" si="39"/>
        <v>320506.498</v>
      </c>
      <c r="W120" s="154">
        <f t="shared" si="39"/>
        <v>367115.301</v>
      </c>
      <c r="X120" s="155"/>
    </row>
    <row r="121" spans="3:24" ht="15">
      <c r="C121" s="150" t="s">
        <v>61</v>
      </c>
      <c r="D121" s="154">
        <f aca="true" t="shared" si="40" ref="D121:W121">+D45</f>
        <v>0</v>
      </c>
      <c r="E121" s="154">
        <f t="shared" si="40"/>
        <v>0</v>
      </c>
      <c r="F121" s="154">
        <f t="shared" si="40"/>
        <v>0</v>
      </c>
      <c r="G121" s="154">
        <f t="shared" si="40"/>
        <v>0</v>
      </c>
      <c r="H121" s="154">
        <f t="shared" si="40"/>
        <v>0</v>
      </c>
      <c r="I121" s="154">
        <f t="shared" si="40"/>
        <v>0</v>
      </c>
      <c r="J121" s="154">
        <f t="shared" si="40"/>
        <v>0</v>
      </c>
      <c r="K121" s="154">
        <f t="shared" si="40"/>
        <v>8.01</v>
      </c>
      <c r="L121" s="154">
        <f t="shared" si="40"/>
        <v>16.147</v>
      </c>
      <c r="M121" s="154">
        <f t="shared" si="40"/>
        <v>103</v>
      </c>
      <c r="N121" s="154">
        <f t="shared" si="40"/>
        <v>761.2</v>
      </c>
      <c r="O121" s="154">
        <f t="shared" si="40"/>
        <v>1959</v>
      </c>
      <c r="P121" s="154">
        <f t="shared" si="40"/>
        <v>3775.043</v>
      </c>
      <c r="Q121" s="154">
        <f t="shared" si="40"/>
        <v>4769.747</v>
      </c>
      <c r="R121" s="154">
        <f t="shared" si="40"/>
        <v>5454.806</v>
      </c>
      <c r="S121" s="154">
        <f t="shared" si="40"/>
        <v>5593.237</v>
      </c>
      <c r="T121" s="154">
        <f t="shared" si="40"/>
        <v>5579.2</v>
      </c>
      <c r="U121" s="154">
        <f t="shared" si="40"/>
        <v>5883</v>
      </c>
      <c r="V121" s="154">
        <f t="shared" si="40"/>
        <v>4867</v>
      </c>
      <c r="W121" s="154">
        <f t="shared" si="40"/>
        <v>5683</v>
      </c>
      <c r="X121" s="155"/>
    </row>
    <row r="122" spans="3:24" ht="15">
      <c r="C122" s="150" t="s">
        <v>62</v>
      </c>
      <c r="D122" s="154">
        <f aca="true" t="shared" si="41" ref="D122:W122">+D46</f>
        <v>113.22</v>
      </c>
      <c r="E122" s="154">
        <f t="shared" si="41"/>
        <v>180.502</v>
      </c>
      <c r="F122" s="154">
        <f t="shared" si="41"/>
        <v>266.236</v>
      </c>
      <c r="G122" s="154">
        <f t="shared" si="41"/>
        <v>415.335</v>
      </c>
      <c r="H122" s="154">
        <f t="shared" si="41"/>
        <v>690.913</v>
      </c>
      <c r="I122" s="154">
        <f t="shared" si="41"/>
        <v>1458.688</v>
      </c>
      <c r="J122" s="154">
        <f t="shared" si="41"/>
        <v>2489.47</v>
      </c>
      <c r="K122" s="154">
        <f t="shared" si="41"/>
        <v>3766.517</v>
      </c>
      <c r="L122" s="154">
        <f t="shared" si="41"/>
        <v>7421.474</v>
      </c>
      <c r="M122" s="154">
        <f t="shared" si="41"/>
        <v>14000.981</v>
      </c>
      <c r="N122" s="154">
        <f t="shared" si="41"/>
        <v>22462.863</v>
      </c>
      <c r="O122" s="154">
        <f t="shared" si="41"/>
        <v>45329.528</v>
      </c>
      <c r="P122" s="154">
        <f t="shared" si="41"/>
        <v>66401.533</v>
      </c>
      <c r="Q122" s="154">
        <f t="shared" si="41"/>
        <v>79334.724</v>
      </c>
      <c r="R122" s="154">
        <f t="shared" si="41"/>
        <v>88714.127</v>
      </c>
      <c r="S122" s="154">
        <f t="shared" si="41"/>
        <v>95264.695</v>
      </c>
      <c r="T122" s="154">
        <f t="shared" si="41"/>
        <v>95455.455</v>
      </c>
      <c r="U122" s="154">
        <f t="shared" si="41"/>
        <v>102047.708</v>
      </c>
      <c r="V122" s="154">
        <f t="shared" si="41"/>
        <v>110480.539</v>
      </c>
      <c r="W122" s="154">
        <f t="shared" si="41"/>
        <v>120034.721</v>
      </c>
      <c r="X122" s="155"/>
    </row>
    <row r="123" spans="3:24" ht="15">
      <c r="C123" s="150" t="s">
        <v>63</v>
      </c>
      <c r="D123" s="154">
        <f aca="true" t="shared" si="42" ref="D123:W123">+D47</f>
        <v>507.307</v>
      </c>
      <c r="E123" s="154">
        <f t="shared" si="42"/>
        <v>484.933</v>
      </c>
      <c r="F123" s="154">
        <f t="shared" si="42"/>
        <v>494.433</v>
      </c>
      <c r="G123" s="154">
        <f t="shared" si="42"/>
        <v>490.368</v>
      </c>
      <c r="H123" s="154">
        <f t="shared" si="42"/>
        <v>470.176</v>
      </c>
      <c r="I123" s="154">
        <f t="shared" si="42"/>
        <v>480.895</v>
      </c>
      <c r="J123" s="154">
        <f t="shared" si="42"/>
        <v>464.265</v>
      </c>
      <c r="K123" s="154">
        <f t="shared" si="42"/>
        <v>465.292</v>
      </c>
      <c r="L123" s="154">
        <f t="shared" si="42"/>
        <v>465.119</v>
      </c>
      <c r="M123" s="154">
        <f t="shared" si="42"/>
        <v>448.197</v>
      </c>
      <c r="N123" s="154">
        <f t="shared" si="42"/>
        <v>476.397</v>
      </c>
      <c r="O123" s="154">
        <f t="shared" si="42"/>
        <v>477.278</v>
      </c>
      <c r="P123" s="154">
        <f t="shared" si="42"/>
        <v>457.989</v>
      </c>
      <c r="Q123" s="154">
        <f t="shared" si="42"/>
        <v>413.574</v>
      </c>
      <c r="R123" s="154">
        <f t="shared" si="42"/>
        <v>480.533</v>
      </c>
      <c r="S123" s="154">
        <f t="shared" si="42"/>
        <v>487.445</v>
      </c>
      <c r="T123" s="154">
        <f t="shared" si="42"/>
        <v>500.561</v>
      </c>
      <c r="U123" s="154">
        <f t="shared" si="42"/>
        <v>521.712</v>
      </c>
      <c r="V123" s="154">
        <f t="shared" si="42"/>
        <v>479.93</v>
      </c>
      <c r="W123" s="154">
        <f t="shared" si="42"/>
        <v>498.964</v>
      </c>
      <c r="X123" s="155"/>
    </row>
    <row r="124" spans="3:24" ht="15">
      <c r="C124" s="143" t="s">
        <v>64</v>
      </c>
      <c r="D124" s="156" t="s">
        <v>37</v>
      </c>
      <c r="E124" s="156" t="s">
        <v>37</v>
      </c>
      <c r="F124" s="156" t="s">
        <v>37</v>
      </c>
      <c r="G124" s="156" t="s">
        <v>37</v>
      </c>
      <c r="H124" s="156" t="s">
        <v>37</v>
      </c>
      <c r="I124" s="156" t="s">
        <v>37</v>
      </c>
      <c r="J124" s="156" t="s">
        <v>37</v>
      </c>
      <c r="K124" s="156" t="s">
        <v>37</v>
      </c>
      <c r="L124" s="156" t="s">
        <v>37</v>
      </c>
      <c r="M124" s="156" t="s">
        <v>37</v>
      </c>
      <c r="N124" s="156" t="s">
        <v>37</v>
      </c>
      <c r="O124" s="156" t="s">
        <v>37</v>
      </c>
      <c r="P124" s="156" t="s">
        <v>37</v>
      </c>
      <c r="Q124" s="156" t="s">
        <v>37</v>
      </c>
      <c r="R124" s="156" t="s">
        <v>37</v>
      </c>
      <c r="S124" s="156" t="s">
        <v>37</v>
      </c>
      <c r="T124" s="156" t="s">
        <v>37</v>
      </c>
      <c r="U124" s="156" t="s">
        <v>37</v>
      </c>
      <c r="V124" s="156" t="s">
        <v>37</v>
      </c>
      <c r="W124" s="156" t="s">
        <v>37</v>
      </c>
      <c r="X124" s="155"/>
    </row>
    <row r="125" spans="3:24" ht="15">
      <c r="C125" s="150" t="s">
        <v>65</v>
      </c>
      <c r="D125" s="154">
        <f aca="true" t="shared" si="43" ref="D125:W125">+D48</f>
        <v>19767.027</v>
      </c>
      <c r="E125" s="154">
        <f t="shared" si="43"/>
        <v>20163.672</v>
      </c>
      <c r="F125" s="154">
        <f t="shared" si="43"/>
        <v>23474.434</v>
      </c>
      <c r="G125" s="154">
        <f t="shared" si="43"/>
        <v>28033.133</v>
      </c>
      <c r="H125" s="154">
        <f t="shared" si="43"/>
        <v>36250.34</v>
      </c>
      <c r="I125" s="154">
        <f t="shared" si="43"/>
        <v>40583.528</v>
      </c>
      <c r="J125" s="154">
        <f t="shared" si="43"/>
        <v>45162.962</v>
      </c>
      <c r="K125" s="154">
        <f t="shared" si="43"/>
        <v>47667.028</v>
      </c>
      <c r="L125" s="154">
        <f t="shared" si="43"/>
        <v>53178.824</v>
      </c>
      <c r="M125" s="154">
        <f t="shared" si="43"/>
        <v>57346.568</v>
      </c>
      <c r="N125" s="154">
        <f t="shared" si="43"/>
        <v>64982.01</v>
      </c>
      <c r="O125" s="154">
        <f t="shared" si="43"/>
        <v>67131.136</v>
      </c>
      <c r="P125" s="154">
        <f t="shared" si="43"/>
        <v>72070.253</v>
      </c>
      <c r="Q125" s="154">
        <f t="shared" si="43"/>
        <v>70502.346</v>
      </c>
      <c r="R125" s="154">
        <f t="shared" si="43"/>
        <v>70713.783</v>
      </c>
      <c r="S125" s="154">
        <f t="shared" si="43"/>
        <v>72046.222</v>
      </c>
      <c r="T125" s="154">
        <f t="shared" si="43"/>
        <v>72377.802</v>
      </c>
      <c r="U125" s="154">
        <f t="shared" si="43"/>
        <v>74262.378</v>
      </c>
      <c r="V125" s="154">
        <f t="shared" si="43"/>
        <v>76352.645</v>
      </c>
      <c r="W125" s="154">
        <f t="shared" si="43"/>
        <v>80720.546</v>
      </c>
      <c r="X125" s="155"/>
    </row>
    <row r="126" spans="3:24" ht="15">
      <c r="C126" s="143" t="s">
        <v>66</v>
      </c>
      <c r="D126" s="156" t="s">
        <v>37</v>
      </c>
      <c r="E126" s="156" t="s">
        <v>37</v>
      </c>
      <c r="F126" s="156" t="s">
        <v>37</v>
      </c>
      <c r="G126" s="156" t="s">
        <v>37</v>
      </c>
      <c r="H126" s="156" t="s">
        <v>37</v>
      </c>
      <c r="I126" s="156" t="s">
        <v>37</v>
      </c>
      <c r="J126" s="156" t="s">
        <v>37</v>
      </c>
      <c r="K126" s="156" t="s">
        <v>37</v>
      </c>
      <c r="L126" s="156" t="s">
        <v>37</v>
      </c>
      <c r="M126" s="156" t="s">
        <v>37</v>
      </c>
      <c r="N126" s="156" t="s">
        <v>37</v>
      </c>
      <c r="O126" s="156" t="s">
        <v>37</v>
      </c>
      <c r="P126" s="156" t="s">
        <v>37</v>
      </c>
      <c r="Q126" s="156" t="s">
        <v>37</v>
      </c>
      <c r="R126" s="156" t="s">
        <v>37</v>
      </c>
      <c r="S126" s="156" t="s">
        <v>37</v>
      </c>
      <c r="T126" s="156" t="s">
        <v>37</v>
      </c>
      <c r="U126" s="156" t="s">
        <v>37</v>
      </c>
      <c r="V126" s="156" t="s">
        <v>37</v>
      </c>
      <c r="W126" s="156" t="s">
        <v>37</v>
      </c>
      <c r="X126" s="155"/>
    </row>
    <row r="127" spans="3:24" ht="15">
      <c r="C127" s="143" t="s">
        <v>67</v>
      </c>
      <c r="D127" s="154">
        <f aca="true" t="shared" si="44" ref="D127:W127">+D50</f>
        <v>0</v>
      </c>
      <c r="E127" s="154">
        <f t="shared" si="44"/>
        <v>15</v>
      </c>
      <c r="F127" s="154">
        <f t="shared" si="44"/>
        <v>104.32</v>
      </c>
      <c r="G127" s="154">
        <f t="shared" si="44"/>
        <v>56.059</v>
      </c>
      <c r="H127" s="154">
        <f t="shared" si="44"/>
        <v>572.084</v>
      </c>
      <c r="I127" s="154">
        <f t="shared" si="44"/>
        <v>1767.73</v>
      </c>
      <c r="J127" s="154">
        <f t="shared" si="44"/>
        <v>2914.449</v>
      </c>
      <c r="K127" s="154">
        <f t="shared" si="44"/>
        <v>1506.175</v>
      </c>
      <c r="L127" s="154">
        <f t="shared" si="44"/>
        <v>1860.998</v>
      </c>
      <c r="M127" s="154">
        <f t="shared" si="44"/>
        <v>3830.57</v>
      </c>
      <c r="N127" s="154">
        <f t="shared" si="44"/>
        <v>4796.099</v>
      </c>
      <c r="O127" s="154">
        <f t="shared" si="44"/>
        <v>3305.819</v>
      </c>
      <c r="P127" s="154">
        <f t="shared" si="44"/>
        <v>3501.192</v>
      </c>
      <c r="Q127" s="154">
        <f t="shared" si="44"/>
        <v>4270.204</v>
      </c>
      <c r="R127" s="154">
        <f t="shared" si="44"/>
        <v>4793.129</v>
      </c>
      <c r="S127" s="154">
        <f t="shared" si="44"/>
        <v>5467.667</v>
      </c>
      <c r="T127" s="154">
        <f t="shared" si="44"/>
        <v>5263.899</v>
      </c>
      <c r="U127" s="154">
        <f t="shared" si="44"/>
        <v>4963.181</v>
      </c>
      <c r="V127" s="154">
        <f t="shared" si="44"/>
        <v>4867.825</v>
      </c>
      <c r="W127" s="154">
        <f t="shared" si="44"/>
        <v>5170.842</v>
      </c>
      <c r="X127" s="155"/>
    </row>
    <row r="128" spans="3:24" ht="15">
      <c r="C128" s="143" t="s">
        <v>68</v>
      </c>
      <c r="D128" s="156" t="s">
        <v>37</v>
      </c>
      <c r="E128" s="156" t="s">
        <v>37</v>
      </c>
      <c r="F128" s="156" t="s">
        <v>37</v>
      </c>
      <c r="G128" s="156" t="s">
        <v>37</v>
      </c>
      <c r="H128" s="156" t="s">
        <v>37</v>
      </c>
      <c r="I128" s="156" t="s">
        <v>37</v>
      </c>
      <c r="J128" s="156" t="s">
        <v>37</v>
      </c>
      <c r="K128" s="156" t="s">
        <v>37</v>
      </c>
      <c r="L128" s="156" t="s">
        <v>37</v>
      </c>
      <c r="M128" s="156" t="s">
        <v>37</v>
      </c>
      <c r="N128" s="156" t="s">
        <v>37</v>
      </c>
      <c r="O128" s="156" t="s">
        <v>37</v>
      </c>
      <c r="P128" s="156" t="s">
        <v>37</v>
      </c>
      <c r="Q128" s="156" t="s">
        <v>37</v>
      </c>
      <c r="R128" s="156" t="s">
        <v>37</v>
      </c>
      <c r="S128" s="156" t="s">
        <v>37</v>
      </c>
      <c r="T128" s="156" t="s">
        <v>37</v>
      </c>
      <c r="U128" s="156" t="s">
        <v>37</v>
      </c>
      <c r="V128" s="156" t="s">
        <v>37</v>
      </c>
      <c r="W128" s="156" t="s">
        <v>37</v>
      </c>
      <c r="X128" s="155"/>
    </row>
    <row r="129" spans="3:24" ht="15">
      <c r="C129" s="150" t="s">
        <v>69</v>
      </c>
      <c r="D129" s="154">
        <f aca="true" t="shared" si="45" ref="D129:W129">+D49</f>
        <v>0</v>
      </c>
      <c r="E129" s="154">
        <f t="shared" si="45"/>
        <v>0</v>
      </c>
      <c r="F129" s="154">
        <f t="shared" si="45"/>
        <v>0</v>
      </c>
      <c r="G129" s="154">
        <f t="shared" si="45"/>
        <v>0</v>
      </c>
      <c r="H129" s="154">
        <f t="shared" si="45"/>
        <v>0</v>
      </c>
      <c r="I129" s="154">
        <f t="shared" si="45"/>
        <v>0</v>
      </c>
      <c r="J129" s="154">
        <f t="shared" si="45"/>
        <v>0</v>
      </c>
      <c r="K129" s="154">
        <f t="shared" si="45"/>
        <v>0</v>
      </c>
      <c r="L129" s="154">
        <f t="shared" si="45"/>
        <v>0</v>
      </c>
      <c r="M129" s="154">
        <f t="shared" si="45"/>
        <v>1.291</v>
      </c>
      <c r="N129" s="154">
        <f t="shared" si="45"/>
        <v>89.379</v>
      </c>
      <c r="O129" s="154">
        <f t="shared" si="45"/>
        <v>28.589</v>
      </c>
      <c r="P129" s="154">
        <f t="shared" si="45"/>
        <v>22.754</v>
      </c>
      <c r="Q129" s="154">
        <f t="shared" si="45"/>
        <v>24.2</v>
      </c>
      <c r="R129" s="154">
        <f t="shared" si="45"/>
        <v>25.66</v>
      </c>
      <c r="S129" s="154">
        <f t="shared" si="45"/>
        <v>28.043</v>
      </c>
      <c r="T129" s="154">
        <f t="shared" si="45"/>
        <v>28.599</v>
      </c>
      <c r="U129" s="154">
        <f t="shared" si="45"/>
        <v>27.351</v>
      </c>
      <c r="V129" s="154">
        <f t="shared" si="45"/>
        <v>30.09</v>
      </c>
      <c r="W129" s="154">
        <f t="shared" si="45"/>
        <v>29.541</v>
      </c>
      <c r="X129" s="155"/>
    </row>
    <row r="130" spans="3:24" ht="15">
      <c r="C130" s="143" t="s">
        <v>70</v>
      </c>
      <c r="D130" s="156" t="s">
        <v>37</v>
      </c>
      <c r="E130" s="156" t="s">
        <v>37</v>
      </c>
      <c r="F130" s="156" t="s">
        <v>37</v>
      </c>
      <c r="G130" s="156" t="s">
        <v>37</v>
      </c>
      <c r="H130" s="156" t="s">
        <v>37</v>
      </c>
      <c r="I130" s="156" t="s">
        <v>37</v>
      </c>
      <c r="J130" s="156" t="s">
        <v>37</v>
      </c>
      <c r="K130" s="156" t="s">
        <v>37</v>
      </c>
      <c r="L130" s="156" t="s">
        <v>37</v>
      </c>
      <c r="M130" s="156" t="s">
        <v>37</v>
      </c>
      <c r="N130" s="156" t="s">
        <v>37</v>
      </c>
      <c r="O130" s="156" t="s">
        <v>37</v>
      </c>
      <c r="P130" s="156" t="s">
        <v>37</v>
      </c>
      <c r="Q130" s="156" t="s">
        <v>37</v>
      </c>
      <c r="R130" s="156" t="s">
        <v>37</v>
      </c>
      <c r="S130" s="156" t="s">
        <v>37</v>
      </c>
      <c r="T130" s="156" t="s">
        <v>37</v>
      </c>
      <c r="U130" s="156" t="s">
        <v>37</v>
      </c>
      <c r="V130" s="156" t="s">
        <v>37</v>
      </c>
      <c r="W130" s="156" t="s">
        <v>37</v>
      </c>
      <c r="X130" s="155"/>
    </row>
    <row r="131" spans="3:24" ht="15">
      <c r="C131" s="143" t="s">
        <v>71</v>
      </c>
      <c r="D131" s="156" t="s">
        <v>37</v>
      </c>
      <c r="E131" s="156" t="s">
        <v>37</v>
      </c>
      <c r="F131" s="156" t="s">
        <v>37</v>
      </c>
      <c r="G131" s="156" t="s">
        <v>37</v>
      </c>
      <c r="H131" s="156" t="s">
        <v>37</v>
      </c>
      <c r="I131" s="156" t="s">
        <v>37</v>
      </c>
      <c r="J131" s="156" t="s">
        <v>37</v>
      </c>
      <c r="K131" s="156" t="s">
        <v>37</v>
      </c>
      <c r="L131" s="156" t="s">
        <v>37</v>
      </c>
      <c r="M131" s="156" t="s">
        <v>37</v>
      </c>
      <c r="N131" s="156" t="s">
        <v>37</v>
      </c>
      <c r="O131" s="156" t="s">
        <v>37</v>
      </c>
      <c r="P131" s="156" t="s">
        <v>37</v>
      </c>
      <c r="Q131" s="156" t="s">
        <v>37</v>
      </c>
      <c r="R131" s="156" t="s">
        <v>37</v>
      </c>
      <c r="S131" s="156" t="s">
        <v>37</v>
      </c>
      <c r="T131" s="156" t="s">
        <v>37</v>
      </c>
      <c r="U131" s="156" t="s">
        <v>37</v>
      </c>
      <c r="V131" s="156" t="s">
        <v>37</v>
      </c>
      <c r="W131" s="156" t="s">
        <v>37</v>
      </c>
      <c r="X131" s="155"/>
    </row>
    <row r="132" spans="3:24" ht="15">
      <c r="C132" s="143" t="s">
        <v>72</v>
      </c>
      <c r="D132" s="156" t="s">
        <v>37</v>
      </c>
      <c r="E132" s="156" t="s">
        <v>37</v>
      </c>
      <c r="F132" s="156" t="s">
        <v>37</v>
      </c>
      <c r="G132" s="156" t="s">
        <v>37</v>
      </c>
      <c r="H132" s="156" t="s">
        <v>37</v>
      </c>
      <c r="I132" s="156" t="s">
        <v>37</v>
      </c>
      <c r="J132" s="156" t="s">
        <v>37</v>
      </c>
      <c r="K132" s="156" t="s">
        <v>37</v>
      </c>
      <c r="L132" s="156" t="s">
        <v>37</v>
      </c>
      <c r="M132" s="156" t="s">
        <v>37</v>
      </c>
      <c r="N132" s="156" t="s">
        <v>37</v>
      </c>
      <c r="O132" s="156" t="s">
        <v>37</v>
      </c>
      <c r="P132" s="156" t="s">
        <v>37</v>
      </c>
      <c r="Q132" s="156" t="s">
        <v>37</v>
      </c>
      <c r="R132" s="156" t="s">
        <v>37</v>
      </c>
      <c r="S132" s="156" t="s">
        <v>37</v>
      </c>
      <c r="T132" s="156" t="s">
        <v>37</v>
      </c>
      <c r="U132" s="156" t="s">
        <v>37</v>
      </c>
      <c r="V132" s="156" t="s">
        <v>37</v>
      </c>
      <c r="W132" s="156" t="s">
        <v>37</v>
      </c>
      <c r="X132" s="155"/>
    </row>
    <row r="133" spans="3:24" ht="15">
      <c r="C133" s="150" t="s">
        <v>73</v>
      </c>
      <c r="D133" s="154">
        <f aca="true" t="shared" si="46" ref="D133:W133">+D50</f>
        <v>0</v>
      </c>
      <c r="E133" s="154">
        <f t="shared" si="46"/>
        <v>15</v>
      </c>
      <c r="F133" s="154">
        <f t="shared" si="46"/>
        <v>104.32</v>
      </c>
      <c r="G133" s="154">
        <f t="shared" si="46"/>
        <v>56.059</v>
      </c>
      <c r="H133" s="154">
        <f t="shared" si="46"/>
        <v>572.084</v>
      </c>
      <c r="I133" s="154">
        <f t="shared" si="46"/>
        <v>1767.73</v>
      </c>
      <c r="J133" s="154">
        <f t="shared" si="46"/>
        <v>2914.449</v>
      </c>
      <c r="K133" s="154">
        <f t="shared" si="46"/>
        <v>1506.175</v>
      </c>
      <c r="L133" s="154">
        <f t="shared" si="46"/>
        <v>1860.998</v>
      </c>
      <c r="M133" s="154">
        <f t="shared" si="46"/>
        <v>3830.57</v>
      </c>
      <c r="N133" s="154">
        <f t="shared" si="46"/>
        <v>4796.099</v>
      </c>
      <c r="O133" s="154">
        <f t="shared" si="46"/>
        <v>3305.819</v>
      </c>
      <c r="P133" s="154">
        <f t="shared" si="46"/>
        <v>3501.192</v>
      </c>
      <c r="Q133" s="154">
        <f t="shared" si="46"/>
        <v>4270.204</v>
      </c>
      <c r="R133" s="154">
        <f t="shared" si="46"/>
        <v>4793.129</v>
      </c>
      <c r="S133" s="154">
        <f t="shared" si="46"/>
        <v>5467.667</v>
      </c>
      <c r="T133" s="154">
        <f t="shared" si="46"/>
        <v>5263.899</v>
      </c>
      <c r="U133" s="154">
        <f t="shared" si="46"/>
        <v>4963.181</v>
      </c>
      <c r="V133" s="154">
        <f t="shared" si="46"/>
        <v>4867.825</v>
      </c>
      <c r="W133" s="154">
        <f t="shared" si="46"/>
        <v>5170.842</v>
      </c>
      <c r="X133" s="155"/>
    </row>
    <row r="134" spans="3:24" ht="15">
      <c r="C134" s="150" t="s">
        <v>74</v>
      </c>
      <c r="D134" s="154">
        <f aca="true" t="shared" si="47" ref="D134:W134">+D51</f>
        <v>3871.989</v>
      </c>
      <c r="E134" s="154">
        <f t="shared" si="47"/>
        <v>4587.213</v>
      </c>
      <c r="F134" s="154">
        <f t="shared" si="47"/>
        <v>5852.888</v>
      </c>
      <c r="G134" s="154">
        <f t="shared" si="47"/>
        <v>6876.473</v>
      </c>
      <c r="H134" s="154">
        <f t="shared" si="47"/>
        <v>7092.735</v>
      </c>
      <c r="I134" s="154">
        <f t="shared" si="47"/>
        <v>8063.642</v>
      </c>
      <c r="J134" s="154">
        <f t="shared" si="47"/>
        <v>10151.64</v>
      </c>
      <c r="K134" s="154">
        <f t="shared" si="47"/>
        <v>15957.13</v>
      </c>
      <c r="L134" s="154">
        <f t="shared" si="47"/>
        <v>19115.446</v>
      </c>
      <c r="M134" s="154">
        <f t="shared" si="47"/>
        <v>22303.912</v>
      </c>
      <c r="N134" s="154">
        <f t="shared" si="47"/>
        <v>26209.218</v>
      </c>
      <c r="O134" s="154">
        <f t="shared" si="47"/>
        <v>32089.771</v>
      </c>
      <c r="P134" s="154">
        <f t="shared" si="47"/>
        <v>40639.719</v>
      </c>
      <c r="Q134" s="154">
        <f t="shared" si="47"/>
        <v>47182.844</v>
      </c>
      <c r="R134" s="154">
        <f t="shared" si="47"/>
        <v>50887.398</v>
      </c>
      <c r="S134" s="154">
        <f t="shared" si="47"/>
        <v>53794.983</v>
      </c>
      <c r="T134" s="154">
        <f t="shared" si="47"/>
        <v>55046.193</v>
      </c>
      <c r="U134" s="154">
        <f t="shared" si="47"/>
        <v>55647.135</v>
      </c>
      <c r="V134" s="154">
        <f t="shared" si="47"/>
        <v>55030.829</v>
      </c>
      <c r="W134" s="154">
        <f t="shared" si="47"/>
        <v>54951.305</v>
      </c>
      <c r="X134" s="155"/>
    </row>
    <row r="135" spans="3:24" ht="15">
      <c r="C135" s="151" t="s">
        <v>75</v>
      </c>
      <c r="D135" s="154">
        <f aca="true" t="shared" si="48" ref="D135:W135">+D54</f>
        <v>5203.949</v>
      </c>
      <c r="E135" s="154">
        <f t="shared" si="48"/>
        <v>7166.542</v>
      </c>
      <c r="F135" s="154">
        <f t="shared" si="48"/>
        <v>6459.899</v>
      </c>
      <c r="G135" s="154">
        <f t="shared" si="48"/>
        <v>1070.413</v>
      </c>
      <c r="H135" s="154">
        <f t="shared" si="48"/>
        <v>1251.453</v>
      </c>
      <c r="I135" s="154">
        <f t="shared" si="48"/>
        <v>838.936</v>
      </c>
      <c r="J135" s="154">
        <f t="shared" si="48"/>
        <v>839.441</v>
      </c>
      <c r="K135" s="154">
        <f t="shared" si="48"/>
        <v>1232.282</v>
      </c>
      <c r="L135" s="154">
        <f t="shared" si="48"/>
        <v>1389.567</v>
      </c>
      <c r="M135" s="154">
        <f t="shared" si="48"/>
        <v>2466.812</v>
      </c>
      <c r="N135" s="154">
        <f t="shared" si="48"/>
        <v>2794.862</v>
      </c>
      <c r="O135" s="154">
        <f t="shared" si="48"/>
        <v>2954.615</v>
      </c>
      <c r="P135" s="154">
        <f t="shared" si="48"/>
        <v>2951.605</v>
      </c>
      <c r="Q135" s="154">
        <f t="shared" si="48"/>
        <v>2342.955</v>
      </c>
      <c r="R135" s="154">
        <f t="shared" si="48"/>
        <v>2513.954</v>
      </c>
      <c r="S135" s="154">
        <f t="shared" si="48"/>
        <v>2604.977</v>
      </c>
      <c r="T135" s="154">
        <f t="shared" si="48"/>
        <v>2893.008</v>
      </c>
      <c r="U135" s="154">
        <f t="shared" si="48"/>
        <v>2612.38</v>
      </c>
      <c r="V135" s="154">
        <f t="shared" si="48"/>
        <v>2772.105</v>
      </c>
      <c r="W135" s="154">
        <f t="shared" si="48"/>
        <v>2826.712</v>
      </c>
      <c r="X135" s="155"/>
    </row>
    <row r="136" spans="3:24" ht="15">
      <c r="C136" s="150" t="s">
        <v>76</v>
      </c>
      <c r="D136" s="154">
        <f aca="true" t="shared" si="49" ref="D136:W136">+D52</f>
        <v>6490.772</v>
      </c>
      <c r="E136" s="154">
        <f t="shared" si="49"/>
        <v>7134.468</v>
      </c>
      <c r="F136" s="154">
        <f t="shared" si="49"/>
        <v>7372.366</v>
      </c>
      <c r="G136" s="154">
        <f t="shared" si="49"/>
        <v>8206.297</v>
      </c>
      <c r="H136" s="154">
        <f t="shared" si="49"/>
        <v>8849.862</v>
      </c>
      <c r="I136" s="154">
        <f t="shared" si="49"/>
        <v>10596.666</v>
      </c>
      <c r="J136" s="154">
        <f t="shared" si="49"/>
        <v>11648.247</v>
      </c>
      <c r="K136" s="154">
        <f t="shared" si="49"/>
        <v>13306.906</v>
      </c>
      <c r="L136" s="154">
        <f t="shared" si="49"/>
        <v>13914.788</v>
      </c>
      <c r="M136" s="154">
        <f t="shared" si="49"/>
        <v>13737.131</v>
      </c>
      <c r="N136" s="154">
        <f t="shared" si="49"/>
        <v>15501.918</v>
      </c>
      <c r="O136" s="154">
        <f t="shared" si="49"/>
        <v>16462.978</v>
      </c>
      <c r="P136" s="154">
        <f t="shared" si="49"/>
        <v>16671.008</v>
      </c>
      <c r="Q136" s="154">
        <f t="shared" si="49"/>
        <v>17173.955</v>
      </c>
      <c r="R136" s="154">
        <f t="shared" si="49"/>
        <v>17902.4</v>
      </c>
      <c r="S136" s="154">
        <f t="shared" si="49"/>
        <v>18079.193</v>
      </c>
      <c r="T136" s="154">
        <f t="shared" si="49"/>
        <v>18469.402</v>
      </c>
      <c r="U136" s="154">
        <f t="shared" si="49"/>
        <v>18806.171</v>
      </c>
      <c r="V136" s="154">
        <f t="shared" si="49"/>
        <v>19387.29</v>
      </c>
      <c r="W136" s="154">
        <f t="shared" si="49"/>
        <v>19076.643</v>
      </c>
      <c r="X136" s="155"/>
    </row>
    <row r="137" spans="3:24" ht="15">
      <c r="C137" s="151" t="s">
        <v>77</v>
      </c>
      <c r="D137" s="154">
        <f aca="true" t="shared" si="50" ref="D137:W137">+D55</f>
        <v>6402.585</v>
      </c>
      <c r="E137" s="154">
        <f t="shared" si="50"/>
        <v>7137.324</v>
      </c>
      <c r="F137" s="154">
        <f t="shared" si="50"/>
        <v>7391.458</v>
      </c>
      <c r="G137" s="154">
        <f t="shared" si="50"/>
        <v>8406.206</v>
      </c>
      <c r="H137" s="154">
        <f t="shared" si="50"/>
        <v>9282.18</v>
      </c>
      <c r="I137" s="154">
        <f t="shared" si="50"/>
        <v>10994.152</v>
      </c>
      <c r="J137" s="154">
        <f t="shared" si="50"/>
        <v>12297.34</v>
      </c>
      <c r="K137" s="154">
        <f t="shared" si="50"/>
        <v>13021.851</v>
      </c>
      <c r="L137" s="154">
        <f t="shared" si="50"/>
        <v>13582.348</v>
      </c>
      <c r="M137" s="154">
        <f t="shared" si="50"/>
        <v>13501.319</v>
      </c>
      <c r="N137" s="154">
        <f t="shared" si="50"/>
        <v>14644.483</v>
      </c>
      <c r="O137" s="154">
        <f t="shared" si="50"/>
        <v>15439.402</v>
      </c>
      <c r="P137" s="154">
        <f t="shared" si="50"/>
        <v>15325.327</v>
      </c>
      <c r="Q137" s="154">
        <f t="shared" si="50"/>
        <v>15970.456</v>
      </c>
      <c r="R137" s="154">
        <f t="shared" si="50"/>
        <v>16852.315</v>
      </c>
      <c r="S137" s="154">
        <f t="shared" si="50"/>
        <v>16873.727</v>
      </c>
      <c r="T137" s="154">
        <f t="shared" si="50"/>
        <v>17920.414</v>
      </c>
      <c r="U137" s="154">
        <f t="shared" si="50"/>
        <v>18312.388</v>
      </c>
      <c r="V137" s="154">
        <f t="shared" si="50"/>
        <v>18928.137</v>
      </c>
      <c r="W137" s="154">
        <f t="shared" si="50"/>
        <v>18668.259</v>
      </c>
      <c r="X137" s="155"/>
    </row>
    <row r="138" spans="3:24" ht="15">
      <c r="C138" s="151" t="s">
        <v>182</v>
      </c>
      <c r="D138" s="154">
        <f>+D135+D137</f>
        <v>11606.534</v>
      </c>
      <c r="E138" s="154">
        <f aca="true" t="shared" si="51" ref="E138:W138">+E135+E137</f>
        <v>14303.866</v>
      </c>
      <c r="F138" s="154">
        <f t="shared" si="51"/>
        <v>13851.357</v>
      </c>
      <c r="G138" s="154">
        <f t="shared" si="51"/>
        <v>9476.619</v>
      </c>
      <c r="H138" s="154">
        <f t="shared" si="51"/>
        <v>10533.633</v>
      </c>
      <c r="I138" s="154">
        <f t="shared" si="51"/>
        <v>11833.088</v>
      </c>
      <c r="J138" s="154">
        <f t="shared" si="51"/>
        <v>13136.781</v>
      </c>
      <c r="K138" s="154">
        <f t="shared" si="51"/>
        <v>14254.133</v>
      </c>
      <c r="L138" s="154">
        <f t="shared" si="51"/>
        <v>14971.915</v>
      </c>
      <c r="M138" s="154">
        <f t="shared" si="51"/>
        <v>15968.131</v>
      </c>
      <c r="N138" s="154">
        <f t="shared" si="51"/>
        <v>17439.345</v>
      </c>
      <c r="O138" s="154">
        <f t="shared" si="51"/>
        <v>18394.017</v>
      </c>
      <c r="P138" s="154">
        <f t="shared" si="51"/>
        <v>18276.932</v>
      </c>
      <c r="Q138" s="154">
        <f t="shared" si="51"/>
        <v>18313.411</v>
      </c>
      <c r="R138" s="154">
        <f t="shared" si="51"/>
        <v>19366.269</v>
      </c>
      <c r="S138" s="154">
        <f t="shared" si="51"/>
        <v>19478.703999999998</v>
      </c>
      <c r="T138" s="154">
        <f t="shared" si="51"/>
        <v>20813.422</v>
      </c>
      <c r="U138" s="154">
        <f t="shared" si="51"/>
        <v>20924.768</v>
      </c>
      <c r="V138" s="154">
        <f t="shared" si="51"/>
        <v>21700.242</v>
      </c>
      <c r="W138" s="154">
        <f t="shared" si="51"/>
        <v>21494.970999999998</v>
      </c>
      <c r="X138" s="155"/>
    </row>
    <row r="139" spans="3:24" ht="15">
      <c r="C139" s="152" t="s">
        <v>80</v>
      </c>
      <c r="D139" s="154">
        <f aca="true" t="shared" si="52" ref="D139:W139">+D40</f>
        <v>859930</v>
      </c>
      <c r="E139" s="154">
        <f t="shared" si="52"/>
        <v>888892</v>
      </c>
      <c r="F139" s="154">
        <f t="shared" si="52"/>
        <v>902348</v>
      </c>
      <c r="G139" s="154">
        <f t="shared" si="52"/>
        <v>907174</v>
      </c>
      <c r="H139" s="154">
        <f t="shared" si="52"/>
        <v>928438</v>
      </c>
      <c r="I139" s="154">
        <f t="shared" si="52"/>
        <v>916081</v>
      </c>
      <c r="J139" s="154">
        <f t="shared" si="52"/>
        <v>914426</v>
      </c>
      <c r="K139" s="154">
        <f t="shared" si="52"/>
        <v>872249</v>
      </c>
      <c r="L139" s="154">
        <f t="shared" si="52"/>
        <v>884729</v>
      </c>
      <c r="M139" s="154">
        <f t="shared" si="52"/>
        <v>824912</v>
      </c>
      <c r="N139" s="154">
        <f t="shared" si="52"/>
        <v>854470</v>
      </c>
      <c r="O139" s="154">
        <f t="shared" si="52"/>
        <v>837768.763</v>
      </c>
      <c r="P139" s="154">
        <f t="shared" si="52"/>
        <v>811961.017</v>
      </c>
      <c r="Q139" s="154">
        <f t="shared" si="52"/>
        <v>806222.671</v>
      </c>
      <c r="R139" s="154">
        <f t="shared" si="52"/>
        <v>812550.009</v>
      </c>
      <c r="S139" s="154">
        <f t="shared" si="52"/>
        <v>786675.849</v>
      </c>
      <c r="T139" s="154">
        <f t="shared" si="52"/>
        <v>767958.76</v>
      </c>
      <c r="U139" s="154">
        <f t="shared" si="52"/>
        <v>759382.643</v>
      </c>
      <c r="V139" s="154">
        <f t="shared" si="52"/>
        <v>761943.048</v>
      </c>
      <c r="W139" s="154">
        <f t="shared" si="52"/>
        <v>765337.856</v>
      </c>
      <c r="X139" s="155"/>
    </row>
    <row r="140" spans="3:24" ht="15">
      <c r="C140" s="143" t="s">
        <v>78</v>
      </c>
      <c r="D140" s="156" t="s">
        <v>37</v>
      </c>
      <c r="E140" s="156" t="s">
        <v>37</v>
      </c>
      <c r="F140" s="156" t="s">
        <v>37</v>
      </c>
      <c r="G140" s="156" t="s">
        <v>37</v>
      </c>
      <c r="H140" s="156" t="s">
        <v>37</v>
      </c>
      <c r="I140" s="156" t="s">
        <v>37</v>
      </c>
      <c r="J140" s="156" t="s">
        <v>37</v>
      </c>
      <c r="K140" s="156" t="s">
        <v>37</v>
      </c>
      <c r="L140" s="156" t="s">
        <v>37</v>
      </c>
      <c r="M140" s="156" t="s">
        <v>37</v>
      </c>
      <c r="N140" s="156" t="s">
        <v>37</v>
      </c>
      <c r="O140" s="156" t="s">
        <v>37</v>
      </c>
      <c r="P140" s="156" t="s">
        <v>37</v>
      </c>
      <c r="Q140" s="156" t="s">
        <v>37</v>
      </c>
      <c r="R140" s="156" t="s">
        <v>37</v>
      </c>
      <c r="S140" s="156" t="s">
        <v>37</v>
      </c>
      <c r="T140" s="156" t="s">
        <v>37</v>
      </c>
      <c r="U140" s="156" t="s">
        <v>37</v>
      </c>
      <c r="V140" s="156" t="s">
        <v>37</v>
      </c>
      <c r="W140" s="156" t="s">
        <v>37</v>
      </c>
      <c r="X140" s="155"/>
    </row>
    <row r="141" spans="3:24" ht="15">
      <c r="C141" s="143" t="s">
        <v>79</v>
      </c>
      <c r="D141" s="156" t="s">
        <v>37</v>
      </c>
      <c r="E141" s="156" t="s">
        <v>37</v>
      </c>
      <c r="F141" s="156" t="s">
        <v>37</v>
      </c>
      <c r="G141" s="156" t="s">
        <v>37</v>
      </c>
      <c r="H141" s="156" t="s">
        <v>37</v>
      </c>
      <c r="I141" s="156" t="s">
        <v>37</v>
      </c>
      <c r="J141" s="156" t="s">
        <v>37</v>
      </c>
      <c r="K141" s="156" t="s">
        <v>37</v>
      </c>
      <c r="L141" s="156" t="s">
        <v>37</v>
      </c>
      <c r="M141" s="156" t="s">
        <v>37</v>
      </c>
      <c r="N141" s="156" t="s">
        <v>37</v>
      </c>
      <c r="O141" s="156" t="s">
        <v>37</v>
      </c>
      <c r="P141" s="156" t="s">
        <v>37</v>
      </c>
      <c r="Q141" s="156" t="s">
        <v>37</v>
      </c>
      <c r="R141" s="156" t="s">
        <v>37</v>
      </c>
      <c r="S141" s="156" t="s">
        <v>37</v>
      </c>
      <c r="T141" s="156" t="s">
        <v>37</v>
      </c>
      <c r="U141" s="156" t="s">
        <v>37</v>
      </c>
      <c r="V141" s="156" t="s">
        <v>37</v>
      </c>
      <c r="W141" s="156" t="s">
        <v>37</v>
      </c>
      <c r="X141" s="155"/>
    </row>
    <row r="143" spans="3:4" ht="15">
      <c r="C143" s="156" t="s">
        <v>37</v>
      </c>
      <c r="D143" s="2" t="s">
        <v>483</v>
      </c>
    </row>
    <row r="147" ht="15">
      <c r="C147" s="2" t="s">
        <v>0</v>
      </c>
    </row>
    <row r="149" spans="3:4" ht="15">
      <c r="C149" s="2" t="s">
        <v>1</v>
      </c>
      <c r="D149" s="142">
        <v>44353.66086805555</v>
      </c>
    </row>
    <row r="150" spans="3:4" ht="15">
      <c r="C150" s="2" t="s">
        <v>3</v>
      </c>
      <c r="D150" s="142">
        <v>44398.594690046295</v>
      </c>
    </row>
    <row r="151" spans="3:4" ht="15">
      <c r="C151" s="2" t="s">
        <v>4</v>
      </c>
      <c r="D151" s="2" t="s">
        <v>5</v>
      </c>
    </row>
    <row r="152" spans="4:7" ht="15">
      <c r="D152" s="119">
        <f>+D159+D170+D173+D174+D186+D192+D193+D205</f>
        <v>0</v>
      </c>
      <c r="G152" s="119"/>
    </row>
    <row r="153" spans="3:4" ht="15">
      <c r="C153" s="2" t="s">
        <v>9</v>
      </c>
      <c r="D153" s="2" t="s">
        <v>10</v>
      </c>
    </row>
    <row r="154" spans="3:4" ht="15">
      <c r="C154" s="2" t="s">
        <v>6</v>
      </c>
      <c r="D154" s="2" t="s">
        <v>461</v>
      </c>
    </row>
  </sheetData>
  <mergeCells count="3">
    <mergeCell ref="C4:V4"/>
    <mergeCell ref="C3:V3"/>
    <mergeCell ref="C56:V56"/>
  </mergeCells>
  <printOptions/>
  <pageMargins left="0.25" right="0.25" top="0.75" bottom="0.75" header="0.3" footer="0.3"/>
  <pageSetup fitToHeight="1" fitToWidth="1" horizontalDpi="600" verticalDpi="600" orientation="portrait" paperSize="9" scale="15" r:id="rId1"/>
  <ignoredErrors>
    <ignoredError sqref="D5:W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65"/>
  <sheetViews>
    <sheetView showGridLines="0" workbookViewId="0" topLeftCell="A1">
      <selection activeCell="V5" sqref="V5:V18"/>
    </sheetView>
  </sheetViews>
  <sheetFormatPr defaultColWidth="9.140625" defaultRowHeight="15"/>
  <cols>
    <col min="1" max="1" width="17.421875" style="2" customWidth="1"/>
    <col min="2" max="2" width="20.140625" style="2" customWidth="1"/>
    <col min="3" max="3" width="11.140625" style="2" bestFit="1" customWidth="1"/>
    <col min="4" max="9" width="9.8515625" style="2" bestFit="1" customWidth="1"/>
    <col min="10" max="18" width="9.8515625" style="2" hidden="1" customWidth="1"/>
    <col min="19" max="19" width="9.8515625" style="2" bestFit="1" customWidth="1"/>
    <col min="20" max="20" width="9.421875" style="2" customWidth="1"/>
    <col min="21" max="21" width="10.7109375" style="2" bestFit="1" customWidth="1"/>
    <col min="22" max="16384" width="9.140625" style="2" customWidth="1"/>
  </cols>
  <sheetData>
    <row r="2" spans="2:21" ht="15.75">
      <c r="B2" s="221" t="s">
        <v>489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12.75">
      <c r="B3" s="223" t="s">
        <v>120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2:22" ht="15">
      <c r="B4" s="15"/>
      <c r="C4" s="16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2006</v>
      </c>
      <c r="J4" s="16">
        <v>2007</v>
      </c>
      <c r="K4" s="16">
        <v>2008</v>
      </c>
      <c r="L4" s="16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  <c r="V4" s="16">
        <v>2019</v>
      </c>
    </row>
    <row r="5" spans="2:22" ht="15">
      <c r="B5" s="17" t="s">
        <v>121</v>
      </c>
      <c r="C5" s="29">
        <f>SUM(C37:C38)</f>
        <v>613220.662</v>
      </c>
      <c r="D5" s="29">
        <f aca="true" t="shared" si="0" ref="D5:S5">SUM(D37:D38)</f>
        <v>620965.4839999999</v>
      </c>
      <c r="E5" s="29">
        <f t="shared" si="0"/>
        <v>634362.04</v>
      </c>
      <c r="F5" s="29">
        <f t="shared" si="0"/>
        <v>637307.31</v>
      </c>
      <c r="G5" s="29">
        <f t="shared" si="0"/>
        <v>657278.3559999999</v>
      </c>
      <c r="H5" s="29">
        <f t="shared" si="0"/>
        <v>675657.294</v>
      </c>
      <c r="I5" s="29">
        <f t="shared" si="0"/>
        <v>693040.818</v>
      </c>
      <c r="J5" s="29">
        <f t="shared" si="0"/>
        <v>709448.0869999999</v>
      </c>
      <c r="K5" s="29">
        <f t="shared" si="0"/>
        <v>730253.175</v>
      </c>
      <c r="L5" s="29">
        <f t="shared" si="0"/>
        <v>755885.4079999999</v>
      </c>
      <c r="M5" s="29">
        <f t="shared" si="0"/>
        <v>790332.024</v>
      </c>
      <c r="N5" s="29">
        <f t="shared" si="0"/>
        <v>830109.8300000001</v>
      </c>
      <c r="O5" s="29">
        <f t="shared" si="0"/>
        <v>854977.0469999999</v>
      </c>
      <c r="P5" s="29">
        <f t="shared" si="0"/>
        <v>866481.7019999999</v>
      </c>
      <c r="Q5" s="29">
        <f t="shared" si="0"/>
        <v>880708.697</v>
      </c>
      <c r="R5" s="29">
        <f t="shared" si="0"/>
        <v>889839.875</v>
      </c>
      <c r="S5" s="29">
        <f t="shared" si="0"/>
        <v>895755.423</v>
      </c>
      <c r="T5" s="29">
        <f aca="true" t="shared" si="1" ref="T5:U5">SUM(T37:T38)</f>
        <v>907418.465</v>
      </c>
      <c r="U5" s="29">
        <f t="shared" si="1"/>
        <v>930756.924</v>
      </c>
      <c r="V5" s="29">
        <f aca="true" t="shared" si="2" ref="V5">SUM(V37:V38)</f>
        <v>947338.211</v>
      </c>
    </row>
    <row r="6" spans="2:22" ht="15">
      <c r="B6" s="18" t="s">
        <v>114</v>
      </c>
      <c r="C6" s="28">
        <f>SUM(C39:C40)</f>
        <v>340088.412</v>
      </c>
      <c r="D6" s="28">
        <f aca="true" t="shared" si="3" ref="D6:S6">SUM(D39:D40)</f>
        <v>342896.15599999996</v>
      </c>
      <c r="E6" s="28">
        <f t="shared" si="3"/>
        <v>348549.37899999996</v>
      </c>
      <c r="F6" s="28">
        <f t="shared" si="3"/>
        <v>346551.972</v>
      </c>
      <c r="G6" s="28">
        <f t="shared" si="3"/>
        <v>359148.863</v>
      </c>
      <c r="H6" s="28">
        <f t="shared" si="3"/>
        <v>370323.979</v>
      </c>
      <c r="I6" s="28">
        <f t="shared" si="3"/>
        <v>379789.907</v>
      </c>
      <c r="J6" s="28">
        <f t="shared" si="3"/>
        <v>387047.684</v>
      </c>
      <c r="K6" s="28">
        <f t="shared" si="3"/>
        <v>394726.132</v>
      </c>
      <c r="L6" s="28">
        <f t="shared" si="3"/>
        <v>402193.147</v>
      </c>
      <c r="M6" s="28">
        <f t="shared" si="3"/>
        <v>414834.621</v>
      </c>
      <c r="N6" s="28">
        <f t="shared" si="3"/>
        <v>421597.18100000004</v>
      </c>
      <c r="O6" s="28">
        <f t="shared" si="3"/>
        <v>426573.461</v>
      </c>
      <c r="P6" s="28">
        <f t="shared" si="3"/>
        <v>419925.81799999997</v>
      </c>
      <c r="Q6" s="28">
        <f t="shared" si="3"/>
        <v>419551.48699999996</v>
      </c>
      <c r="R6" s="28">
        <f t="shared" si="3"/>
        <v>412203.494</v>
      </c>
      <c r="S6" s="28">
        <f t="shared" si="3"/>
        <v>401884.652</v>
      </c>
      <c r="T6" s="28">
        <f aca="true" t="shared" si="4" ref="T6:U6">SUM(T39:T40)</f>
        <v>398248.76</v>
      </c>
      <c r="U6" s="28">
        <f t="shared" si="4"/>
        <v>405743.017</v>
      </c>
      <c r="V6" s="28">
        <f aca="true" t="shared" si="5" ref="V6">SUM(V39:V40)</f>
        <v>396936.311</v>
      </c>
    </row>
    <row r="7" spans="2:22" ht="15">
      <c r="B7" s="18" t="s">
        <v>58</v>
      </c>
      <c r="C7" s="28">
        <f>SUM(C41:C42)</f>
        <v>134729.3</v>
      </c>
      <c r="D7" s="28">
        <f aca="true" t="shared" si="6" ref="D7:S7">SUM(D41:D42)</f>
        <v>135057.91799999998</v>
      </c>
      <c r="E7" s="28">
        <f t="shared" si="6"/>
        <v>135437.91799999998</v>
      </c>
      <c r="F7" s="28">
        <f t="shared" si="6"/>
        <v>135860.91799999998</v>
      </c>
      <c r="G7" s="28">
        <f t="shared" si="6"/>
        <v>137713.044</v>
      </c>
      <c r="H7" s="28">
        <f t="shared" si="6"/>
        <v>139271.119</v>
      </c>
      <c r="I7" s="28">
        <f t="shared" si="6"/>
        <v>139516.228</v>
      </c>
      <c r="J7" s="28">
        <f t="shared" si="6"/>
        <v>140305.321</v>
      </c>
      <c r="K7" s="28">
        <f t="shared" si="6"/>
        <v>140972.082</v>
      </c>
      <c r="L7" s="28">
        <f t="shared" si="6"/>
        <v>142246.622</v>
      </c>
      <c r="M7" s="28">
        <f t="shared" si="6"/>
        <v>143113.156</v>
      </c>
      <c r="N7" s="28">
        <f t="shared" si="6"/>
        <v>144459.06900000002</v>
      </c>
      <c r="O7" s="28">
        <f t="shared" si="6"/>
        <v>145059.91400000002</v>
      </c>
      <c r="P7" s="28">
        <f t="shared" si="6"/>
        <v>146165.47</v>
      </c>
      <c r="Q7" s="28">
        <f t="shared" si="6"/>
        <v>146322.52300000002</v>
      </c>
      <c r="R7" s="28">
        <f t="shared" si="6"/>
        <v>148311.422</v>
      </c>
      <c r="S7" s="28">
        <f t="shared" si="6"/>
        <v>149838.049</v>
      </c>
      <c r="T7" s="28">
        <f aca="true" t="shared" si="7" ref="T7:U7">SUM(T41:T42)</f>
        <v>150480.90600000002</v>
      </c>
      <c r="U7" s="28">
        <f t="shared" si="7"/>
        <v>150501.448</v>
      </c>
      <c r="V7" s="28">
        <f aca="true" t="shared" si="8" ref="V7">SUM(V41:V42)</f>
        <v>150912.345</v>
      </c>
    </row>
    <row r="8" spans="2:22" ht="15">
      <c r="B8" s="31" t="s">
        <v>115</v>
      </c>
      <c r="C8" s="28">
        <f>SUM(C43:C44)</f>
        <v>95932.3</v>
      </c>
      <c r="D8" s="28">
        <f aca="true" t="shared" si="9" ref="D8:S8">SUM(D43:D44)</f>
        <v>96099.918</v>
      </c>
      <c r="E8" s="28">
        <f t="shared" si="9"/>
        <v>96422.918</v>
      </c>
      <c r="F8" s="28">
        <f t="shared" si="9"/>
        <v>97126.918</v>
      </c>
      <c r="G8" s="28">
        <f t="shared" si="9"/>
        <v>98019.04400000001</v>
      </c>
      <c r="H8" s="28">
        <f t="shared" si="9"/>
        <v>98360.589</v>
      </c>
      <c r="I8" s="28">
        <f t="shared" si="9"/>
        <v>98167.728</v>
      </c>
      <c r="J8" s="28">
        <f t="shared" si="9"/>
        <v>98921.821</v>
      </c>
      <c r="K8" s="28">
        <f t="shared" si="9"/>
        <v>99272.66500000001</v>
      </c>
      <c r="L8" s="28">
        <f t="shared" si="9"/>
        <v>99948.205</v>
      </c>
      <c r="M8" s="28">
        <f t="shared" si="9"/>
        <v>100847.739</v>
      </c>
      <c r="N8" s="28">
        <f t="shared" si="9"/>
        <v>101967.308</v>
      </c>
      <c r="O8" s="28">
        <f t="shared" si="9"/>
        <v>102098.636</v>
      </c>
      <c r="P8" s="28">
        <f t="shared" si="9"/>
        <v>103054.77100000001</v>
      </c>
      <c r="Q8" s="28">
        <f t="shared" si="9"/>
        <v>102878.734</v>
      </c>
      <c r="R8" s="28">
        <f t="shared" si="9"/>
        <v>103707.441</v>
      </c>
      <c r="S8" s="28">
        <f t="shared" si="9"/>
        <v>104031.133</v>
      </c>
      <c r="T8" s="28">
        <f aca="true" t="shared" si="10" ref="T8:U8">SUM(T43:T44)</f>
        <v>104446.475</v>
      </c>
      <c r="U8" s="28">
        <f t="shared" si="10"/>
        <v>104643.324</v>
      </c>
      <c r="V8" s="28">
        <f aca="true" t="shared" si="11" ref="V8">SUM(V43:V44)</f>
        <v>105033.14600000001</v>
      </c>
    </row>
    <row r="9" spans="2:22" ht="15">
      <c r="B9" s="31" t="s">
        <v>116</v>
      </c>
      <c r="C9" s="28">
        <f>SUM(C45:C46)</f>
        <v>18321</v>
      </c>
      <c r="D9" s="28">
        <f aca="true" t="shared" si="12" ref="D9:S9">SUM(D45:D46)</f>
        <v>18346</v>
      </c>
      <c r="E9" s="28">
        <f t="shared" si="12"/>
        <v>18331</v>
      </c>
      <c r="F9" s="28">
        <f t="shared" si="12"/>
        <v>18381</v>
      </c>
      <c r="G9" s="28">
        <f t="shared" si="12"/>
        <v>18758</v>
      </c>
      <c r="H9" s="28">
        <f t="shared" si="12"/>
        <v>19245.53</v>
      </c>
      <c r="I9" s="28">
        <f t="shared" si="12"/>
        <v>19689.5</v>
      </c>
      <c r="J9" s="28">
        <f t="shared" si="12"/>
        <v>19668.5</v>
      </c>
      <c r="K9" s="28">
        <f t="shared" si="12"/>
        <v>19992.417</v>
      </c>
      <c r="L9" s="28">
        <f t="shared" si="12"/>
        <v>20194.417</v>
      </c>
      <c r="M9" s="28">
        <f t="shared" si="12"/>
        <v>20360.417</v>
      </c>
      <c r="N9" s="28">
        <f t="shared" si="12"/>
        <v>20580.101</v>
      </c>
      <c r="O9" s="28">
        <f t="shared" si="12"/>
        <v>20918.618</v>
      </c>
      <c r="P9" s="28">
        <f t="shared" si="12"/>
        <v>21050.039</v>
      </c>
      <c r="Q9" s="28">
        <f t="shared" si="12"/>
        <v>21238.129</v>
      </c>
      <c r="R9" s="28">
        <f t="shared" si="12"/>
        <v>21561.321</v>
      </c>
      <c r="S9" s="28">
        <f t="shared" si="12"/>
        <v>22804.216</v>
      </c>
      <c r="T9" s="28">
        <f aca="true" t="shared" si="13" ref="T9:U9">SUM(T45:T46)</f>
        <v>23247.851</v>
      </c>
      <c r="U9" s="28">
        <f t="shared" si="13"/>
        <v>23210.044</v>
      </c>
      <c r="V9" s="28">
        <f aca="true" t="shared" si="14" ref="V9">SUM(V45:V46)</f>
        <v>23231.119</v>
      </c>
    </row>
    <row r="10" spans="2:22" ht="15">
      <c r="B10" s="31" t="s">
        <v>117</v>
      </c>
      <c r="C10" s="28">
        <f>SUM(C47:C48)</f>
        <v>20476</v>
      </c>
      <c r="D10" s="28">
        <f aca="true" t="shared" si="15" ref="D10:S10">SUM(D47:D48)</f>
        <v>20612</v>
      </c>
      <c r="E10" s="28">
        <f t="shared" si="15"/>
        <v>20684</v>
      </c>
      <c r="F10" s="28">
        <f t="shared" si="15"/>
        <v>20353</v>
      </c>
      <c r="G10" s="28">
        <f t="shared" si="15"/>
        <v>20936</v>
      </c>
      <c r="H10" s="28">
        <f t="shared" si="15"/>
        <v>21665</v>
      </c>
      <c r="I10" s="28">
        <f t="shared" si="15"/>
        <v>21659</v>
      </c>
      <c r="J10" s="28">
        <f t="shared" si="15"/>
        <v>21715</v>
      </c>
      <c r="K10" s="28">
        <f t="shared" si="15"/>
        <v>21707</v>
      </c>
      <c r="L10" s="28">
        <f t="shared" si="15"/>
        <v>22104</v>
      </c>
      <c r="M10" s="28">
        <f t="shared" si="15"/>
        <v>21905</v>
      </c>
      <c r="N10" s="28">
        <f t="shared" si="15"/>
        <v>21911.66</v>
      </c>
      <c r="O10" s="28">
        <f t="shared" si="15"/>
        <v>22042.66</v>
      </c>
      <c r="P10" s="28">
        <f t="shared" si="15"/>
        <v>22060.66</v>
      </c>
      <c r="Q10" s="28">
        <f t="shared" si="15"/>
        <v>22205.66</v>
      </c>
      <c r="R10" s="28">
        <f t="shared" si="15"/>
        <v>23042.66</v>
      </c>
      <c r="S10" s="28">
        <f t="shared" si="15"/>
        <v>23002.7</v>
      </c>
      <c r="T10" s="28">
        <f aca="true" t="shared" si="16" ref="T10:U10">SUM(T47:T48)</f>
        <v>22786.58</v>
      </c>
      <c r="U10" s="28">
        <f t="shared" si="16"/>
        <v>22648.08</v>
      </c>
      <c r="V10" s="28">
        <f aca="true" t="shared" si="17" ref="V10">SUM(V47:V48)</f>
        <v>22648.08</v>
      </c>
    </row>
    <row r="11" spans="2:22" ht="15">
      <c r="B11" s="18" t="s">
        <v>59</v>
      </c>
      <c r="C11" s="28">
        <f>SUM(C49:C50)</f>
        <v>604</v>
      </c>
      <c r="D11" s="28">
        <f aca="true" t="shared" si="18" ref="D11:S11">SUM(D49:D50)</f>
        <v>587</v>
      </c>
      <c r="E11" s="28">
        <f t="shared" si="18"/>
        <v>682</v>
      </c>
      <c r="F11" s="28">
        <f t="shared" si="18"/>
        <v>723</v>
      </c>
      <c r="G11" s="28">
        <f t="shared" si="18"/>
        <v>658</v>
      </c>
      <c r="H11" s="28">
        <f t="shared" si="18"/>
        <v>685.915</v>
      </c>
      <c r="I11" s="28">
        <f t="shared" si="18"/>
        <v>696.915</v>
      </c>
      <c r="J11" s="28">
        <f t="shared" si="18"/>
        <v>699.915</v>
      </c>
      <c r="K11" s="28">
        <f t="shared" si="18"/>
        <v>699.915</v>
      </c>
      <c r="L11" s="28">
        <f t="shared" si="18"/>
        <v>726.915</v>
      </c>
      <c r="M11" s="28">
        <f t="shared" si="18"/>
        <v>760.915</v>
      </c>
      <c r="N11" s="28">
        <f t="shared" si="18"/>
        <v>776.2149999999999</v>
      </c>
      <c r="O11" s="28">
        <f t="shared" si="18"/>
        <v>785.2149999999999</v>
      </c>
      <c r="P11" s="28">
        <f t="shared" si="18"/>
        <v>797.2149999999999</v>
      </c>
      <c r="Q11" s="28">
        <f t="shared" si="18"/>
        <v>839.2149999999999</v>
      </c>
      <c r="R11" s="28">
        <f t="shared" si="18"/>
        <v>839.2149999999999</v>
      </c>
      <c r="S11" s="28">
        <f t="shared" si="18"/>
        <v>841.434</v>
      </c>
      <c r="T11" s="28">
        <f aca="true" t="shared" si="19" ref="T11:U11">SUM(T49:T50)</f>
        <v>848.155</v>
      </c>
      <c r="U11" s="28">
        <f t="shared" si="19"/>
        <v>861.155</v>
      </c>
      <c r="V11" s="28">
        <f aca="true" t="shared" si="20" ref="V11">SUM(V49:V50)</f>
        <v>866.155</v>
      </c>
    </row>
    <row r="12" spans="2:22" ht="15">
      <c r="B12" s="18" t="s">
        <v>60</v>
      </c>
      <c r="C12" s="28">
        <f>SUM(C51:C52)</f>
        <v>12296.5</v>
      </c>
      <c r="D12" s="28">
        <f aca="true" t="shared" si="21" ref="D12:S12">SUM(D51:D52)</f>
        <v>16844.8</v>
      </c>
      <c r="E12" s="28">
        <f t="shared" si="21"/>
        <v>22602.7</v>
      </c>
      <c r="F12" s="28">
        <f t="shared" si="21"/>
        <v>27252.8</v>
      </c>
      <c r="G12" s="28">
        <f t="shared" si="21"/>
        <v>33156.025</v>
      </c>
      <c r="H12" s="28">
        <f t="shared" si="21"/>
        <v>38772.644</v>
      </c>
      <c r="I12" s="28">
        <f t="shared" si="21"/>
        <v>45612.394</v>
      </c>
      <c r="J12" s="28">
        <f t="shared" si="21"/>
        <v>53444.583999999995</v>
      </c>
      <c r="K12" s="28">
        <f t="shared" si="21"/>
        <v>60142.414</v>
      </c>
      <c r="L12" s="28">
        <f t="shared" si="21"/>
        <v>70883.44</v>
      </c>
      <c r="M12" s="28">
        <f t="shared" si="21"/>
        <v>78989.18000000001</v>
      </c>
      <c r="N12" s="28">
        <f t="shared" si="21"/>
        <v>87406.549</v>
      </c>
      <c r="O12" s="28">
        <f t="shared" si="21"/>
        <v>97146.201</v>
      </c>
      <c r="P12" s="28">
        <f t="shared" si="21"/>
        <v>105725.143</v>
      </c>
      <c r="Q12" s="28">
        <f t="shared" si="21"/>
        <v>115631.088</v>
      </c>
      <c r="R12" s="28">
        <f t="shared" si="21"/>
        <v>127170.55500000001</v>
      </c>
      <c r="S12" s="28">
        <f t="shared" si="21"/>
        <v>137997.601</v>
      </c>
      <c r="T12" s="28">
        <f aca="true" t="shared" si="22" ref="T12:U12">SUM(T51:T52)</f>
        <v>148919.984</v>
      </c>
      <c r="U12" s="28">
        <f t="shared" si="22"/>
        <v>157171.94100000002</v>
      </c>
      <c r="V12" s="28">
        <f aca="true" t="shared" si="23" ref="V12">SUM(V51:V52)</f>
        <v>167139.55800000002</v>
      </c>
    </row>
    <row r="13" spans="2:22" ht="15">
      <c r="B13" s="18" t="s">
        <v>122</v>
      </c>
      <c r="C13" s="28">
        <f>SUM(C53:C56)</f>
        <v>175</v>
      </c>
      <c r="D13" s="28">
        <f aca="true" t="shared" si="24" ref="D13:S13">SUM(D53:D56)</f>
        <v>272.15999999999997</v>
      </c>
      <c r="E13" s="28">
        <f t="shared" si="24"/>
        <v>354.593</v>
      </c>
      <c r="F13" s="28">
        <f t="shared" si="24"/>
        <v>588.17</v>
      </c>
      <c r="G13" s="28">
        <f t="shared" si="24"/>
        <v>1294.974</v>
      </c>
      <c r="H13" s="28">
        <f t="shared" si="24"/>
        <v>2268.187</v>
      </c>
      <c r="I13" s="28">
        <f t="shared" si="24"/>
        <v>3223.924</v>
      </c>
      <c r="J13" s="28">
        <f t="shared" si="24"/>
        <v>4985.133</v>
      </c>
      <c r="K13" s="28">
        <f t="shared" si="24"/>
        <v>10435.182</v>
      </c>
      <c r="L13" s="28">
        <f t="shared" si="24"/>
        <v>16999.488999999998</v>
      </c>
      <c r="M13" s="28">
        <f t="shared" si="24"/>
        <v>30616.357</v>
      </c>
      <c r="N13" s="28">
        <f t="shared" si="24"/>
        <v>53286.999</v>
      </c>
      <c r="O13" s="28">
        <f t="shared" si="24"/>
        <v>71132.256</v>
      </c>
      <c r="P13" s="28">
        <f t="shared" si="24"/>
        <v>79689.97699999998</v>
      </c>
      <c r="Q13" s="28">
        <f t="shared" si="24"/>
        <v>83617.78499999999</v>
      </c>
      <c r="R13" s="28">
        <f t="shared" si="24"/>
        <v>87687.969</v>
      </c>
      <c r="S13" s="28">
        <f t="shared" si="24"/>
        <v>91497.572</v>
      </c>
      <c r="T13" s="28">
        <f aca="true" t="shared" si="25" ref="T13:U13">SUM(T53:T56)</f>
        <v>96230.848</v>
      </c>
      <c r="U13" s="28">
        <f t="shared" si="25"/>
        <v>104061.939</v>
      </c>
      <c r="V13" s="28">
        <f aca="true" t="shared" si="26" ref="V13">SUM(V53:V56)</f>
        <v>120392.965</v>
      </c>
    </row>
    <row r="14" spans="2:22" ht="15">
      <c r="B14" s="31" t="s">
        <v>61</v>
      </c>
      <c r="C14" s="28">
        <f>SUM(C53:C54)</f>
        <v>0</v>
      </c>
      <c r="D14" s="28">
        <f aca="true" t="shared" si="27" ref="D14:S14">SUM(D53:D54)</f>
        <v>0</v>
      </c>
      <c r="E14" s="28">
        <f t="shared" si="27"/>
        <v>0</v>
      </c>
      <c r="F14" s="28">
        <f t="shared" si="27"/>
        <v>0</v>
      </c>
      <c r="G14" s="28">
        <f t="shared" si="27"/>
        <v>0</v>
      </c>
      <c r="H14" s="28">
        <f t="shared" si="27"/>
        <v>0</v>
      </c>
      <c r="I14" s="28">
        <f t="shared" si="27"/>
        <v>11</v>
      </c>
      <c r="J14" s="28">
        <f t="shared" si="27"/>
        <v>11</v>
      </c>
      <c r="K14" s="28">
        <f t="shared" si="27"/>
        <v>61</v>
      </c>
      <c r="L14" s="28">
        <f t="shared" si="27"/>
        <v>284</v>
      </c>
      <c r="M14" s="28">
        <f t="shared" si="27"/>
        <v>734</v>
      </c>
      <c r="N14" s="28">
        <f t="shared" si="27"/>
        <v>1151</v>
      </c>
      <c r="O14" s="28">
        <f t="shared" si="27"/>
        <v>2002</v>
      </c>
      <c r="P14" s="28">
        <f t="shared" si="27"/>
        <v>2306.063</v>
      </c>
      <c r="Q14" s="28">
        <f t="shared" si="27"/>
        <v>2306.063</v>
      </c>
      <c r="R14" s="28">
        <f t="shared" si="27"/>
        <v>2306.063</v>
      </c>
      <c r="S14" s="28">
        <f t="shared" si="27"/>
        <v>2306.063</v>
      </c>
      <c r="T14" s="28">
        <f aca="true" t="shared" si="28" ref="T14:U14">SUM(T53:T54)</f>
        <v>2306.1330000000003</v>
      </c>
      <c r="U14" s="28">
        <f t="shared" si="28"/>
        <v>2306.154</v>
      </c>
      <c r="V14" s="28">
        <f aca="true" t="shared" si="29" ref="V14">SUM(V53:V54)</f>
        <v>2315.4919999999997</v>
      </c>
    </row>
    <row r="15" spans="2:22" ht="15">
      <c r="B15" s="31" t="s">
        <v>62</v>
      </c>
      <c r="C15" s="28">
        <f>SUM(C55:C56)</f>
        <v>175</v>
      </c>
      <c r="D15" s="28">
        <f aca="true" t="shared" si="30" ref="D15:S15">SUM(D55:D56)</f>
        <v>272.15999999999997</v>
      </c>
      <c r="E15" s="28">
        <f t="shared" si="30"/>
        <v>354.593</v>
      </c>
      <c r="F15" s="28">
        <f t="shared" si="30"/>
        <v>588.17</v>
      </c>
      <c r="G15" s="28">
        <f t="shared" si="30"/>
        <v>1294.974</v>
      </c>
      <c r="H15" s="28">
        <f t="shared" si="30"/>
        <v>2268.187</v>
      </c>
      <c r="I15" s="28">
        <f t="shared" si="30"/>
        <v>3212.924</v>
      </c>
      <c r="J15" s="28">
        <f t="shared" si="30"/>
        <v>4974.133</v>
      </c>
      <c r="K15" s="28">
        <f t="shared" si="30"/>
        <v>10374.182</v>
      </c>
      <c r="L15" s="28">
        <f t="shared" si="30"/>
        <v>16715.488999999998</v>
      </c>
      <c r="M15" s="28">
        <f t="shared" si="30"/>
        <v>29882.357</v>
      </c>
      <c r="N15" s="28">
        <f t="shared" si="30"/>
        <v>52135.999</v>
      </c>
      <c r="O15" s="28">
        <f t="shared" si="30"/>
        <v>69130.25600000001</v>
      </c>
      <c r="P15" s="28">
        <f t="shared" si="30"/>
        <v>77383.91399999999</v>
      </c>
      <c r="Q15" s="28">
        <f t="shared" si="30"/>
        <v>81311.722</v>
      </c>
      <c r="R15" s="28">
        <f t="shared" si="30"/>
        <v>85381.906</v>
      </c>
      <c r="S15" s="28">
        <f t="shared" si="30"/>
        <v>89191.509</v>
      </c>
      <c r="T15" s="28">
        <f aca="true" t="shared" si="31" ref="T15:U15">SUM(T55:T56)</f>
        <v>93924.715</v>
      </c>
      <c r="U15" s="28">
        <f t="shared" si="31"/>
        <v>101755.785</v>
      </c>
      <c r="V15" s="28">
        <f aca="true" t="shared" si="32" ref="V15">SUM(V55:V56)</f>
        <v>118077.473</v>
      </c>
    </row>
    <row r="16" spans="2:22" ht="15">
      <c r="B16" s="18" t="s">
        <v>63</v>
      </c>
      <c r="C16" s="28">
        <f>SUM(C57:C58)</f>
        <v>213</v>
      </c>
      <c r="D16" s="28">
        <f aca="true" t="shared" si="33" ref="D16:S16">SUM(D57:D58)</f>
        <v>215</v>
      </c>
      <c r="E16" s="28">
        <f t="shared" si="33"/>
        <v>218</v>
      </c>
      <c r="F16" s="28">
        <f t="shared" si="33"/>
        <v>219</v>
      </c>
      <c r="G16" s="28">
        <f t="shared" si="33"/>
        <v>218</v>
      </c>
      <c r="H16" s="28">
        <f t="shared" si="33"/>
        <v>216</v>
      </c>
      <c r="I16" s="28">
        <f t="shared" si="33"/>
        <v>215</v>
      </c>
      <c r="J16" s="28">
        <f t="shared" si="33"/>
        <v>215</v>
      </c>
      <c r="K16" s="28">
        <f t="shared" si="33"/>
        <v>218</v>
      </c>
      <c r="L16" s="28">
        <f t="shared" si="33"/>
        <v>216</v>
      </c>
      <c r="M16" s="28">
        <f t="shared" si="33"/>
        <v>216</v>
      </c>
      <c r="N16" s="28">
        <f t="shared" si="33"/>
        <v>215.022</v>
      </c>
      <c r="O16" s="28">
        <f t="shared" si="33"/>
        <v>216.205</v>
      </c>
      <c r="P16" s="28">
        <f t="shared" si="33"/>
        <v>223.284</v>
      </c>
      <c r="Q16" s="28">
        <f t="shared" si="33"/>
        <v>225.804</v>
      </c>
      <c r="R16" s="28">
        <f t="shared" si="33"/>
        <v>223.125</v>
      </c>
      <c r="S16" s="28">
        <f t="shared" si="33"/>
        <v>225.02</v>
      </c>
      <c r="T16" s="28">
        <f aca="true" t="shared" si="34" ref="T16:U16">SUM(T57:T58)</f>
        <v>224.066</v>
      </c>
      <c r="U16" s="28">
        <f t="shared" si="34"/>
        <v>223.198</v>
      </c>
      <c r="V16" s="28">
        <f aca="true" t="shared" si="35" ref="V16">SUM(V57:V58)</f>
        <v>218.863</v>
      </c>
    </row>
    <row r="17" spans="2:22" ht="15">
      <c r="B17" s="18" t="s">
        <v>123</v>
      </c>
      <c r="C17" s="28">
        <f>SUM(C59:C60)</f>
        <v>124851</v>
      </c>
      <c r="D17" s="28">
        <f aca="true" t="shared" si="36" ref="D17:S17">SUM(D59:D60)</f>
        <v>124882</v>
      </c>
      <c r="E17" s="28">
        <f t="shared" si="36"/>
        <v>126297</v>
      </c>
      <c r="F17" s="28">
        <f t="shared" si="36"/>
        <v>125416</v>
      </c>
      <c r="G17" s="28">
        <f t="shared" si="36"/>
        <v>124555</v>
      </c>
      <c r="H17" s="28">
        <f t="shared" si="36"/>
        <v>123142</v>
      </c>
      <c r="I17" s="28">
        <f t="shared" si="36"/>
        <v>122837</v>
      </c>
      <c r="J17" s="28">
        <f t="shared" si="36"/>
        <v>121850</v>
      </c>
      <c r="K17" s="28">
        <f t="shared" si="36"/>
        <v>122152</v>
      </c>
      <c r="L17" s="28">
        <f t="shared" si="36"/>
        <v>121684</v>
      </c>
      <c r="M17" s="28">
        <f t="shared" si="36"/>
        <v>120866</v>
      </c>
      <c r="N17" s="28">
        <f t="shared" si="36"/>
        <v>121424</v>
      </c>
      <c r="O17" s="28">
        <f t="shared" si="36"/>
        <v>113237</v>
      </c>
      <c r="P17" s="28">
        <f t="shared" si="36"/>
        <v>113065</v>
      </c>
      <c r="Q17" s="28">
        <f t="shared" si="36"/>
        <v>113578</v>
      </c>
      <c r="R17" s="28">
        <f t="shared" si="36"/>
        <v>112470</v>
      </c>
      <c r="S17" s="28">
        <f t="shared" si="36"/>
        <v>112554</v>
      </c>
      <c r="T17" s="28">
        <f aca="true" t="shared" si="37" ref="T17:U17">SUM(T59:T60)</f>
        <v>111523.59</v>
      </c>
      <c r="U17" s="28">
        <f t="shared" si="37"/>
        <v>111239.59</v>
      </c>
      <c r="V17" s="28">
        <f aca="true" t="shared" si="38" ref="V17">SUM(V59:V60)</f>
        <v>109953.59</v>
      </c>
    </row>
    <row r="18" spans="2:22" ht="15">
      <c r="B18" s="20" t="s">
        <v>124</v>
      </c>
      <c r="C18" s="30">
        <f>SUM(C61:C62)</f>
        <v>263.45</v>
      </c>
      <c r="D18" s="30">
        <f aca="true" t="shared" si="39" ref="D18:S18">SUM(D61:D62)</f>
        <v>210.45</v>
      </c>
      <c r="E18" s="30">
        <f t="shared" si="39"/>
        <v>220.45</v>
      </c>
      <c r="F18" s="30">
        <f t="shared" si="39"/>
        <v>695.45</v>
      </c>
      <c r="G18" s="30">
        <f t="shared" si="39"/>
        <v>534.45</v>
      </c>
      <c r="H18" s="30">
        <f t="shared" si="39"/>
        <v>977.45</v>
      </c>
      <c r="I18" s="30">
        <f t="shared" si="39"/>
        <v>1149.45</v>
      </c>
      <c r="J18" s="30">
        <f t="shared" si="39"/>
        <v>900.45</v>
      </c>
      <c r="K18" s="30">
        <f t="shared" si="39"/>
        <v>907.45</v>
      </c>
      <c r="L18" s="30">
        <f t="shared" si="39"/>
        <v>935.7950000000001</v>
      </c>
      <c r="M18" s="30">
        <f t="shared" si="39"/>
        <v>935.7950000000001</v>
      </c>
      <c r="N18" s="30">
        <f t="shared" si="39"/>
        <v>944.7950000000001</v>
      </c>
      <c r="O18" s="30">
        <f t="shared" si="39"/>
        <v>826.7950000000001</v>
      </c>
      <c r="P18" s="30">
        <f t="shared" si="39"/>
        <v>889.7950000000001</v>
      </c>
      <c r="Q18" s="30">
        <f t="shared" si="39"/>
        <v>942.7950000000001</v>
      </c>
      <c r="R18" s="30">
        <f t="shared" si="39"/>
        <v>934.095</v>
      </c>
      <c r="S18" s="30">
        <f t="shared" si="39"/>
        <v>917.095</v>
      </c>
      <c r="T18" s="30">
        <f aca="true" t="shared" si="40" ref="T18:U18">SUM(T61:T62)</f>
        <v>942.1560000000001</v>
      </c>
      <c r="U18" s="30">
        <f t="shared" si="40"/>
        <v>954.636</v>
      </c>
      <c r="V18" s="30">
        <f aca="true" t="shared" si="41" ref="V18">SUM(V61:V62)</f>
        <v>918.424</v>
      </c>
    </row>
    <row r="19" ht="15" customHeight="1">
      <c r="B19" s="22" t="s">
        <v>125</v>
      </c>
    </row>
    <row r="21" spans="3:21" ht="15">
      <c r="C21" s="89"/>
      <c r="U21" s="89"/>
    </row>
    <row r="22" spans="3:21" ht="15">
      <c r="C22" s="89"/>
      <c r="U22" s="89"/>
    </row>
    <row r="23" spans="3:21" ht="15">
      <c r="C23" s="89"/>
      <c r="U23" s="89"/>
    </row>
    <row r="24" spans="3:21" ht="15">
      <c r="C24" s="89"/>
      <c r="U24" s="89"/>
    </row>
    <row r="25" ht="15">
      <c r="U25" s="89"/>
    </row>
    <row r="27" s="4" customFormat="1" ht="15">
      <c r="A27" s="3" t="s">
        <v>107</v>
      </c>
    </row>
    <row r="28" s="4" customFormat="1" ht="15"/>
    <row r="29" spans="1:2" s="4" customFormat="1" ht="15">
      <c r="A29" s="4" t="s">
        <v>1</v>
      </c>
      <c r="B29" s="142">
        <v>44353.66086805555</v>
      </c>
    </row>
    <row r="30" spans="1:5" s="4" customFormat="1" ht="15">
      <c r="A30" s="4" t="s">
        <v>3</v>
      </c>
      <c r="B30" s="142">
        <v>44398.594690046295</v>
      </c>
      <c r="D30" s="2" t="s">
        <v>2</v>
      </c>
      <c r="E30" s="2" t="s">
        <v>455</v>
      </c>
    </row>
    <row r="31" spans="1:2" s="4" customFormat="1" ht="15">
      <c r="A31" s="4" t="s">
        <v>4</v>
      </c>
      <c r="B31" s="4" t="s">
        <v>5</v>
      </c>
    </row>
    <row r="32" s="4" customFormat="1" ht="15"/>
    <row r="33" spans="1:2" s="4" customFormat="1" ht="12.75">
      <c r="A33" s="4" t="s">
        <v>6</v>
      </c>
      <c r="B33" s="94" t="s">
        <v>461</v>
      </c>
    </row>
    <row r="34" spans="1:2" s="4" customFormat="1" ht="15">
      <c r="A34" s="4" t="s">
        <v>7</v>
      </c>
      <c r="B34" s="4" t="s">
        <v>108</v>
      </c>
    </row>
    <row r="35" s="4" customFormat="1" ht="15"/>
    <row r="36" spans="1:22" s="4" customFormat="1" ht="15">
      <c r="A36" s="5" t="s">
        <v>109</v>
      </c>
      <c r="B36" s="5" t="s">
        <v>110</v>
      </c>
      <c r="C36" s="5" t="s">
        <v>83</v>
      </c>
      <c r="D36" s="5" t="s">
        <v>84</v>
      </c>
      <c r="E36" s="5" t="s">
        <v>85</v>
      </c>
      <c r="F36" s="5" t="s">
        <v>86</v>
      </c>
      <c r="G36" s="5" t="s">
        <v>87</v>
      </c>
      <c r="H36" s="5" t="s">
        <v>88</v>
      </c>
      <c r="I36" s="5" t="s">
        <v>89</v>
      </c>
      <c r="J36" s="5" t="s">
        <v>90</v>
      </c>
      <c r="K36" s="5" t="s">
        <v>91</v>
      </c>
      <c r="L36" s="5" t="s">
        <v>92</v>
      </c>
      <c r="M36" s="5" t="s">
        <v>93</v>
      </c>
      <c r="N36" s="5" t="s">
        <v>94</v>
      </c>
      <c r="O36" s="5" t="s">
        <v>95</v>
      </c>
      <c r="P36" s="5" t="s">
        <v>96</v>
      </c>
      <c r="Q36" s="5" t="s">
        <v>97</v>
      </c>
      <c r="R36" s="5" t="s">
        <v>98</v>
      </c>
      <c r="S36" s="5" t="s">
        <v>111</v>
      </c>
      <c r="T36" s="5">
        <v>2017</v>
      </c>
      <c r="U36" s="5">
        <v>2018</v>
      </c>
      <c r="V36" s="5">
        <v>2019</v>
      </c>
    </row>
    <row r="37" spans="1:22" s="4" customFormat="1" ht="12.75">
      <c r="A37" s="93" t="s">
        <v>12</v>
      </c>
      <c r="B37" s="93" t="s">
        <v>112</v>
      </c>
      <c r="C37" s="118">
        <v>577682.662</v>
      </c>
      <c r="D37" s="118">
        <v>584284.183</v>
      </c>
      <c r="E37" s="118">
        <v>596937.083</v>
      </c>
      <c r="F37" s="118">
        <v>601133.133</v>
      </c>
      <c r="G37" s="118">
        <v>616167.455</v>
      </c>
      <c r="H37" s="118">
        <v>632759.791</v>
      </c>
      <c r="I37" s="118">
        <v>648455.821</v>
      </c>
      <c r="J37" s="118">
        <v>664155.342</v>
      </c>
      <c r="K37" s="118">
        <v>682370.348</v>
      </c>
      <c r="L37" s="118">
        <v>706374.563</v>
      </c>
      <c r="M37" s="118">
        <v>739214.559</v>
      </c>
      <c r="N37" s="118">
        <v>776959.466</v>
      </c>
      <c r="O37" s="118">
        <v>803141.222</v>
      </c>
      <c r="P37" s="118">
        <v>809768.913</v>
      </c>
      <c r="Q37" s="118">
        <v>824107.054</v>
      </c>
      <c r="R37" s="118">
        <v>830860.293</v>
      </c>
      <c r="S37" s="118">
        <v>836130.321</v>
      </c>
      <c r="T37" s="118">
        <v>843504.894</v>
      </c>
      <c r="U37" s="118">
        <v>860820.944</v>
      </c>
      <c r="V37" s="118">
        <v>872628.931</v>
      </c>
    </row>
    <row r="38" spans="1:22" s="4" customFormat="1" ht="12.75">
      <c r="A38" s="93" t="s">
        <v>12</v>
      </c>
      <c r="B38" s="93" t="s">
        <v>113</v>
      </c>
      <c r="C38" s="118">
        <v>35538</v>
      </c>
      <c r="D38" s="118">
        <v>36681.301</v>
      </c>
      <c r="E38" s="118">
        <v>37424.957</v>
      </c>
      <c r="F38" s="118">
        <v>36174.177</v>
      </c>
      <c r="G38" s="118">
        <v>41110.901</v>
      </c>
      <c r="H38" s="118">
        <v>42897.503</v>
      </c>
      <c r="I38" s="118">
        <v>44584.997</v>
      </c>
      <c r="J38" s="118">
        <v>45292.745</v>
      </c>
      <c r="K38" s="118">
        <v>47882.827</v>
      </c>
      <c r="L38" s="118">
        <v>49510.845</v>
      </c>
      <c r="M38" s="118">
        <v>51117.465</v>
      </c>
      <c r="N38" s="118">
        <v>53150.364</v>
      </c>
      <c r="O38" s="118">
        <v>51835.825</v>
      </c>
      <c r="P38" s="118">
        <v>56712.789</v>
      </c>
      <c r="Q38" s="118">
        <v>56601.643</v>
      </c>
      <c r="R38" s="118">
        <v>58979.582</v>
      </c>
      <c r="S38" s="118">
        <v>59625.102</v>
      </c>
      <c r="T38" s="118">
        <v>63913.571</v>
      </c>
      <c r="U38" s="118">
        <v>69935.98</v>
      </c>
      <c r="V38" s="118">
        <v>74709.28</v>
      </c>
    </row>
    <row r="39" spans="1:22" s="4" customFormat="1" ht="12.75">
      <c r="A39" s="93" t="s">
        <v>114</v>
      </c>
      <c r="B39" s="93" t="s">
        <v>112</v>
      </c>
      <c r="C39" s="118">
        <v>306312.412</v>
      </c>
      <c r="D39" s="118">
        <v>308237.633</v>
      </c>
      <c r="E39" s="118">
        <v>313232.633</v>
      </c>
      <c r="F39" s="118">
        <v>312819.583</v>
      </c>
      <c r="G39" s="118">
        <v>320702.492</v>
      </c>
      <c r="H39" s="118">
        <v>330497.118</v>
      </c>
      <c r="I39" s="118">
        <v>338485.646</v>
      </c>
      <c r="J39" s="118">
        <v>344841.034</v>
      </c>
      <c r="K39" s="118">
        <v>350068.028</v>
      </c>
      <c r="L39" s="118">
        <v>356580.177</v>
      </c>
      <c r="M39" s="118">
        <v>369152.056</v>
      </c>
      <c r="N39" s="118">
        <v>375399.993</v>
      </c>
      <c r="O39" s="118">
        <v>383666.952</v>
      </c>
      <c r="P39" s="118">
        <v>373839.734</v>
      </c>
      <c r="Q39" s="118">
        <v>374744.12</v>
      </c>
      <c r="R39" s="118">
        <v>366027.976</v>
      </c>
      <c r="S39" s="118">
        <v>356281.835</v>
      </c>
      <c r="T39" s="118">
        <v>349748.602</v>
      </c>
      <c r="U39" s="118">
        <v>353847.986</v>
      </c>
      <c r="V39" s="118">
        <v>345037.703</v>
      </c>
    </row>
    <row r="40" spans="1:22" s="4" customFormat="1" ht="12.75">
      <c r="A40" s="93" t="s">
        <v>114</v>
      </c>
      <c r="B40" s="93" t="s">
        <v>113</v>
      </c>
      <c r="C40" s="118">
        <v>33776</v>
      </c>
      <c r="D40" s="118">
        <v>34658.523</v>
      </c>
      <c r="E40" s="118">
        <v>35316.746</v>
      </c>
      <c r="F40" s="118">
        <v>33732.389</v>
      </c>
      <c r="G40" s="118">
        <v>38446.371</v>
      </c>
      <c r="H40" s="118">
        <v>39826.861</v>
      </c>
      <c r="I40" s="118">
        <v>41304.261</v>
      </c>
      <c r="J40" s="118">
        <v>42206.65</v>
      </c>
      <c r="K40" s="118">
        <v>44658.104</v>
      </c>
      <c r="L40" s="118">
        <v>45612.97</v>
      </c>
      <c r="M40" s="118">
        <v>45682.565</v>
      </c>
      <c r="N40" s="118">
        <v>46197.188</v>
      </c>
      <c r="O40" s="118">
        <v>42906.509</v>
      </c>
      <c r="P40" s="118">
        <v>46086.084</v>
      </c>
      <c r="Q40" s="118">
        <v>44807.367</v>
      </c>
      <c r="R40" s="118">
        <v>46175.518</v>
      </c>
      <c r="S40" s="118">
        <v>45602.817</v>
      </c>
      <c r="T40" s="118">
        <v>48500.158</v>
      </c>
      <c r="U40" s="118">
        <v>51895.031</v>
      </c>
      <c r="V40" s="118">
        <v>51898.608</v>
      </c>
    </row>
    <row r="41" spans="1:22" s="4" customFormat="1" ht="12.75">
      <c r="A41" s="93" t="s">
        <v>58</v>
      </c>
      <c r="B41" s="93" t="s">
        <v>112</v>
      </c>
      <c r="C41" s="118">
        <v>133188.3</v>
      </c>
      <c r="D41" s="118">
        <v>133303.3</v>
      </c>
      <c r="E41" s="118">
        <v>133675.3</v>
      </c>
      <c r="F41" s="118">
        <v>134186.3</v>
      </c>
      <c r="G41" s="118">
        <v>135932.3</v>
      </c>
      <c r="H41" s="118">
        <v>137459.285</v>
      </c>
      <c r="I41" s="118">
        <v>137683.413</v>
      </c>
      <c r="J41" s="118">
        <v>138472.385</v>
      </c>
      <c r="K41" s="118">
        <v>139119.146</v>
      </c>
      <c r="L41" s="118">
        <v>140327.946</v>
      </c>
      <c r="M41" s="118">
        <v>141181.925</v>
      </c>
      <c r="N41" s="118">
        <v>142549.708</v>
      </c>
      <c r="O41" s="118">
        <v>143189.755</v>
      </c>
      <c r="P41" s="118">
        <v>144272.121</v>
      </c>
      <c r="Q41" s="118">
        <v>144445.252</v>
      </c>
      <c r="R41" s="118">
        <v>146407.963</v>
      </c>
      <c r="S41" s="118">
        <v>147938.625</v>
      </c>
      <c r="T41" s="118">
        <v>148699.814</v>
      </c>
      <c r="U41" s="118">
        <v>148747.832</v>
      </c>
      <c r="V41" s="118">
        <v>149112.204</v>
      </c>
    </row>
    <row r="42" spans="1:22" s="4" customFormat="1" ht="12.75">
      <c r="A42" s="93" t="s">
        <v>58</v>
      </c>
      <c r="B42" s="93" t="s">
        <v>113</v>
      </c>
      <c r="C42" s="118">
        <v>1541</v>
      </c>
      <c r="D42" s="118">
        <v>1754.618</v>
      </c>
      <c r="E42" s="118">
        <v>1762.618</v>
      </c>
      <c r="F42" s="118">
        <v>1674.618</v>
      </c>
      <c r="G42" s="118">
        <v>1780.744</v>
      </c>
      <c r="H42" s="118">
        <v>1811.834</v>
      </c>
      <c r="I42" s="118">
        <v>1832.815</v>
      </c>
      <c r="J42" s="118">
        <v>1832.936</v>
      </c>
      <c r="K42" s="118">
        <v>1852.936</v>
      </c>
      <c r="L42" s="118">
        <v>1918.676</v>
      </c>
      <c r="M42" s="118">
        <v>1931.231</v>
      </c>
      <c r="N42" s="118">
        <v>1909.361</v>
      </c>
      <c r="O42" s="118">
        <v>1870.159</v>
      </c>
      <c r="P42" s="118">
        <v>1893.349</v>
      </c>
      <c r="Q42" s="118">
        <v>1877.271</v>
      </c>
      <c r="R42" s="118">
        <v>1903.459</v>
      </c>
      <c r="S42" s="118">
        <v>1899.424</v>
      </c>
      <c r="T42" s="118">
        <v>1781.092</v>
      </c>
      <c r="U42" s="118">
        <v>1753.616</v>
      </c>
      <c r="V42" s="118">
        <v>1800.141</v>
      </c>
    </row>
    <row r="43" spans="1:22" s="4" customFormat="1" ht="12.75">
      <c r="A43" s="93" t="s">
        <v>115</v>
      </c>
      <c r="B43" s="93" t="s">
        <v>112</v>
      </c>
      <c r="C43" s="118">
        <v>94391.3</v>
      </c>
      <c r="D43" s="118">
        <v>94345.3</v>
      </c>
      <c r="E43" s="118">
        <v>94660.3</v>
      </c>
      <c r="F43" s="118">
        <v>95452.3</v>
      </c>
      <c r="G43" s="118">
        <v>96238.3</v>
      </c>
      <c r="H43" s="118">
        <v>96548.755</v>
      </c>
      <c r="I43" s="118">
        <v>96334.913</v>
      </c>
      <c r="J43" s="118">
        <v>97088.885</v>
      </c>
      <c r="K43" s="118">
        <v>97419.729</v>
      </c>
      <c r="L43" s="118">
        <v>98029.529</v>
      </c>
      <c r="M43" s="118">
        <v>98916.508</v>
      </c>
      <c r="N43" s="118">
        <v>100057.947</v>
      </c>
      <c r="O43" s="118">
        <v>100228.477</v>
      </c>
      <c r="P43" s="118">
        <v>101161.422</v>
      </c>
      <c r="Q43" s="118">
        <v>101001.463</v>
      </c>
      <c r="R43" s="118">
        <v>101803.982</v>
      </c>
      <c r="S43" s="118">
        <v>102131.709</v>
      </c>
      <c r="T43" s="118">
        <v>102665.383</v>
      </c>
      <c r="U43" s="118">
        <v>102889.708</v>
      </c>
      <c r="V43" s="118">
        <v>103234.452</v>
      </c>
    </row>
    <row r="44" spans="1:22" s="4" customFormat="1" ht="12.75">
      <c r="A44" s="93" t="s">
        <v>115</v>
      </c>
      <c r="B44" s="93" t="s">
        <v>113</v>
      </c>
      <c r="C44" s="118">
        <v>1541</v>
      </c>
      <c r="D44" s="118">
        <v>1754.618</v>
      </c>
      <c r="E44" s="118">
        <v>1762.618</v>
      </c>
      <c r="F44" s="118">
        <v>1674.618</v>
      </c>
      <c r="G44" s="118">
        <v>1780.744</v>
      </c>
      <c r="H44" s="118">
        <v>1811.834</v>
      </c>
      <c r="I44" s="118">
        <v>1832.815</v>
      </c>
      <c r="J44" s="118">
        <v>1832.936</v>
      </c>
      <c r="K44" s="118">
        <v>1852.936</v>
      </c>
      <c r="L44" s="118">
        <v>1918.676</v>
      </c>
      <c r="M44" s="118">
        <v>1931.231</v>
      </c>
      <c r="N44" s="118">
        <v>1909.361</v>
      </c>
      <c r="O44" s="118">
        <v>1870.159</v>
      </c>
      <c r="P44" s="118">
        <v>1893.349</v>
      </c>
      <c r="Q44" s="118">
        <v>1877.271</v>
      </c>
      <c r="R44" s="118">
        <v>1903.459</v>
      </c>
      <c r="S44" s="118">
        <v>1899.424</v>
      </c>
      <c r="T44" s="118">
        <v>1781.092</v>
      </c>
      <c r="U44" s="118">
        <v>1753.616</v>
      </c>
      <c r="V44" s="118">
        <v>1798.694</v>
      </c>
    </row>
    <row r="45" spans="1:22" s="4" customFormat="1" ht="12.75">
      <c r="A45" s="93" t="s">
        <v>116</v>
      </c>
      <c r="B45" s="93" t="s">
        <v>112</v>
      </c>
      <c r="C45" s="118">
        <v>18321</v>
      </c>
      <c r="D45" s="118">
        <v>18346</v>
      </c>
      <c r="E45" s="118">
        <v>18331</v>
      </c>
      <c r="F45" s="118">
        <v>18381</v>
      </c>
      <c r="G45" s="118">
        <v>18758</v>
      </c>
      <c r="H45" s="118">
        <v>19245.53</v>
      </c>
      <c r="I45" s="118">
        <v>19689.5</v>
      </c>
      <c r="J45" s="118">
        <v>19668.5</v>
      </c>
      <c r="K45" s="118">
        <v>19992.417</v>
      </c>
      <c r="L45" s="118">
        <v>20194.417</v>
      </c>
      <c r="M45" s="118">
        <v>20360.417</v>
      </c>
      <c r="N45" s="118">
        <v>20580.101</v>
      </c>
      <c r="O45" s="118">
        <v>20918.618</v>
      </c>
      <c r="P45" s="118">
        <v>21050.039</v>
      </c>
      <c r="Q45" s="118">
        <v>21238.129</v>
      </c>
      <c r="R45" s="118">
        <v>21561.321</v>
      </c>
      <c r="S45" s="118">
        <v>22804.216</v>
      </c>
      <c r="T45" s="118">
        <v>23247.851</v>
      </c>
      <c r="U45" s="118">
        <v>23210.044</v>
      </c>
      <c r="V45" s="118">
        <v>23229.672</v>
      </c>
    </row>
    <row r="46" spans="1:22" s="4" customFormat="1" ht="12.75">
      <c r="A46" s="93" t="s">
        <v>116</v>
      </c>
      <c r="B46" s="93" t="s">
        <v>113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1.447</v>
      </c>
    </row>
    <row r="47" spans="1:22" s="4" customFormat="1" ht="12.75">
      <c r="A47" s="93" t="s">
        <v>117</v>
      </c>
      <c r="B47" s="93" t="s">
        <v>112</v>
      </c>
      <c r="C47" s="118">
        <v>20476</v>
      </c>
      <c r="D47" s="118">
        <v>20612</v>
      </c>
      <c r="E47" s="118">
        <v>20684</v>
      </c>
      <c r="F47" s="118">
        <v>20353</v>
      </c>
      <c r="G47" s="118">
        <v>20936</v>
      </c>
      <c r="H47" s="118">
        <v>21665</v>
      </c>
      <c r="I47" s="118">
        <v>21659</v>
      </c>
      <c r="J47" s="118">
        <v>21715</v>
      </c>
      <c r="K47" s="118">
        <v>21707</v>
      </c>
      <c r="L47" s="118">
        <v>22104</v>
      </c>
      <c r="M47" s="118">
        <v>21905</v>
      </c>
      <c r="N47" s="118">
        <v>21911.66</v>
      </c>
      <c r="O47" s="118">
        <v>22042.66</v>
      </c>
      <c r="P47" s="118">
        <v>22060.66</v>
      </c>
      <c r="Q47" s="118">
        <v>22205.66</v>
      </c>
      <c r="R47" s="118">
        <v>23042.66</v>
      </c>
      <c r="S47" s="118">
        <v>23002.7</v>
      </c>
      <c r="T47" s="118">
        <v>22786.58</v>
      </c>
      <c r="U47" s="118">
        <v>22648.08</v>
      </c>
      <c r="V47" s="118">
        <v>22648.08</v>
      </c>
    </row>
    <row r="48" spans="1:22" s="4" customFormat="1" ht="12.75">
      <c r="A48" s="93" t="s">
        <v>117</v>
      </c>
      <c r="B48" s="93" t="s">
        <v>113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</row>
    <row r="49" spans="1:22" s="4" customFormat="1" ht="12.75">
      <c r="A49" s="93" t="s">
        <v>59</v>
      </c>
      <c r="B49" s="93" t="s">
        <v>112</v>
      </c>
      <c r="C49" s="118">
        <v>604</v>
      </c>
      <c r="D49" s="118">
        <v>587</v>
      </c>
      <c r="E49" s="118">
        <v>682</v>
      </c>
      <c r="F49" s="118">
        <v>723</v>
      </c>
      <c r="G49" s="118">
        <v>658</v>
      </c>
      <c r="H49" s="118">
        <v>685.915</v>
      </c>
      <c r="I49" s="118">
        <v>696.915</v>
      </c>
      <c r="J49" s="118">
        <v>699.915</v>
      </c>
      <c r="K49" s="118">
        <v>699.915</v>
      </c>
      <c r="L49" s="118">
        <v>726.915</v>
      </c>
      <c r="M49" s="118">
        <v>760.915</v>
      </c>
      <c r="N49" s="118">
        <v>774.415</v>
      </c>
      <c r="O49" s="118">
        <v>783.415</v>
      </c>
      <c r="P49" s="118">
        <v>795.415</v>
      </c>
      <c r="Q49" s="118">
        <v>837.415</v>
      </c>
      <c r="R49" s="118">
        <v>837.415</v>
      </c>
      <c r="S49" s="118">
        <v>840.424</v>
      </c>
      <c r="T49" s="118">
        <v>846.755</v>
      </c>
      <c r="U49" s="118">
        <v>859.755</v>
      </c>
      <c r="V49" s="118">
        <v>864.755</v>
      </c>
    </row>
    <row r="50" spans="1:22" s="4" customFormat="1" ht="12.75">
      <c r="A50" s="93" t="s">
        <v>59</v>
      </c>
      <c r="B50" s="93" t="s">
        <v>113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1.8</v>
      </c>
      <c r="O50" s="118">
        <v>1.8</v>
      </c>
      <c r="P50" s="118">
        <v>1.8</v>
      </c>
      <c r="Q50" s="118">
        <v>1.8</v>
      </c>
      <c r="R50" s="118">
        <v>1.8</v>
      </c>
      <c r="S50" s="118">
        <v>1.01</v>
      </c>
      <c r="T50" s="118">
        <v>1.4</v>
      </c>
      <c r="U50" s="118">
        <v>1.4</v>
      </c>
      <c r="V50" s="118">
        <v>1.4</v>
      </c>
    </row>
    <row r="51" spans="1:22" s="4" customFormat="1" ht="12.75">
      <c r="A51" s="93" t="s">
        <v>60</v>
      </c>
      <c r="B51" s="93" t="s">
        <v>112</v>
      </c>
      <c r="C51" s="118">
        <v>12162.5</v>
      </c>
      <c r="D51" s="118">
        <v>16684.8</v>
      </c>
      <c r="E51" s="118">
        <v>22371.7</v>
      </c>
      <c r="F51" s="118">
        <v>26891.8</v>
      </c>
      <c r="G51" s="118">
        <v>32711.8</v>
      </c>
      <c r="H51" s="118">
        <v>38294.419</v>
      </c>
      <c r="I51" s="118">
        <v>45035.169</v>
      </c>
      <c r="J51" s="118">
        <v>52855.359</v>
      </c>
      <c r="K51" s="118">
        <v>59526.189</v>
      </c>
      <c r="L51" s="118">
        <v>70195.215</v>
      </c>
      <c r="M51" s="118">
        <v>78067.955</v>
      </c>
      <c r="N51" s="118">
        <v>86644.881</v>
      </c>
      <c r="O51" s="118">
        <v>95947.643</v>
      </c>
      <c r="P51" s="118">
        <v>104352.097</v>
      </c>
      <c r="Q51" s="118">
        <v>114163.348</v>
      </c>
      <c r="R51" s="118">
        <v>125807.13</v>
      </c>
      <c r="S51" s="118">
        <v>136554.009</v>
      </c>
      <c r="T51" s="118">
        <v>147367.676</v>
      </c>
      <c r="U51" s="118">
        <v>155549.423</v>
      </c>
      <c r="V51" s="118">
        <v>165699.48</v>
      </c>
    </row>
    <row r="52" spans="1:22" s="4" customFormat="1" ht="12.75">
      <c r="A52" s="93" t="s">
        <v>60</v>
      </c>
      <c r="B52" s="93" t="s">
        <v>113</v>
      </c>
      <c r="C52" s="118">
        <v>134</v>
      </c>
      <c r="D52" s="118">
        <v>160</v>
      </c>
      <c r="E52" s="118">
        <v>231</v>
      </c>
      <c r="F52" s="118">
        <v>361</v>
      </c>
      <c r="G52" s="118">
        <v>444.225</v>
      </c>
      <c r="H52" s="118">
        <v>478.225</v>
      </c>
      <c r="I52" s="118">
        <v>577.225</v>
      </c>
      <c r="J52" s="118">
        <v>589.225</v>
      </c>
      <c r="K52" s="118">
        <v>616.225</v>
      </c>
      <c r="L52" s="118">
        <v>688.225</v>
      </c>
      <c r="M52" s="118">
        <v>921.225</v>
      </c>
      <c r="N52" s="118">
        <v>761.668</v>
      </c>
      <c r="O52" s="118">
        <v>1198.558</v>
      </c>
      <c r="P52" s="118">
        <v>1373.046</v>
      </c>
      <c r="Q52" s="118">
        <v>1467.74</v>
      </c>
      <c r="R52" s="118">
        <v>1363.425</v>
      </c>
      <c r="S52" s="118">
        <v>1443.592</v>
      </c>
      <c r="T52" s="118">
        <v>1552.308</v>
      </c>
      <c r="U52" s="118">
        <v>1622.518</v>
      </c>
      <c r="V52" s="118">
        <v>1440.078</v>
      </c>
    </row>
    <row r="53" spans="1:22" s="4" customFormat="1" ht="12.75">
      <c r="A53" s="93" t="s">
        <v>61</v>
      </c>
      <c r="B53" s="93" t="s">
        <v>112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11</v>
      </c>
      <c r="J53" s="118">
        <v>11</v>
      </c>
      <c r="K53" s="118">
        <v>61</v>
      </c>
      <c r="L53" s="118">
        <v>284</v>
      </c>
      <c r="M53" s="118">
        <v>734</v>
      </c>
      <c r="N53" s="118">
        <v>1151</v>
      </c>
      <c r="O53" s="118">
        <v>2002</v>
      </c>
      <c r="P53" s="118">
        <v>2306.063</v>
      </c>
      <c r="Q53" s="118">
        <v>2306.063</v>
      </c>
      <c r="R53" s="118">
        <v>2306.063</v>
      </c>
      <c r="S53" s="118">
        <v>2306.063</v>
      </c>
      <c r="T53" s="118">
        <v>2306.063</v>
      </c>
      <c r="U53" s="118">
        <v>2306.063</v>
      </c>
      <c r="V53" s="118">
        <v>2306.013</v>
      </c>
    </row>
    <row r="54" spans="1:22" s="4" customFormat="1" ht="12.75">
      <c r="A54" s="93" t="s">
        <v>61</v>
      </c>
      <c r="B54" s="93" t="s">
        <v>113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0.07</v>
      </c>
      <c r="U54" s="118">
        <v>0.091</v>
      </c>
      <c r="V54" s="118">
        <v>9.479</v>
      </c>
    </row>
    <row r="55" spans="1:22" s="4" customFormat="1" ht="12.75">
      <c r="A55" s="93" t="s">
        <v>62</v>
      </c>
      <c r="B55" s="93" t="s">
        <v>112</v>
      </c>
      <c r="C55" s="118">
        <v>143</v>
      </c>
      <c r="D55" s="118">
        <v>232</v>
      </c>
      <c r="E55" s="118">
        <v>305</v>
      </c>
      <c r="F55" s="118">
        <v>504</v>
      </c>
      <c r="G55" s="118">
        <v>1195.413</v>
      </c>
      <c r="H55" s="118">
        <v>2162.604</v>
      </c>
      <c r="I55" s="118">
        <v>3102.228</v>
      </c>
      <c r="J55" s="118">
        <v>4840.199</v>
      </c>
      <c r="K55" s="118">
        <v>10143.62</v>
      </c>
      <c r="L55" s="118">
        <v>15951.515</v>
      </c>
      <c r="M55" s="118">
        <v>27825.413</v>
      </c>
      <c r="N55" s="118">
        <v>48394.152</v>
      </c>
      <c r="O55" s="118">
        <v>63690.957</v>
      </c>
      <c r="P55" s="118">
        <v>70510.904</v>
      </c>
      <c r="Q55" s="118">
        <v>73371.757</v>
      </c>
      <c r="R55" s="118">
        <v>76302.026</v>
      </c>
      <c r="S55" s="118">
        <v>78935.75</v>
      </c>
      <c r="T55" s="118">
        <v>82250.359</v>
      </c>
      <c r="U55" s="118">
        <v>87524.339</v>
      </c>
      <c r="V55" s="118">
        <v>98911.907</v>
      </c>
    </row>
    <row r="56" spans="1:22" s="4" customFormat="1" ht="12.75">
      <c r="A56" s="93" t="s">
        <v>62</v>
      </c>
      <c r="B56" s="93" t="s">
        <v>113</v>
      </c>
      <c r="C56" s="118">
        <v>32</v>
      </c>
      <c r="D56" s="118">
        <v>40.16</v>
      </c>
      <c r="E56" s="118">
        <v>49.593</v>
      </c>
      <c r="F56" s="118">
        <v>84.17</v>
      </c>
      <c r="G56" s="118">
        <v>99.561</v>
      </c>
      <c r="H56" s="118">
        <v>105.583</v>
      </c>
      <c r="I56" s="118">
        <v>110.696</v>
      </c>
      <c r="J56" s="118">
        <v>133.934</v>
      </c>
      <c r="K56" s="118">
        <v>230.562</v>
      </c>
      <c r="L56" s="118">
        <v>763.974</v>
      </c>
      <c r="M56" s="118">
        <v>2056.944</v>
      </c>
      <c r="N56" s="118">
        <v>3741.847</v>
      </c>
      <c r="O56" s="118">
        <v>5439.299</v>
      </c>
      <c r="P56" s="118">
        <v>6873.01</v>
      </c>
      <c r="Q56" s="118">
        <v>7939.965</v>
      </c>
      <c r="R56" s="118">
        <v>9079.88</v>
      </c>
      <c r="S56" s="118">
        <v>10255.759</v>
      </c>
      <c r="T56" s="118">
        <v>11674.356</v>
      </c>
      <c r="U56" s="118">
        <v>14231.446</v>
      </c>
      <c r="V56" s="118">
        <v>19165.566</v>
      </c>
    </row>
    <row r="57" spans="1:22" s="4" customFormat="1" ht="12.75">
      <c r="A57" s="93" t="s">
        <v>63</v>
      </c>
      <c r="B57" s="93" t="s">
        <v>112</v>
      </c>
      <c r="C57" s="118">
        <v>213</v>
      </c>
      <c r="D57" s="118">
        <v>215</v>
      </c>
      <c r="E57" s="118">
        <v>218</v>
      </c>
      <c r="F57" s="118">
        <v>219</v>
      </c>
      <c r="G57" s="118">
        <v>218</v>
      </c>
      <c r="H57" s="118">
        <v>216</v>
      </c>
      <c r="I57" s="118">
        <v>215</v>
      </c>
      <c r="J57" s="118">
        <v>215</v>
      </c>
      <c r="K57" s="118">
        <v>218</v>
      </c>
      <c r="L57" s="118">
        <v>216</v>
      </c>
      <c r="M57" s="118">
        <v>216</v>
      </c>
      <c r="N57" s="118">
        <v>215.022</v>
      </c>
      <c r="O57" s="118">
        <v>216.205</v>
      </c>
      <c r="P57" s="118">
        <v>223.284</v>
      </c>
      <c r="Q57" s="118">
        <v>225.804</v>
      </c>
      <c r="R57" s="118">
        <v>223.125</v>
      </c>
      <c r="S57" s="118">
        <v>225.02</v>
      </c>
      <c r="T57" s="118">
        <v>224.066</v>
      </c>
      <c r="U57" s="118">
        <v>223.198</v>
      </c>
      <c r="V57" s="118">
        <v>218.863</v>
      </c>
    </row>
    <row r="58" spans="1:22" s="4" customFormat="1" ht="12.75">
      <c r="A58" s="93" t="s">
        <v>63</v>
      </c>
      <c r="B58" s="93" t="s">
        <v>113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</row>
    <row r="59" spans="1:22" s="4" customFormat="1" ht="12.75">
      <c r="A59" s="93" t="s">
        <v>118</v>
      </c>
      <c r="B59" s="93" t="s">
        <v>112</v>
      </c>
      <c r="C59" s="118">
        <v>124851</v>
      </c>
      <c r="D59" s="118">
        <v>124882</v>
      </c>
      <c r="E59" s="118">
        <v>126297</v>
      </c>
      <c r="F59" s="118">
        <v>125416</v>
      </c>
      <c r="G59" s="118">
        <v>124555</v>
      </c>
      <c r="H59" s="118">
        <v>123142</v>
      </c>
      <c r="I59" s="118">
        <v>122837</v>
      </c>
      <c r="J59" s="118">
        <v>121850</v>
      </c>
      <c r="K59" s="118">
        <v>122152</v>
      </c>
      <c r="L59" s="118">
        <v>121684</v>
      </c>
      <c r="M59" s="118">
        <v>120866</v>
      </c>
      <c r="N59" s="118">
        <v>121424</v>
      </c>
      <c r="O59" s="118">
        <v>113237</v>
      </c>
      <c r="P59" s="118">
        <v>113065</v>
      </c>
      <c r="Q59" s="118">
        <v>113578</v>
      </c>
      <c r="R59" s="118">
        <v>112470</v>
      </c>
      <c r="S59" s="118">
        <v>112554</v>
      </c>
      <c r="T59" s="118">
        <v>111523.59</v>
      </c>
      <c r="U59" s="118">
        <v>111239.59</v>
      </c>
      <c r="V59" s="118">
        <v>109953.59</v>
      </c>
    </row>
    <row r="60" spans="1:22" s="4" customFormat="1" ht="12.75">
      <c r="A60" s="93" t="s">
        <v>118</v>
      </c>
      <c r="B60" s="93" t="s">
        <v>113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</row>
    <row r="61" spans="1:22" s="4" customFormat="1" ht="12.75">
      <c r="A61" s="93" t="s">
        <v>119</v>
      </c>
      <c r="B61" s="93" t="s">
        <v>112</v>
      </c>
      <c r="C61" s="118">
        <v>208.45</v>
      </c>
      <c r="D61" s="118">
        <v>142.45</v>
      </c>
      <c r="E61" s="118">
        <v>155.45</v>
      </c>
      <c r="F61" s="118">
        <v>373.45</v>
      </c>
      <c r="G61" s="118">
        <v>194.45</v>
      </c>
      <c r="H61" s="118">
        <v>302.45</v>
      </c>
      <c r="I61" s="118">
        <v>389.45</v>
      </c>
      <c r="J61" s="118">
        <v>370.45</v>
      </c>
      <c r="K61" s="118">
        <v>382.45</v>
      </c>
      <c r="L61" s="118">
        <v>408.795</v>
      </c>
      <c r="M61" s="118">
        <v>410.295</v>
      </c>
      <c r="N61" s="118">
        <v>406.295</v>
      </c>
      <c r="O61" s="118">
        <v>407.295</v>
      </c>
      <c r="P61" s="118">
        <v>404.295</v>
      </c>
      <c r="Q61" s="118">
        <v>435.295</v>
      </c>
      <c r="R61" s="118">
        <v>478.595</v>
      </c>
      <c r="S61" s="118">
        <v>494.595</v>
      </c>
      <c r="T61" s="118">
        <v>537.969</v>
      </c>
      <c r="U61" s="118">
        <v>522.758</v>
      </c>
      <c r="V61" s="118">
        <v>524.416</v>
      </c>
    </row>
    <row r="62" spans="1:22" s="4" customFormat="1" ht="12.75">
      <c r="A62" s="93" t="s">
        <v>119</v>
      </c>
      <c r="B62" s="93" t="s">
        <v>113</v>
      </c>
      <c r="C62" s="118">
        <v>55</v>
      </c>
      <c r="D62" s="118">
        <v>68</v>
      </c>
      <c r="E62" s="118">
        <v>65</v>
      </c>
      <c r="F62" s="118">
        <v>322</v>
      </c>
      <c r="G62" s="118">
        <v>340</v>
      </c>
      <c r="H62" s="118">
        <v>675</v>
      </c>
      <c r="I62" s="118">
        <v>760</v>
      </c>
      <c r="J62" s="118">
        <v>530</v>
      </c>
      <c r="K62" s="118">
        <v>525</v>
      </c>
      <c r="L62" s="118">
        <v>527</v>
      </c>
      <c r="M62" s="118">
        <v>525.5</v>
      </c>
      <c r="N62" s="118">
        <v>538.5</v>
      </c>
      <c r="O62" s="118">
        <v>419.5</v>
      </c>
      <c r="P62" s="118">
        <v>485.5</v>
      </c>
      <c r="Q62" s="118">
        <v>507.5</v>
      </c>
      <c r="R62" s="118">
        <v>455.5</v>
      </c>
      <c r="S62" s="118">
        <v>422.5</v>
      </c>
      <c r="T62" s="118">
        <v>404.187</v>
      </c>
      <c r="U62" s="118">
        <v>431.878</v>
      </c>
      <c r="V62" s="118">
        <v>394.008</v>
      </c>
    </row>
    <row r="63" s="4" customFormat="1" ht="15"/>
    <row r="64" s="4" customFormat="1" ht="15">
      <c r="A64" s="4" t="s">
        <v>81</v>
      </c>
    </row>
    <row r="65" spans="1:2" s="4" customFormat="1" ht="15">
      <c r="A65" s="4" t="s">
        <v>37</v>
      </c>
      <c r="B65" s="4" t="s">
        <v>82</v>
      </c>
    </row>
  </sheetData>
  <mergeCells count="2"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  <ignoredErrors>
    <ignoredError sqref="B13 B14:S18 B4:S4 B6:S12 B5:C5 D5:S5 T5:U12 T14:U18 V5:V18" formulaRange="1"/>
    <ignoredError sqref="C13:S13 T13:U13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106"/>
  <sheetViews>
    <sheetView showGridLines="0" workbookViewId="0" topLeftCell="A1">
      <selection activeCell="K28" sqref="K28"/>
    </sheetView>
  </sheetViews>
  <sheetFormatPr defaultColWidth="9.140625" defaultRowHeight="15"/>
  <cols>
    <col min="1" max="1" width="9.140625" style="2" customWidth="1"/>
    <col min="2" max="2" width="21.421875" style="2" customWidth="1"/>
    <col min="3" max="6" width="13.57421875" style="2" customWidth="1"/>
    <col min="7" max="7" width="16.421875" style="2" customWidth="1"/>
    <col min="8" max="16384" width="9.140625" style="2" customWidth="1"/>
  </cols>
  <sheetData>
    <row r="2" spans="2:7" ht="15.75">
      <c r="B2" s="221" t="s">
        <v>475</v>
      </c>
      <c r="C2" s="221"/>
      <c r="D2" s="221"/>
      <c r="E2" s="221"/>
      <c r="F2" s="221"/>
      <c r="G2" s="221"/>
    </row>
    <row r="3" spans="2:7" ht="12.75">
      <c r="B3" s="225" t="s">
        <v>105</v>
      </c>
      <c r="C3" s="225"/>
      <c r="D3" s="226"/>
      <c r="E3" s="226"/>
      <c r="F3" s="225"/>
      <c r="G3" s="225"/>
    </row>
    <row r="4" spans="2:7" ht="48">
      <c r="B4" s="15"/>
      <c r="C4" s="83" t="s">
        <v>172</v>
      </c>
      <c r="D4" s="83" t="s">
        <v>173</v>
      </c>
      <c r="E4" s="86" t="s">
        <v>174</v>
      </c>
      <c r="F4" s="99" t="s">
        <v>175</v>
      </c>
      <c r="G4" s="32" t="s">
        <v>176</v>
      </c>
    </row>
    <row r="5" spans="2:7" ht="15">
      <c r="B5" s="36" t="s">
        <v>494</v>
      </c>
      <c r="C5" s="84">
        <f aca="true" t="shared" si="0" ref="C5:C33">E64</f>
        <v>2562578.049</v>
      </c>
      <c r="D5" s="84">
        <f aca="true" t="shared" si="1" ref="D5:E5">C64</f>
        <v>369432.448</v>
      </c>
      <c r="E5" s="87">
        <f t="shared" si="1"/>
        <v>366487.725</v>
      </c>
      <c r="F5" s="100">
        <f aca="true" t="shared" si="2" ref="F5:F18">D5-E5</f>
        <v>2944.722999999998</v>
      </c>
      <c r="G5" s="38">
        <f aca="true" t="shared" si="3" ref="G5:G18">F5/C5*100</f>
        <v>0.11491251948985996</v>
      </c>
    </row>
    <row r="6" spans="2:7" ht="15">
      <c r="B6" s="40" t="s">
        <v>177</v>
      </c>
      <c r="C6" s="85">
        <f t="shared" si="0"/>
        <v>2051436.601</v>
      </c>
      <c r="D6" s="181">
        <f aca="true" t="shared" si="4" ref="D6:E6">C65</f>
        <v>275694.629</v>
      </c>
      <c r="E6" s="182">
        <f t="shared" si="4"/>
        <v>264350.965</v>
      </c>
      <c r="F6" s="101">
        <f t="shared" si="2"/>
        <v>11343.66399999999</v>
      </c>
      <c r="G6" s="41">
        <f t="shared" si="3"/>
        <v>0.5529619581940953</v>
      </c>
    </row>
    <row r="7" spans="2:11" ht="15">
      <c r="B7" s="25" t="s">
        <v>131</v>
      </c>
      <c r="C7" s="26">
        <f t="shared" si="0"/>
        <v>83708.9</v>
      </c>
      <c r="D7" s="26">
        <f aca="true" t="shared" si="5" ref="D7:E7">C66</f>
        <v>12734.4</v>
      </c>
      <c r="E7" s="26">
        <f t="shared" si="5"/>
        <v>14589</v>
      </c>
      <c r="F7" s="26">
        <f t="shared" si="2"/>
        <v>-1854.6000000000004</v>
      </c>
      <c r="G7" s="39">
        <f t="shared" si="3"/>
        <v>-2.215535026741482</v>
      </c>
      <c r="I7" s="90"/>
      <c r="J7" s="91"/>
      <c r="K7" s="125"/>
    </row>
    <row r="8" spans="2:10" ht="15">
      <c r="B8" s="18" t="s">
        <v>132</v>
      </c>
      <c r="C8" s="27">
        <f t="shared" si="0"/>
        <v>31600.212</v>
      </c>
      <c r="D8" s="27">
        <f aca="true" t="shared" si="6" ref="D8:E8">C67</f>
        <v>3044.947</v>
      </c>
      <c r="E8" s="27">
        <f t="shared" si="6"/>
        <v>8855.135</v>
      </c>
      <c r="F8" s="27">
        <f t="shared" si="2"/>
        <v>-5810.188</v>
      </c>
      <c r="G8" s="33">
        <f t="shared" si="3"/>
        <v>-18.386547533288702</v>
      </c>
      <c r="I8" s="90"/>
      <c r="J8" s="91"/>
    </row>
    <row r="9" spans="2:10" ht="15">
      <c r="B9" s="18" t="s">
        <v>133</v>
      </c>
      <c r="C9" s="26">
        <f t="shared" si="0"/>
        <v>60056.896</v>
      </c>
      <c r="D9" s="26">
        <f aca="true" t="shared" si="7" ref="D9:E9">C68</f>
        <v>11026.213</v>
      </c>
      <c r="E9" s="26">
        <f t="shared" si="7"/>
        <v>24122.817</v>
      </c>
      <c r="F9" s="26">
        <f t="shared" si="2"/>
        <v>-13096.604</v>
      </c>
      <c r="G9" s="33">
        <f t="shared" si="3"/>
        <v>-21.806994487360782</v>
      </c>
      <c r="I9" s="90"/>
      <c r="J9" s="91"/>
    </row>
    <row r="10" spans="2:10" ht="15">
      <c r="B10" s="18" t="s">
        <v>134</v>
      </c>
      <c r="C10" s="26">
        <f t="shared" si="0"/>
        <v>32442.274</v>
      </c>
      <c r="D10" s="26">
        <f aca="true" t="shared" si="8" ref="D10:E10">C69</f>
        <v>15981.899</v>
      </c>
      <c r="E10" s="26">
        <f t="shared" si="8"/>
        <v>10171.042</v>
      </c>
      <c r="F10" s="26">
        <f t="shared" si="2"/>
        <v>5810.857</v>
      </c>
      <c r="G10" s="33">
        <f t="shared" si="3"/>
        <v>17.911373906773612</v>
      </c>
      <c r="I10" s="90"/>
      <c r="J10" s="91"/>
    </row>
    <row r="11" spans="2:10" ht="15">
      <c r="B11" s="18" t="s">
        <v>178</v>
      </c>
      <c r="C11" s="26">
        <f t="shared" si="0"/>
        <v>510542</v>
      </c>
      <c r="D11" s="26">
        <f aca="true" t="shared" si="9" ref="D11:E11">C70</f>
        <v>40126</v>
      </c>
      <c r="E11" s="26">
        <f t="shared" si="9"/>
        <v>72793</v>
      </c>
      <c r="F11" s="26">
        <f t="shared" si="2"/>
        <v>-32667</v>
      </c>
      <c r="G11" s="33">
        <f t="shared" si="3"/>
        <v>-6.398494149355</v>
      </c>
      <c r="I11" s="90"/>
      <c r="J11" s="91"/>
    </row>
    <row r="12" spans="2:10" ht="15">
      <c r="B12" s="18" t="s">
        <v>136</v>
      </c>
      <c r="C12" s="26">
        <f t="shared" si="0"/>
        <v>7786.94</v>
      </c>
      <c r="D12" s="26">
        <f aca="true" t="shared" si="10" ref="D12:E12">C71</f>
        <v>4861</v>
      </c>
      <c r="E12" s="26">
        <f t="shared" si="10"/>
        <v>2704</v>
      </c>
      <c r="F12" s="26">
        <f t="shared" si="2"/>
        <v>2157</v>
      </c>
      <c r="G12" s="33">
        <f t="shared" si="3"/>
        <v>27.700226276303656</v>
      </c>
      <c r="I12" s="90"/>
      <c r="J12" s="91"/>
    </row>
    <row r="13" spans="2:10" ht="15">
      <c r="B13" s="18" t="s">
        <v>137</v>
      </c>
      <c r="C13" s="26">
        <f t="shared" si="0"/>
        <v>28559.919</v>
      </c>
      <c r="D13" s="26">
        <f aca="true" t="shared" si="11" ref="D13:E13">C72</f>
        <v>2179.579</v>
      </c>
      <c r="E13" s="26">
        <f t="shared" si="11"/>
        <v>1535.039</v>
      </c>
      <c r="F13" s="26">
        <f t="shared" si="2"/>
        <v>644.5400000000002</v>
      </c>
      <c r="G13" s="33">
        <f t="shared" si="3"/>
        <v>2.256799117672568</v>
      </c>
      <c r="I13" s="90"/>
      <c r="J13" s="91"/>
    </row>
    <row r="14" spans="2:10" ht="15">
      <c r="B14" s="18" t="s">
        <v>138</v>
      </c>
      <c r="C14" s="26">
        <f t="shared" si="0"/>
        <v>51735.304</v>
      </c>
      <c r="D14" s="26">
        <f aca="true" t="shared" si="12" ref="D14:E14">C73</f>
        <v>11067</v>
      </c>
      <c r="E14" s="26">
        <f t="shared" si="12"/>
        <v>1123</v>
      </c>
      <c r="F14" s="26">
        <f t="shared" si="2"/>
        <v>9944</v>
      </c>
      <c r="G14" s="33">
        <f t="shared" si="3"/>
        <v>19.220917306294364</v>
      </c>
      <c r="I14" s="90"/>
      <c r="J14" s="91"/>
    </row>
    <row r="15" spans="2:10" ht="15">
      <c r="B15" s="18" t="s">
        <v>139</v>
      </c>
      <c r="C15" s="26">
        <f t="shared" si="0"/>
        <v>242165</v>
      </c>
      <c r="D15" s="26">
        <f aca="true" t="shared" si="13" ref="D15:E15">C74</f>
        <v>18720.84</v>
      </c>
      <c r="E15" s="26">
        <f t="shared" si="13"/>
        <v>11858.514</v>
      </c>
      <c r="F15" s="26">
        <f t="shared" si="2"/>
        <v>6862.326000000001</v>
      </c>
      <c r="G15" s="33">
        <f t="shared" si="3"/>
        <v>2.8337398055045115</v>
      </c>
      <c r="I15" s="90"/>
      <c r="J15" s="91"/>
    </row>
    <row r="16" spans="2:10" ht="15">
      <c r="B16" s="18" t="s">
        <v>140</v>
      </c>
      <c r="C16" s="26">
        <f t="shared" si="0"/>
        <v>440688.024</v>
      </c>
      <c r="D16" s="26">
        <f aca="true" t="shared" si="14" ref="D16:E16">C75</f>
        <v>15631.75</v>
      </c>
      <c r="E16" s="26">
        <f t="shared" si="14"/>
        <v>73298.799</v>
      </c>
      <c r="F16" s="26">
        <f t="shared" si="2"/>
        <v>-57667.049</v>
      </c>
      <c r="G16" s="33">
        <f t="shared" si="3"/>
        <v>-13.085685532493619</v>
      </c>
      <c r="I16" s="90"/>
      <c r="J16" s="91"/>
    </row>
    <row r="17" spans="2:10" ht="15">
      <c r="B17" s="18" t="s">
        <v>141</v>
      </c>
      <c r="C17" s="26">
        <f t="shared" si="0"/>
        <v>16572</v>
      </c>
      <c r="D17" s="26">
        <f aca="true" t="shared" si="15" ref="D17:E17">C76</f>
        <v>11400.8</v>
      </c>
      <c r="E17" s="26">
        <f t="shared" si="15"/>
        <v>5267.8</v>
      </c>
      <c r="F17" s="26">
        <f t="shared" si="2"/>
        <v>6132.999999999999</v>
      </c>
      <c r="G17" s="33">
        <f t="shared" si="3"/>
        <v>37.008206613565044</v>
      </c>
      <c r="I17" s="90"/>
      <c r="J17" s="91"/>
    </row>
    <row r="18" spans="2:10" ht="15">
      <c r="B18" s="18" t="s">
        <v>142</v>
      </c>
      <c r="C18" s="26">
        <f t="shared" si="0"/>
        <v>301803.565</v>
      </c>
      <c r="D18" s="26">
        <f aca="true" t="shared" si="16" ref="D18:E18">C77</f>
        <v>43974.94</v>
      </c>
      <c r="E18" s="26">
        <f t="shared" si="16"/>
        <v>5833.707</v>
      </c>
      <c r="F18" s="26">
        <f t="shared" si="2"/>
        <v>38141.233</v>
      </c>
      <c r="G18" s="33">
        <f t="shared" si="3"/>
        <v>12.637767549233555</v>
      </c>
      <c r="I18" s="90"/>
      <c r="J18" s="91"/>
    </row>
    <row r="19" spans="2:10" ht="15">
      <c r="B19" s="18" t="s">
        <v>143</v>
      </c>
      <c r="C19" s="26">
        <f t="shared" si="0"/>
        <v>4730.498</v>
      </c>
      <c r="D19" s="26">
        <f aca="true" t="shared" si="17" ref="D19:E19">C78</f>
        <v>0</v>
      </c>
      <c r="E19" s="26">
        <f t="shared" si="17"/>
        <v>0</v>
      </c>
      <c r="F19" s="26" t="s">
        <v>180</v>
      </c>
      <c r="G19" s="33" t="s">
        <v>180</v>
      </c>
      <c r="J19" s="91"/>
    </row>
    <row r="20" spans="2:10" ht="15">
      <c r="B20" s="18" t="s">
        <v>144</v>
      </c>
      <c r="C20" s="26">
        <f t="shared" si="0"/>
        <v>6651.864</v>
      </c>
      <c r="D20" s="26">
        <f aca="true" t="shared" si="18" ref="D20:E20">C79</f>
        <v>4610.761</v>
      </c>
      <c r="E20" s="26">
        <f t="shared" si="18"/>
        <v>3492.683</v>
      </c>
      <c r="F20" s="26">
        <f aca="true" t="shared" si="19" ref="F20:F33">D20-E20</f>
        <v>1118.0780000000004</v>
      </c>
      <c r="G20" s="33">
        <f aca="true" t="shared" si="20" ref="G20:G33">F20/C20*100</f>
        <v>16.808491574692454</v>
      </c>
      <c r="I20" s="90"/>
      <c r="J20" s="91"/>
    </row>
    <row r="21" spans="2:10" ht="15">
      <c r="B21" s="18" t="s">
        <v>145</v>
      </c>
      <c r="C21" s="26">
        <f t="shared" si="0"/>
        <v>11409.3</v>
      </c>
      <c r="D21" s="26">
        <f aca="true" t="shared" si="21" ref="D21:E21">C80</f>
        <v>13267.9</v>
      </c>
      <c r="E21" s="26">
        <f t="shared" si="21"/>
        <v>3924.3</v>
      </c>
      <c r="F21" s="26">
        <f t="shared" si="19"/>
        <v>9343.599999999999</v>
      </c>
      <c r="G21" s="33">
        <f t="shared" si="20"/>
        <v>81.89459476041475</v>
      </c>
      <c r="I21" s="90"/>
      <c r="J21" s="91"/>
    </row>
    <row r="22" spans="2:10" ht="15">
      <c r="B22" s="18" t="s">
        <v>146</v>
      </c>
      <c r="C22" s="26">
        <f t="shared" si="0"/>
        <v>6396.498</v>
      </c>
      <c r="D22" s="26">
        <f aca="true" t="shared" si="22" ref="D22:E22">C81</f>
        <v>6817.52</v>
      </c>
      <c r="E22" s="26">
        <f t="shared" si="22"/>
        <v>938.722</v>
      </c>
      <c r="F22" s="26">
        <f t="shared" si="19"/>
        <v>5878.798000000001</v>
      </c>
      <c r="G22" s="33">
        <f t="shared" si="20"/>
        <v>91.90650884280744</v>
      </c>
      <c r="I22" s="90"/>
      <c r="J22" s="91"/>
    </row>
    <row r="23" spans="2:10" ht="15">
      <c r="B23" s="18" t="s">
        <v>147</v>
      </c>
      <c r="C23" s="26">
        <f t="shared" si="0"/>
        <v>41477</v>
      </c>
      <c r="D23" s="26">
        <f aca="true" t="shared" si="23" ref="D23:E23">C82</f>
        <v>19853</v>
      </c>
      <c r="E23" s="26">
        <f t="shared" si="23"/>
        <v>7269</v>
      </c>
      <c r="F23" s="26">
        <f t="shared" si="19"/>
        <v>12584</v>
      </c>
      <c r="G23" s="33">
        <f t="shared" si="20"/>
        <v>30.339706343274585</v>
      </c>
      <c r="I23" s="90"/>
      <c r="J23" s="91"/>
    </row>
    <row r="24" spans="2:10" ht="15">
      <c r="B24" s="18" t="s">
        <v>148</v>
      </c>
      <c r="C24" s="26">
        <f t="shared" si="0"/>
        <v>2495.544</v>
      </c>
      <c r="D24" s="26">
        <f aca="true" t="shared" si="24" ref="D24:E24">C83</f>
        <v>656.756</v>
      </c>
      <c r="E24" s="26">
        <f t="shared" si="24"/>
        <v>20.451</v>
      </c>
      <c r="F24" s="26">
        <f t="shared" si="19"/>
        <v>636.305</v>
      </c>
      <c r="G24" s="33">
        <f t="shared" si="20"/>
        <v>25.497647006023538</v>
      </c>
      <c r="I24" s="90"/>
      <c r="J24" s="91"/>
    </row>
    <row r="25" spans="2:10" ht="15">
      <c r="B25" s="18" t="s">
        <v>149</v>
      </c>
      <c r="C25" s="26">
        <f t="shared" si="0"/>
        <v>115153.136</v>
      </c>
      <c r="D25" s="26">
        <f aca="true" t="shared" si="25" ref="D25:E25">C84</f>
        <v>20402.855</v>
      </c>
      <c r="E25" s="26">
        <f t="shared" si="25"/>
        <v>19547.62</v>
      </c>
      <c r="F25" s="26">
        <f t="shared" si="19"/>
        <v>855.2350000000006</v>
      </c>
      <c r="G25" s="33">
        <f t="shared" si="20"/>
        <v>0.7426936249482606</v>
      </c>
      <c r="I25" s="90"/>
      <c r="J25" s="91"/>
    </row>
    <row r="26" spans="2:10" ht="15">
      <c r="B26" s="18" t="s">
        <v>150</v>
      </c>
      <c r="C26" s="26">
        <f t="shared" si="0"/>
        <v>66027.93</v>
      </c>
      <c r="D26" s="27">
        <f aca="true" t="shared" si="26" ref="D26:E26">C85</f>
        <v>26046.847</v>
      </c>
      <c r="E26" s="27">
        <f t="shared" si="26"/>
        <v>22918.264</v>
      </c>
      <c r="F26" s="27">
        <f t="shared" si="19"/>
        <v>3128.5830000000024</v>
      </c>
      <c r="G26" s="33">
        <f t="shared" si="20"/>
        <v>4.7382721221156</v>
      </c>
      <c r="I26" s="90"/>
      <c r="J26" s="91"/>
    </row>
    <row r="27" spans="2:10" ht="15">
      <c r="B27" s="18" t="s">
        <v>151</v>
      </c>
      <c r="C27" s="26">
        <f t="shared" si="0"/>
        <v>152001.983</v>
      </c>
      <c r="D27" s="26">
        <f aca="true" t="shared" si="27" ref="D27:E27">C86</f>
        <v>17868.327</v>
      </c>
      <c r="E27" s="26">
        <f t="shared" si="27"/>
        <v>7245.352</v>
      </c>
      <c r="F27" s="26">
        <f t="shared" si="19"/>
        <v>10622.975000000002</v>
      </c>
      <c r="G27" s="33">
        <f t="shared" si="20"/>
        <v>6.9887081670506905</v>
      </c>
      <c r="I27" s="90"/>
      <c r="J27" s="91"/>
    </row>
    <row r="28" spans="2:10" ht="15">
      <c r="B28" s="18" t="s">
        <v>152</v>
      </c>
      <c r="C28" s="26">
        <f t="shared" si="0"/>
        <v>48810.498</v>
      </c>
      <c r="D28" s="26">
        <f aca="true" t="shared" si="28" ref="D28:E28">C87</f>
        <v>8099.208</v>
      </c>
      <c r="E28" s="26">
        <f t="shared" si="28"/>
        <v>4700.037</v>
      </c>
      <c r="F28" s="26">
        <f t="shared" si="19"/>
        <v>3399.1709999999994</v>
      </c>
      <c r="G28" s="33">
        <f t="shared" si="20"/>
        <v>6.964016224542514</v>
      </c>
      <c r="I28" s="90"/>
      <c r="J28" s="91"/>
    </row>
    <row r="29" spans="2:10" ht="15">
      <c r="B29" s="18" t="s">
        <v>153</v>
      </c>
      <c r="C29" s="26">
        <f t="shared" si="0"/>
        <v>49619.083</v>
      </c>
      <c r="D29" s="26">
        <f aca="true" t="shared" si="29" ref="D29:E29">C88</f>
        <v>5492.633</v>
      </c>
      <c r="E29" s="26">
        <f t="shared" si="29"/>
        <v>3974.614</v>
      </c>
      <c r="F29" s="26">
        <f t="shared" si="19"/>
        <v>1518.0189999999998</v>
      </c>
      <c r="G29" s="33">
        <f t="shared" si="20"/>
        <v>3.0593451313882603</v>
      </c>
      <c r="I29" s="90"/>
      <c r="J29" s="91"/>
    </row>
    <row r="30" spans="2:10" ht="15">
      <c r="B30" s="18" t="s">
        <v>154</v>
      </c>
      <c r="C30" s="26">
        <f t="shared" si="0"/>
        <v>13775.681</v>
      </c>
      <c r="D30" s="26">
        <f aca="true" t="shared" si="30" ref="D30:E30">C89</f>
        <v>9021.273</v>
      </c>
      <c r="E30" s="26">
        <f t="shared" si="30"/>
        <v>9339.829</v>
      </c>
      <c r="F30" s="26">
        <f t="shared" si="19"/>
        <v>-318.5560000000005</v>
      </c>
      <c r="G30" s="33">
        <f t="shared" si="20"/>
        <v>-2.312451921614623</v>
      </c>
      <c r="I30" s="90"/>
      <c r="J30" s="91"/>
    </row>
    <row r="31" spans="2:10" ht="15">
      <c r="B31" s="18" t="s">
        <v>155</v>
      </c>
      <c r="C31" s="26">
        <f t="shared" si="0"/>
        <v>26016</v>
      </c>
      <c r="D31" s="26">
        <f aca="true" t="shared" si="31" ref="D31:E31">C90</f>
        <v>13538</v>
      </c>
      <c r="E31" s="26">
        <f t="shared" si="31"/>
        <v>11838</v>
      </c>
      <c r="F31" s="26">
        <f t="shared" si="19"/>
        <v>1700</v>
      </c>
      <c r="G31" s="33">
        <f t="shared" si="20"/>
        <v>6.5344403444034445</v>
      </c>
      <c r="I31" s="90"/>
      <c r="J31" s="91"/>
    </row>
    <row r="32" spans="2:10" ht="15">
      <c r="B32" s="19" t="s">
        <v>156</v>
      </c>
      <c r="C32" s="113">
        <f t="shared" si="0"/>
        <v>82980</v>
      </c>
      <c r="D32" s="113">
        <f aca="true" t="shared" si="32" ref="D32:E32">C91</f>
        <v>23938</v>
      </c>
      <c r="E32" s="113">
        <f t="shared" si="32"/>
        <v>3896</v>
      </c>
      <c r="F32" s="113">
        <f t="shared" si="19"/>
        <v>20042</v>
      </c>
      <c r="G32" s="34">
        <f t="shared" si="20"/>
        <v>24.152807905519403</v>
      </c>
      <c r="I32" s="90"/>
      <c r="J32" s="91"/>
    </row>
    <row r="33" spans="2:10" ht="15">
      <c r="B33" s="20" t="s">
        <v>157</v>
      </c>
      <c r="C33" s="197">
        <f t="shared" si="0"/>
        <v>127372</v>
      </c>
      <c r="D33" s="197">
        <f aca="true" t="shared" si="33" ref="D33:E33">C92</f>
        <v>9070</v>
      </c>
      <c r="E33" s="197">
        <f t="shared" si="33"/>
        <v>35231</v>
      </c>
      <c r="F33" s="197">
        <f t="shared" si="19"/>
        <v>-26161</v>
      </c>
      <c r="G33" s="35">
        <f t="shared" si="20"/>
        <v>-20.539050968815754</v>
      </c>
      <c r="I33" s="90"/>
      <c r="J33" s="91"/>
    </row>
    <row r="34" spans="2:7" ht="15">
      <c r="B34" s="25" t="s">
        <v>159</v>
      </c>
      <c r="C34" s="26">
        <f>E93</f>
        <v>18401.558</v>
      </c>
      <c r="D34" s="26">
        <f aca="true" t="shared" si="34" ref="D34:D36">C93</f>
        <v>0</v>
      </c>
      <c r="E34" s="26">
        <f aca="true" t="shared" si="35" ref="E34:E36">D93</f>
        <v>0</v>
      </c>
      <c r="F34" s="26" t="s">
        <v>180</v>
      </c>
      <c r="G34" s="39" t="s">
        <v>180</v>
      </c>
    </row>
    <row r="35" spans="2:7" ht="15">
      <c r="B35" s="19" t="s">
        <v>160</v>
      </c>
      <c r="C35" s="26">
        <f>E94</f>
        <v>0</v>
      </c>
      <c r="D35" s="26">
        <f t="shared" si="34"/>
        <v>307</v>
      </c>
      <c r="E35" s="26">
        <f t="shared" si="35"/>
        <v>0</v>
      </c>
      <c r="F35" s="26">
        <v>314</v>
      </c>
      <c r="G35" s="34" t="s">
        <v>180</v>
      </c>
    </row>
    <row r="36" spans="2:7" ht="15">
      <c r="B36" s="20" t="s">
        <v>161</v>
      </c>
      <c r="C36" s="113">
        <f>E95</f>
        <v>124197</v>
      </c>
      <c r="D36" s="113">
        <f t="shared" si="34"/>
        <v>12353</v>
      </c>
      <c r="E36" s="113">
        <f t="shared" si="35"/>
        <v>12309</v>
      </c>
      <c r="F36" s="113">
        <f aca="true" t="shared" si="36" ref="F36:F39">D36-E36</f>
        <v>44</v>
      </c>
      <c r="G36" s="35">
        <f aca="true" t="shared" si="37" ref="G36:G47">F36/C36*100</f>
        <v>0.035427586817717016</v>
      </c>
    </row>
    <row r="37" spans="2:7" ht="15">
      <c r="B37" s="122" t="s">
        <v>158</v>
      </c>
      <c r="C37" s="183">
        <f>E96</f>
        <v>302004.71</v>
      </c>
      <c r="D37" s="183">
        <f>+C96</f>
        <v>24555.587</v>
      </c>
      <c r="E37" s="183">
        <f>+D96</f>
        <v>3385.117</v>
      </c>
      <c r="F37" s="183">
        <f>D37-E37</f>
        <v>21170.47</v>
      </c>
      <c r="G37" s="123">
        <f>F37/C37*100</f>
        <v>7.009980076138548</v>
      </c>
    </row>
    <row r="38" spans="2:7" ht="15">
      <c r="B38" s="25" t="s">
        <v>162</v>
      </c>
      <c r="C38" s="184">
        <f aca="true" t="shared" si="38" ref="C38:C47">E97</f>
        <v>3054.2</v>
      </c>
      <c r="D38" s="184">
        <f aca="true" t="shared" si="39" ref="D38:D47">C97</f>
        <v>1195.5</v>
      </c>
      <c r="E38" s="184">
        <f aca="true" t="shared" si="40" ref="E38:E47">D97</f>
        <v>942.9</v>
      </c>
      <c r="F38" s="184">
        <f t="shared" si="36"/>
        <v>252.60000000000002</v>
      </c>
      <c r="G38" s="39">
        <f t="shared" si="37"/>
        <v>8.270578220155853</v>
      </c>
    </row>
    <row r="39" spans="2:7" ht="15">
      <c r="B39" s="18" t="s">
        <v>163</v>
      </c>
      <c r="C39" s="26">
        <f t="shared" si="38"/>
        <v>6349.653</v>
      </c>
      <c r="D39" s="26">
        <f t="shared" si="39"/>
        <v>2410.901</v>
      </c>
      <c r="E39" s="26">
        <f t="shared" si="40"/>
        <v>583.019</v>
      </c>
      <c r="F39" s="26">
        <f t="shared" si="36"/>
        <v>1827.8819999999998</v>
      </c>
      <c r="G39" s="33">
        <f t="shared" si="37"/>
        <v>28.787116398329164</v>
      </c>
    </row>
    <row r="40" spans="2:7" ht="15">
      <c r="B40" s="18" t="s">
        <v>164</v>
      </c>
      <c r="C40" s="26">
        <f t="shared" si="38"/>
        <v>6530.243</v>
      </c>
      <c r="D40" s="26">
        <f t="shared" si="39"/>
        <v>3176.515</v>
      </c>
      <c r="E40" s="26">
        <f t="shared" si="40"/>
        <v>770.48</v>
      </c>
      <c r="F40" s="26">
        <v>2914.628</v>
      </c>
      <c r="G40" s="33">
        <f t="shared" si="37"/>
        <v>44.63276481441809</v>
      </c>
    </row>
    <row r="41" spans="2:7" ht="15">
      <c r="B41" s="19" t="s">
        <v>165</v>
      </c>
      <c r="C41" s="26">
        <f t="shared" si="38"/>
        <v>29211.445</v>
      </c>
      <c r="D41" s="26">
        <f t="shared" si="39"/>
        <v>5416.609</v>
      </c>
      <c r="E41" s="26">
        <f t="shared" si="40"/>
        <v>5340.968</v>
      </c>
      <c r="F41" s="26">
        <f aca="true" t="shared" si="41" ref="F41:F44">D41-E41</f>
        <v>75.64100000000053</v>
      </c>
      <c r="G41" s="34">
        <f t="shared" si="37"/>
        <v>0.2589430272963235</v>
      </c>
    </row>
    <row r="42" spans="2:7" ht="15">
      <c r="B42" s="20" t="s">
        <v>166</v>
      </c>
      <c r="C42" s="113">
        <f t="shared" si="38"/>
        <v>257273.129</v>
      </c>
      <c r="D42" s="113">
        <f t="shared" si="39"/>
        <v>2211.506</v>
      </c>
      <c r="E42" s="113">
        <f t="shared" si="40"/>
        <v>2788.667</v>
      </c>
      <c r="F42" s="113">
        <f t="shared" si="41"/>
        <v>-577.1610000000001</v>
      </c>
      <c r="G42" s="35">
        <f t="shared" si="37"/>
        <v>-0.2243378475798769</v>
      </c>
    </row>
    <row r="43" spans="2:7" ht="15">
      <c r="B43" s="45" t="s">
        <v>167</v>
      </c>
      <c r="C43" s="184">
        <f t="shared" si="38"/>
        <v>11301</v>
      </c>
      <c r="D43" s="184">
        <f t="shared" si="39"/>
        <v>2825</v>
      </c>
      <c r="E43" s="184">
        <f t="shared" si="40"/>
        <v>6565</v>
      </c>
      <c r="F43" s="184">
        <f t="shared" si="41"/>
        <v>-3740</v>
      </c>
      <c r="G43" s="78">
        <f t="shared" si="37"/>
        <v>-33.09441642332537</v>
      </c>
    </row>
    <row r="44" spans="2:7" ht="15">
      <c r="B44" s="19" t="s">
        <v>467</v>
      </c>
      <c r="C44" s="185">
        <f t="shared" si="38"/>
        <v>4713.559</v>
      </c>
      <c r="D44" s="186">
        <f t="shared" si="39"/>
        <v>928.492</v>
      </c>
      <c r="E44" s="186">
        <f t="shared" si="40"/>
        <v>904.989</v>
      </c>
      <c r="F44" s="186">
        <f t="shared" si="41"/>
        <v>23.50299999999993</v>
      </c>
      <c r="G44" s="34">
        <f t="shared" si="37"/>
        <v>0.49862534870147857</v>
      </c>
    </row>
    <row r="45" spans="2:7" ht="15">
      <c r="B45" s="17" t="s">
        <v>169</v>
      </c>
      <c r="C45" s="26">
        <f t="shared" si="38"/>
        <v>3860</v>
      </c>
      <c r="D45" s="26">
        <f t="shared" si="39"/>
        <v>3501</v>
      </c>
      <c r="E45" s="26">
        <f t="shared" si="40"/>
        <v>0</v>
      </c>
      <c r="F45" s="26">
        <v>1134</v>
      </c>
      <c r="G45" s="77">
        <f t="shared" si="37"/>
        <v>29.37823834196891</v>
      </c>
    </row>
    <row r="46" spans="2:7" ht="15">
      <c r="B46" s="18" t="s">
        <v>170</v>
      </c>
      <c r="C46" s="26">
        <f t="shared" si="38"/>
        <v>120219.402</v>
      </c>
      <c r="D46" s="26">
        <f t="shared" si="39"/>
        <v>2238</v>
      </c>
      <c r="E46" s="26">
        <f t="shared" si="40"/>
        <v>6282.9</v>
      </c>
      <c r="F46" s="26">
        <f aca="true" t="shared" si="42" ref="F46:F47">D46-E46</f>
        <v>-4044.8999999999996</v>
      </c>
      <c r="G46" s="33">
        <f t="shared" si="37"/>
        <v>-3.36459833663122</v>
      </c>
    </row>
    <row r="47" spans="2:7" ht="15">
      <c r="B47" s="97" t="s">
        <v>171</v>
      </c>
      <c r="C47" s="186">
        <f t="shared" si="38"/>
        <v>12085.202</v>
      </c>
      <c r="D47" s="186">
        <f t="shared" si="39"/>
        <v>1762.7</v>
      </c>
      <c r="E47" s="186">
        <f t="shared" si="40"/>
        <v>379.6</v>
      </c>
      <c r="F47" s="186">
        <f t="shared" si="42"/>
        <v>1383.1</v>
      </c>
      <c r="G47" s="98">
        <f t="shared" si="37"/>
        <v>11.444574943803174</v>
      </c>
    </row>
    <row r="48" spans="2:7" ht="27" customHeight="1">
      <c r="B48" s="224" t="s">
        <v>466</v>
      </c>
      <c r="C48" s="224"/>
      <c r="D48" s="224"/>
      <c r="E48" s="224"/>
      <c r="F48" s="224"/>
      <c r="G48" s="224"/>
    </row>
    <row r="49" spans="2:7" ht="15" customHeight="1">
      <c r="B49" s="227" t="s">
        <v>179</v>
      </c>
      <c r="C49" s="227"/>
      <c r="D49" s="227"/>
      <c r="E49" s="227"/>
      <c r="F49" s="227"/>
      <c r="G49" s="227"/>
    </row>
    <row r="50" spans="2:7" ht="15">
      <c r="B50" s="4"/>
      <c r="C50" s="4"/>
      <c r="D50" s="4"/>
      <c r="E50" s="4"/>
      <c r="F50" s="4"/>
      <c r="G50" s="4"/>
    </row>
    <row r="53" spans="2:5" ht="15">
      <c r="B53" s="133" t="s">
        <v>126</v>
      </c>
      <c r="C53" s="157"/>
      <c r="D53" s="157"/>
      <c r="E53" s="4"/>
    </row>
    <row r="54" spans="2:7" s="4" customFormat="1" ht="15">
      <c r="B54" s="121"/>
      <c r="F54" s="2"/>
      <c r="G54" s="2"/>
    </row>
    <row r="55" spans="2:7" s="4" customFormat="1" ht="15">
      <c r="B55" s="115" t="s">
        <v>1</v>
      </c>
      <c r="C55" s="116">
        <v>44371.708506944444</v>
      </c>
      <c r="F55" s="2"/>
      <c r="G55" s="2"/>
    </row>
    <row r="56" spans="2:7" s="4" customFormat="1" ht="15">
      <c r="B56" s="115" t="s">
        <v>3</v>
      </c>
      <c r="C56" s="116">
        <v>44398.64937840278</v>
      </c>
      <c r="F56" s="2"/>
      <c r="G56" s="2"/>
    </row>
    <row r="57" spans="2:7" s="4" customFormat="1" ht="15">
      <c r="B57" s="115" t="s">
        <v>4</v>
      </c>
      <c r="C57" s="115" t="s">
        <v>5</v>
      </c>
      <c r="F57" s="2"/>
      <c r="G57" s="2"/>
    </row>
    <row r="58" spans="6:7" s="4" customFormat="1" ht="15">
      <c r="F58" s="2"/>
      <c r="G58" s="2"/>
    </row>
    <row r="59" spans="2:7" s="4" customFormat="1" ht="15">
      <c r="B59" s="115" t="s">
        <v>474</v>
      </c>
      <c r="C59" s="115" t="s">
        <v>470</v>
      </c>
      <c r="F59" s="2"/>
      <c r="G59" s="2"/>
    </row>
    <row r="60" spans="2:7" s="4" customFormat="1" ht="15">
      <c r="B60" s="115" t="s">
        <v>109</v>
      </c>
      <c r="C60" s="115" t="s">
        <v>78</v>
      </c>
      <c r="F60" s="2"/>
      <c r="G60" s="2"/>
    </row>
    <row r="61" spans="2:7" s="4" customFormat="1" ht="15">
      <c r="B61" s="115" t="s">
        <v>7</v>
      </c>
      <c r="C61" s="115" t="s">
        <v>8</v>
      </c>
      <c r="F61" s="2"/>
      <c r="G61" s="2"/>
    </row>
    <row r="62" spans="6:7" s="4" customFormat="1" ht="15">
      <c r="F62" s="2"/>
      <c r="G62" s="2"/>
    </row>
    <row r="63" spans="2:7" s="4" customFormat="1" ht="15">
      <c r="B63" s="117" t="s">
        <v>127</v>
      </c>
      <c r="C63" s="117" t="s">
        <v>128</v>
      </c>
      <c r="D63" s="117" t="s">
        <v>129</v>
      </c>
      <c r="E63" s="117" t="s">
        <v>130</v>
      </c>
      <c r="F63" s="2"/>
      <c r="G63" s="2"/>
    </row>
    <row r="64" spans="2:7" s="4" customFormat="1" ht="15">
      <c r="B64" s="117" t="s">
        <v>461</v>
      </c>
      <c r="C64" s="118">
        <v>369432.448</v>
      </c>
      <c r="D64" s="118">
        <v>366487.725</v>
      </c>
      <c r="E64" s="118">
        <v>2562578.049</v>
      </c>
      <c r="F64" s="2"/>
      <c r="G64" s="2"/>
    </row>
    <row r="65" spans="2:7" s="4" customFormat="1" ht="15">
      <c r="B65" s="117" t="s">
        <v>463</v>
      </c>
      <c r="C65" s="118">
        <v>275694.629</v>
      </c>
      <c r="D65" s="118">
        <v>264350.965</v>
      </c>
      <c r="E65" s="118">
        <v>2051436.601</v>
      </c>
      <c r="F65" s="2"/>
      <c r="G65" s="2"/>
    </row>
    <row r="66" spans="2:7" s="4" customFormat="1" ht="15">
      <c r="B66" s="117" t="s">
        <v>131</v>
      </c>
      <c r="C66" s="118">
        <v>12734.4</v>
      </c>
      <c r="D66" s="118">
        <v>14589</v>
      </c>
      <c r="E66" s="118">
        <v>83708.9</v>
      </c>
      <c r="F66" s="2"/>
      <c r="G66" s="2"/>
    </row>
    <row r="67" spans="2:7" s="4" customFormat="1" ht="15">
      <c r="B67" s="117" t="s">
        <v>132</v>
      </c>
      <c r="C67" s="118">
        <v>3044.947</v>
      </c>
      <c r="D67" s="118">
        <v>8855.135</v>
      </c>
      <c r="E67" s="118">
        <v>31600.212</v>
      </c>
      <c r="F67" s="2"/>
      <c r="G67" s="2"/>
    </row>
    <row r="68" spans="2:7" s="4" customFormat="1" ht="15">
      <c r="B68" s="117" t="s">
        <v>133</v>
      </c>
      <c r="C68" s="118">
        <v>11026.213</v>
      </c>
      <c r="D68" s="118">
        <v>24122.817</v>
      </c>
      <c r="E68" s="118">
        <v>60056.896</v>
      </c>
      <c r="F68" s="2"/>
      <c r="G68" s="2"/>
    </row>
    <row r="69" spans="2:7" s="4" customFormat="1" ht="15">
      <c r="B69" s="117" t="s">
        <v>134</v>
      </c>
      <c r="C69" s="118">
        <v>15981.899</v>
      </c>
      <c r="D69" s="118">
        <v>10171.042</v>
      </c>
      <c r="E69" s="118">
        <v>32442.274</v>
      </c>
      <c r="F69" s="2"/>
      <c r="G69" s="2"/>
    </row>
    <row r="70" spans="2:7" s="4" customFormat="1" ht="15">
      <c r="B70" s="117" t="s">
        <v>135</v>
      </c>
      <c r="C70" s="118">
        <v>40126</v>
      </c>
      <c r="D70" s="118">
        <v>72793</v>
      </c>
      <c r="E70" s="118">
        <v>510542</v>
      </c>
      <c r="F70" s="2"/>
      <c r="G70" s="2"/>
    </row>
    <row r="71" spans="2:7" s="4" customFormat="1" ht="15">
      <c r="B71" s="117" t="s">
        <v>136</v>
      </c>
      <c r="C71" s="118">
        <v>4861</v>
      </c>
      <c r="D71" s="118">
        <v>2704</v>
      </c>
      <c r="E71" s="118">
        <v>7786.94</v>
      </c>
      <c r="F71" s="2"/>
      <c r="G71" s="2"/>
    </row>
    <row r="72" spans="2:7" s="4" customFormat="1" ht="15">
      <c r="B72" s="117" t="s">
        <v>137</v>
      </c>
      <c r="C72" s="118">
        <v>2179.579</v>
      </c>
      <c r="D72" s="118">
        <v>1535.039</v>
      </c>
      <c r="E72" s="118">
        <v>28559.919</v>
      </c>
      <c r="F72" s="2"/>
      <c r="G72" s="2"/>
    </row>
    <row r="73" spans="2:7" s="4" customFormat="1" ht="15">
      <c r="B73" s="117" t="s">
        <v>138</v>
      </c>
      <c r="C73" s="118">
        <v>11067</v>
      </c>
      <c r="D73" s="118">
        <v>1123</v>
      </c>
      <c r="E73" s="118">
        <v>51735.304</v>
      </c>
      <c r="F73" s="2"/>
      <c r="G73" s="2"/>
    </row>
    <row r="74" spans="2:7" s="4" customFormat="1" ht="15">
      <c r="B74" s="117" t="s">
        <v>139</v>
      </c>
      <c r="C74" s="118">
        <v>18720.84</v>
      </c>
      <c r="D74" s="118">
        <v>11858.514</v>
      </c>
      <c r="E74" s="118">
        <v>242165</v>
      </c>
      <c r="F74" s="2"/>
      <c r="G74" s="2"/>
    </row>
    <row r="75" spans="2:7" s="4" customFormat="1" ht="15">
      <c r="B75" s="117" t="s">
        <v>140</v>
      </c>
      <c r="C75" s="118">
        <v>15631.75</v>
      </c>
      <c r="D75" s="118">
        <v>73298.799</v>
      </c>
      <c r="E75" s="118">
        <v>440688.024</v>
      </c>
      <c r="F75" s="2"/>
      <c r="G75" s="2"/>
    </row>
    <row r="76" spans="2:7" s="4" customFormat="1" ht="15">
      <c r="B76" s="117" t="s">
        <v>141</v>
      </c>
      <c r="C76" s="118">
        <v>11400.8</v>
      </c>
      <c r="D76" s="118">
        <v>5267.8</v>
      </c>
      <c r="E76" s="118">
        <v>16572</v>
      </c>
      <c r="F76" s="2"/>
      <c r="G76" s="2"/>
    </row>
    <row r="77" spans="2:7" s="4" customFormat="1" ht="15">
      <c r="B77" s="117" t="s">
        <v>142</v>
      </c>
      <c r="C77" s="118">
        <v>43974.94</v>
      </c>
      <c r="D77" s="118">
        <v>5833.707</v>
      </c>
      <c r="E77" s="118">
        <v>301803.565</v>
      </c>
      <c r="F77" s="2"/>
      <c r="G77" s="2"/>
    </row>
    <row r="78" spans="2:7" s="4" customFormat="1" ht="15">
      <c r="B78" s="117" t="s">
        <v>143</v>
      </c>
      <c r="C78" s="118">
        <v>0</v>
      </c>
      <c r="D78" s="118">
        <v>0</v>
      </c>
      <c r="E78" s="118">
        <v>4730.498</v>
      </c>
      <c r="F78" s="2"/>
      <c r="G78" s="2"/>
    </row>
    <row r="79" spans="2:7" s="4" customFormat="1" ht="15">
      <c r="B79" s="117" t="s">
        <v>144</v>
      </c>
      <c r="C79" s="118">
        <v>4610.761</v>
      </c>
      <c r="D79" s="118">
        <v>3492.683</v>
      </c>
      <c r="E79" s="118">
        <v>6651.864</v>
      </c>
      <c r="F79" s="2"/>
      <c r="G79" s="2"/>
    </row>
    <row r="80" spans="2:7" s="4" customFormat="1" ht="15">
      <c r="B80" s="117" t="s">
        <v>145</v>
      </c>
      <c r="C80" s="118">
        <v>13267.9</v>
      </c>
      <c r="D80" s="118">
        <v>3924.3</v>
      </c>
      <c r="E80" s="118">
        <v>11409.3</v>
      </c>
      <c r="F80" s="2"/>
      <c r="G80" s="2"/>
    </row>
    <row r="81" spans="2:7" s="4" customFormat="1" ht="15">
      <c r="B81" s="117" t="s">
        <v>146</v>
      </c>
      <c r="C81" s="118">
        <v>6817.52</v>
      </c>
      <c r="D81" s="118">
        <v>938.722</v>
      </c>
      <c r="E81" s="118">
        <v>6396.498</v>
      </c>
      <c r="F81" s="2"/>
      <c r="G81" s="2"/>
    </row>
    <row r="82" spans="2:7" s="4" customFormat="1" ht="15">
      <c r="B82" s="117" t="s">
        <v>147</v>
      </c>
      <c r="C82" s="118">
        <v>19853</v>
      </c>
      <c r="D82" s="118">
        <v>7269</v>
      </c>
      <c r="E82" s="118">
        <v>41477</v>
      </c>
      <c r="F82" s="2"/>
      <c r="G82" s="2"/>
    </row>
    <row r="83" spans="2:7" s="4" customFormat="1" ht="15">
      <c r="B83" s="117" t="s">
        <v>148</v>
      </c>
      <c r="C83" s="118">
        <v>656.756</v>
      </c>
      <c r="D83" s="118">
        <v>20.451</v>
      </c>
      <c r="E83" s="118">
        <v>2495.544</v>
      </c>
      <c r="F83" s="2"/>
      <c r="G83" s="2"/>
    </row>
    <row r="84" spans="2:7" s="4" customFormat="1" ht="15">
      <c r="B84" s="117" t="s">
        <v>149</v>
      </c>
      <c r="C84" s="118">
        <v>20402.855</v>
      </c>
      <c r="D84" s="118">
        <v>19547.62</v>
      </c>
      <c r="E84" s="118">
        <v>115153.136</v>
      </c>
      <c r="F84" s="2"/>
      <c r="G84" s="2"/>
    </row>
    <row r="85" spans="2:7" s="4" customFormat="1" ht="15">
      <c r="B85" s="117" t="s">
        <v>150</v>
      </c>
      <c r="C85" s="118">
        <v>26046.847</v>
      </c>
      <c r="D85" s="118">
        <v>22918.264</v>
      </c>
      <c r="E85" s="118">
        <v>66027.93</v>
      </c>
      <c r="F85" s="2"/>
      <c r="G85" s="2"/>
    </row>
    <row r="86" spans="2:7" s="4" customFormat="1" ht="15">
      <c r="B86" s="117" t="s">
        <v>151</v>
      </c>
      <c r="C86" s="118">
        <v>17868.327</v>
      </c>
      <c r="D86" s="118">
        <v>7245.352</v>
      </c>
      <c r="E86" s="118">
        <v>152001.983</v>
      </c>
      <c r="F86" s="2"/>
      <c r="G86" s="2"/>
    </row>
    <row r="87" spans="2:7" s="4" customFormat="1" ht="15">
      <c r="B87" s="117" t="s">
        <v>152</v>
      </c>
      <c r="C87" s="118">
        <v>8099.208</v>
      </c>
      <c r="D87" s="118">
        <v>4700.037</v>
      </c>
      <c r="E87" s="118">
        <v>48810.498</v>
      </c>
      <c r="F87" s="2"/>
      <c r="G87" s="2"/>
    </row>
    <row r="88" spans="2:7" s="4" customFormat="1" ht="15">
      <c r="B88" s="117" t="s">
        <v>153</v>
      </c>
      <c r="C88" s="118">
        <v>5492.633</v>
      </c>
      <c r="D88" s="118">
        <v>3974.614</v>
      </c>
      <c r="E88" s="118">
        <v>49619.083</v>
      </c>
      <c r="F88" s="2"/>
      <c r="G88" s="2"/>
    </row>
    <row r="89" spans="2:7" s="4" customFormat="1" ht="15">
      <c r="B89" s="117" t="s">
        <v>154</v>
      </c>
      <c r="C89" s="118">
        <v>9021.273</v>
      </c>
      <c r="D89" s="118">
        <v>9339.829</v>
      </c>
      <c r="E89" s="118">
        <v>13775.681</v>
      </c>
      <c r="F89" s="2"/>
      <c r="G89" s="2"/>
    </row>
    <row r="90" spans="2:7" s="4" customFormat="1" ht="15">
      <c r="B90" s="117" t="s">
        <v>155</v>
      </c>
      <c r="C90" s="118">
        <v>13538</v>
      </c>
      <c r="D90" s="118">
        <v>11838</v>
      </c>
      <c r="E90" s="118">
        <v>26016</v>
      </c>
      <c r="F90" s="2"/>
      <c r="G90" s="2"/>
    </row>
    <row r="91" spans="2:7" s="4" customFormat="1" ht="15">
      <c r="B91" s="117" t="s">
        <v>156</v>
      </c>
      <c r="C91" s="118">
        <v>23938</v>
      </c>
      <c r="D91" s="118">
        <v>3896</v>
      </c>
      <c r="E91" s="118">
        <v>82980</v>
      </c>
      <c r="F91" s="2"/>
      <c r="G91" s="2"/>
    </row>
    <row r="92" spans="2:7" s="4" customFormat="1" ht="15">
      <c r="B92" s="117" t="s">
        <v>157</v>
      </c>
      <c r="C92" s="118">
        <v>9070</v>
      </c>
      <c r="D92" s="118">
        <v>35231</v>
      </c>
      <c r="E92" s="118">
        <v>127372</v>
      </c>
      <c r="F92" s="2"/>
      <c r="G92" s="2"/>
    </row>
    <row r="93" spans="2:7" s="4" customFormat="1" ht="15">
      <c r="B93" s="117" t="s">
        <v>159</v>
      </c>
      <c r="C93" s="118">
        <v>0</v>
      </c>
      <c r="D93" s="118">
        <v>0</v>
      </c>
      <c r="E93" s="118">
        <v>18401.558</v>
      </c>
      <c r="F93" s="2"/>
      <c r="G93" s="2"/>
    </row>
    <row r="94" spans="2:7" s="4" customFormat="1" ht="15">
      <c r="B94" s="117" t="s">
        <v>160</v>
      </c>
      <c r="C94" s="118">
        <v>307</v>
      </c>
      <c r="D94" s="118">
        <v>0</v>
      </c>
      <c r="E94" s="118">
        <v>0</v>
      </c>
      <c r="F94" s="2"/>
      <c r="G94" s="2"/>
    </row>
    <row r="95" spans="2:7" s="4" customFormat="1" ht="15">
      <c r="B95" s="117" t="s">
        <v>161</v>
      </c>
      <c r="C95" s="118">
        <v>12353</v>
      </c>
      <c r="D95" s="118">
        <v>12309</v>
      </c>
      <c r="E95" s="118">
        <v>124197</v>
      </c>
      <c r="F95" s="2"/>
      <c r="G95" s="2"/>
    </row>
    <row r="96" spans="2:7" s="4" customFormat="1" ht="15">
      <c r="B96" s="117" t="s">
        <v>158</v>
      </c>
      <c r="C96" s="118">
        <v>24555.587</v>
      </c>
      <c r="D96" s="118">
        <v>3385.117</v>
      </c>
      <c r="E96" s="118">
        <v>302004.71</v>
      </c>
      <c r="F96" s="2"/>
      <c r="G96" s="2"/>
    </row>
    <row r="97" spans="2:7" s="4" customFormat="1" ht="15">
      <c r="B97" s="117" t="s">
        <v>162</v>
      </c>
      <c r="C97" s="118">
        <v>1195.5</v>
      </c>
      <c r="D97" s="118">
        <v>942.9</v>
      </c>
      <c r="E97" s="118">
        <v>3054.2</v>
      </c>
      <c r="F97" s="2"/>
      <c r="G97" s="2"/>
    </row>
    <row r="98" spans="2:7" s="4" customFormat="1" ht="15">
      <c r="B98" s="117" t="s">
        <v>163</v>
      </c>
      <c r="C98" s="118">
        <v>2410.901</v>
      </c>
      <c r="D98" s="118">
        <v>583.019</v>
      </c>
      <c r="E98" s="118">
        <v>6349.653</v>
      </c>
      <c r="F98" s="2"/>
      <c r="G98" s="2"/>
    </row>
    <row r="99" spans="2:7" s="4" customFormat="1" ht="15">
      <c r="B99" s="117" t="s">
        <v>164</v>
      </c>
      <c r="C99" s="118">
        <v>3176.515</v>
      </c>
      <c r="D99" s="118">
        <v>770.48</v>
      </c>
      <c r="E99" s="118">
        <v>6530.243</v>
      </c>
      <c r="F99" s="2"/>
      <c r="G99" s="2"/>
    </row>
    <row r="100" spans="2:7" s="4" customFormat="1" ht="15">
      <c r="B100" s="117" t="s">
        <v>165</v>
      </c>
      <c r="C100" s="118">
        <v>5416.609</v>
      </c>
      <c r="D100" s="118">
        <v>5340.968</v>
      </c>
      <c r="E100" s="118">
        <v>29211.445</v>
      </c>
      <c r="F100" s="2"/>
      <c r="G100" s="2"/>
    </row>
    <row r="101" spans="2:7" s="4" customFormat="1" ht="15">
      <c r="B101" s="117" t="s">
        <v>166</v>
      </c>
      <c r="C101" s="118">
        <v>2211.506</v>
      </c>
      <c r="D101" s="118">
        <v>2788.667</v>
      </c>
      <c r="E101" s="118">
        <v>257273.129</v>
      </c>
      <c r="F101" s="2"/>
      <c r="G101" s="2"/>
    </row>
    <row r="102" spans="2:7" s="4" customFormat="1" ht="15">
      <c r="B102" s="117" t="s">
        <v>167</v>
      </c>
      <c r="C102" s="118">
        <v>2825</v>
      </c>
      <c r="D102" s="118">
        <v>6565</v>
      </c>
      <c r="E102" s="118">
        <v>11301</v>
      </c>
      <c r="F102" s="2"/>
      <c r="G102" s="2"/>
    </row>
    <row r="103" spans="2:7" s="4" customFormat="1" ht="15">
      <c r="B103" s="117" t="s">
        <v>168</v>
      </c>
      <c r="C103" s="118">
        <v>928.492</v>
      </c>
      <c r="D103" s="118">
        <v>904.989</v>
      </c>
      <c r="E103" s="118">
        <v>4713.559</v>
      </c>
      <c r="F103" s="2"/>
      <c r="G103" s="2"/>
    </row>
    <row r="104" spans="2:7" s="4" customFormat="1" ht="15">
      <c r="B104" s="117" t="s">
        <v>169</v>
      </c>
      <c r="C104" s="118">
        <v>3501</v>
      </c>
      <c r="D104" s="118">
        <v>0</v>
      </c>
      <c r="E104" s="118">
        <v>3860</v>
      </c>
      <c r="F104" s="2"/>
      <c r="G104" s="2"/>
    </row>
    <row r="105" spans="2:7" s="4" customFormat="1" ht="15">
      <c r="B105" s="117" t="s">
        <v>170</v>
      </c>
      <c r="C105" s="118">
        <v>2238</v>
      </c>
      <c r="D105" s="118">
        <v>6282.9</v>
      </c>
      <c r="E105" s="118">
        <v>120219.402</v>
      </c>
      <c r="F105" s="2"/>
      <c r="G105" s="2"/>
    </row>
    <row r="106" spans="2:7" s="4" customFormat="1" ht="15">
      <c r="B106" s="117" t="s">
        <v>171</v>
      </c>
      <c r="C106" s="118">
        <v>1762.7</v>
      </c>
      <c r="D106" s="118">
        <v>379.6</v>
      </c>
      <c r="E106" s="118">
        <v>12085.202</v>
      </c>
      <c r="F106" s="2"/>
      <c r="G106" s="2"/>
    </row>
    <row r="107" s="4" customFormat="1" ht="15"/>
    <row r="108" s="4" customFormat="1" ht="15"/>
    <row r="109" s="4" customFormat="1" ht="15"/>
  </sheetData>
  <mergeCells count="4">
    <mergeCell ref="B48:G48"/>
    <mergeCell ref="B2:G2"/>
    <mergeCell ref="B3:G3"/>
    <mergeCell ref="B49:G49"/>
  </mergeCells>
  <conditionalFormatting sqref="I7:I18 I20:I33">
    <cfRule type="top10" priority="10" dxfId="0" rank="5"/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37:E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BN79"/>
  <sheetViews>
    <sheetView showGridLines="0" workbookViewId="0" topLeftCell="A7">
      <selection activeCell="T36" sqref="T36:T37"/>
    </sheetView>
  </sheetViews>
  <sheetFormatPr defaultColWidth="9.140625" defaultRowHeight="15"/>
  <cols>
    <col min="1" max="1" width="9.140625" style="2" customWidth="1"/>
    <col min="2" max="2" width="34.8515625" style="2" customWidth="1"/>
    <col min="3" max="16384" width="9.140625" style="2" customWidth="1"/>
  </cols>
  <sheetData>
    <row r="1" ht="12"/>
    <row r="2" ht="12"/>
    <row r="3" ht="12"/>
    <row r="4" ht="15.75">
      <c r="B4" s="23" t="s">
        <v>490</v>
      </c>
    </row>
    <row r="5" ht="12.75">
      <c r="B5" s="24" t="s">
        <v>105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5" customHeight="1"/>
    <row r="39" ht="12"/>
    <row r="40" ht="12"/>
    <row r="41" ht="12"/>
    <row r="42" ht="12"/>
    <row r="43" ht="12"/>
    <row r="44" ht="12"/>
    <row r="45" ht="12"/>
    <row r="46" ht="12"/>
    <row r="48" spans="2:22" ht="15">
      <c r="B48" s="15"/>
      <c r="C48" s="16">
        <v>2000</v>
      </c>
      <c r="D48" s="16">
        <v>2001</v>
      </c>
      <c r="E48" s="16">
        <v>2002</v>
      </c>
      <c r="F48" s="16">
        <v>2003</v>
      </c>
      <c r="G48" s="16">
        <v>2004</v>
      </c>
      <c r="H48" s="16">
        <v>2005</v>
      </c>
      <c r="I48" s="16">
        <v>2006</v>
      </c>
      <c r="J48" s="16">
        <v>2007</v>
      </c>
      <c r="K48" s="16">
        <v>2008</v>
      </c>
      <c r="L48" s="16">
        <v>2009</v>
      </c>
      <c r="M48" s="16">
        <v>2010</v>
      </c>
      <c r="N48" s="16">
        <v>2011</v>
      </c>
      <c r="O48" s="16">
        <v>2012</v>
      </c>
      <c r="P48" s="16">
        <v>2013</v>
      </c>
      <c r="Q48" s="16">
        <v>2014</v>
      </c>
      <c r="R48" s="16">
        <v>2015</v>
      </c>
      <c r="S48" s="16">
        <v>2016</v>
      </c>
      <c r="T48" s="16">
        <v>2017</v>
      </c>
      <c r="U48" s="16">
        <v>2018</v>
      </c>
      <c r="V48" s="16">
        <v>2019</v>
      </c>
    </row>
    <row r="49" spans="2:22" ht="15">
      <c r="B49" s="17" t="s">
        <v>450</v>
      </c>
      <c r="C49" s="118">
        <v>213966.994</v>
      </c>
      <c r="D49" s="118">
        <v>244116.324</v>
      </c>
      <c r="E49" s="118">
        <v>246227.554</v>
      </c>
      <c r="F49" s="118">
        <v>270298.841</v>
      </c>
      <c r="G49" s="118">
        <v>309708.93899999995</v>
      </c>
      <c r="H49" s="118">
        <v>311916.40300000005</v>
      </c>
      <c r="I49" s="118">
        <v>304560.24799999996</v>
      </c>
      <c r="J49" s="118">
        <v>292057.618</v>
      </c>
      <c r="K49" s="118">
        <v>289690.799</v>
      </c>
      <c r="L49" s="118">
        <v>275183.218</v>
      </c>
      <c r="M49" s="118">
        <v>305583.662</v>
      </c>
      <c r="N49" s="118">
        <v>277990.572</v>
      </c>
      <c r="O49" s="118">
        <v>276041.08</v>
      </c>
      <c r="P49" s="118">
        <v>265834.76900000003</v>
      </c>
      <c r="Q49" s="118">
        <v>235317.762</v>
      </c>
      <c r="R49" s="118">
        <v>234735.81</v>
      </c>
      <c r="S49" s="118">
        <v>245606.641</v>
      </c>
      <c r="T49" s="118">
        <v>245742.756</v>
      </c>
      <c r="U49" s="118">
        <v>240259.2</v>
      </c>
      <c r="V49" s="118">
        <v>234359.352</v>
      </c>
    </row>
    <row r="50" spans="2:22" ht="15">
      <c r="B50" s="18" t="s">
        <v>451</v>
      </c>
      <c r="C50" s="118">
        <v>52186.957</v>
      </c>
      <c r="D50" s="118">
        <v>56428.069</v>
      </c>
      <c r="E50" s="118">
        <v>59488.809</v>
      </c>
      <c r="F50" s="118">
        <v>66566.333</v>
      </c>
      <c r="G50" s="118">
        <v>71544.851</v>
      </c>
      <c r="H50" s="118">
        <v>77963.511</v>
      </c>
      <c r="I50" s="118">
        <v>82032.574</v>
      </c>
      <c r="J50" s="118">
        <v>85205.311</v>
      </c>
      <c r="K50" s="118">
        <v>93207.057</v>
      </c>
      <c r="L50" s="118">
        <v>98577.289</v>
      </c>
      <c r="M50" s="118">
        <v>117479.357</v>
      </c>
      <c r="N50" s="118">
        <v>120841.51</v>
      </c>
      <c r="O50" s="118">
        <v>137957.082</v>
      </c>
      <c r="P50" s="118">
        <v>146395.29</v>
      </c>
      <c r="Q50" s="118">
        <v>149759.877</v>
      </c>
      <c r="R50" s="118">
        <v>157572.372</v>
      </c>
      <c r="S50" s="118">
        <v>168484.191</v>
      </c>
      <c r="T50" s="118">
        <v>175383.438</v>
      </c>
      <c r="U50" s="118">
        <v>177785.349</v>
      </c>
      <c r="V50" s="118">
        <v>186699.193</v>
      </c>
    </row>
    <row r="51" spans="2:22" ht="15">
      <c r="B51" s="18" t="s">
        <v>13</v>
      </c>
      <c r="C51" s="118">
        <v>210631.665</v>
      </c>
      <c r="D51" s="118">
        <v>209040.557</v>
      </c>
      <c r="E51" s="118">
        <v>193800.278</v>
      </c>
      <c r="F51" s="118">
        <v>219308.887</v>
      </c>
      <c r="G51" s="118">
        <v>212948.61</v>
      </c>
      <c r="H51" s="118">
        <v>205781.346</v>
      </c>
      <c r="I51" s="118">
        <v>205043.412</v>
      </c>
      <c r="J51" s="118">
        <v>196606.791</v>
      </c>
      <c r="K51" s="118">
        <v>194787.637</v>
      </c>
      <c r="L51" s="118">
        <v>187893.251</v>
      </c>
      <c r="M51" s="118">
        <v>201861.465</v>
      </c>
      <c r="N51" s="118">
        <v>181532.914</v>
      </c>
      <c r="O51" s="118">
        <v>181768.35</v>
      </c>
      <c r="P51" s="118">
        <v>184074.454</v>
      </c>
      <c r="Q51" s="118">
        <v>163371.855</v>
      </c>
      <c r="R51" s="118">
        <v>162067.112</v>
      </c>
      <c r="S51" s="118">
        <v>162781.937</v>
      </c>
      <c r="T51" s="118">
        <v>155735.346</v>
      </c>
      <c r="U51" s="118">
        <v>147825.507</v>
      </c>
      <c r="V51" s="118">
        <v>135365.797</v>
      </c>
    </row>
    <row r="52" spans="2:22" ht="15">
      <c r="B52" s="18" t="s">
        <v>452</v>
      </c>
      <c r="C52" s="118">
        <v>14270.277</v>
      </c>
      <c r="D52" s="118">
        <v>14161.943</v>
      </c>
      <c r="E52" s="118">
        <v>14488.333</v>
      </c>
      <c r="F52" s="118">
        <v>16152.223</v>
      </c>
      <c r="G52" s="118">
        <v>17031.944</v>
      </c>
      <c r="H52" s="118">
        <v>18729.885</v>
      </c>
      <c r="I52" s="118">
        <v>19572.141</v>
      </c>
      <c r="J52" s="118">
        <v>18977.835</v>
      </c>
      <c r="K52" s="118">
        <v>20991.817</v>
      </c>
      <c r="L52" s="118">
        <v>23309.495</v>
      </c>
      <c r="M52" s="118">
        <v>24244.701</v>
      </c>
      <c r="N52" s="118">
        <v>25135.932</v>
      </c>
      <c r="O52" s="118">
        <v>26482.302</v>
      </c>
      <c r="P52" s="118">
        <v>27927.428</v>
      </c>
      <c r="Q52" s="118">
        <v>29061.132</v>
      </c>
      <c r="R52" s="118">
        <v>31308.693</v>
      </c>
      <c r="S52" s="118">
        <v>33525.266</v>
      </c>
      <c r="T52" s="118">
        <v>34924.603</v>
      </c>
      <c r="U52" s="118">
        <v>34197.233</v>
      </c>
      <c r="V52" s="118">
        <v>35994.079</v>
      </c>
    </row>
    <row r="53" spans="2:22" ht="15">
      <c r="B53" s="88" t="s">
        <v>449</v>
      </c>
      <c r="C53" s="118">
        <v>63271.512</v>
      </c>
      <c r="D53" s="118">
        <v>67772.237</v>
      </c>
      <c r="E53" s="118">
        <v>61195.699</v>
      </c>
      <c r="F53" s="118">
        <v>56800.608</v>
      </c>
      <c r="G53" s="118">
        <v>66138.329</v>
      </c>
      <c r="H53" s="118">
        <v>62581.805</v>
      </c>
      <c r="I53" s="118">
        <v>59860.153</v>
      </c>
      <c r="J53" s="118">
        <v>50125.997</v>
      </c>
      <c r="K53" s="118">
        <v>45174.081</v>
      </c>
      <c r="L53" s="118">
        <v>49683.663</v>
      </c>
      <c r="M53" s="118">
        <v>51373.195</v>
      </c>
      <c r="N53" s="118">
        <v>41573.302</v>
      </c>
      <c r="O53" s="118">
        <v>37938.172</v>
      </c>
      <c r="P53" s="118">
        <v>33824.268</v>
      </c>
      <c r="Q53" s="118">
        <v>29342.781</v>
      </c>
      <c r="R53" s="118">
        <v>27484.15</v>
      </c>
      <c r="S53" s="118">
        <v>29241.661</v>
      </c>
      <c r="T53" s="118">
        <v>26922.409</v>
      </c>
      <c r="U53" s="118">
        <v>21209.224</v>
      </c>
      <c r="V53" s="118">
        <v>18991.001</v>
      </c>
    </row>
    <row r="54" spans="2:22" ht="15">
      <c r="B54" s="18" t="s">
        <v>447</v>
      </c>
      <c r="C54" s="118">
        <v>8916.388</v>
      </c>
      <c r="D54" s="118">
        <v>10367.499</v>
      </c>
      <c r="E54" s="118">
        <v>12507.5</v>
      </c>
      <c r="F54" s="118">
        <v>13036.665</v>
      </c>
      <c r="G54" s="118">
        <v>12286.666</v>
      </c>
      <c r="H54" s="118">
        <v>10582.499</v>
      </c>
      <c r="I54" s="118">
        <v>11346.666</v>
      </c>
      <c r="J54" s="118">
        <v>12790</v>
      </c>
      <c r="K54" s="118">
        <v>12134.722</v>
      </c>
      <c r="L54" s="118">
        <v>12058.055</v>
      </c>
      <c r="M54" s="118">
        <v>13422.5</v>
      </c>
      <c r="N54" s="118">
        <v>11485.834</v>
      </c>
      <c r="O54" s="118">
        <v>10379.723</v>
      </c>
      <c r="P54" s="118">
        <v>8875.001</v>
      </c>
      <c r="Q54" s="118">
        <v>8846.389</v>
      </c>
      <c r="R54" s="118">
        <v>8979.445</v>
      </c>
      <c r="S54" s="118">
        <v>8882.5</v>
      </c>
      <c r="T54" s="118">
        <v>8395.834</v>
      </c>
      <c r="U54" s="118">
        <v>9219.494</v>
      </c>
      <c r="V54" s="118">
        <v>8459.753</v>
      </c>
    </row>
    <row r="55" spans="2:22" ht="15">
      <c r="B55" s="18" t="s">
        <v>123</v>
      </c>
      <c r="C55" s="118">
        <v>889.166</v>
      </c>
      <c r="D55" s="118">
        <v>1539.722</v>
      </c>
      <c r="E55" s="118">
        <v>1528.056</v>
      </c>
      <c r="F55" s="118">
        <v>1555.278</v>
      </c>
      <c r="G55" s="118">
        <v>1816.388</v>
      </c>
      <c r="H55" s="118">
        <v>1813.888</v>
      </c>
      <c r="I55" s="118">
        <v>1821.944</v>
      </c>
      <c r="J55" s="118">
        <v>1766.389</v>
      </c>
      <c r="K55" s="118">
        <v>1753.056</v>
      </c>
      <c r="L55" s="118">
        <v>1853.333</v>
      </c>
      <c r="M55" s="118">
        <v>1390.555</v>
      </c>
      <c r="N55" s="118">
        <v>1267.5</v>
      </c>
      <c r="O55" s="118">
        <v>1268.334</v>
      </c>
      <c r="P55" s="118">
        <v>1168.055</v>
      </c>
      <c r="Q55" s="118">
        <v>1124.444</v>
      </c>
      <c r="R55" s="118">
        <v>1140</v>
      </c>
      <c r="S55" s="118">
        <v>1144.445</v>
      </c>
      <c r="T55" s="118">
        <v>1204.778</v>
      </c>
      <c r="U55" s="118">
        <v>1144.185</v>
      </c>
      <c r="V55" s="118">
        <v>1105.548</v>
      </c>
    </row>
    <row r="56" spans="2:22" ht="15">
      <c r="B56" s="18" t="s">
        <v>448</v>
      </c>
      <c r="C56" s="118">
        <v>1705.278</v>
      </c>
      <c r="D56" s="118">
        <v>1732.222</v>
      </c>
      <c r="E56" s="118">
        <v>1682.5</v>
      </c>
      <c r="F56" s="118">
        <v>1973.611</v>
      </c>
      <c r="G56" s="118">
        <v>1475</v>
      </c>
      <c r="H56" s="118">
        <v>1275.833</v>
      </c>
      <c r="I56" s="118">
        <v>1277.222</v>
      </c>
      <c r="J56" s="118">
        <v>1149.167</v>
      </c>
      <c r="K56" s="118">
        <v>1162.778</v>
      </c>
      <c r="L56" s="118">
        <v>983.056</v>
      </c>
      <c r="M56" s="118">
        <v>1002.778</v>
      </c>
      <c r="N56" s="118">
        <v>795</v>
      </c>
      <c r="O56" s="118">
        <v>814.722</v>
      </c>
      <c r="P56" s="118">
        <v>818.611</v>
      </c>
      <c r="Q56" s="118">
        <v>831.944</v>
      </c>
      <c r="R56" s="118">
        <v>675.278</v>
      </c>
      <c r="S56" s="118">
        <v>589.444</v>
      </c>
      <c r="T56" s="118">
        <v>530.556</v>
      </c>
      <c r="U56" s="118">
        <v>630.833</v>
      </c>
      <c r="V56" s="118">
        <v>543.925</v>
      </c>
    </row>
    <row r="57" spans="2:22" ht="15">
      <c r="B57" s="20" t="s">
        <v>78</v>
      </c>
      <c r="C57" s="118">
        <v>2125.278</v>
      </c>
      <c r="D57" s="118">
        <v>1760.834</v>
      </c>
      <c r="E57" s="118">
        <v>1361.388</v>
      </c>
      <c r="F57" s="118">
        <v>548.333</v>
      </c>
      <c r="G57" s="118">
        <v>389.444</v>
      </c>
      <c r="H57" s="118">
        <v>352.501</v>
      </c>
      <c r="I57" s="118">
        <v>299.167</v>
      </c>
      <c r="J57" s="118">
        <v>292.778</v>
      </c>
      <c r="K57" s="118">
        <v>208.056</v>
      </c>
      <c r="L57" s="118">
        <v>258.057</v>
      </c>
      <c r="M57" s="118">
        <v>238.057</v>
      </c>
      <c r="N57" s="118">
        <v>228.611</v>
      </c>
      <c r="O57" s="118">
        <v>466.945</v>
      </c>
      <c r="P57" s="118">
        <v>431.945</v>
      </c>
      <c r="Q57" s="118">
        <v>403.888</v>
      </c>
      <c r="R57" s="118">
        <v>567.758</v>
      </c>
      <c r="S57" s="118">
        <v>477.452</v>
      </c>
      <c r="T57" s="118">
        <v>535.954</v>
      </c>
      <c r="U57" s="118">
        <v>542.646</v>
      </c>
      <c r="V57" s="118">
        <v>678.857</v>
      </c>
    </row>
    <row r="60" ht="15">
      <c r="B60" s="22" t="s">
        <v>106</v>
      </c>
    </row>
    <row r="62" spans="2:66" ht="15">
      <c r="B62" s="4" t="s">
        <v>2</v>
      </c>
      <c r="C62" s="2" t="s">
        <v>456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71" spans="2:4" ht="15">
      <c r="B71" s="115" t="s">
        <v>0</v>
      </c>
      <c r="C71" s="121"/>
      <c r="D71" s="121"/>
    </row>
    <row r="73" spans="2:5" ht="15">
      <c r="B73" s="115" t="s">
        <v>1</v>
      </c>
      <c r="C73" s="116">
        <v>44353.66086805555</v>
      </c>
      <c r="D73" s="4"/>
      <c r="E73" s="4"/>
    </row>
    <row r="74" spans="2:5" ht="15">
      <c r="B74" s="115" t="s">
        <v>3</v>
      </c>
      <c r="C74" s="116">
        <v>44398.7409350463</v>
      </c>
      <c r="D74" s="4"/>
      <c r="E74" s="4"/>
    </row>
    <row r="75" spans="2:5" ht="15">
      <c r="B75" s="115" t="s">
        <v>4</v>
      </c>
      <c r="C75" s="115" t="s">
        <v>5</v>
      </c>
      <c r="D75" s="4"/>
      <c r="E75" s="4"/>
    </row>
    <row r="76" spans="2:5" ht="15">
      <c r="B76" s="4"/>
      <c r="C76" s="4"/>
      <c r="D76" s="4"/>
      <c r="E76" s="4"/>
    </row>
    <row r="77" spans="2:5" ht="15">
      <c r="B77" s="115" t="s">
        <v>9</v>
      </c>
      <c r="C77" s="115" t="s">
        <v>181</v>
      </c>
      <c r="D77" s="121"/>
      <c r="E77" s="4"/>
    </row>
    <row r="78" spans="2:5" ht="15">
      <c r="B78" s="115" t="s">
        <v>6</v>
      </c>
      <c r="C78" s="115" t="s">
        <v>461</v>
      </c>
      <c r="D78" s="4"/>
      <c r="E78" s="4"/>
    </row>
    <row r="79" spans="2:5" ht="15">
      <c r="B79" s="115" t="s">
        <v>7</v>
      </c>
      <c r="C79" s="115" t="s">
        <v>8</v>
      </c>
      <c r="D79" s="4"/>
      <c r="E79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W146"/>
  <sheetViews>
    <sheetView showGridLines="0" workbookViewId="0" topLeftCell="A1">
      <selection activeCell="V41" sqref="V41"/>
    </sheetView>
  </sheetViews>
  <sheetFormatPr defaultColWidth="9.140625" defaultRowHeight="15"/>
  <cols>
    <col min="1" max="1" width="11.57421875" style="2" customWidth="1"/>
    <col min="2" max="2" width="34.421875" style="2" customWidth="1"/>
    <col min="3" max="3" width="10.421875" style="2" customWidth="1"/>
    <col min="4" max="21" width="8.00390625" style="2" customWidth="1"/>
    <col min="22" max="16384" width="9.140625" style="2" customWidth="1"/>
  </cols>
  <sheetData>
    <row r="3" spans="2:21" ht="15.75">
      <c r="B3" s="228" t="s">
        <v>500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2:21" ht="12.75">
      <c r="B4" s="226" t="s">
        <v>105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2:22" s="4" customFormat="1" ht="15">
      <c r="B5" s="233"/>
      <c r="C5" s="233" t="s">
        <v>83</v>
      </c>
      <c r="D5" s="233" t="s">
        <v>84</v>
      </c>
      <c r="E5" s="233" t="s">
        <v>85</v>
      </c>
      <c r="F5" s="233" t="s">
        <v>86</v>
      </c>
      <c r="G5" s="233" t="s">
        <v>87</v>
      </c>
      <c r="H5" s="233" t="s">
        <v>88</v>
      </c>
      <c r="I5" s="233" t="s">
        <v>89</v>
      </c>
      <c r="J5" s="233" t="s">
        <v>90</v>
      </c>
      <c r="K5" s="233" t="s">
        <v>91</v>
      </c>
      <c r="L5" s="233" t="s">
        <v>92</v>
      </c>
      <c r="M5" s="233" t="s">
        <v>93</v>
      </c>
      <c r="N5" s="233" t="s">
        <v>94</v>
      </c>
      <c r="O5" s="233" t="s">
        <v>95</v>
      </c>
      <c r="P5" s="233" t="s">
        <v>96</v>
      </c>
      <c r="Q5" s="233" t="s">
        <v>97</v>
      </c>
      <c r="R5" s="233" t="s">
        <v>98</v>
      </c>
      <c r="S5" s="233" t="s">
        <v>111</v>
      </c>
      <c r="T5" s="233">
        <v>2017</v>
      </c>
      <c r="U5" s="233">
        <v>2018</v>
      </c>
      <c r="V5" s="234">
        <v>2019</v>
      </c>
    </row>
    <row r="6" spans="2:22" s="4" customFormat="1" ht="15">
      <c r="B6" s="235" t="s">
        <v>185</v>
      </c>
      <c r="C6" s="236">
        <v>567963.524</v>
      </c>
      <c r="D6" s="236">
        <v>606919.402</v>
      </c>
      <c r="E6" s="236">
        <v>592280.118</v>
      </c>
      <c r="F6" s="236">
        <v>646240.785</v>
      </c>
      <c r="G6" s="236">
        <v>693340.17</v>
      </c>
      <c r="H6" s="236">
        <v>690997.67</v>
      </c>
      <c r="I6" s="236">
        <v>685813.529</v>
      </c>
      <c r="J6" s="236">
        <v>658971.89</v>
      </c>
      <c r="K6" s="236">
        <v>659109.999</v>
      </c>
      <c r="L6" s="236">
        <v>649799.416</v>
      </c>
      <c r="M6" s="236">
        <v>716596.269</v>
      </c>
      <c r="N6" s="236">
        <v>660851.178</v>
      </c>
      <c r="O6" s="236">
        <v>673116.707</v>
      </c>
      <c r="P6" s="236">
        <v>669349.817</v>
      </c>
      <c r="Q6" s="236">
        <v>618060.074</v>
      </c>
      <c r="R6" s="236">
        <v>624530.622</v>
      </c>
      <c r="S6" s="236">
        <v>650733.535</v>
      </c>
      <c r="T6" s="236">
        <v>649375.672</v>
      </c>
      <c r="U6" s="236">
        <v>632813.67</v>
      </c>
      <c r="V6" s="158">
        <v>622197.502</v>
      </c>
    </row>
    <row r="7" spans="2:23" s="4" customFormat="1" ht="15">
      <c r="B7" s="237" t="s">
        <v>99</v>
      </c>
      <c r="C7" s="238">
        <v>210631.665</v>
      </c>
      <c r="D7" s="238">
        <v>209040.557</v>
      </c>
      <c r="E7" s="238">
        <v>193800.278</v>
      </c>
      <c r="F7" s="238">
        <v>219308.887</v>
      </c>
      <c r="G7" s="238">
        <v>212948.61</v>
      </c>
      <c r="H7" s="238">
        <v>205781.346</v>
      </c>
      <c r="I7" s="238">
        <v>205043.412</v>
      </c>
      <c r="J7" s="238">
        <v>196606.791</v>
      </c>
      <c r="K7" s="238">
        <v>194787.637</v>
      </c>
      <c r="L7" s="238">
        <v>187893.251</v>
      </c>
      <c r="M7" s="238">
        <v>201861.465</v>
      </c>
      <c r="N7" s="238">
        <v>181532.914</v>
      </c>
      <c r="O7" s="238">
        <v>181768.35</v>
      </c>
      <c r="P7" s="238">
        <v>184074.454</v>
      </c>
      <c r="Q7" s="238">
        <v>163371.855</v>
      </c>
      <c r="R7" s="238">
        <v>162067.112</v>
      </c>
      <c r="S7" s="238">
        <v>162781.937</v>
      </c>
      <c r="T7" s="238">
        <v>155735.346</v>
      </c>
      <c r="U7" s="238">
        <v>147825.507</v>
      </c>
      <c r="V7" s="158">
        <v>135365.797</v>
      </c>
      <c r="W7" s="92">
        <f>(U7-C7)/C7</f>
        <v>-0.2981800385996094</v>
      </c>
    </row>
    <row r="8" spans="2:22" s="4" customFormat="1" ht="15">
      <c r="B8" s="239" t="s">
        <v>14</v>
      </c>
      <c r="C8" s="240">
        <v>21.111</v>
      </c>
      <c r="D8" s="240">
        <v>0</v>
      </c>
      <c r="E8" s="240">
        <v>0</v>
      </c>
      <c r="F8" s="240">
        <v>1152.5</v>
      </c>
      <c r="G8" s="240">
        <v>1477.778</v>
      </c>
      <c r="H8" s="240">
        <v>1367.5</v>
      </c>
      <c r="I8" s="240">
        <v>1558.333</v>
      </c>
      <c r="J8" s="240">
        <v>1010.278</v>
      </c>
      <c r="K8" s="240">
        <v>1519.722</v>
      </c>
      <c r="L8" s="240">
        <v>4850.278</v>
      </c>
      <c r="M8" s="240">
        <v>4705.555</v>
      </c>
      <c r="N8" s="240">
        <v>5768.611</v>
      </c>
      <c r="O8" s="240">
        <v>5008.333</v>
      </c>
      <c r="P8" s="240">
        <v>4756.666</v>
      </c>
      <c r="Q8" s="240">
        <v>6865.834</v>
      </c>
      <c r="R8" s="240">
        <v>2368.611</v>
      </c>
      <c r="S8" s="240">
        <v>863.333</v>
      </c>
      <c r="T8" s="240">
        <v>940.155</v>
      </c>
      <c r="U8" s="240">
        <v>1415.556</v>
      </c>
      <c r="V8" s="132">
        <v>540</v>
      </c>
    </row>
    <row r="9" spans="2:22" s="4" customFormat="1" ht="15">
      <c r="B9" s="239" t="s">
        <v>15</v>
      </c>
      <c r="C9" s="240">
        <v>375.556</v>
      </c>
      <c r="D9" s="240">
        <v>375</v>
      </c>
      <c r="E9" s="240">
        <v>273.889</v>
      </c>
      <c r="F9" s="240">
        <v>10654.166</v>
      </c>
      <c r="G9" s="240">
        <v>11748.611</v>
      </c>
      <c r="H9" s="240">
        <v>10181.389</v>
      </c>
      <c r="I9" s="240">
        <v>8770.277</v>
      </c>
      <c r="J9" s="240">
        <v>9273.056</v>
      </c>
      <c r="K9" s="240">
        <v>8467.5</v>
      </c>
      <c r="L9" s="240">
        <v>6704.444</v>
      </c>
      <c r="M9" s="240">
        <v>5366.111</v>
      </c>
      <c r="N9" s="240">
        <v>5600.278</v>
      </c>
      <c r="O9" s="240">
        <v>7301.389</v>
      </c>
      <c r="P9" s="240">
        <v>1873.056</v>
      </c>
      <c r="Q9" s="240">
        <v>2841.667</v>
      </c>
      <c r="R9" s="240">
        <v>561.389</v>
      </c>
      <c r="S9" s="240">
        <v>2520.833</v>
      </c>
      <c r="T9" s="240">
        <v>3652.829</v>
      </c>
      <c r="U9" s="240">
        <v>3453.14</v>
      </c>
      <c r="V9" s="132">
        <v>1611.993</v>
      </c>
    </row>
    <row r="10" spans="2:22" s="4" customFormat="1" ht="15">
      <c r="B10" s="239" t="s">
        <v>16</v>
      </c>
      <c r="C10" s="240">
        <v>145954.721</v>
      </c>
      <c r="D10" s="240">
        <v>157423.334</v>
      </c>
      <c r="E10" s="240">
        <v>147862.22</v>
      </c>
      <c r="F10" s="240">
        <v>157559.999</v>
      </c>
      <c r="G10" s="240">
        <v>154238.611</v>
      </c>
      <c r="H10" s="240">
        <v>148667.306</v>
      </c>
      <c r="I10" s="240">
        <v>150815.321</v>
      </c>
      <c r="J10" s="240">
        <v>141871.237</v>
      </c>
      <c r="K10" s="240">
        <v>139754.027</v>
      </c>
      <c r="L10" s="240">
        <v>134816.863</v>
      </c>
      <c r="M10" s="240">
        <v>145860.352</v>
      </c>
      <c r="N10" s="240">
        <v>126954.025</v>
      </c>
      <c r="O10" s="240">
        <v>126135.849</v>
      </c>
      <c r="P10" s="240">
        <v>133370.287</v>
      </c>
      <c r="Q10" s="240">
        <v>114707.967</v>
      </c>
      <c r="R10" s="240">
        <v>119566.834</v>
      </c>
      <c r="S10" s="240">
        <v>121256.384</v>
      </c>
      <c r="T10" s="240">
        <v>115113.48</v>
      </c>
      <c r="U10" s="240">
        <v>110607.733</v>
      </c>
      <c r="V10" s="132">
        <v>103760.887</v>
      </c>
    </row>
    <row r="11" spans="2:22" s="4" customFormat="1" ht="15">
      <c r="B11" s="239" t="s">
        <v>17</v>
      </c>
      <c r="C11" s="240">
        <v>1270.278</v>
      </c>
      <c r="D11" s="240">
        <v>1327.5</v>
      </c>
      <c r="E11" s="240">
        <v>1192.223</v>
      </c>
      <c r="F11" s="240">
        <v>1281.389</v>
      </c>
      <c r="G11" s="240">
        <v>2380.555</v>
      </c>
      <c r="H11" s="240">
        <v>3087.778</v>
      </c>
      <c r="I11" s="240">
        <v>2848.888</v>
      </c>
      <c r="J11" s="240">
        <v>2882.778</v>
      </c>
      <c r="K11" s="240">
        <v>3142.222</v>
      </c>
      <c r="L11" s="240">
        <v>2484.167</v>
      </c>
      <c r="M11" s="240">
        <v>1976.667</v>
      </c>
      <c r="N11" s="240">
        <v>2524.444</v>
      </c>
      <c r="O11" s="240">
        <v>3030.278</v>
      </c>
      <c r="P11" s="240">
        <v>2353.333</v>
      </c>
      <c r="Q11" s="240">
        <v>1804.723</v>
      </c>
      <c r="R11" s="240">
        <v>1469.444</v>
      </c>
      <c r="S11" s="240">
        <v>1460.278</v>
      </c>
      <c r="T11" s="240">
        <v>1389.37</v>
      </c>
      <c r="U11" s="240">
        <v>1457.196</v>
      </c>
      <c r="V11" s="132">
        <v>1234.078</v>
      </c>
    </row>
    <row r="12" spans="2:22" s="4" customFormat="1" ht="15">
      <c r="B12" s="239" t="s">
        <v>18</v>
      </c>
      <c r="C12" s="240">
        <v>59862.5</v>
      </c>
      <c r="D12" s="240">
        <v>46514.721</v>
      </c>
      <c r="E12" s="240">
        <v>40602.779</v>
      </c>
      <c r="F12" s="240">
        <v>45021.666</v>
      </c>
      <c r="G12" s="240">
        <v>40227.501</v>
      </c>
      <c r="H12" s="240">
        <v>39524.594</v>
      </c>
      <c r="I12" s="240">
        <v>38499.202</v>
      </c>
      <c r="J12" s="240">
        <v>38425.832</v>
      </c>
      <c r="K12" s="240">
        <v>38291.387</v>
      </c>
      <c r="L12" s="240">
        <v>35973.057</v>
      </c>
      <c r="M12" s="240">
        <v>41069.445</v>
      </c>
      <c r="N12" s="240">
        <v>38282.222</v>
      </c>
      <c r="O12" s="240">
        <v>37598.613</v>
      </c>
      <c r="P12" s="240">
        <v>38689.166</v>
      </c>
      <c r="Q12" s="240">
        <v>34178.333</v>
      </c>
      <c r="R12" s="240">
        <v>35150.832</v>
      </c>
      <c r="S12" s="240">
        <v>33470</v>
      </c>
      <c r="T12" s="240">
        <v>31939.34</v>
      </c>
      <c r="U12" s="240">
        <v>28035.378</v>
      </c>
      <c r="V12" s="132">
        <v>26021.694</v>
      </c>
    </row>
    <row r="13" spans="2:22" s="4" customFormat="1" ht="15">
      <c r="B13" s="239" t="s">
        <v>19</v>
      </c>
      <c r="C13" s="240">
        <v>435</v>
      </c>
      <c r="D13" s="240">
        <v>376.944</v>
      </c>
      <c r="E13" s="240">
        <v>261.667</v>
      </c>
      <c r="F13" s="240">
        <v>231.667</v>
      </c>
      <c r="G13" s="240">
        <v>141.666</v>
      </c>
      <c r="H13" s="240">
        <v>98.611</v>
      </c>
      <c r="I13" s="240">
        <v>58.056</v>
      </c>
      <c r="J13" s="240">
        <v>121.666</v>
      </c>
      <c r="K13" s="240">
        <v>102.501</v>
      </c>
      <c r="L13" s="240">
        <v>86.666</v>
      </c>
      <c r="M13" s="240">
        <v>84.165</v>
      </c>
      <c r="N13" s="240">
        <v>53.612</v>
      </c>
      <c r="O13" s="240">
        <v>27.779</v>
      </c>
      <c r="P13" s="240">
        <v>16.389</v>
      </c>
      <c r="Q13" s="240">
        <v>21.11</v>
      </c>
      <c r="R13" s="240">
        <v>8.611</v>
      </c>
      <c r="S13" s="240">
        <v>3.055</v>
      </c>
      <c r="T13" s="240">
        <v>5.837</v>
      </c>
      <c r="U13" s="240">
        <v>10.225</v>
      </c>
      <c r="V13" s="132">
        <v>8.1</v>
      </c>
    </row>
    <row r="14" spans="2:22" s="4" customFormat="1" ht="15">
      <c r="B14" s="239" t="s">
        <v>20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0">
        <v>0</v>
      </c>
      <c r="S14" s="240">
        <v>0</v>
      </c>
      <c r="T14" s="240">
        <v>0</v>
      </c>
      <c r="U14" s="240">
        <v>0</v>
      </c>
      <c r="V14" s="132">
        <v>0</v>
      </c>
    </row>
    <row r="15" spans="2:22" s="4" customFormat="1" ht="15">
      <c r="B15" s="239" t="s">
        <v>21</v>
      </c>
      <c r="C15" s="240">
        <v>0</v>
      </c>
      <c r="D15" s="240">
        <v>0</v>
      </c>
      <c r="E15" s="240">
        <v>0.278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40.278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132">
        <v>0</v>
      </c>
    </row>
    <row r="16" spans="2:22" s="4" customFormat="1" ht="15">
      <c r="B16" s="239" t="s">
        <v>22</v>
      </c>
      <c r="C16" s="240">
        <v>2711.112</v>
      </c>
      <c r="D16" s="240">
        <v>3017.778</v>
      </c>
      <c r="E16" s="240">
        <v>2898.333</v>
      </c>
      <c r="F16" s="240">
        <v>2728.333</v>
      </c>
      <c r="G16" s="240">
        <v>2176.945</v>
      </c>
      <c r="H16" s="240">
        <v>2304.445</v>
      </c>
      <c r="I16" s="240">
        <v>2221.667</v>
      </c>
      <c r="J16" s="240">
        <v>2805.001</v>
      </c>
      <c r="K16" s="240">
        <v>3396.667</v>
      </c>
      <c r="L16" s="240">
        <v>2919.722</v>
      </c>
      <c r="M16" s="240">
        <v>2739.167</v>
      </c>
      <c r="N16" s="240">
        <v>2329.722</v>
      </c>
      <c r="O16" s="240">
        <v>2643.056</v>
      </c>
      <c r="P16" s="240">
        <v>2991.111</v>
      </c>
      <c r="Q16" s="240">
        <v>2925.556</v>
      </c>
      <c r="R16" s="240">
        <v>2913.611</v>
      </c>
      <c r="S16" s="240">
        <v>3176.389</v>
      </c>
      <c r="T16" s="240">
        <v>2653.069</v>
      </c>
      <c r="U16" s="240">
        <v>2813.23</v>
      </c>
      <c r="V16" s="132">
        <v>2165.9</v>
      </c>
    </row>
    <row r="17" spans="2:22" s="4" customFormat="1" ht="15">
      <c r="B17" s="239" t="s">
        <v>23</v>
      </c>
      <c r="C17" s="240">
        <v>1.389</v>
      </c>
      <c r="D17" s="240">
        <v>5.278</v>
      </c>
      <c r="E17" s="240">
        <v>708.889</v>
      </c>
      <c r="F17" s="240">
        <v>679.167</v>
      </c>
      <c r="G17" s="240">
        <v>556.945</v>
      </c>
      <c r="H17" s="240">
        <v>549.723</v>
      </c>
      <c r="I17" s="240">
        <v>271.667</v>
      </c>
      <c r="J17" s="240">
        <v>216.945</v>
      </c>
      <c r="K17" s="240">
        <v>73.333</v>
      </c>
      <c r="L17" s="240">
        <v>58.055</v>
      </c>
      <c r="M17" s="240">
        <v>60</v>
      </c>
      <c r="N17" s="240">
        <v>20</v>
      </c>
      <c r="O17" s="240">
        <v>23.056</v>
      </c>
      <c r="P17" s="240">
        <v>24.444</v>
      </c>
      <c r="Q17" s="240">
        <v>26.667</v>
      </c>
      <c r="R17" s="240">
        <v>27.778</v>
      </c>
      <c r="S17" s="240">
        <v>31.667</v>
      </c>
      <c r="T17" s="240">
        <v>41.27</v>
      </c>
      <c r="U17" s="240">
        <v>33.052</v>
      </c>
      <c r="V17" s="132">
        <v>23.145</v>
      </c>
    </row>
    <row r="18" spans="2:22" s="4" customFormat="1" ht="15">
      <c r="B18" s="237" t="s">
        <v>186</v>
      </c>
      <c r="C18" s="238">
        <v>8916.388</v>
      </c>
      <c r="D18" s="238">
        <v>10367.499</v>
      </c>
      <c r="E18" s="238">
        <v>12507.5</v>
      </c>
      <c r="F18" s="238">
        <v>13036.665</v>
      </c>
      <c r="G18" s="238">
        <v>12286.666</v>
      </c>
      <c r="H18" s="238">
        <v>10582.499</v>
      </c>
      <c r="I18" s="238">
        <v>11346.666</v>
      </c>
      <c r="J18" s="238">
        <v>12790</v>
      </c>
      <c r="K18" s="238">
        <v>12134.722</v>
      </c>
      <c r="L18" s="238">
        <v>12058.055</v>
      </c>
      <c r="M18" s="238">
        <v>13422.5</v>
      </c>
      <c r="N18" s="238">
        <v>11485.834</v>
      </c>
      <c r="O18" s="238">
        <v>10379.723</v>
      </c>
      <c r="P18" s="238">
        <v>8875.001</v>
      </c>
      <c r="Q18" s="238">
        <v>8846.389</v>
      </c>
      <c r="R18" s="238">
        <v>8979.445</v>
      </c>
      <c r="S18" s="238">
        <v>8882.5</v>
      </c>
      <c r="T18" s="238">
        <v>8395.834</v>
      </c>
      <c r="U18" s="238">
        <v>9219.494</v>
      </c>
      <c r="V18" s="158">
        <v>8459.753</v>
      </c>
    </row>
    <row r="19" spans="2:22" s="4" customFormat="1" ht="15">
      <c r="B19" s="239" t="s">
        <v>30</v>
      </c>
      <c r="C19" s="240">
        <v>8916.388</v>
      </c>
      <c r="D19" s="240">
        <v>10367.499</v>
      </c>
      <c r="E19" s="240">
        <v>12507.5</v>
      </c>
      <c r="F19" s="240">
        <v>13033.888</v>
      </c>
      <c r="G19" s="240">
        <v>12286.666</v>
      </c>
      <c r="H19" s="240">
        <v>10580.833</v>
      </c>
      <c r="I19" s="240">
        <v>11346.666</v>
      </c>
      <c r="J19" s="240">
        <v>12790</v>
      </c>
      <c r="K19" s="240">
        <v>12020.556</v>
      </c>
      <c r="L19" s="240">
        <v>11947.222</v>
      </c>
      <c r="M19" s="240">
        <v>13331.944</v>
      </c>
      <c r="N19" s="240">
        <v>11310.834</v>
      </c>
      <c r="O19" s="240">
        <v>10275.278</v>
      </c>
      <c r="P19" s="240">
        <v>8811.39</v>
      </c>
      <c r="Q19" s="240">
        <v>8815.555</v>
      </c>
      <c r="R19" s="240">
        <v>8944.167</v>
      </c>
      <c r="S19" s="240">
        <v>8877.5</v>
      </c>
      <c r="T19" s="240">
        <v>8393.611</v>
      </c>
      <c r="U19" s="240">
        <v>9217.271</v>
      </c>
      <c r="V19" s="132">
        <v>8453.92</v>
      </c>
    </row>
    <row r="20" spans="2:22" s="4" customFormat="1" ht="15">
      <c r="B20" s="239" t="s">
        <v>31</v>
      </c>
      <c r="C20" s="240">
        <v>0</v>
      </c>
      <c r="D20" s="240">
        <v>0</v>
      </c>
      <c r="E20" s="240">
        <v>0</v>
      </c>
      <c r="F20" s="240">
        <v>2.778</v>
      </c>
      <c r="G20" s="240">
        <v>0</v>
      </c>
      <c r="H20" s="240">
        <v>1.667</v>
      </c>
      <c r="I20" s="240">
        <v>0</v>
      </c>
      <c r="J20" s="240">
        <v>0</v>
      </c>
      <c r="K20" s="240">
        <v>114.167</v>
      </c>
      <c r="L20" s="240">
        <v>110.833</v>
      </c>
      <c r="M20" s="240">
        <v>90.556</v>
      </c>
      <c r="N20" s="240">
        <v>175</v>
      </c>
      <c r="O20" s="240">
        <v>104.444</v>
      </c>
      <c r="P20" s="240">
        <v>63.611</v>
      </c>
      <c r="Q20" s="240">
        <v>30.833</v>
      </c>
      <c r="R20" s="240">
        <v>35.278</v>
      </c>
      <c r="S20" s="240">
        <v>5</v>
      </c>
      <c r="T20" s="240">
        <v>2.222</v>
      </c>
      <c r="U20" s="240">
        <v>2.223</v>
      </c>
      <c r="V20" s="132">
        <v>5.833</v>
      </c>
    </row>
    <row r="21" spans="2:22" s="4" customFormat="1" ht="15">
      <c r="B21" s="237" t="s">
        <v>187</v>
      </c>
      <c r="C21" s="238">
        <v>1705.278</v>
      </c>
      <c r="D21" s="238">
        <v>1732.222</v>
      </c>
      <c r="E21" s="238">
        <v>1682.5</v>
      </c>
      <c r="F21" s="238">
        <v>1973.611</v>
      </c>
      <c r="G21" s="238">
        <v>1475</v>
      </c>
      <c r="H21" s="238">
        <v>1275.833</v>
      </c>
      <c r="I21" s="238">
        <v>1277.222</v>
      </c>
      <c r="J21" s="238">
        <v>1149.167</v>
      </c>
      <c r="K21" s="238">
        <v>1162.778</v>
      </c>
      <c r="L21" s="238">
        <v>983.056</v>
      </c>
      <c r="M21" s="238">
        <v>1002.778</v>
      </c>
      <c r="N21" s="238">
        <v>795</v>
      </c>
      <c r="O21" s="238">
        <v>814.722</v>
      </c>
      <c r="P21" s="238">
        <v>818.611</v>
      </c>
      <c r="Q21" s="238">
        <v>831.944</v>
      </c>
      <c r="R21" s="238">
        <v>675.278</v>
      </c>
      <c r="S21" s="238">
        <v>589.444</v>
      </c>
      <c r="T21" s="238">
        <v>530.556</v>
      </c>
      <c r="U21" s="238">
        <v>630.833</v>
      </c>
      <c r="V21" s="158">
        <v>543.925</v>
      </c>
    </row>
    <row r="22" spans="2:23" s="4" customFormat="1" ht="15">
      <c r="B22" s="237" t="s">
        <v>184</v>
      </c>
      <c r="C22" s="238">
        <v>63271.512</v>
      </c>
      <c r="D22" s="238">
        <v>67772.237</v>
      </c>
      <c r="E22" s="238">
        <v>61195.699</v>
      </c>
      <c r="F22" s="238">
        <v>56800.608</v>
      </c>
      <c r="G22" s="238">
        <v>66138.329</v>
      </c>
      <c r="H22" s="238">
        <v>62581.805</v>
      </c>
      <c r="I22" s="238">
        <v>59860.153</v>
      </c>
      <c r="J22" s="238">
        <v>50125.997</v>
      </c>
      <c r="K22" s="238">
        <v>45174.081</v>
      </c>
      <c r="L22" s="238">
        <v>49683.663</v>
      </c>
      <c r="M22" s="238">
        <v>51373.195</v>
      </c>
      <c r="N22" s="238">
        <v>41573.302</v>
      </c>
      <c r="O22" s="238">
        <v>37938.172</v>
      </c>
      <c r="P22" s="238">
        <v>33824.268</v>
      </c>
      <c r="Q22" s="238">
        <v>29342.781</v>
      </c>
      <c r="R22" s="238">
        <v>27484.15</v>
      </c>
      <c r="S22" s="238">
        <v>29241.661</v>
      </c>
      <c r="T22" s="238">
        <v>26922.409</v>
      </c>
      <c r="U22" s="238">
        <v>21209.224</v>
      </c>
      <c r="V22" s="158">
        <v>18991.001</v>
      </c>
      <c r="W22" s="92">
        <f>(U22-C22)/C22</f>
        <v>-0.6647903087885745</v>
      </c>
    </row>
    <row r="23" spans="2:22" s="4" customFormat="1" ht="15">
      <c r="B23" s="239" t="s">
        <v>199</v>
      </c>
      <c r="C23" s="240">
        <v>16.111</v>
      </c>
      <c r="D23" s="240">
        <v>15.278</v>
      </c>
      <c r="E23" s="240">
        <v>4.167</v>
      </c>
      <c r="F23" s="240">
        <v>4.167</v>
      </c>
      <c r="G23" s="240">
        <v>29.167</v>
      </c>
      <c r="H23" s="240">
        <v>30.556</v>
      </c>
      <c r="I23" s="240">
        <v>29.167</v>
      </c>
      <c r="J23" s="240">
        <v>20.833</v>
      </c>
      <c r="K23" s="240">
        <v>3.056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132">
        <v>0</v>
      </c>
    </row>
    <row r="24" spans="2:22" s="4" customFormat="1" ht="15">
      <c r="B24" s="239" t="s">
        <v>40</v>
      </c>
      <c r="C24" s="240">
        <v>14872.5</v>
      </c>
      <c r="D24" s="240">
        <v>15266.944</v>
      </c>
      <c r="E24" s="240">
        <v>14924.445</v>
      </c>
      <c r="F24" s="240">
        <v>14265.556</v>
      </c>
      <c r="G24" s="240">
        <v>18079.168</v>
      </c>
      <c r="H24" s="240">
        <v>17809.8</v>
      </c>
      <c r="I24" s="240">
        <v>11997.176</v>
      </c>
      <c r="J24" s="240">
        <v>11040.809</v>
      </c>
      <c r="K24" s="240">
        <v>11042.532</v>
      </c>
      <c r="L24" s="240">
        <v>9503.822</v>
      </c>
      <c r="M24" s="240">
        <v>12239.981</v>
      </c>
      <c r="N24" s="240">
        <v>12861.31</v>
      </c>
      <c r="O24" s="240">
        <v>11859.545</v>
      </c>
      <c r="P24" s="240">
        <v>12170.897</v>
      </c>
      <c r="Q24" s="240">
        <v>11873.979</v>
      </c>
      <c r="R24" s="240">
        <v>10300.946</v>
      </c>
      <c r="S24" s="240">
        <v>11506.714</v>
      </c>
      <c r="T24" s="240">
        <v>11486.392</v>
      </c>
      <c r="U24" s="240">
        <v>9205.17</v>
      </c>
      <c r="V24" s="132">
        <v>8896.063</v>
      </c>
    </row>
    <row r="25" spans="2:22" s="4" customFormat="1" ht="15">
      <c r="B25" s="239" t="s">
        <v>42</v>
      </c>
      <c r="C25" s="240">
        <v>242.501</v>
      </c>
      <c r="D25" s="240">
        <v>285</v>
      </c>
      <c r="E25" s="240">
        <v>306.39</v>
      </c>
      <c r="F25" s="240">
        <v>251.111</v>
      </c>
      <c r="G25" s="240">
        <v>389.444</v>
      </c>
      <c r="H25" s="240">
        <v>289.048</v>
      </c>
      <c r="I25" s="240">
        <v>341.287</v>
      </c>
      <c r="J25" s="240">
        <v>283.036</v>
      </c>
      <c r="K25" s="240">
        <v>242.113</v>
      </c>
      <c r="L25" s="240">
        <v>293.889</v>
      </c>
      <c r="M25" s="240">
        <v>581.945</v>
      </c>
      <c r="N25" s="240">
        <v>345.834</v>
      </c>
      <c r="O25" s="240">
        <v>352.5</v>
      </c>
      <c r="P25" s="240">
        <v>266.666</v>
      </c>
      <c r="Q25" s="240">
        <v>173.335</v>
      </c>
      <c r="R25" s="240">
        <v>157.999</v>
      </c>
      <c r="S25" s="240">
        <v>232.967</v>
      </c>
      <c r="T25" s="240">
        <v>230.721</v>
      </c>
      <c r="U25" s="240">
        <v>250.431</v>
      </c>
      <c r="V25" s="132">
        <v>321.39</v>
      </c>
    </row>
    <row r="26" spans="2:22" s="4" customFormat="1" ht="15">
      <c r="B26" s="239" t="s">
        <v>43</v>
      </c>
      <c r="C26" s="240">
        <v>0</v>
      </c>
      <c r="D26" s="240">
        <v>0</v>
      </c>
      <c r="E26" s="240">
        <v>0</v>
      </c>
      <c r="F26" s="240">
        <v>0</v>
      </c>
      <c r="G26" s="240">
        <v>0.278</v>
      </c>
      <c r="H26" s="240">
        <v>0.278</v>
      </c>
      <c r="I26" s="240">
        <v>0.278</v>
      </c>
      <c r="J26" s="240">
        <v>0.278</v>
      </c>
      <c r="K26" s="240">
        <v>463.889</v>
      </c>
      <c r="L26" s="240">
        <v>681.389</v>
      </c>
      <c r="M26" s="240">
        <v>505.556</v>
      </c>
      <c r="N26" s="240">
        <v>475.556</v>
      </c>
      <c r="O26" s="240">
        <v>306.389</v>
      </c>
      <c r="P26" s="240">
        <v>286.667</v>
      </c>
      <c r="Q26" s="240">
        <v>75</v>
      </c>
      <c r="R26" s="240">
        <v>0</v>
      </c>
      <c r="S26" s="240">
        <v>0</v>
      </c>
      <c r="T26" s="240">
        <v>0</v>
      </c>
      <c r="U26" s="240">
        <v>0</v>
      </c>
      <c r="V26" s="132">
        <v>0</v>
      </c>
    </row>
    <row r="27" spans="2:22" s="4" customFormat="1" ht="15">
      <c r="B27" s="239" t="s">
        <v>100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1.111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132">
        <v>0</v>
      </c>
    </row>
    <row r="28" spans="2:22" s="4" customFormat="1" ht="15">
      <c r="B28" s="239" t="s">
        <v>48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18.056</v>
      </c>
      <c r="L28" s="240">
        <v>4.444</v>
      </c>
      <c r="M28" s="240">
        <v>8.056</v>
      </c>
      <c r="N28" s="240">
        <v>0.833</v>
      </c>
      <c r="O28" s="240">
        <v>2.222</v>
      </c>
      <c r="P28" s="240">
        <v>9.722</v>
      </c>
      <c r="Q28" s="240">
        <v>15.834</v>
      </c>
      <c r="R28" s="240">
        <v>2.5</v>
      </c>
      <c r="S28" s="240">
        <v>0.556</v>
      </c>
      <c r="T28" s="240">
        <v>0.121</v>
      </c>
      <c r="U28" s="240">
        <v>0.074</v>
      </c>
      <c r="V28" s="132">
        <v>0.008</v>
      </c>
    </row>
    <row r="29" spans="2:22" s="4" customFormat="1" ht="15">
      <c r="B29" s="239" t="s">
        <v>101</v>
      </c>
      <c r="C29" s="240">
        <v>2270.681</v>
      </c>
      <c r="D29" s="240">
        <v>2380.569</v>
      </c>
      <c r="E29" s="240">
        <v>2822.365</v>
      </c>
      <c r="F29" s="240">
        <v>5623.107</v>
      </c>
      <c r="G29" s="240">
        <v>4957.218</v>
      </c>
      <c r="H29" s="240">
        <v>4476.628</v>
      </c>
      <c r="I29" s="240">
        <v>4219.11</v>
      </c>
      <c r="J29" s="240">
        <v>3392.226</v>
      </c>
      <c r="K29" s="240">
        <v>3008.969</v>
      </c>
      <c r="L29" s="240">
        <v>4046.72</v>
      </c>
      <c r="M29" s="240">
        <v>5202.434</v>
      </c>
      <c r="N29" s="240">
        <v>3266.904</v>
      </c>
      <c r="O29" s="240">
        <v>3288.769</v>
      </c>
      <c r="P29" s="240">
        <v>2588.449</v>
      </c>
      <c r="Q29" s="240">
        <v>1695.573</v>
      </c>
      <c r="R29" s="240">
        <v>2157.124</v>
      </c>
      <c r="S29" s="240">
        <v>2632.225</v>
      </c>
      <c r="T29" s="240">
        <v>2517.62</v>
      </c>
      <c r="U29" s="240">
        <v>2790.253</v>
      </c>
      <c r="V29" s="132">
        <v>2963.514</v>
      </c>
    </row>
    <row r="30" spans="2:22" s="4" customFormat="1" ht="15">
      <c r="B30" s="239" t="s">
        <v>50</v>
      </c>
      <c r="C30" s="240">
        <v>21738.331</v>
      </c>
      <c r="D30" s="240">
        <v>25177.222</v>
      </c>
      <c r="E30" s="240">
        <v>21301.111</v>
      </c>
      <c r="F30" s="240">
        <v>20236.113</v>
      </c>
      <c r="G30" s="240">
        <v>36015.001</v>
      </c>
      <c r="H30" s="240">
        <v>33877.442</v>
      </c>
      <c r="I30" s="240">
        <v>32982.304</v>
      </c>
      <c r="J30" s="240">
        <v>27181.315</v>
      </c>
      <c r="K30" s="240">
        <v>24220.193</v>
      </c>
      <c r="L30" s="240">
        <v>29222.012</v>
      </c>
      <c r="M30" s="240">
        <v>25299.112</v>
      </c>
      <c r="N30" s="240">
        <v>17635.608</v>
      </c>
      <c r="O30" s="240">
        <v>15671.149</v>
      </c>
      <c r="P30" s="240">
        <v>11611.328</v>
      </c>
      <c r="Q30" s="240">
        <v>8423.397</v>
      </c>
      <c r="R30" s="240">
        <v>8690.807</v>
      </c>
      <c r="S30" s="240">
        <v>7708.411</v>
      </c>
      <c r="T30" s="240">
        <v>6762.747</v>
      </c>
      <c r="U30" s="240">
        <v>4364.124</v>
      </c>
      <c r="V30" s="132">
        <v>3421.89</v>
      </c>
    </row>
    <row r="31" spans="2:22" s="4" customFormat="1" ht="15">
      <c r="B31" s="239" t="s">
        <v>54</v>
      </c>
      <c r="C31" s="240">
        <v>0</v>
      </c>
      <c r="D31" s="240">
        <v>0</v>
      </c>
      <c r="E31" s="240">
        <v>0</v>
      </c>
      <c r="F31" s="240">
        <v>193.333</v>
      </c>
      <c r="G31" s="240">
        <v>273.055</v>
      </c>
      <c r="H31" s="240">
        <v>532.222</v>
      </c>
      <c r="I31" s="240">
        <v>2187.777</v>
      </c>
      <c r="J31" s="240">
        <v>2523.056</v>
      </c>
      <c r="K31" s="240">
        <v>1891.111</v>
      </c>
      <c r="L31" s="240">
        <v>2082.501</v>
      </c>
      <c r="M31" s="240">
        <v>3022.5</v>
      </c>
      <c r="N31" s="240">
        <v>2730.555</v>
      </c>
      <c r="O31" s="240">
        <v>2003.333</v>
      </c>
      <c r="P31" s="240">
        <v>2118.89</v>
      </c>
      <c r="Q31" s="240">
        <v>1905</v>
      </c>
      <c r="R31" s="240">
        <v>1622.221</v>
      </c>
      <c r="S31" s="240">
        <v>2241.945</v>
      </c>
      <c r="T31" s="240">
        <v>1384.692</v>
      </c>
      <c r="U31" s="240">
        <v>447.5</v>
      </c>
      <c r="V31" s="132">
        <v>23.633</v>
      </c>
    </row>
    <row r="32" spans="2:22" s="4" customFormat="1" ht="15">
      <c r="B32" s="239" t="s">
        <v>55</v>
      </c>
      <c r="C32" s="240">
        <v>230</v>
      </c>
      <c r="D32" s="240">
        <v>259.722</v>
      </c>
      <c r="E32" s="240">
        <v>227.222</v>
      </c>
      <c r="F32" s="240">
        <v>39.723</v>
      </c>
      <c r="G32" s="240">
        <v>29.445</v>
      </c>
      <c r="H32" s="240">
        <v>32.222</v>
      </c>
      <c r="I32" s="240">
        <v>3.333</v>
      </c>
      <c r="J32" s="240">
        <v>30.278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132">
        <v>0</v>
      </c>
    </row>
    <row r="33" spans="2:22" s="4" customFormat="1" ht="15">
      <c r="B33" s="239" t="s">
        <v>188</v>
      </c>
      <c r="C33" s="240">
        <v>23901.389</v>
      </c>
      <c r="D33" s="240">
        <v>24387.5</v>
      </c>
      <c r="E33" s="240">
        <v>21610</v>
      </c>
      <c r="F33" s="240">
        <v>16187.5</v>
      </c>
      <c r="G33" s="240">
        <v>6365.554</v>
      </c>
      <c r="H33" s="240">
        <v>5532.5</v>
      </c>
      <c r="I33" s="240">
        <v>8099.722</v>
      </c>
      <c r="J33" s="240">
        <v>5654.167</v>
      </c>
      <c r="K33" s="240">
        <v>4284.166</v>
      </c>
      <c r="L33" s="240">
        <v>3848.888</v>
      </c>
      <c r="M33" s="240">
        <v>4513.611</v>
      </c>
      <c r="N33" s="240">
        <v>4256.701</v>
      </c>
      <c r="O33" s="240">
        <v>4454.267</v>
      </c>
      <c r="P33" s="240">
        <v>4771.647</v>
      </c>
      <c r="Q33" s="240">
        <v>5180.665</v>
      </c>
      <c r="R33" s="240">
        <v>4552.551</v>
      </c>
      <c r="S33" s="240">
        <v>4918.844</v>
      </c>
      <c r="T33" s="240">
        <v>4540.118</v>
      </c>
      <c r="U33" s="240">
        <v>4151.673</v>
      </c>
      <c r="V33" s="132">
        <v>3364.502</v>
      </c>
    </row>
    <row r="34" spans="2:23" ht="15">
      <c r="B34" s="241" t="s">
        <v>102</v>
      </c>
      <c r="C34" s="238">
        <v>213966.99400000004</v>
      </c>
      <c r="D34" s="238">
        <v>244116.325</v>
      </c>
      <c r="E34" s="238">
        <v>246227.55700000003</v>
      </c>
      <c r="F34" s="238">
        <v>270298.843</v>
      </c>
      <c r="G34" s="238">
        <v>309708.93799999997</v>
      </c>
      <c r="H34" s="238">
        <v>311916.402</v>
      </c>
      <c r="I34" s="238">
        <v>304560.24499999994</v>
      </c>
      <c r="J34" s="238">
        <v>292057.619</v>
      </c>
      <c r="K34" s="238">
        <v>289690.80199999997</v>
      </c>
      <c r="L34" s="238">
        <v>275183.219</v>
      </c>
      <c r="M34" s="238">
        <v>305583.66500000004</v>
      </c>
      <c r="N34" s="238">
        <v>277990.56899999996</v>
      </c>
      <c r="O34" s="238">
        <v>276041.083</v>
      </c>
      <c r="P34" s="238">
        <v>265834.768</v>
      </c>
      <c r="Q34" s="238">
        <v>235317.762</v>
      </c>
      <c r="R34" s="238">
        <v>234735.809</v>
      </c>
      <c r="S34" s="238">
        <v>245606.643</v>
      </c>
      <c r="T34" s="238">
        <v>245742.756</v>
      </c>
      <c r="U34" s="238">
        <v>240259.198</v>
      </c>
      <c r="V34" s="158">
        <v>234359.35400000002</v>
      </c>
      <c r="W34" s="92">
        <f>(U34-C34)/C34</f>
        <v>0.1228797185420101</v>
      </c>
    </row>
    <row r="35" spans="2:22" s="4" customFormat="1" ht="15">
      <c r="B35" s="239" t="s">
        <v>33</v>
      </c>
      <c r="C35" s="240">
        <v>206593.662</v>
      </c>
      <c r="D35" s="240">
        <v>236596.323</v>
      </c>
      <c r="E35" s="240">
        <v>238360.333</v>
      </c>
      <c r="F35" s="240">
        <v>261517.176</v>
      </c>
      <c r="G35" s="240">
        <v>300598.105</v>
      </c>
      <c r="H35" s="240">
        <v>302887.384</v>
      </c>
      <c r="I35" s="240">
        <v>295160.599</v>
      </c>
      <c r="J35" s="240">
        <v>284471.967</v>
      </c>
      <c r="K35" s="240">
        <v>281693.496</v>
      </c>
      <c r="L35" s="240">
        <v>268711.256</v>
      </c>
      <c r="M35" s="240">
        <v>296327.987</v>
      </c>
      <c r="N35" s="240">
        <v>268718.07</v>
      </c>
      <c r="O35" s="240">
        <v>266950.767</v>
      </c>
      <c r="P35" s="240">
        <v>256457.771</v>
      </c>
      <c r="Q35" s="240">
        <v>226588.77</v>
      </c>
      <c r="R35" s="240">
        <v>224225.447</v>
      </c>
      <c r="S35" s="240">
        <v>235658.303</v>
      </c>
      <c r="T35" s="240">
        <v>235175.004</v>
      </c>
      <c r="U35" s="240">
        <v>229836.193</v>
      </c>
      <c r="V35" s="132">
        <v>224128.429</v>
      </c>
    </row>
    <row r="36" spans="2:22" s="4" customFormat="1" ht="15">
      <c r="B36" s="239" t="s">
        <v>25</v>
      </c>
      <c r="C36" s="240">
        <v>2898.331</v>
      </c>
      <c r="D36" s="240">
        <v>2636.111</v>
      </c>
      <c r="E36" s="240">
        <v>2845.834</v>
      </c>
      <c r="F36" s="240">
        <v>3191.113</v>
      </c>
      <c r="G36" s="240">
        <v>2280.834</v>
      </c>
      <c r="H36" s="240">
        <v>2401.146</v>
      </c>
      <c r="I36" s="240">
        <v>2366.833</v>
      </c>
      <c r="J36" s="240">
        <v>2212.285</v>
      </c>
      <c r="K36" s="240">
        <v>2036.795</v>
      </c>
      <c r="L36" s="240">
        <v>1644.608</v>
      </c>
      <c r="M36" s="240">
        <v>2065.538</v>
      </c>
      <c r="N36" s="240">
        <v>2319.345</v>
      </c>
      <c r="O36" s="240">
        <v>2520.898</v>
      </c>
      <c r="P36" s="240">
        <v>2449.987</v>
      </c>
      <c r="Q36" s="240">
        <v>2385.656</v>
      </c>
      <c r="R36" s="240">
        <v>2378.141</v>
      </c>
      <c r="S36" s="240">
        <v>2742.423</v>
      </c>
      <c r="T36" s="240">
        <v>3623.897</v>
      </c>
      <c r="U36" s="240">
        <v>3642.852</v>
      </c>
      <c r="V36" s="132">
        <v>3653.45</v>
      </c>
    </row>
    <row r="37" spans="2:22" s="4" customFormat="1" ht="15">
      <c r="B37" s="239" t="s">
        <v>26</v>
      </c>
      <c r="C37" s="240">
        <v>412.222</v>
      </c>
      <c r="D37" s="240">
        <v>465.556</v>
      </c>
      <c r="E37" s="240">
        <v>412.222</v>
      </c>
      <c r="F37" s="240">
        <v>495.277</v>
      </c>
      <c r="G37" s="240">
        <v>478.889</v>
      </c>
      <c r="H37" s="240">
        <v>423.055</v>
      </c>
      <c r="I37" s="240">
        <v>457.777</v>
      </c>
      <c r="J37" s="240">
        <v>505.278</v>
      </c>
      <c r="K37" s="240">
        <v>377.778</v>
      </c>
      <c r="L37" s="240">
        <v>497.5</v>
      </c>
      <c r="M37" s="240">
        <v>572.778</v>
      </c>
      <c r="N37" s="240">
        <v>473.056</v>
      </c>
      <c r="O37" s="240">
        <v>483.611</v>
      </c>
      <c r="P37" s="240">
        <v>674.166</v>
      </c>
      <c r="Q37" s="240">
        <v>538.611</v>
      </c>
      <c r="R37" s="240">
        <v>384.409</v>
      </c>
      <c r="S37" s="240">
        <v>304.272</v>
      </c>
      <c r="T37" s="240">
        <v>329.257</v>
      </c>
      <c r="U37" s="240">
        <v>291.653</v>
      </c>
      <c r="V37" s="132">
        <v>373.075</v>
      </c>
    </row>
    <row r="38" spans="2:22" s="4" customFormat="1" ht="15">
      <c r="B38" s="239" t="s">
        <v>27</v>
      </c>
      <c r="C38" s="240">
        <v>3772.223</v>
      </c>
      <c r="D38" s="240">
        <v>4118.612</v>
      </c>
      <c r="E38" s="240">
        <v>4210.556</v>
      </c>
      <c r="F38" s="240">
        <v>4005.833</v>
      </c>
      <c r="G38" s="240">
        <v>5015.833</v>
      </c>
      <c r="H38" s="240">
        <v>4700.095</v>
      </c>
      <c r="I38" s="240">
        <v>5209.481</v>
      </c>
      <c r="J38" s="240">
        <v>3866.7</v>
      </c>
      <c r="K38" s="240">
        <v>4793.565</v>
      </c>
      <c r="L38" s="240">
        <v>3604.853</v>
      </c>
      <c r="M38" s="240">
        <v>5687.917</v>
      </c>
      <c r="N38" s="240">
        <v>5612.043</v>
      </c>
      <c r="O38" s="240">
        <v>5084.417</v>
      </c>
      <c r="P38" s="240">
        <v>5139.233</v>
      </c>
      <c r="Q38" s="240">
        <v>4785.837</v>
      </c>
      <c r="R38" s="240">
        <v>6721.147</v>
      </c>
      <c r="S38" s="240">
        <v>6001.644</v>
      </c>
      <c r="T38" s="240">
        <v>5919.815</v>
      </c>
      <c r="U38" s="240">
        <v>5581.783</v>
      </c>
      <c r="V38" s="132">
        <v>5275.185</v>
      </c>
    </row>
    <row r="39" spans="2:22" s="4" customFormat="1" ht="15">
      <c r="B39" s="239" t="s">
        <v>28</v>
      </c>
      <c r="C39" s="240">
        <v>290.556</v>
      </c>
      <c r="D39" s="240">
        <v>299.723</v>
      </c>
      <c r="E39" s="240">
        <v>398.612</v>
      </c>
      <c r="F39" s="240">
        <v>1089.444</v>
      </c>
      <c r="G39" s="240">
        <v>1335.277</v>
      </c>
      <c r="H39" s="240">
        <v>1504.722</v>
      </c>
      <c r="I39" s="240">
        <v>1365.555</v>
      </c>
      <c r="J39" s="240">
        <v>1001.389</v>
      </c>
      <c r="K39" s="240">
        <v>789.168</v>
      </c>
      <c r="L39" s="240">
        <v>725.002</v>
      </c>
      <c r="M39" s="240">
        <v>929.445</v>
      </c>
      <c r="N39" s="240">
        <v>868.055</v>
      </c>
      <c r="O39" s="240">
        <v>1001.39</v>
      </c>
      <c r="P39" s="240">
        <v>1113.611</v>
      </c>
      <c r="Q39" s="240">
        <v>1018.888</v>
      </c>
      <c r="R39" s="240">
        <v>1026.665</v>
      </c>
      <c r="S39" s="240">
        <v>900.001</v>
      </c>
      <c r="T39" s="240">
        <v>694.783</v>
      </c>
      <c r="U39" s="240">
        <v>906.717</v>
      </c>
      <c r="V39" s="132">
        <v>929.215</v>
      </c>
    </row>
    <row r="40" spans="2:22" s="4" customFormat="1" ht="15">
      <c r="B40" s="237" t="s">
        <v>103</v>
      </c>
      <c r="C40" s="238">
        <v>889.166</v>
      </c>
      <c r="D40" s="238">
        <v>1539.722</v>
      </c>
      <c r="E40" s="238">
        <v>1528.056</v>
      </c>
      <c r="F40" s="238">
        <v>1555.278</v>
      </c>
      <c r="G40" s="238">
        <v>1816.388</v>
      </c>
      <c r="H40" s="238">
        <v>1813.888</v>
      </c>
      <c r="I40" s="238">
        <v>1821.944</v>
      </c>
      <c r="J40" s="238">
        <v>1766.389</v>
      </c>
      <c r="K40" s="238">
        <v>1753.056</v>
      </c>
      <c r="L40" s="238">
        <v>1853.333</v>
      </c>
      <c r="M40" s="238">
        <v>1390.555</v>
      </c>
      <c r="N40" s="238">
        <v>1267.5</v>
      </c>
      <c r="O40" s="238">
        <v>1268.334</v>
      </c>
      <c r="P40" s="238">
        <v>1168.055</v>
      </c>
      <c r="Q40" s="238">
        <v>1124.444</v>
      </c>
      <c r="R40" s="238">
        <v>1140</v>
      </c>
      <c r="S40" s="238">
        <v>1144.445</v>
      </c>
      <c r="T40" s="238">
        <v>1204.778</v>
      </c>
      <c r="U40" s="238">
        <v>1144.185</v>
      </c>
      <c r="V40" s="158">
        <v>1105.548</v>
      </c>
    </row>
    <row r="41" spans="2:23" s="4" customFormat="1" ht="15">
      <c r="B41" s="237" t="s">
        <v>104</v>
      </c>
      <c r="C41" s="238">
        <v>52186.957</v>
      </c>
      <c r="D41" s="238">
        <v>56428.069</v>
      </c>
      <c r="E41" s="238">
        <v>59488.809</v>
      </c>
      <c r="F41" s="238">
        <v>66566.333</v>
      </c>
      <c r="G41" s="238">
        <v>71544.851</v>
      </c>
      <c r="H41" s="238">
        <v>77963.511</v>
      </c>
      <c r="I41" s="238">
        <v>82032.574</v>
      </c>
      <c r="J41" s="238">
        <v>85205.311</v>
      </c>
      <c r="K41" s="238">
        <v>93207.057</v>
      </c>
      <c r="L41" s="238">
        <v>98577.289</v>
      </c>
      <c r="M41" s="238">
        <v>117479.357</v>
      </c>
      <c r="N41" s="238">
        <v>120841.51</v>
      </c>
      <c r="O41" s="238">
        <v>137957.082</v>
      </c>
      <c r="P41" s="238">
        <v>146395.29</v>
      </c>
      <c r="Q41" s="238">
        <v>149759.877</v>
      </c>
      <c r="R41" s="238">
        <v>157572.372</v>
      </c>
      <c r="S41" s="238">
        <v>168484.191</v>
      </c>
      <c r="T41" s="238">
        <v>175383.438</v>
      </c>
      <c r="U41" s="238">
        <v>177785.349</v>
      </c>
      <c r="V41" s="158">
        <v>186699.193</v>
      </c>
      <c r="W41" s="92">
        <f>(U41-C41)/C41</f>
        <v>2.4067008160678918</v>
      </c>
    </row>
    <row r="42" spans="2:22" s="4" customFormat="1" ht="15">
      <c r="B42" s="239" t="s">
        <v>59</v>
      </c>
      <c r="C42" s="240">
        <v>198.89</v>
      </c>
      <c r="D42" s="240">
        <v>284.722</v>
      </c>
      <c r="E42" s="240">
        <v>334.445</v>
      </c>
      <c r="F42" s="240">
        <v>279.166</v>
      </c>
      <c r="G42" s="240">
        <v>287.499</v>
      </c>
      <c r="H42" s="240">
        <v>1302.719</v>
      </c>
      <c r="I42" s="240">
        <v>1250.353</v>
      </c>
      <c r="J42" s="240">
        <v>1203.09</v>
      </c>
      <c r="K42" s="240">
        <v>1240.603</v>
      </c>
      <c r="L42" s="240">
        <v>1189.958</v>
      </c>
      <c r="M42" s="240">
        <v>1450.307</v>
      </c>
      <c r="N42" s="240">
        <v>1318.488</v>
      </c>
      <c r="O42" s="240">
        <v>1465.79</v>
      </c>
      <c r="P42" s="240">
        <v>1731.659</v>
      </c>
      <c r="Q42" s="240">
        <v>1962.6</v>
      </c>
      <c r="R42" s="240">
        <v>2265.305</v>
      </c>
      <c r="S42" s="240">
        <v>2752.972</v>
      </c>
      <c r="T42" s="240">
        <v>3043.548</v>
      </c>
      <c r="U42" s="240">
        <v>3289.177</v>
      </c>
      <c r="V42" s="132">
        <v>3595.741</v>
      </c>
    </row>
    <row r="43" spans="2:22" s="4" customFormat="1" ht="15">
      <c r="B43" s="239" t="s">
        <v>61</v>
      </c>
      <c r="C43" s="240">
        <v>6.667</v>
      </c>
      <c r="D43" s="240">
        <v>7.5</v>
      </c>
      <c r="E43" s="240">
        <v>10.278</v>
      </c>
      <c r="F43" s="240">
        <v>14.167</v>
      </c>
      <c r="G43" s="240">
        <v>14.167</v>
      </c>
      <c r="H43" s="240">
        <v>15.278</v>
      </c>
      <c r="I43" s="240">
        <v>13.612</v>
      </c>
      <c r="J43" s="240">
        <v>17.223</v>
      </c>
      <c r="K43" s="240">
        <v>19.167</v>
      </c>
      <c r="L43" s="240">
        <v>45.612</v>
      </c>
      <c r="M43" s="240">
        <v>57.305</v>
      </c>
      <c r="N43" s="240">
        <v>82.716</v>
      </c>
      <c r="O43" s="240">
        <v>126.275</v>
      </c>
      <c r="P43" s="240">
        <v>160.983</v>
      </c>
      <c r="Q43" s="240">
        <v>230.459</v>
      </c>
      <c r="R43" s="240">
        <v>295.015</v>
      </c>
      <c r="S43" s="240">
        <v>414.805</v>
      </c>
      <c r="T43" s="240">
        <v>510.614</v>
      </c>
      <c r="U43" s="240">
        <v>629.537</v>
      </c>
      <c r="V43" s="132">
        <v>662.47</v>
      </c>
    </row>
    <row r="44" spans="2:22" s="4" customFormat="1" ht="15">
      <c r="B44" s="239" t="s">
        <v>64</v>
      </c>
      <c r="C44" s="240">
        <v>6.111</v>
      </c>
      <c r="D44" s="240">
        <v>5.556</v>
      </c>
      <c r="E44" s="240">
        <v>1.944</v>
      </c>
      <c r="F44" s="240">
        <v>1.944</v>
      </c>
      <c r="G44" s="240">
        <v>2.222</v>
      </c>
      <c r="H44" s="240">
        <v>1.667</v>
      </c>
      <c r="I44" s="240">
        <v>1.667</v>
      </c>
      <c r="J44" s="240">
        <v>25.555</v>
      </c>
      <c r="K44" s="240">
        <v>26.944</v>
      </c>
      <c r="L44" s="240">
        <v>26.945</v>
      </c>
      <c r="M44" s="240">
        <v>26.19</v>
      </c>
      <c r="N44" s="240">
        <v>3861.773</v>
      </c>
      <c r="O44" s="240">
        <v>4264.611</v>
      </c>
      <c r="P44" s="240">
        <v>3315.172</v>
      </c>
      <c r="Q44" s="240">
        <v>3568.15</v>
      </c>
      <c r="R44" s="240">
        <v>3853.149</v>
      </c>
      <c r="S44" s="240">
        <v>3506.128</v>
      </c>
      <c r="T44" s="240">
        <v>3253.979</v>
      </c>
      <c r="U44" s="240">
        <v>3588.507</v>
      </c>
      <c r="V44" s="132">
        <v>3681.883</v>
      </c>
    </row>
    <row r="45" spans="2:22" s="4" customFormat="1" ht="15">
      <c r="B45" s="239" t="s">
        <v>65</v>
      </c>
      <c r="C45" s="240">
        <v>38144.737</v>
      </c>
      <c r="D45" s="240">
        <v>41788.07</v>
      </c>
      <c r="E45" s="240">
        <v>44485.475</v>
      </c>
      <c r="F45" s="240">
        <v>50474.667</v>
      </c>
      <c r="G45" s="240">
        <v>54318.183</v>
      </c>
      <c r="H45" s="240">
        <v>57013.868</v>
      </c>
      <c r="I45" s="240">
        <v>59945.548</v>
      </c>
      <c r="J45" s="240">
        <v>60354.256</v>
      </c>
      <c r="K45" s="240">
        <v>66278.784</v>
      </c>
      <c r="L45" s="240">
        <v>70175.9</v>
      </c>
      <c r="M45" s="240">
        <v>87951.377</v>
      </c>
      <c r="N45" s="240">
        <v>84875.927</v>
      </c>
      <c r="O45" s="240">
        <v>100740.4</v>
      </c>
      <c r="P45" s="240">
        <v>105996.722</v>
      </c>
      <c r="Q45" s="240">
        <v>106891.833</v>
      </c>
      <c r="R45" s="240">
        <v>110795.504</v>
      </c>
      <c r="S45" s="240">
        <v>121224.33</v>
      </c>
      <c r="T45" s="240">
        <v>126325.726</v>
      </c>
      <c r="U45" s="240">
        <v>126584.768</v>
      </c>
      <c r="V45" s="132">
        <v>132394.702</v>
      </c>
    </row>
    <row r="46" spans="2:22" s="4" customFormat="1" ht="15">
      <c r="B46" s="239" t="s">
        <v>69</v>
      </c>
      <c r="C46" s="240">
        <v>0</v>
      </c>
      <c r="D46" s="240">
        <v>0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  <c r="K46" s="240">
        <v>0</v>
      </c>
      <c r="L46" s="240">
        <v>0</v>
      </c>
      <c r="M46" s="240">
        <v>0.833</v>
      </c>
      <c r="N46" s="240">
        <v>1.111</v>
      </c>
      <c r="O46" s="240">
        <v>0.833</v>
      </c>
      <c r="P46" s="240">
        <v>2.777</v>
      </c>
      <c r="Q46" s="240">
        <v>5.555</v>
      </c>
      <c r="R46" s="240">
        <v>8.611</v>
      </c>
      <c r="S46" s="240">
        <v>7.5</v>
      </c>
      <c r="T46" s="240">
        <v>9.675</v>
      </c>
      <c r="U46" s="240">
        <v>10.849</v>
      </c>
      <c r="V46" s="132">
        <v>9.943</v>
      </c>
    </row>
    <row r="47" spans="2:22" s="4" customFormat="1" ht="15">
      <c r="B47" s="239" t="s">
        <v>73</v>
      </c>
      <c r="C47" s="240">
        <v>10.833</v>
      </c>
      <c r="D47" s="240">
        <v>50</v>
      </c>
      <c r="E47" s="240">
        <v>34.444</v>
      </c>
      <c r="F47" s="240">
        <v>92.5</v>
      </c>
      <c r="G47" s="240">
        <v>329.723</v>
      </c>
      <c r="H47" s="240">
        <v>1027.179</v>
      </c>
      <c r="I47" s="240">
        <v>1446.983</v>
      </c>
      <c r="J47" s="240">
        <v>1749.219</v>
      </c>
      <c r="K47" s="240">
        <v>1569.771</v>
      </c>
      <c r="L47" s="240">
        <v>2570.664</v>
      </c>
      <c r="M47" s="240">
        <v>2693.039</v>
      </c>
      <c r="N47" s="240">
        <v>1390.304</v>
      </c>
      <c r="O47" s="240">
        <v>1719.694</v>
      </c>
      <c r="P47" s="240">
        <v>1694.563</v>
      </c>
      <c r="Q47" s="240">
        <v>1248.308</v>
      </c>
      <c r="R47" s="240">
        <v>1202.285</v>
      </c>
      <c r="S47" s="240">
        <v>1323.132</v>
      </c>
      <c r="T47" s="240">
        <v>1148.807</v>
      </c>
      <c r="U47" s="240">
        <v>1486.631</v>
      </c>
      <c r="V47" s="132">
        <v>1485.951</v>
      </c>
    </row>
    <row r="48" spans="2:22" s="4" customFormat="1" ht="15">
      <c r="B48" s="239" t="s">
        <v>74</v>
      </c>
      <c r="C48" s="240">
        <v>743.888</v>
      </c>
      <c r="D48" s="240">
        <v>796.667</v>
      </c>
      <c r="E48" s="240">
        <v>821.944</v>
      </c>
      <c r="F48" s="240">
        <v>911.946</v>
      </c>
      <c r="G48" s="240">
        <v>1217.5</v>
      </c>
      <c r="H48" s="240">
        <v>1567.387</v>
      </c>
      <c r="I48" s="240">
        <v>1506.009</v>
      </c>
      <c r="J48" s="240">
        <v>1659.913</v>
      </c>
      <c r="K48" s="240">
        <v>1561.241</v>
      </c>
      <c r="L48" s="240">
        <v>1760.993</v>
      </c>
      <c r="M48" s="240">
        <v>1957.062</v>
      </c>
      <c r="N48" s="240">
        <v>5785.057</v>
      </c>
      <c r="O48" s="240">
        <v>4074.775</v>
      </c>
      <c r="P48" s="240">
        <v>5466.422</v>
      </c>
      <c r="Q48" s="240">
        <v>6657.041</v>
      </c>
      <c r="R48" s="240">
        <v>7481.751</v>
      </c>
      <c r="S48" s="240">
        <v>7665.324</v>
      </c>
      <c r="T48" s="240">
        <v>8181.216</v>
      </c>
      <c r="U48" s="240">
        <v>10021.509</v>
      </c>
      <c r="V48" s="132">
        <v>11229.2</v>
      </c>
    </row>
    <row r="49" spans="2:22" s="4" customFormat="1" ht="15">
      <c r="B49" s="239" t="s">
        <v>76</v>
      </c>
      <c r="C49" s="240">
        <v>13075.832</v>
      </c>
      <c r="D49" s="240">
        <v>13495.555</v>
      </c>
      <c r="E49" s="240">
        <v>13800.277</v>
      </c>
      <c r="F49" s="240">
        <v>14791.945</v>
      </c>
      <c r="G49" s="240">
        <v>15375.555</v>
      </c>
      <c r="H49" s="240">
        <v>17035.412</v>
      </c>
      <c r="I49" s="240">
        <v>17868.402</v>
      </c>
      <c r="J49" s="240">
        <v>20196.056</v>
      </c>
      <c r="K49" s="240">
        <v>22510.545</v>
      </c>
      <c r="L49" s="240">
        <v>22807.222</v>
      </c>
      <c r="M49" s="240">
        <v>23343.249</v>
      </c>
      <c r="N49" s="240">
        <v>23526.138</v>
      </c>
      <c r="O49" s="240">
        <v>25564.701</v>
      </c>
      <c r="P49" s="240">
        <v>28026.995</v>
      </c>
      <c r="Q49" s="240">
        <v>29195.935</v>
      </c>
      <c r="R49" s="240">
        <v>31670.755</v>
      </c>
      <c r="S49" s="240">
        <v>31589.998</v>
      </c>
      <c r="T49" s="240">
        <v>32909.874</v>
      </c>
      <c r="U49" s="240">
        <v>32174.373</v>
      </c>
      <c r="V49" s="132">
        <v>33639.301</v>
      </c>
    </row>
    <row r="50" spans="2:23" s="4" customFormat="1" ht="15">
      <c r="B50" s="237" t="s">
        <v>445</v>
      </c>
      <c r="C50" s="238">
        <v>14270.277</v>
      </c>
      <c r="D50" s="238">
        <v>14161.943</v>
      </c>
      <c r="E50" s="238">
        <v>14488.333</v>
      </c>
      <c r="F50" s="238">
        <v>16152.223</v>
      </c>
      <c r="G50" s="238">
        <v>17031.944</v>
      </c>
      <c r="H50" s="238">
        <v>18729.885</v>
      </c>
      <c r="I50" s="238">
        <v>19572.141</v>
      </c>
      <c r="J50" s="238">
        <v>18977.835</v>
      </c>
      <c r="K50" s="238">
        <v>20991.817</v>
      </c>
      <c r="L50" s="238">
        <v>23309.495</v>
      </c>
      <c r="M50" s="238">
        <v>24244.701</v>
      </c>
      <c r="N50" s="238">
        <v>25135.932</v>
      </c>
      <c r="O50" s="238">
        <v>26482.302</v>
      </c>
      <c r="P50" s="238">
        <v>27927.428</v>
      </c>
      <c r="Q50" s="238">
        <v>29061.132</v>
      </c>
      <c r="R50" s="238">
        <v>31308.693</v>
      </c>
      <c r="S50" s="238">
        <v>33525.266</v>
      </c>
      <c r="T50" s="238">
        <v>34924.603</v>
      </c>
      <c r="U50" s="238">
        <v>34197.233</v>
      </c>
      <c r="V50" s="158">
        <v>35994.079</v>
      </c>
      <c r="W50" s="92">
        <f>(U50-C50)/C50</f>
        <v>1.3963958793511855</v>
      </c>
    </row>
    <row r="51" spans="2:22" s="4" customFormat="1" ht="15">
      <c r="B51" s="239" t="s">
        <v>75</v>
      </c>
      <c r="C51" s="240">
        <v>1434.721</v>
      </c>
      <c r="D51" s="240">
        <v>873.611</v>
      </c>
      <c r="E51" s="240">
        <v>998.056</v>
      </c>
      <c r="F51" s="240">
        <v>801.667</v>
      </c>
      <c r="G51" s="240">
        <v>1013.333</v>
      </c>
      <c r="H51" s="240">
        <v>983.883</v>
      </c>
      <c r="I51" s="240">
        <v>994.527</v>
      </c>
      <c r="J51" s="240">
        <v>936.813</v>
      </c>
      <c r="K51" s="240">
        <v>827.567</v>
      </c>
      <c r="L51" s="240">
        <v>2742.57</v>
      </c>
      <c r="M51" s="240">
        <v>3398.354</v>
      </c>
      <c r="N51" s="240">
        <v>4131.651</v>
      </c>
      <c r="O51" s="240">
        <v>4032.722</v>
      </c>
      <c r="P51" s="240">
        <v>2963.073</v>
      </c>
      <c r="Q51" s="240">
        <v>3175.639</v>
      </c>
      <c r="R51" s="240">
        <v>3461.214</v>
      </c>
      <c r="S51" s="240">
        <v>3486.176</v>
      </c>
      <c r="T51" s="240">
        <v>3431.028</v>
      </c>
      <c r="U51" s="240">
        <v>3073.357</v>
      </c>
      <c r="V51" s="132">
        <v>3655.728</v>
      </c>
    </row>
    <row r="52" spans="2:22" s="4" customFormat="1" ht="15">
      <c r="B52" s="239" t="s">
        <v>77</v>
      </c>
      <c r="C52" s="240">
        <v>12835.556</v>
      </c>
      <c r="D52" s="240">
        <v>13288.331</v>
      </c>
      <c r="E52" s="240">
        <v>13490.278</v>
      </c>
      <c r="F52" s="240">
        <v>15350.556</v>
      </c>
      <c r="G52" s="240">
        <v>16018.611</v>
      </c>
      <c r="H52" s="240">
        <v>17746.002</v>
      </c>
      <c r="I52" s="240">
        <v>18577.612</v>
      </c>
      <c r="J52" s="240">
        <v>18041.023</v>
      </c>
      <c r="K52" s="240">
        <v>20164.249</v>
      </c>
      <c r="L52" s="240">
        <v>20566.924</v>
      </c>
      <c r="M52" s="240">
        <v>20846.348</v>
      </c>
      <c r="N52" s="240">
        <v>21004.283</v>
      </c>
      <c r="O52" s="240">
        <v>22449.581</v>
      </c>
      <c r="P52" s="240">
        <v>24964.357</v>
      </c>
      <c r="Q52" s="240">
        <v>25885.49</v>
      </c>
      <c r="R52" s="240">
        <v>27847.478</v>
      </c>
      <c r="S52" s="240">
        <v>30039.09</v>
      </c>
      <c r="T52" s="240">
        <v>31493.577</v>
      </c>
      <c r="U52" s="240">
        <v>31123.874</v>
      </c>
      <c r="V52" s="132">
        <v>32338.349</v>
      </c>
    </row>
    <row r="53" spans="2:22" s="4" customFormat="1" ht="15">
      <c r="B53" s="242" t="s">
        <v>183</v>
      </c>
      <c r="C53" s="243">
        <v>2125.278</v>
      </c>
      <c r="D53" s="243">
        <v>1760.834</v>
      </c>
      <c r="E53" s="243">
        <v>1361.388</v>
      </c>
      <c r="F53" s="243">
        <v>548.333</v>
      </c>
      <c r="G53" s="243">
        <v>389.444</v>
      </c>
      <c r="H53" s="243">
        <v>352.501</v>
      </c>
      <c r="I53" s="243">
        <v>299.167</v>
      </c>
      <c r="J53" s="243">
        <v>292.778</v>
      </c>
      <c r="K53" s="243">
        <v>208.056</v>
      </c>
      <c r="L53" s="243">
        <v>258.057</v>
      </c>
      <c r="M53" s="243">
        <v>238.057</v>
      </c>
      <c r="N53" s="243">
        <v>228.611</v>
      </c>
      <c r="O53" s="243">
        <v>466.945</v>
      </c>
      <c r="P53" s="243">
        <v>431.945</v>
      </c>
      <c r="Q53" s="243">
        <v>403.888</v>
      </c>
      <c r="R53" s="243">
        <v>567.758</v>
      </c>
      <c r="S53" s="243">
        <v>477.452</v>
      </c>
      <c r="T53" s="243">
        <v>535.954</v>
      </c>
      <c r="U53" s="243">
        <v>542.646</v>
      </c>
      <c r="V53" s="244">
        <v>678.857</v>
      </c>
    </row>
    <row r="54" spans="2:21" ht="15" customHeight="1">
      <c r="B54" s="229" t="s">
        <v>106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</row>
    <row r="61" spans="2:22" s="4" customFormat="1" ht="15">
      <c r="B61" s="3" t="s"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3:22" s="4" customFormat="1" ht="15"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s="4" customFormat="1" ht="15">
      <c r="B63" s="4" t="s">
        <v>1</v>
      </c>
      <c r="C63" s="116">
        <v>44353.66086805555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s="4" customFormat="1" ht="15">
      <c r="B64" s="4" t="s">
        <v>3</v>
      </c>
      <c r="C64" s="116">
        <v>44398.7409350463</v>
      </c>
      <c r="F64" s="4" t="s">
        <v>2</v>
      </c>
      <c r="G64" s="2" t="s">
        <v>456</v>
      </c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s="4" customFormat="1" ht="15">
      <c r="B65" s="4" t="s">
        <v>4</v>
      </c>
      <c r="C65" s="4" t="s">
        <v>5</v>
      </c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3:22" s="4" customFormat="1" ht="15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s="4" customFormat="1" ht="12.75">
      <c r="B67" s="4" t="s">
        <v>6</v>
      </c>
      <c r="C67" s="102" t="s">
        <v>461</v>
      </c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s="4" customFormat="1" ht="15">
      <c r="B68" s="4" t="s">
        <v>7</v>
      </c>
      <c r="C68" s="4" t="s">
        <v>8</v>
      </c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s="4" customFormat="1" ht="15">
      <c r="B69" s="4" t="s">
        <v>9</v>
      </c>
      <c r="C69" s="4" t="s">
        <v>181</v>
      </c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s="4" customFormat="1" ht="15">
      <c r="B70" s="115" t="s">
        <v>6</v>
      </c>
      <c r="C70" s="115" t="s">
        <v>461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2:3" s="4" customFormat="1" ht="15">
      <c r="B71" s="115" t="s">
        <v>7</v>
      </c>
      <c r="C71" s="115" t="s">
        <v>8</v>
      </c>
    </row>
    <row r="72" spans="13:23" s="4" customFormat="1" ht="15">
      <c r="M72" s="2"/>
      <c r="N72" s="2"/>
      <c r="O72" s="2"/>
      <c r="P72" s="2"/>
      <c r="Q72" s="2"/>
      <c r="R72" s="2"/>
      <c r="S72" s="2"/>
      <c r="T72" s="2"/>
      <c r="U72" s="2"/>
      <c r="V72" s="2"/>
      <c r="W72" s="4" t="b">
        <f aca="true" t="shared" si="0" ref="W72:W103">V72=B72</f>
        <v>1</v>
      </c>
    </row>
    <row r="73" spans="2:23" s="4" customFormat="1" ht="15">
      <c r="B73" s="5" t="s">
        <v>11</v>
      </c>
      <c r="C73" s="5" t="s">
        <v>83</v>
      </c>
      <c r="D73" s="5" t="s">
        <v>84</v>
      </c>
      <c r="E73" s="5" t="s">
        <v>85</v>
      </c>
      <c r="F73" s="5" t="s">
        <v>86</v>
      </c>
      <c r="G73" s="5" t="s">
        <v>87</v>
      </c>
      <c r="H73" s="5" t="s">
        <v>88</v>
      </c>
      <c r="I73" s="5" t="s">
        <v>89</v>
      </c>
      <c r="J73" s="5" t="s">
        <v>90</v>
      </c>
      <c r="K73" s="5" t="s">
        <v>91</v>
      </c>
      <c r="L73" s="5" t="s">
        <v>92</v>
      </c>
      <c r="M73" s="5" t="s">
        <v>93</v>
      </c>
      <c r="N73" s="5" t="s">
        <v>94</v>
      </c>
      <c r="O73" s="5" t="s">
        <v>95</v>
      </c>
      <c r="P73" s="5" t="s">
        <v>96</v>
      </c>
      <c r="Q73" s="5" t="s">
        <v>97</v>
      </c>
      <c r="R73" s="5" t="s">
        <v>98</v>
      </c>
      <c r="S73" s="5" t="s">
        <v>111</v>
      </c>
      <c r="T73" s="5">
        <v>2017</v>
      </c>
      <c r="U73" s="5">
        <v>2018</v>
      </c>
      <c r="V73" s="5">
        <v>2019</v>
      </c>
      <c r="W73" s="4" t="b">
        <f t="shared" si="0"/>
        <v>0</v>
      </c>
    </row>
    <row r="74" spans="2:23" s="4" customFormat="1" ht="15">
      <c r="B74" s="6" t="s">
        <v>12</v>
      </c>
      <c r="C74" s="9">
        <v>567963.524</v>
      </c>
      <c r="D74" s="9">
        <v>606919.402</v>
      </c>
      <c r="E74" s="9">
        <v>592280.118</v>
      </c>
      <c r="F74" s="9">
        <v>646240.785</v>
      </c>
      <c r="G74" s="9">
        <v>693340.17</v>
      </c>
      <c r="H74" s="9">
        <v>691004.24</v>
      </c>
      <c r="I74" s="9">
        <v>685813.529</v>
      </c>
      <c r="J74" s="9">
        <v>658971.89</v>
      </c>
      <c r="K74" s="9">
        <v>659110.006</v>
      </c>
      <c r="L74" s="9">
        <f>+L6</f>
        <v>649799.416</v>
      </c>
      <c r="M74" s="9">
        <f aca="true" t="shared" si="1" ref="M74:V74">+M6</f>
        <v>716596.269</v>
      </c>
      <c r="N74" s="9">
        <f t="shared" si="1"/>
        <v>660851.178</v>
      </c>
      <c r="O74" s="9">
        <f t="shared" si="1"/>
        <v>673116.707</v>
      </c>
      <c r="P74" s="9">
        <f t="shared" si="1"/>
        <v>669349.817</v>
      </c>
      <c r="Q74" s="9">
        <f t="shared" si="1"/>
        <v>618060.074</v>
      </c>
      <c r="R74" s="9">
        <f t="shared" si="1"/>
        <v>624530.622</v>
      </c>
      <c r="S74" s="9">
        <f t="shared" si="1"/>
        <v>650733.535</v>
      </c>
      <c r="T74" s="9">
        <f t="shared" si="1"/>
        <v>649375.672</v>
      </c>
      <c r="U74" s="9">
        <f t="shared" si="1"/>
        <v>632813.67</v>
      </c>
      <c r="V74" s="9">
        <f t="shared" si="1"/>
        <v>622197.502</v>
      </c>
      <c r="W74" s="4" t="b">
        <f t="shared" si="0"/>
        <v>0</v>
      </c>
    </row>
    <row r="75" spans="2:23" s="4" customFormat="1" ht="15">
      <c r="B75" s="8" t="s">
        <v>13</v>
      </c>
      <c r="C75" s="7">
        <v>210631.665</v>
      </c>
      <c r="D75" s="7">
        <v>209040.557</v>
      </c>
      <c r="E75" s="7">
        <v>193800.278</v>
      </c>
      <c r="F75" s="7">
        <v>219308.887</v>
      </c>
      <c r="G75" s="7">
        <v>212948.61</v>
      </c>
      <c r="H75" s="7">
        <v>205781.346</v>
      </c>
      <c r="I75" s="7">
        <v>205043.412</v>
      </c>
      <c r="J75" s="7">
        <v>196606.791</v>
      </c>
      <c r="K75" s="7">
        <v>194787.637</v>
      </c>
      <c r="L75" s="9">
        <f aca="true" t="shared" si="2" ref="L75:V75">+L7</f>
        <v>187893.251</v>
      </c>
      <c r="M75" s="9">
        <f t="shared" si="2"/>
        <v>201861.465</v>
      </c>
      <c r="N75" s="9">
        <f t="shared" si="2"/>
        <v>181532.914</v>
      </c>
      <c r="O75" s="9">
        <f t="shared" si="2"/>
        <v>181768.35</v>
      </c>
      <c r="P75" s="9">
        <f t="shared" si="2"/>
        <v>184074.454</v>
      </c>
      <c r="Q75" s="9">
        <f t="shared" si="2"/>
        <v>163371.855</v>
      </c>
      <c r="R75" s="9">
        <f t="shared" si="2"/>
        <v>162067.112</v>
      </c>
      <c r="S75" s="9">
        <f t="shared" si="2"/>
        <v>162781.937</v>
      </c>
      <c r="T75" s="9">
        <f t="shared" si="2"/>
        <v>155735.346</v>
      </c>
      <c r="U75" s="9">
        <f t="shared" si="2"/>
        <v>147825.507</v>
      </c>
      <c r="V75" s="9">
        <f t="shared" si="2"/>
        <v>135365.797</v>
      </c>
      <c r="W75" s="4" t="b">
        <f t="shared" si="0"/>
        <v>0</v>
      </c>
    </row>
    <row r="76" spans="2:23" s="4" customFormat="1" ht="15">
      <c r="B76" s="8" t="s">
        <v>14</v>
      </c>
      <c r="C76" s="7">
        <v>21.111</v>
      </c>
      <c r="D76" s="7">
        <v>0</v>
      </c>
      <c r="E76" s="7">
        <v>0</v>
      </c>
      <c r="F76" s="7">
        <v>1152.5</v>
      </c>
      <c r="G76" s="7">
        <v>1477.778</v>
      </c>
      <c r="H76" s="7">
        <v>1367.5</v>
      </c>
      <c r="I76" s="7">
        <v>1558.333</v>
      </c>
      <c r="J76" s="7">
        <v>1010.278</v>
      </c>
      <c r="K76" s="7">
        <v>1519.722</v>
      </c>
      <c r="L76" s="9">
        <f aca="true" t="shared" si="3" ref="L76:V76">+L8</f>
        <v>4850.278</v>
      </c>
      <c r="M76" s="9">
        <f t="shared" si="3"/>
        <v>4705.555</v>
      </c>
      <c r="N76" s="9">
        <f t="shared" si="3"/>
        <v>5768.611</v>
      </c>
      <c r="O76" s="9">
        <f t="shared" si="3"/>
        <v>5008.333</v>
      </c>
      <c r="P76" s="9">
        <f t="shared" si="3"/>
        <v>4756.666</v>
      </c>
      <c r="Q76" s="9">
        <f t="shared" si="3"/>
        <v>6865.834</v>
      </c>
      <c r="R76" s="9">
        <f t="shared" si="3"/>
        <v>2368.611</v>
      </c>
      <c r="S76" s="9">
        <f t="shared" si="3"/>
        <v>863.333</v>
      </c>
      <c r="T76" s="9">
        <f t="shared" si="3"/>
        <v>940.155</v>
      </c>
      <c r="U76" s="9">
        <f t="shared" si="3"/>
        <v>1415.556</v>
      </c>
      <c r="V76" s="9">
        <f t="shared" si="3"/>
        <v>540</v>
      </c>
      <c r="W76" s="4" t="b">
        <f t="shared" si="0"/>
        <v>0</v>
      </c>
    </row>
    <row r="77" spans="2:23" s="4" customFormat="1" ht="15">
      <c r="B77" s="8" t="s">
        <v>15</v>
      </c>
      <c r="C77" s="7">
        <v>375.556</v>
      </c>
      <c r="D77" s="7">
        <v>375</v>
      </c>
      <c r="E77" s="7">
        <v>273.889</v>
      </c>
      <c r="F77" s="7">
        <v>10654.166</v>
      </c>
      <c r="G77" s="7">
        <v>11748.611</v>
      </c>
      <c r="H77" s="7">
        <v>10181.389</v>
      </c>
      <c r="I77" s="7">
        <v>8770.277</v>
      </c>
      <c r="J77" s="7">
        <v>9273.056</v>
      </c>
      <c r="K77" s="7">
        <v>8467.5</v>
      </c>
      <c r="L77" s="9">
        <f aca="true" t="shared" si="4" ref="L77:V77">+L9</f>
        <v>6704.444</v>
      </c>
      <c r="M77" s="9">
        <f t="shared" si="4"/>
        <v>5366.111</v>
      </c>
      <c r="N77" s="9">
        <f t="shared" si="4"/>
        <v>5600.278</v>
      </c>
      <c r="O77" s="9">
        <f t="shared" si="4"/>
        <v>7301.389</v>
      </c>
      <c r="P77" s="9">
        <f t="shared" si="4"/>
        <v>1873.056</v>
      </c>
      <c r="Q77" s="9">
        <f t="shared" si="4"/>
        <v>2841.667</v>
      </c>
      <c r="R77" s="9">
        <f t="shared" si="4"/>
        <v>561.389</v>
      </c>
      <c r="S77" s="9">
        <f t="shared" si="4"/>
        <v>2520.833</v>
      </c>
      <c r="T77" s="9">
        <f t="shared" si="4"/>
        <v>3652.829</v>
      </c>
      <c r="U77" s="9">
        <f t="shared" si="4"/>
        <v>3453.14</v>
      </c>
      <c r="V77" s="9">
        <f t="shared" si="4"/>
        <v>1611.993</v>
      </c>
      <c r="W77" s="4" t="b">
        <f t="shared" si="0"/>
        <v>0</v>
      </c>
    </row>
    <row r="78" spans="2:23" s="4" customFormat="1" ht="15">
      <c r="B78" s="8" t="s">
        <v>16</v>
      </c>
      <c r="C78" s="7">
        <v>145954.721</v>
      </c>
      <c r="D78" s="7">
        <v>157423.334</v>
      </c>
      <c r="E78" s="7">
        <v>147862.22</v>
      </c>
      <c r="F78" s="7">
        <v>157559.999</v>
      </c>
      <c r="G78" s="7">
        <v>154238.611</v>
      </c>
      <c r="H78" s="7">
        <v>148667.306</v>
      </c>
      <c r="I78" s="7">
        <v>150815.321</v>
      </c>
      <c r="J78" s="7">
        <v>141871.237</v>
      </c>
      <c r="K78" s="7">
        <v>139754.027</v>
      </c>
      <c r="L78" s="9">
        <f aca="true" t="shared" si="5" ref="L78:V78">+L10</f>
        <v>134816.863</v>
      </c>
      <c r="M78" s="9">
        <f t="shared" si="5"/>
        <v>145860.352</v>
      </c>
      <c r="N78" s="9">
        <f t="shared" si="5"/>
        <v>126954.025</v>
      </c>
      <c r="O78" s="9">
        <f t="shared" si="5"/>
        <v>126135.849</v>
      </c>
      <c r="P78" s="9">
        <f t="shared" si="5"/>
        <v>133370.287</v>
      </c>
      <c r="Q78" s="9">
        <f t="shared" si="5"/>
        <v>114707.967</v>
      </c>
      <c r="R78" s="9">
        <f t="shared" si="5"/>
        <v>119566.834</v>
      </c>
      <c r="S78" s="9">
        <f t="shared" si="5"/>
        <v>121256.384</v>
      </c>
      <c r="T78" s="9">
        <f t="shared" si="5"/>
        <v>115113.48</v>
      </c>
      <c r="U78" s="9">
        <f t="shared" si="5"/>
        <v>110607.733</v>
      </c>
      <c r="V78" s="9">
        <f t="shared" si="5"/>
        <v>103760.887</v>
      </c>
      <c r="W78" s="4" t="b">
        <f t="shared" si="0"/>
        <v>0</v>
      </c>
    </row>
    <row r="79" spans="2:23" s="4" customFormat="1" ht="15">
      <c r="B79" s="8" t="s">
        <v>17</v>
      </c>
      <c r="C79" s="7">
        <v>1270.278</v>
      </c>
      <c r="D79" s="7">
        <v>1327.5</v>
      </c>
      <c r="E79" s="7">
        <v>1192.223</v>
      </c>
      <c r="F79" s="7">
        <v>1281.389</v>
      </c>
      <c r="G79" s="7">
        <v>2380.555</v>
      </c>
      <c r="H79" s="7">
        <v>3087.778</v>
      </c>
      <c r="I79" s="7">
        <v>2848.888</v>
      </c>
      <c r="J79" s="7">
        <v>2882.778</v>
      </c>
      <c r="K79" s="7">
        <v>3142.222</v>
      </c>
      <c r="L79" s="9">
        <f aca="true" t="shared" si="6" ref="L79:V79">+L11</f>
        <v>2484.167</v>
      </c>
      <c r="M79" s="9">
        <f t="shared" si="6"/>
        <v>1976.667</v>
      </c>
      <c r="N79" s="9">
        <f t="shared" si="6"/>
        <v>2524.444</v>
      </c>
      <c r="O79" s="9">
        <f t="shared" si="6"/>
        <v>3030.278</v>
      </c>
      <c r="P79" s="9">
        <f t="shared" si="6"/>
        <v>2353.333</v>
      </c>
      <c r="Q79" s="9">
        <f t="shared" si="6"/>
        <v>1804.723</v>
      </c>
      <c r="R79" s="9">
        <f t="shared" si="6"/>
        <v>1469.444</v>
      </c>
      <c r="S79" s="9">
        <f t="shared" si="6"/>
        <v>1460.278</v>
      </c>
      <c r="T79" s="9">
        <f t="shared" si="6"/>
        <v>1389.37</v>
      </c>
      <c r="U79" s="9">
        <f t="shared" si="6"/>
        <v>1457.196</v>
      </c>
      <c r="V79" s="9">
        <f t="shared" si="6"/>
        <v>1234.078</v>
      </c>
      <c r="W79" s="4" t="b">
        <f t="shared" si="0"/>
        <v>0</v>
      </c>
    </row>
    <row r="80" spans="2:23" s="4" customFormat="1" ht="15">
      <c r="B80" s="8" t="s">
        <v>18</v>
      </c>
      <c r="C80" s="7">
        <v>59862.5</v>
      </c>
      <c r="D80" s="7">
        <v>46514.721</v>
      </c>
      <c r="E80" s="7">
        <v>40602.779</v>
      </c>
      <c r="F80" s="7">
        <v>45021.666</v>
      </c>
      <c r="G80" s="7">
        <v>40227.501</v>
      </c>
      <c r="H80" s="7">
        <v>39524.594</v>
      </c>
      <c r="I80" s="7">
        <v>38499.202</v>
      </c>
      <c r="J80" s="7">
        <v>38425.832</v>
      </c>
      <c r="K80" s="7">
        <v>38291.387</v>
      </c>
      <c r="L80" s="9">
        <f aca="true" t="shared" si="7" ref="L80:V80">+L12</f>
        <v>35973.057</v>
      </c>
      <c r="M80" s="9">
        <f t="shared" si="7"/>
        <v>41069.445</v>
      </c>
      <c r="N80" s="9">
        <f t="shared" si="7"/>
        <v>38282.222</v>
      </c>
      <c r="O80" s="9">
        <f t="shared" si="7"/>
        <v>37598.613</v>
      </c>
      <c r="P80" s="9">
        <f t="shared" si="7"/>
        <v>38689.166</v>
      </c>
      <c r="Q80" s="9">
        <f t="shared" si="7"/>
        <v>34178.333</v>
      </c>
      <c r="R80" s="9">
        <f t="shared" si="7"/>
        <v>35150.832</v>
      </c>
      <c r="S80" s="9">
        <f t="shared" si="7"/>
        <v>33470</v>
      </c>
      <c r="T80" s="9">
        <f t="shared" si="7"/>
        <v>31939.34</v>
      </c>
      <c r="U80" s="9">
        <f t="shared" si="7"/>
        <v>28035.378</v>
      </c>
      <c r="V80" s="9">
        <f t="shared" si="7"/>
        <v>26021.694</v>
      </c>
      <c r="W80" s="4" t="b">
        <f t="shared" si="0"/>
        <v>0</v>
      </c>
    </row>
    <row r="81" spans="2:23" s="4" customFormat="1" ht="15">
      <c r="B81" s="8" t="s">
        <v>19</v>
      </c>
      <c r="C81" s="7">
        <v>435</v>
      </c>
      <c r="D81" s="7">
        <v>376.944</v>
      </c>
      <c r="E81" s="7">
        <v>261.667</v>
      </c>
      <c r="F81" s="7">
        <v>231.667</v>
      </c>
      <c r="G81" s="7">
        <v>141.666</v>
      </c>
      <c r="H81" s="7">
        <v>98.611</v>
      </c>
      <c r="I81" s="7">
        <v>58.056</v>
      </c>
      <c r="J81" s="7">
        <v>121.666</v>
      </c>
      <c r="K81" s="7">
        <v>102.501</v>
      </c>
      <c r="L81" s="9">
        <f aca="true" t="shared" si="8" ref="L81:V81">+L13</f>
        <v>86.666</v>
      </c>
      <c r="M81" s="9">
        <f t="shared" si="8"/>
        <v>84.165</v>
      </c>
      <c r="N81" s="9">
        <f t="shared" si="8"/>
        <v>53.612</v>
      </c>
      <c r="O81" s="9">
        <f t="shared" si="8"/>
        <v>27.779</v>
      </c>
      <c r="P81" s="9">
        <f t="shared" si="8"/>
        <v>16.389</v>
      </c>
      <c r="Q81" s="9">
        <f t="shared" si="8"/>
        <v>21.11</v>
      </c>
      <c r="R81" s="9">
        <f t="shared" si="8"/>
        <v>8.611</v>
      </c>
      <c r="S81" s="9">
        <f t="shared" si="8"/>
        <v>3.055</v>
      </c>
      <c r="T81" s="9">
        <f t="shared" si="8"/>
        <v>5.837</v>
      </c>
      <c r="U81" s="9">
        <f t="shared" si="8"/>
        <v>10.225</v>
      </c>
      <c r="V81" s="9">
        <f t="shared" si="8"/>
        <v>8.1</v>
      </c>
      <c r="W81" s="4" t="b">
        <f t="shared" si="0"/>
        <v>0</v>
      </c>
    </row>
    <row r="82" spans="2:23" s="4" customFormat="1" ht="15">
      <c r="B82" s="8" t="s">
        <v>20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9">
        <f aca="true" t="shared" si="9" ref="L82:V82">+L14</f>
        <v>0</v>
      </c>
      <c r="M82" s="9">
        <f t="shared" si="9"/>
        <v>0</v>
      </c>
      <c r="N82" s="9">
        <f t="shared" si="9"/>
        <v>0</v>
      </c>
      <c r="O82" s="9">
        <f t="shared" si="9"/>
        <v>0</v>
      </c>
      <c r="P82" s="9">
        <f t="shared" si="9"/>
        <v>0</v>
      </c>
      <c r="Q82" s="9">
        <f t="shared" si="9"/>
        <v>0</v>
      </c>
      <c r="R82" s="9">
        <f t="shared" si="9"/>
        <v>0</v>
      </c>
      <c r="S82" s="9">
        <f t="shared" si="9"/>
        <v>0</v>
      </c>
      <c r="T82" s="9">
        <f t="shared" si="9"/>
        <v>0</v>
      </c>
      <c r="U82" s="9">
        <f t="shared" si="9"/>
        <v>0</v>
      </c>
      <c r="V82" s="9">
        <f t="shared" si="9"/>
        <v>0</v>
      </c>
      <c r="W82" s="4" t="b">
        <f t="shared" si="0"/>
        <v>0</v>
      </c>
    </row>
    <row r="83" spans="2:23" s="4" customFormat="1" ht="15">
      <c r="B83" s="8" t="s">
        <v>21</v>
      </c>
      <c r="C83" s="7">
        <v>0</v>
      </c>
      <c r="D83" s="7">
        <v>0</v>
      </c>
      <c r="E83" s="7">
        <v>0.278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40.278</v>
      </c>
      <c r="L83" s="9">
        <f aca="true" t="shared" si="10" ref="L83:V83">+L15</f>
        <v>0</v>
      </c>
      <c r="M83" s="9">
        <f t="shared" si="10"/>
        <v>0</v>
      </c>
      <c r="N83" s="9">
        <f t="shared" si="10"/>
        <v>0</v>
      </c>
      <c r="O83" s="9">
        <f t="shared" si="10"/>
        <v>0</v>
      </c>
      <c r="P83" s="9">
        <f t="shared" si="10"/>
        <v>0</v>
      </c>
      <c r="Q83" s="9">
        <f t="shared" si="10"/>
        <v>0</v>
      </c>
      <c r="R83" s="9">
        <f t="shared" si="10"/>
        <v>0</v>
      </c>
      <c r="S83" s="9">
        <f t="shared" si="10"/>
        <v>0</v>
      </c>
      <c r="T83" s="9">
        <f t="shared" si="10"/>
        <v>0</v>
      </c>
      <c r="U83" s="9">
        <f t="shared" si="10"/>
        <v>0</v>
      </c>
      <c r="V83" s="9">
        <f t="shared" si="10"/>
        <v>0</v>
      </c>
      <c r="W83" s="4" t="b">
        <f t="shared" si="0"/>
        <v>0</v>
      </c>
    </row>
    <row r="84" spans="2:23" s="4" customFormat="1" ht="15">
      <c r="B84" s="8" t="s">
        <v>22</v>
      </c>
      <c r="C84" s="7">
        <v>2711.112</v>
      </c>
      <c r="D84" s="7">
        <v>3017.778</v>
      </c>
      <c r="E84" s="7">
        <v>2898.333</v>
      </c>
      <c r="F84" s="7">
        <v>2728.333</v>
      </c>
      <c r="G84" s="7">
        <v>2176.945</v>
      </c>
      <c r="H84" s="7">
        <v>2304.445</v>
      </c>
      <c r="I84" s="7">
        <v>2221.667</v>
      </c>
      <c r="J84" s="7">
        <v>2805.001</v>
      </c>
      <c r="K84" s="7">
        <v>3396.667</v>
      </c>
      <c r="L84" s="9">
        <f aca="true" t="shared" si="11" ref="L84:V84">+L16</f>
        <v>2919.722</v>
      </c>
      <c r="M84" s="9">
        <f t="shared" si="11"/>
        <v>2739.167</v>
      </c>
      <c r="N84" s="9">
        <f t="shared" si="11"/>
        <v>2329.722</v>
      </c>
      <c r="O84" s="9">
        <f t="shared" si="11"/>
        <v>2643.056</v>
      </c>
      <c r="P84" s="9">
        <f t="shared" si="11"/>
        <v>2991.111</v>
      </c>
      <c r="Q84" s="9">
        <f t="shared" si="11"/>
        <v>2925.556</v>
      </c>
      <c r="R84" s="9">
        <f t="shared" si="11"/>
        <v>2913.611</v>
      </c>
      <c r="S84" s="9">
        <f t="shared" si="11"/>
        <v>3176.389</v>
      </c>
      <c r="T84" s="9">
        <f t="shared" si="11"/>
        <v>2653.069</v>
      </c>
      <c r="U84" s="9">
        <f t="shared" si="11"/>
        <v>2813.23</v>
      </c>
      <c r="V84" s="9">
        <f t="shared" si="11"/>
        <v>2165.9</v>
      </c>
      <c r="W84" s="4" t="b">
        <f t="shared" si="0"/>
        <v>0</v>
      </c>
    </row>
    <row r="85" spans="2:23" s="4" customFormat="1" ht="15">
      <c r="B85" s="8" t="s">
        <v>23</v>
      </c>
      <c r="C85" s="7">
        <v>1.389</v>
      </c>
      <c r="D85" s="7">
        <v>5.278</v>
      </c>
      <c r="E85" s="7">
        <v>708.889</v>
      </c>
      <c r="F85" s="7">
        <v>679.167</v>
      </c>
      <c r="G85" s="7">
        <v>556.945</v>
      </c>
      <c r="H85" s="7">
        <v>549.723</v>
      </c>
      <c r="I85" s="7">
        <v>271.667</v>
      </c>
      <c r="J85" s="7">
        <v>216.945</v>
      </c>
      <c r="K85" s="7">
        <v>73.333</v>
      </c>
      <c r="L85" s="9">
        <f aca="true" t="shared" si="12" ref="L85:V85">+L17</f>
        <v>58.055</v>
      </c>
      <c r="M85" s="9">
        <f t="shared" si="12"/>
        <v>60</v>
      </c>
      <c r="N85" s="9">
        <f t="shared" si="12"/>
        <v>20</v>
      </c>
      <c r="O85" s="9">
        <f t="shared" si="12"/>
        <v>23.056</v>
      </c>
      <c r="P85" s="9">
        <f t="shared" si="12"/>
        <v>24.444</v>
      </c>
      <c r="Q85" s="9">
        <f t="shared" si="12"/>
        <v>26.667</v>
      </c>
      <c r="R85" s="9">
        <f t="shared" si="12"/>
        <v>27.778</v>
      </c>
      <c r="S85" s="9">
        <f t="shared" si="12"/>
        <v>31.667</v>
      </c>
      <c r="T85" s="9">
        <f t="shared" si="12"/>
        <v>41.27</v>
      </c>
      <c r="U85" s="9">
        <f t="shared" si="12"/>
        <v>33.052</v>
      </c>
      <c r="V85" s="9">
        <f t="shared" si="12"/>
        <v>23.145</v>
      </c>
      <c r="W85" s="4" t="b">
        <f t="shared" si="0"/>
        <v>0</v>
      </c>
    </row>
    <row r="86" spans="2:23" s="4" customFormat="1" ht="15">
      <c r="B86" s="5" t="s">
        <v>24</v>
      </c>
      <c r="C86" s="9">
        <v>7373.332</v>
      </c>
      <c r="D86" s="9">
        <v>7520.001</v>
      </c>
      <c r="E86" s="9">
        <v>7867.221</v>
      </c>
      <c r="F86" s="9">
        <v>8781.665</v>
      </c>
      <c r="G86" s="9">
        <v>9110.834</v>
      </c>
      <c r="H86" s="9">
        <v>9029.019</v>
      </c>
      <c r="I86" s="9">
        <v>9399.649</v>
      </c>
      <c r="J86" s="9">
        <v>7585.651</v>
      </c>
      <c r="K86" s="9">
        <v>7997.303</v>
      </c>
      <c r="L86" s="9">
        <f aca="true" t="shared" si="13" ref="L86:V86">+L18</f>
        <v>12058.055</v>
      </c>
      <c r="M86" s="9">
        <f t="shared" si="13"/>
        <v>13422.5</v>
      </c>
      <c r="N86" s="9">
        <f t="shared" si="13"/>
        <v>11485.834</v>
      </c>
      <c r="O86" s="9">
        <f t="shared" si="13"/>
        <v>10379.723</v>
      </c>
      <c r="P86" s="9">
        <f t="shared" si="13"/>
        <v>8875.001</v>
      </c>
      <c r="Q86" s="9">
        <f t="shared" si="13"/>
        <v>8846.389</v>
      </c>
      <c r="R86" s="9">
        <f t="shared" si="13"/>
        <v>8979.445</v>
      </c>
      <c r="S86" s="9">
        <f t="shared" si="13"/>
        <v>8882.5</v>
      </c>
      <c r="T86" s="9">
        <f t="shared" si="13"/>
        <v>8395.834</v>
      </c>
      <c r="U86" s="9">
        <f t="shared" si="13"/>
        <v>9219.494</v>
      </c>
      <c r="V86" s="9">
        <f t="shared" si="13"/>
        <v>8459.753</v>
      </c>
      <c r="W86" s="4" t="b">
        <f t="shared" si="0"/>
        <v>0</v>
      </c>
    </row>
    <row r="87" spans="2:23" s="4" customFormat="1" ht="15">
      <c r="B87" s="10" t="s">
        <v>25</v>
      </c>
      <c r="C87" s="7">
        <v>2898.331</v>
      </c>
      <c r="D87" s="7">
        <v>2636.111</v>
      </c>
      <c r="E87" s="7">
        <v>2845.834</v>
      </c>
      <c r="F87" s="7">
        <v>3191.113</v>
      </c>
      <c r="G87" s="7">
        <v>2280.834</v>
      </c>
      <c r="H87" s="7">
        <v>2401.146</v>
      </c>
      <c r="I87" s="7">
        <v>2366.833</v>
      </c>
      <c r="J87" s="7">
        <v>2212.285</v>
      </c>
      <c r="K87" s="7">
        <v>2036.795</v>
      </c>
      <c r="L87" s="9">
        <f aca="true" t="shared" si="14" ref="L87:V87">+L19</f>
        <v>11947.222</v>
      </c>
      <c r="M87" s="9">
        <f t="shared" si="14"/>
        <v>13331.944</v>
      </c>
      <c r="N87" s="9">
        <f t="shared" si="14"/>
        <v>11310.834</v>
      </c>
      <c r="O87" s="9">
        <f t="shared" si="14"/>
        <v>10275.278</v>
      </c>
      <c r="P87" s="9">
        <f t="shared" si="14"/>
        <v>8811.39</v>
      </c>
      <c r="Q87" s="9">
        <f t="shared" si="14"/>
        <v>8815.555</v>
      </c>
      <c r="R87" s="9">
        <f t="shared" si="14"/>
        <v>8944.167</v>
      </c>
      <c r="S87" s="9">
        <f t="shared" si="14"/>
        <v>8877.5</v>
      </c>
      <c r="T87" s="9">
        <f t="shared" si="14"/>
        <v>8393.611</v>
      </c>
      <c r="U87" s="9">
        <f t="shared" si="14"/>
        <v>9217.271</v>
      </c>
      <c r="V87" s="9">
        <f t="shared" si="14"/>
        <v>8453.92</v>
      </c>
      <c r="W87" s="4" t="b">
        <f t="shared" si="0"/>
        <v>0</v>
      </c>
    </row>
    <row r="88" spans="2:23" s="4" customFormat="1" ht="15">
      <c r="B88" s="10" t="s">
        <v>26</v>
      </c>
      <c r="C88" s="7">
        <v>412.222</v>
      </c>
      <c r="D88" s="7">
        <v>465.556</v>
      </c>
      <c r="E88" s="7">
        <v>412.222</v>
      </c>
      <c r="F88" s="7">
        <v>495.277</v>
      </c>
      <c r="G88" s="7">
        <v>478.889</v>
      </c>
      <c r="H88" s="7">
        <v>423.055</v>
      </c>
      <c r="I88" s="7">
        <v>457.777</v>
      </c>
      <c r="J88" s="7">
        <v>505.278</v>
      </c>
      <c r="K88" s="7">
        <v>377.778</v>
      </c>
      <c r="L88" s="9">
        <f aca="true" t="shared" si="15" ref="L88:V88">+L20</f>
        <v>110.833</v>
      </c>
      <c r="M88" s="9">
        <f t="shared" si="15"/>
        <v>90.556</v>
      </c>
      <c r="N88" s="9">
        <f t="shared" si="15"/>
        <v>175</v>
      </c>
      <c r="O88" s="9">
        <f t="shared" si="15"/>
        <v>104.444</v>
      </c>
      <c r="P88" s="9">
        <f t="shared" si="15"/>
        <v>63.611</v>
      </c>
      <c r="Q88" s="9">
        <f t="shared" si="15"/>
        <v>30.833</v>
      </c>
      <c r="R88" s="9">
        <f t="shared" si="15"/>
        <v>35.278</v>
      </c>
      <c r="S88" s="9">
        <f t="shared" si="15"/>
        <v>5</v>
      </c>
      <c r="T88" s="9">
        <f t="shared" si="15"/>
        <v>2.222</v>
      </c>
      <c r="U88" s="9">
        <f t="shared" si="15"/>
        <v>2.223</v>
      </c>
      <c r="V88" s="9">
        <f t="shared" si="15"/>
        <v>5.833</v>
      </c>
      <c r="W88" s="4" t="b">
        <f t="shared" si="0"/>
        <v>0</v>
      </c>
    </row>
    <row r="89" spans="2:23" s="4" customFormat="1" ht="15">
      <c r="B89" s="10" t="s">
        <v>27</v>
      </c>
      <c r="C89" s="7">
        <v>3772.223</v>
      </c>
      <c r="D89" s="7">
        <v>4118.612</v>
      </c>
      <c r="E89" s="7">
        <v>4210.556</v>
      </c>
      <c r="F89" s="7">
        <v>4005.833</v>
      </c>
      <c r="G89" s="7">
        <v>5015.833</v>
      </c>
      <c r="H89" s="7">
        <v>4700.095</v>
      </c>
      <c r="I89" s="7">
        <v>5209.481</v>
      </c>
      <c r="J89" s="7">
        <v>3866.7</v>
      </c>
      <c r="K89" s="7">
        <v>4793.565</v>
      </c>
      <c r="L89" s="9">
        <f aca="true" t="shared" si="16" ref="L89:V89">+L21</f>
        <v>983.056</v>
      </c>
      <c r="M89" s="9">
        <f t="shared" si="16"/>
        <v>1002.778</v>
      </c>
      <c r="N89" s="9">
        <f t="shared" si="16"/>
        <v>795</v>
      </c>
      <c r="O89" s="9">
        <f t="shared" si="16"/>
        <v>814.722</v>
      </c>
      <c r="P89" s="9">
        <f t="shared" si="16"/>
        <v>818.611</v>
      </c>
      <c r="Q89" s="9">
        <f t="shared" si="16"/>
        <v>831.944</v>
      </c>
      <c r="R89" s="9">
        <f t="shared" si="16"/>
        <v>675.278</v>
      </c>
      <c r="S89" s="9">
        <f t="shared" si="16"/>
        <v>589.444</v>
      </c>
      <c r="T89" s="9">
        <f t="shared" si="16"/>
        <v>530.556</v>
      </c>
      <c r="U89" s="9">
        <f t="shared" si="16"/>
        <v>630.833</v>
      </c>
      <c r="V89" s="9">
        <f t="shared" si="16"/>
        <v>543.925</v>
      </c>
      <c r="W89" s="4" t="b">
        <f t="shared" si="0"/>
        <v>0</v>
      </c>
    </row>
    <row r="90" spans="2:23" s="4" customFormat="1" ht="15">
      <c r="B90" s="10" t="s">
        <v>28</v>
      </c>
      <c r="C90" s="7">
        <v>290.556</v>
      </c>
      <c r="D90" s="7">
        <v>299.723</v>
      </c>
      <c r="E90" s="7">
        <v>398.612</v>
      </c>
      <c r="F90" s="7">
        <v>1089.444</v>
      </c>
      <c r="G90" s="7">
        <v>1335.277</v>
      </c>
      <c r="H90" s="7">
        <v>1504.722</v>
      </c>
      <c r="I90" s="7">
        <v>1365.555</v>
      </c>
      <c r="J90" s="7">
        <v>1001.389</v>
      </c>
      <c r="K90" s="7">
        <v>789.168</v>
      </c>
      <c r="L90" s="9">
        <f aca="true" t="shared" si="17" ref="L90:V90">+L22</f>
        <v>49683.663</v>
      </c>
      <c r="M90" s="9">
        <f t="shared" si="17"/>
        <v>51373.195</v>
      </c>
      <c r="N90" s="9">
        <f t="shared" si="17"/>
        <v>41573.302</v>
      </c>
      <c r="O90" s="9">
        <f t="shared" si="17"/>
        <v>37938.172</v>
      </c>
      <c r="P90" s="9">
        <f t="shared" si="17"/>
        <v>33824.268</v>
      </c>
      <c r="Q90" s="9">
        <f t="shared" si="17"/>
        <v>29342.781</v>
      </c>
      <c r="R90" s="9">
        <f t="shared" si="17"/>
        <v>27484.15</v>
      </c>
      <c r="S90" s="9">
        <f t="shared" si="17"/>
        <v>29241.661</v>
      </c>
      <c r="T90" s="9">
        <f t="shared" si="17"/>
        <v>26922.409</v>
      </c>
      <c r="U90" s="9">
        <f t="shared" si="17"/>
        <v>21209.224</v>
      </c>
      <c r="V90" s="9">
        <f t="shared" si="17"/>
        <v>18991.001</v>
      </c>
      <c r="W90" s="4" t="b">
        <f t="shared" si="0"/>
        <v>0</v>
      </c>
    </row>
    <row r="91" spans="2:23" s="4" customFormat="1" ht="15">
      <c r="B91" s="43" t="s">
        <v>29</v>
      </c>
      <c r="C91" s="7">
        <v>8916.388</v>
      </c>
      <c r="D91" s="7">
        <v>10367.499</v>
      </c>
      <c r="E91" s="7">
        <v>12507.5</v>
      </c>
      <c r="F91" s="7">
        <v>13036.665</v>
      </c>
      <c r="G91" s="7">
        <v>12286.666</v>
      </c>
      <c r="H91" s="7">
        <v>10582.499</v>
      </c>
      <c r="I91" s="7">
        <v>11346.666</v>
      </c>
      <c r="J91" s="7">
        <v>12790</v>
      </c>
      <c r="K91" s="7">
        <v>12134.722</v>
      </c>
      <c r="L91" s="9">
        <f aca="true" t="shared" si="18" ref="L91:V91">+L23</f>
        <v>0</v>
      </c>
      <c r="M91" s="9">
        <f t="shared" si="18"/>
        <v>0</v>
      </c>
      <c r="N91" s="9">
        <f t="shared" si="18"/>
        <v>0</v>
      </c>
      <c r="O91" s="9">
        <f t="shared" si="18"/>
        <v>0</v>
      </c>
      <c r="P91" s="9">
        <f t="shared" si="18"/>
        <v>0</v>
      </c>
      <c r="Q91" s="9">
        <f t="shared" si="18"/>
        <v>0</v>
      </c>
      <c r="R91" s="9">
        <f t="shared" si="18"/>
        <v>0</v>
      </c>
      <c r="S91" s="9">
        <f t="shared" si="18"/>
        <v>0</v>
      </c>
      <c r="T91" s="9">
        <f t="shared" si="18"/>
        <v>0</v>
      </c>
      <c r="U91" s="9">
        <f t="shared" si="18"/>
        <v>0</v>
      </c>
      <c r="V91" s="9">
        <f t="shared" si="18"/>
        <v>0</v>
      </c>
      <c r="W91" s="4" t="b">
        <f t="shared" si="0"/>
        <v>0</v>
      </c>
    </row>
    <row r="92" spans="2:23" s="4" customFormat="1" ht="15">
      <c r="B92" s="43" t="s">
        <v>30</v>
      </c>
      <c r="C92" s="7">
        <v>8916.388</v>
      </c>
      <c r="D92" s="7">
        <v>10367.499</v>
      </c>
      <c r="E92" s="7">
        <v>12507.5</v>
      </c>
      <c r="F92" s="7">
        <v>13033.888</v>
      </c>
      <c r="G92" s="7">
        <v>12286.666</v>
      </c>
      <c r="H92" s="7">
        <v>10580.833</v>
      </c>
      <c r="I92" s="7">
        <v>11346.666</v>
      </c>
      <c r="J92" s="7">
        <v>12790</v>
      </c>
      <c r="K92" s="7">
        <v>12020.556</v>
      </c>
      <c r="L92" s="9">
        <f aca="true" t="shared" si="19" ref="L92:V92">+L24</f>
        <v>9503.822</v>
      </c>
      <c r="M92" s="9">
        <f t="shared" si="19"/>
        <v>12239.981</v>
      </c>
      <c r="N92" s="9">
        <f t="shared" si="19"/>
        <v>12861.31</v>
      </c>
      <c r="O92" s="9">
        <f t="shared" si="19"/>
        <v>11859.545</v>
      </c>
      <c r="P92" s="9">
        <f t="shared" si="19"/>
        <v>12170.897</v>
      </c>
      <c r="Q92" s="9">
        <f t="shared" si="19"/>
        <v>11873.979</v>
      </c>
      <c r="R92" s="9">
        <f t="shared" si="19"/>
        <v>10300.946</v>
      </c>
      <c r="S92" s="9">
        <f t="shared" si="19"/>
        <v>11506.714</v>
      </c>
      <c r="T92" s="9">
        <f t="shared" si="19"/>
        <v>11486.392</v>
      </c>
      <c r="U92" s="9">
        <f t="shared" si="19"/>
        <v>9205.17</v>
      </c>
      <c r="V92" s="9">
        <f t="shared" si="19"/>
        <v>8896.063</v>
      </c>
      <c r="W92" s="4" t="b">
        <f t="shared" si="0"/>
        <v>0</v>
      </c>
    </row>
    <row r="93" spans="2:23" s="4" customFormat="1" ht="15">
      <c r="B93" s="43" t="s">
        <v>31</v>
      </c>
      <c r="C93" s="7">
        <v>0</v>
      </c>
      <c r="D93" s="7">
        <v>0</v>
      </c>
      <c r="E93" s="7">
        <v>0</v>
      </c>
      <c r="F93" s="7">
        <v>2.778</v>
      </c>
      <c r="G93" s="7">
        <v>0</v>
      </c>
      <c r="H93" s="7">
        <v>1.667</v>
      </c>
      <c r="I93" s="7">
        <v>0</v>
      </c>
      <c r="J93" s="7">
        <v>0</v>
      </c>
      <c r="K93" s="7">
        <v>114.167</v>
      </c>
      <c r="L93" s="9">
        <f aca="true" t="shared" si="20" ref="L93:V93">+L25</f>
        <v>293.889</v>
      </c>
      <c r="M93" s="9">
        <f t="shared" si="20"/>
        <v>581.945</v>
      </c>
      <c r="N93" s="9">
        <f t="shared" si="20"/>
        <v>345.834</v>
      </c>
      <c r="O93" s="9">
        <f t="shared" si="20"/>
        <v>352.5</v>
      </c>
      <c r="P93" s="9">
        <f t="shared" si="20"/>
        <v>266.666</v>
      </c>
      <c r="Q93" s="9">
        <f t="shared" si="20"/>
        <v>173.335</v>
      </c>
      <c r="R93" s="9">
        <f t="shared" si="20"/>
        <v>157.999</v>
      </c>
      <c r="S93" s="9">
        <f t="shared" si="20"/>
        <v>232.967</v>
      </c>
      <c r="T93" s="9">
        <f t="shared" si="20"/>
        <v>230.721</v>
      </c>
      <c r="U93" s="9">
        <f t="shared" si="20"/>
        <v>250.431</v>
      </c>
      <c r="V93" s="9">
        <f t="shared" si="20"/>
        <v>321.39</v>
      </c>
      <c r="W93" s="4" t="b">
        <f t="shared" si="0"/>
        <v>0</v>
      </c>
    </row>
    <row r="94" spans="2:23" s="4" customFormat="1" ht="15">
      <c r="B94" s="44" t="s">
        <v>32</v>
      </c>
      <c r="C94" s="7">
        <v>1705.278</v>
      </c>
      <c r="D94" s="7">
        <v>1732.222</v>
      </c>
      <c r="E94" s="7">
        <v>1682.5</v>
      </c>
      <c r="F94" s="7">
        <v>1973.611</v>
      </c>
      <c r="G94" s="7">
        <v>1475</v>
      </c>
      <c r="H94" s="7">
        <v>1275.833</v>
      </c>
      <c r="I94" s="7">
        <v>1277.222</v>
      </c>
      <c r="J94" s="7">
        <v>1149.167</v>
      </c>
      <c r="K94" s="7">
        <v>1162.778</v>
      </c>
      <c r="L94" s="9">
        <f aca="true" t="shared" si="21" ref="L94:V94">+L26</f>
        <v>681.389</v>
      </c>
      <c r="M94" s="9">
        <f t="shared" si="21"/>
        <v>505.556</v>
      </c>
      <c r="N94" s="9">
        <f t="shared" si="21"/>
        <v>475.556</v>
      </c>
      <c r="O94" s="9">
        <f t="shared" si="21"/>
        <v>306.389</v>
      </c>
      <c r="P94" s="9">
        <f t="shared" si="21"/>
        <v>286.667</v>
      </c>
      <c r="Q94" s="9">
        <f t="shared" si="21"/>
        <v>75</v>
      </c>
      <c r="R94" s="9">
        <f t="shared" si="21"/>
        <v>0</v>
      </c>
      <c r="S94" s="9">
        <f t="shared" si="21"/>
        <v>0</v>
      </c>
      <c r="T94" s="9">
        <f t="shared" si="21"/>
        <v>0</v>
      </c>
      <c r="U94" s="9">
        <f t="shared" si="21"/>
        <v>0</v>
      </c>
      <c r="V94" s="9">
        <f t="shared" si="21"/>
        <v>0</v>
      </c>
      <c r="W94" s="4" t="b">
        <f t="shared" si="0"/>
        <v>0</v>
      </c>
    </row>
    <row r="95" spans="1:23" ht="15">
      <c r="A95" s="2"/>
      <c r="B95" s="10" t="s">
        <v>33</v>
      </c>
      <c r="C95" s="7">
        <v>206593.662</v>
      </c>
      <c r="D95" s="7">
        <v>236596.323</v>
      </c>
      <c r="E95" s="7">
        <v>238360.333</v>
      </c>
      <c r="F95" s="7">
        <v>261517.176</v>
      </c>
      <c r="G95" s="7">
        <v>300598.105</v>
      </c>
      <c r="H95" s="7">
        <v>302893.954</v>
      </c>
      <c r="I95" s="7">
        <v>295160.599</v>
      </c>
      <c r="J95" s="7">
        <v>284471.967</v>
      </c>
      <c r="K95" s="7">
        <v>281693.496</v>
      </c>
      <c r="L95" s="9">
        <f aca="true" t="shared" si="22" ref="L95:V95">+L27</f>
        <v>0</v>
      </c>
      <c r="M95" s="9">
        <f t="shared" si="22"/>
        <v>0</v>
      </c>
      <c r="N95" s="9">
        <f t="shared" si="22"/>
        <v>0</v>
      </c>
      <c r="O95" s="9">
        <f t="shared" si="22"/>
        <v>0</v>
      </c>
      <c r="P95" s="9">
        <f t="shared" si="22"/>
        <v>0</v>
      </c>
      <c r="Q95" s="9">
        <f t="shared" si="22"/>
        <v>0</v>
      </c>
      <c r="R95" s="9">
        <f t="shared" si="22"/>
        <v>0</v>
      </c>
      <c r="S95" s="9">
        <f t="shared" si="22"/>
        <v>0</v>
      </c>
      <c r="T95" s="9">
        <f t="shared" si="22"/>
        <v>0</v>
      </c>
      <c r="U95" s="9">
        <f t="shared" si="22"/>
        <v>0</v>
      </c>
      <c r="V95" s="9">
        <f t="shared" si="22"/>
        <v>0</v>
      </c>
      <c r="W95" s="4" t="b">
        <f t="shared" si="0"/>
        <v>0</v>
      </c>
    </row>
    <row r="96" spans="2:23" s="4" customFormat="1" ht="15">
      <c r="B96" s="11" t="s">
        <v>34</v>
      </c>
      <c r="C96" s="7">
        <v>63271.512</v>
      </c>
      <c r="D96" s="7">
        <v>67772.237</v>
      </c>
      <c r="E96" s="7">
        <v>61195.699</v>
      </c>
      <c r="F96" s="7">
        <v>56800.608</v>
      </c>
      <c r="G96" s="7">
        <v>66138.329</v>
      </c>
      <c r="H96" s="7">
        <v>62581.805</v>
      </c>
      <c r="I96" s="7">
        <v>59860.153</v>
      </c>
      <c r="J96" s="7">
        <v>50125.997</v>
      </c>
      <c r="K96" s="7">
        <v>45174.081</v>
      </c>
      <c r="L96" s="9">
        <f aca="true" t="shared" si="23" ref="L96:V96">+L28</f>
        <v>4.444</v>
      </c>
      <c r="M96" s="9">
        <f t="shared" si="23"/>
        <v>8.056</v>
      </c>
      <c r="N96" s="9">
        <f t="shared" si="23"/>
        <v>0.833</v>
      </c>
      <c r="O96" s="9">
        <f t="shared" si="23"/>
        <v>2.222</v>
      </c>
      <c r="P96" s="9">
        <f t="shared" si="23"/>
        <v>9.722</v>
      </c>
      <c r="Q96" s="9">
        <f t="shared" si="23"/>
        <v>15.834</v>
      </c>
      <c r="R96" s="9">
        <f t="shared" si="23"/>
        <v>2.5</v>
      </c>
      <c r="S96" s="9">
        <f t="shared" si="23"/>
        <v>0.556</v>
      </c>
      <c r="T96" s="9">
        <f t="shared" si="23"/>
        <v>0.121</v>
      </c>
      <c r="U96" s="9">
        <f t="shared" si="23"/>
        <v>0.074</v>
      </c>
      <c r="V96" s="9">
        <f t="shared" si="23"/>
        <v>0.008</v>
      </c>
      <c r="W96" s="4" t="b">
        <f t="shared" si="0"/>
        <v>0</v>
      </c>
    </row>
    <row r="97" spans="2:23" s="4" customFormat="1" ht="12.75">
      <c r="B97" s="11" t="s">
        <v>199</v>
      </c>
      <c r="C97" s="124">
        <v>16.111</v>
      </c>
      <c r="D97" s="124">
        <v>15.278</v>
      </c>
      <c r="E97" s="124">
        <v>4.167</v>
      </c>
      <c r="F97" s="124">
        <v>4.167</v>
      </c>
      <c r="G97" s="124">
        <v>29.167</v>
      </c>
      <c r="H97" s="124">
        <v>30.556</v>
      </c>
      <c r="I97" s="124">
        <v>29.167</v>
      </c>
      <c r="J97" s="124">
        <v>20.833</v>
      </c>
      <c r="K97" s="124">
        <v>3.056</v>
      </c>
      <c r="L97" s="9">
        <f aca="true" t="shared" si="24" ref="L97:V97">+L29</f>
        <v>4046.72</v>
      </c>
      <c r="M97" s="9">
        <f t="shared" si="24"/>
        <v>5202.434</v>
      </c>
      <c r="N97" s="9">
        <f t="shared" si="24"/>
        <v>3266.904</v>
      </c>
      <c r="O97" s="9">
        <f t="shared" si="24"/>
        <v>3288.769</v>
      </c>
      <c r="P97" s="9">
        <f t="shared" si="24"/>
        <v>2588.449</v>
      </c>
      <c r="Q97" s="9">
        <f t="shared" si="24"/>
        <v>1695.573</v>
      </c>
      <c r="R97" s="9">
        <f t="shared" si="24"/>
        <v>2157.124</v>
      </c>
      <c r="S97" s="9">
        <f t="shared" si="24"/>
        <v>2632.225</v>
      </c>
      <c r="T97" s="9">
        <f t="shared" si="24"/>
        <v>2517.62</v>
      </c>
      <c r="U97" s="9">
        <f t="shared" si="24"/>
        <v>2790.253</v>
      </c>
      <c r="V97" s="9">
        <f t="shared" si="24"/>
        <v>2963.514</v>
      </c>
      <c r="W97" s="4" t="b">
        <f t="shared" si="0"/>
        <v>0</v>
      </c>
    </row>
    <row r="98" spans="2:23" s="4" customFormat="1" ht="15">
      <c r="B98" s="5" t="s">
        <v>35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f aca="true" t="shared" si="25" ref="L98:V98">+L30</f>
        <v>29222.012</v>
      </c>
      <c r="M98" s="9">
        <f t="shared" si="25"/>
        <v>25299.112</v>
      </c>
      <c r="N98" s="9">
        <f t="shared" si="25"/>
        <v>17635.608</v>
      </c>
      <c r="O98" s="9">
        <f t="shared" si="25"/>
        <v>15671.149</v>
      </c>
      <c r="P98" s="9">
        <f t="shared" si="25"/>
        <v>11611.328</v>
      </c>
      <c r="Q98" s="9">
        <f t="shared" si="25"/>
        <v>8423.397</v>
      </c>
      <c r="R98" s="9">
        <f t="shared" si="25"/>
        <v>8690.807</v>
      </c>
      <c r="S98" s="9">
        <f t="shared" si="25"/>
        <v>7708.411</v>
      </c>
      <c r="T98" s="9">
        <f t="shared" si="25"/>
        <v>6762.747</v>
      </c>
      <c r="U98" s="9">
        <f t="shared" si="25"/>
        <v>4364.124</v>
      </c>
      <c r="V98" s="9">
        <f t="shared" si="25"/>
        <v>3421.89</v>
      </c>
      <c r="W98" s="4" t="b">
        <f t="shared" si="0"/>
        <v>0</v>
      </c>
    </row>
    <row r="99" spans="2:23" s="4" customFormat="1" ht="15">
      <c r="B99" s="5" t="s">
        <v>36</v>
      </c>
      <c r="C99" s="9" t="s">
        <v>37</v>
      </c>
      <c r="D99" s="9" t="s">
        <v>37</v>
      </c>
      <c r="E99" s="9" t="s">
        <v>37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37</v>
      </c>
      <c r="L99" s="9">
        <f aca="true" t="shared" si="26" ref="L99:V99">+L31</f>
        <v>2082.501</v>
      </c>
      <c r="M99" s="9">
        <f t="shared" si="26"/>
        <v>3022.5</v>
      </c>
      <c r="N99" s="9">
        <f t="shared" si="26"/>
        <v>2730.555</v>
      </c>
      <c r="O99" s="9">
        <f t="shared" si="26"/>
        <v>2003.333</v>
      </c>
      <c r="P99" s="9">
        <f t="shared" si="26"/>
        <v>2118.89</v>
      </c>
      <c r="Q99" s="9">
        <f t="shared" si="26"/>
        <v>1905</v>
      </c>
      <c r="R99" s="9">
        <f t="shared" si="26"/>
        <v>1622.221</v>
      </c>
      <c r="S99" s="9">
        <f t="shared" si="26"/>
        <v>2241.945</v>
      </c>
      <c r="T99" s="9">
        <f t="shared" si="26"/>
        <v>1384.692</v>
      </c>
      <c r="U99" s="9">
        <f t="shared" si="26"/>
        <v>447.5</v>
      </c>
      <c r="V99" s="9">
        <f t="shared" si="26"/>
        <v>23.633</v>
      </c>
      <c r="W99" s="4" t="b">
        <f t="shared" si="0"/>
        <v>0</v>
      </c>
    </row>
    <row r="100" spans="2:23" s="4" customFormat="1" ht="15">
      <c r="B100" s="5" t="s">
        <v>38</v>
      </c>
      <c r="C100" s="9" t="s">
        <v>37</v>
      </c>
      <c r="D100" s="9" t="s">
        <v>37</v>
      </c>
      <c r="E100" s="9" t="s">
        <v>37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37</v>
      </c>
      <c r="L100" s="9">
        <f aca="true" t="shared" si="27" ref="L100:V100">+L32</f>
        <v>0</v>
      </c>
      <c r="M100" s="9">
        <f t="shared" si="27"/>
        <v>0</v>
      </c>
      <c r="N100" s="9">
        <f t="shared" si="27"/>
        <v>0</v>
      </c>
      <c r="O100" s="9">
        <f t="shared" si="27"/>
        <v>0</v>
      </c>
      <c r="P100" s="9">
        <f t="shared" si="27"/>
        <v>0</v>
      </c>
      <c r="Q100" s="9">
        <f t="shared" si="27"/>
        <v>0</v>
      </c>
      <c r="R100" s="9">
        <f t="shared" si="27"/>
        <v>0</v>
      </c>
      <c r="S100" s="9">
        <f t="shared" si="27"/>
        <v>0</v>
      </c>
      <c r="T100" s="9">
        <f t="shared" si="27"/>
        <v>0</v>
      </c>
      <c r="U100" s="9">
        <f t="shared" si="27"/>
        <v>0</v>
      </c>
      <c r="V100" s="9">
        <f t="shared" si="27"/>
        <v>0</v>
      </c>
      <c r="W100" s="4" t="b">
        <f t="shared" si="0"/>
        <v>0</v>
      </c>
    </row>
    <row r="101" spans="2:23" s="4" customFormat="1" ht="15">
      <c r="B101" s="5" t="s">
        <v>39</v>
      </c>
      <c r="C101" s="9" t="s">
        <v>37</v>
      </c>
      <c r="D101" s="9" t="s">
        <v>37</v>
      </c>
      <c r="E101" s="9" t="s">
        <v>37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37</v>
      </c>
      <c r="L101" s="9">
        <f aca="true" t="shared" si="28" ref="L101:V101">+L33</f>
        <v>3848.888</v>
      </c>
      <c r="M101" s="9">
        <f t="shared" si="28"/>
        <v>4513.611</v>
      </c>
      <c r="N101" s="9">
        <f t="shared" si="28"/>
        <v>4256.701</v>
      </c>
      <c r="O101" s="9">
        <f t="shared" si="28"/>
        <v>4454.267</v>
      </c>
      <c r="P101" s="9">
        <f t="shared" si="28"/>
        <v>4771.647</v>
      </c>
      <c r="Q101" s="9">
        <f t="shared" si="28"/>
        <v>5180.665</v>
      </c>
      <c r="R101" s="9">
        <f t="shared" si="28"/>
        <v>4552.551</v>
      </c>
      <c r="S101" s="9">
        <f t="shared" si="28"/>
        <v>4918.844</v>
      </c>
      <c r="T101" s="9">
        <f t="shared" si="28"/>
        <v>4540.118</v>
      </c>
      <c r="U101" s="9">
        <f t="shared" si="28"/>
        <v>4151.673</v>
      </c>
      <c r="V101" s="9">
        <f t="shared" si="28"/>
        <v>3364.502</v>
      </c>
      <c r="W101" s="4" t="b">
        <f t="shared" si="0"/>
        <v>0</v>
      </c>
    </row>
    <row r="102" spans="2:23" s="4" customFormat="1" ht="15">
      <c r="B102" s="11" t="s">
        <v>40</v>
      </c>
      <c r="C102" s="7">
        <v>14872.5</v>
      </c>
      <c r="D102" s="7">
        <v>15266.944</v>
      </c>
      <c r="E102" s="7">
        <v>14924.445</v>
      </c>
      <c r="F102" s="7">
        <v>14265.556</v>
      </c>
      <c r="G102" s="7">
        <v>18079.168</v>
      </c>
      <c r="H102" s="7">
        <v>17809.8</v>
      </c>
      <c r="I102" s="7">
        <v>11997.176</v>
      </c>
      <c r="J102" s="7">
        <v>11040.809</v>
      </c>
      <c r="K102" s="7">
        <v>11042.532</v>
      </c>
      <c r="L102" s="9">
        <f aca="true" t="shared" si="29" ref="L102:V102">+L34</f>
        <v>275183.219</v>
      </c>
      <c r="M102" s="9">
        <f t="shared" si="29"/>
        <v>305583.66500000004</v>
      </c>
      <c r="N102" s="9">
        <f t="shared" si="29"/>
        <v>277990.56899999996</v>
      </c>
      <c r="O102" s="9">
        <f t="shared" si="29"/>
        <v>276041.083</v>
      </c>
      <c r="P102" s="9">
        <f t="shared" si="29"/>
        <v>265834.768</v>
      </c>
      <c r="Q102" s="9">
        <f t="shared" si="29"/>
        <v>235317.762</v>
      </c>
      <c r="R102" s="9">
        <f t="shared" si="29"/>
        <v>234735.809</v>
      </c>
      <c r="S102" s="9">
        <f t="shared" si="29"/>
        <v>245606.643</v>
      </c>
      <c r="T102" s="9">
        <f t="shared" si="29"/>
        <v>245742.756</v>
      </c>
      <c r="U102" s="9">
        <f t="shared" si="29"/>
        <v>240259.198</v>
      </c>
      <c r="V102" s="9">
        <f t="shared" si="29"/>
        <v>234359.35400000002</v>
      </c>
      <c r="W102" s="4" t="b">
        <f t="shared" si="0"/>
        <v>0</v>
      </c>
    </row>
    <row r="103" spans="2:23" s="4" customFormat="1" ht="15">
      <c r="B103" s="5" t="s">
        <v>41</v>
      </c>
      <c r="C103" s="9" t="s">
        <v>37</v>
      </c>
      <c r="D103" s="9" t="s">
        <v>37</v>
      </c>
      <c r="E103" s="9" t="s">
        <v>37</v>
      </c>
      <c r="F103" s="9" t="s">
        <v>37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37</v>
      </c>
      <c r="L103" s="9">
        <f aca="true" t="shared" si="30" ref="L103:V103">+L35</f>
        <v>268711.256</v>
      </c>
      <c r="M103" s="9">
        <f t="shared" si="30"/>
        <v>296327.987</v>
      </c>
      <c r="N103" s="9">
        <f t="shared" si="30"/>
        <v>268718.07</v>
      </c>
      <c r="O103" s="9">
        <f t="shared" si="30"/>
        <v>266950.767</v>
      </c>
      <c r="P103" s="9">
        <f t="shared" si="30"/>
        <v>256457.771</v>
      </c>
      <c r="Q103" s="9">
        <f t="shared" si="30"/>
        <v>226588.77</v>
      </c>
      <c r="R103" s="9">
        <f t="shared" si="30"/>
        <v>224225.447</v>
      </c>
      <c r="S103" s="9">
        <f t="shared" si="30"/>
        <v>235658.303</v>
      </c>
      <c r="T103" s="9">
        <f t="shared" si="30"/>
        <v>235175.004</v>
      </c>
      <c r="U103" s="9">
        <f t="shared" si="30"/>
        <v>229836.193</v>
      </c>
      <c r="V103" s="9">
        <f t="shared" si="30"/>
        <v>224128.429</v>
      </c>
      <c r="W103" s="4" t="b">
        <f t="shared" si="0"/>
        <v>0</v>
      </c>
    </row>
    <row r="104" spans="2:23" s="4" customFormat="1" ht="15">
      <c r="B104" s="11" t="s">
        <v>42</v>
      </c>
      <c r="C104" s="7">
        <v>242.501</v>
      </c>
      <c r="D104" s="7">
        <v>285</v>
      </c>
      <c r="E104" s="7">
        <v>306.39</v>
      </c>
      <c r="F104" s="7">
        <v>251.111</v>
      </c>
      <c r="G104" s="7">
        <v>389.444</v>
      </c>
      <c r="H104" s="7">
        <v>289.048</v>
      </c>
      <c r="I104" s="7">
        <v>341.287</v>
      </c>
      <c r="J104" s="7">
        <v>283.036</v>
      </c>
      <c r="K104" s="7">
        <v>242.113</v>
      </c>
      <c r="L104" s="9">
        <f aca="true" t="shared" si="31" ref="L104:V104">+L36</f>
        <v>1644.608</v>
      </c>
      <c r="M104" s="9">
        <f t="shared" si="31"/>
        <v>2065.538</v>
      </c>
      <c r="N104" s="9">
        <f t="shared" si="31"/>
        <v>2319.345</v>
      </c>
      <c r="O104" s="9">
        <f t="shared" si="31"/>
        <v>2520.898</v>
      </c>
      <c r="P104" s="9">
        <f t="shared" si="31"/>
        <v>2449.987</v>
      </c>
      <c r="Q104" s="9">
        <f t="shared" si="31"/>
        <v>2385.656</v>
      </c>
      <c r="R104" s="9">
        <f t="shared" si="31"/>
        <v>2378.141</v>
      </c>
      <c r="S104" s="9">
        <f t="shared" si="31"/>
        <v>2742.423</v>
      </c>
      <c r="T104" s="9">
        <f t="shared" si="31"/>
        <v>3623.897</v>
      </c>
      <c r="U104" s="9">
        <f t="shared" si="31"/>
        <v>3642.852</v>
      </c>
      <c r="V104" s="9">
        <f t="shared" si="31"/>
        <v>3653.45</v>
      </c>
      <c r="W104" s="4" t="b">
        <f aca="true" t="shared" si="32" ref="W104:W135">V104=B104</f>
        <v>0</v>
      </c>
    </row>
    <row r="105" spans="2:23" s="4" customFormat="1" ht="15">
      <c r="B105" s="11" t="s">
        <v>43</v>
      </c>
      <c r="C105" s="7">
        <v>0</v>
      </c>
      <c r="D105" s="7">
        <v>0</v>
      </c>
      <c r="E105" s="7">
        <v>0</v>
      </c>
      <c r="F105" s="7">
        <v>0</v>
      </c>
      <c r="G105" s="7">
        <v>0.278</v>
      </c>
      <c r="H105" s="7">
        <v>0.278</v>
      </c>
      <c r="I105" s="7">
        <v>0.278</v>
      </c>
      <c r="J105" s="7">
        <v>0.278</v>
      </c>
      <c r="K105" s="7">
        <v>463.889</v>
      </c>
      <c r="L105" s="9">
        <f aca="true" t="shared" si="33" ref="L105:V105">+L37</f>
        <v>497.5</v>
      </c>
      <c r="M105" s="9">
        <f t="shared" si="33"/>
        <v>572.778</v>
      </c>
      <c r="N105" s="9">
        <f t="shared" si="33"/>
        <v>473.056</v>
      </c>
      <c r="O105" s="9">
        <f t="shared" si="33"/>
        <v>483.611</v>
      </c>
      <c r="P105" s="9">
        <f t="shared" si="33"/>
        <v>674.166</v>
      </c>
      <c r="Q105" s="9">
        <f t="shared" si="33"/>
        <v>538.611</v>
      </c>
      <c r="R105" s="9">
        <f t="shared" si="33"/>
        <v>384.409</v>
      </c>
      <c r="S105" s="9">
        <f t="shared" si="33"/>
        <v>304.272</v>
      </c>
      <c r="T105" s="9">
        <f t="shared" si="33"/>
        <v>329.257</v>
      </c>
      <c r="U105" s="9">
        <f t="shared" si="33"/>
        <v>291.653</v>
      </c>
      <c r="V105" s="9">
        <f t="shared" si="33"/>
        <v>373.075</v>
      </c>
      <c r="W105" s="4" t="b">
        <f t="shared" si="32"/>
        <v>0</v>
      </c>
    </row>
    <row r="106" spans="2:23" s="4" customFormat="1" ht="15">
      <c r="B106" s="5" t="s">
        <v>44</v>
      </c>
      <c r="C106" s="9" t="s">
        <v>37</v>
      </c>
      <c r="D106" s="9" t="s">
        <v>37</v>
      </c>
      <c r="E106" s="9" t="s">
        <v>37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37</v>
      </c>
      <c r="L106" s="9">
        <f aca="true" t="shared" si="34" ref="L106:V106">+L38</f>
        <v>3604.853</v>
      </c>
      <c r="M106" s="9">
        <f t="shared" si="34"/>
        <v>5687.917</v>
      </c>
      <c r="N106" s="9">
        <f t="shared" si="34"/>
        <v>5612.043</v>
      </c>
      <c r="O106" s="9">
        <f t="shared" si="34"/>
        <v>5084.417</v>
      </c>
      <c r="P106" s="9">
        <f t="shared" si="34"/>
        <v>5139.233</v>
      </c>
      <c r="Q106" s="9">
        <f t="shared" si="34"/>
        <v>4785.837</v>
      </c>
      <c r="R106" s="9">
        <f t="shared" si="34"/>
        <v>6721.147</v>
      </c>
      <c r="S106" s="9">
        <f t="shared" si="34"/>
        <v>6001.644</v>
      </c>
      <c r="T106" s="9">
        <f t="shared" si="34"/>
        <v>5919.815</v>
      </c>
      <c r="U106" s="9">
        <f t="shared" si="34"/>
        <v>5581.783</v>
      </c>
      <c r="V106" s="9">
        <f t="shared" si="34"/>
        <v>5275.185</v>
      </c>
      <c r="W106" s="4" t="b">
        <f t="shared" si="32"/>
        <v>0</v>
      </c>
    </row>
    <row r="107" spans="2:23" s="4" customFormat="1" ht="15">
      <c r="B107" s="5" t="s">
        <v>45</v>
      </c>
      <c r="C107" s="9" t="s">
        <v>37</v>
      </c>
      <c r="D107" s="9" t="s">
        <v>37</v>
      </c>
      <c r="E107" s="9" t="s">
        <v>37</v>
      </c>
      <c r="F107" s="9" t="s">
        <v>37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37</v>
      </c>
      <c r="L107" s="9">
        <f aca="true" t="shared" si="35" ref="L107:V107">+L39</f>
        <v>725.002</v>
      </c>
      <c r="M107" s="9">
        <f t="shared" si="35"/>
        <v>929.445</v>
      </c>
      <c r="N107" s="9">
        <f t="shared" si="35"/>
        <v>868.055</v>
      </c>
      <c r="O107" s="9">
        <f t="shared" si="35"/>
        <v>1001.39</v>
      </c>
      <c r="P107" s="9">
        <f t="shared" si="35"/>
        <v>1113.611</v>
      </c>
      <c r="Q107" s="9">
        <f t="shared" si="35"/>
        <v>1018.888</v>
      </c>
      <c r="R107" s="9">
        <f t="shared" si="35"/>
        <v>1026.665</v>
      </c>
      <c r="S107" s="9">
        <f t="shared" si="35"/>
        <v>900.001</v>
      </c>
      <c r="T107" s="9">
        <f t="shared" si="35"/>
        <v>694.783</v>
      </c>
      <c r="U107" s="9">
        <f t="shared" si="35"/>
        <v>906.717</v>
      </c>
      <c r="V107" s="9">
        <f t="shared" si="35"/>
        <v>929.215</v>
      </c>
      <c r="W107" s="4" t="b">
        <f t="shared" si="32"/>
        <v>0</v>
      </c>
    </row>
    <row r="108" spans="2:23" s="4" customFormat="1" ht="15">
      <c r="B108" s="5" t="s">
        <v>46</v>
      </c>
      <c r="C108" s="9" t="s">
        <v>37</v>
      </c>
      <c r="D108" s="9" t="s">
        <v>37</v>
      </c>
      <c r="E108" s="9" t="s">
        <v>37</v>
      </c>
      <c r="F108" s="9" t="s">
        <v>37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37</v>
      </c>
      <c r="L108" s="9">
        <f aca="true" t="shared" si="36" ref="L108:V108">+L40</f>
        <v>1853.333</v>
      </c>
      <c r="M108" s="9">
        <f t="shared" si="36"/>
        <v>1390.555</v>
      </c>
      <c r="N108" s="9">
        <f t="shared" si="36"/>
        <v>1267.5</v>
      </c>
      <c r="O108" s="9">
        <f t="shared" si="36"/>
        <v>1268.334</v>
      </c>
      <c r="P108" s="9">
        <f t="shared" si="36"/>
        <v>1168.055</v>
      </c>
      <c r="Q108" s="9">
        <f t="shared" si="36"/>
        <v>1124.444</v>
      </c>
      <c r="R108" s="9">
        <f t="shared" si="36"/>
        <v>1140</v>
      </c>
      <c r="S108" s="9">
        <f t="shared" si="36"/>
        <v>1144.445</v>
      </c>
      <c r="T108" s="9">
        <f t="shared" si="36"/>
        <v>1204.778</v>
      </c>
      <c r="U108" s="9">
        <f t="shared" si="36"/>
        <v>1144.185</v>
      </c>
      <c r="V108" s="9">
        <f t="shared" si="36"/>
        <v>1105.548</v>
      </c>
      <c r="W108" s="4" t="b">
        <f t="shared" si="32"/>
        <v>0</v>
      </c>
    </row>
    <row r="109" spans="2:23" s="4" customFormat="1" ht="15">
      <c r="B109" s="11" t="s">
        <v>47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1.111</v>
      </c>
      <c r="I109" s="7">
        <v>0</v>
      </c>
      <c r="J109" s="7">
        <v>0</v>
      </c>
      <c r="K109" s="7">
        <v>0</v>
      </c>
      <c r="L109" s="9">
        <f aca="true" t="shared" si="37" ref="L109:V109">+L41</f>
        <v>98577.289</v>
      </c>
      <c r="M109" s="9">
        <f t="shared" si="37"/>
        <v>117479.357</v>
      </c>
      <c r="N109" s="9">
        <f t="shared" si="37"/>
        <v>120841.51</v>
      </c>
      <c r="O109" s="9">
        <f t="shared" si="37"/>
        <v>137957.082</v>
      </c>
      <c r="P109" s="9">
        <f t="shared" si="37"/>
        <v>146395.29</v>
      </c>
      <c r="Q109" s="9">
        <f t="shared" si="37"/>
        <v>149759.877</v>
      </c>
      <c r="R109" s="9">
        <f t="shared" si="37"/>
        <v>157572.372</v>
      </c>
      <c r="S109" s="9">
        <f t="shared" si="37"/>
        <v>168484.191</v>
      </c>
      <c r="T109" s="9">
        <f t="shared" si="37"/>
        <v>175383.438</v>
      </c>
      <c r="U109" s="9">
        <f t="shared" si="37"/>
        <v>177785.349</v>
      </c>
      <c r="V109" s="9">
        <f t="shared" si="37"/>
        <v>186699.193</v>
      </c>
      <c r="W109" s="4" t="b">
        <f t="shared" si="32"/>
        <v>0</v>
      </c>
    </row>
    <row r="110" spans="2:23" s="4" customFormat="1" ht="15">
      <c r="B110" s="11" t="s">
        <v>48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18.056</v>
      </c>
      <c r="L110" s="9">
        <f aca="true" t="shared" si="38" ref="L110:V110">+L42</f>
        <v>1189.958</v>
      </c>
      <c r="M110" s="9">
        <f t="shared" si="38"/>
        <v>1450.307</v>
      </c>
      <c r="N110" s="9">
        <f t="shared" si="38"/>
        <v>1318.488</v>
      </c>
      <c r="O110" s="9">
        <f t="shared" si="38"/>
        <v>1465.79</v>
      </c>
      <c r="P110" s="9">
        <f t="shared" si="38"/>
        <v>1731.659</v>
      </c>
      <c r="Q110" s="9">
        <f t="shared" si="38"/>
        <v>1962.6</v>
      </c>
      <c r="R110" s="9">
        <f t="shared" si="38"/>
        <v>2265.305</v>
      </c>
      <c r="S110" s="9">
        <f t="shared" si="38"/>
        <v>2752.972</v>
      </c>
      <c r="T110" s="9">
        <f t="shared" si="38"/>
        <v>3043.548</v>
      </c>
      <c r="U110" s="9">
        <f t="shared" si="38"/>
        <v>3289.177</v>
      </c>
      <c r="V110" s="9">
        <f t="shared" si="38"/>
        <v>3595.741</v>
      </c>
      <c r="W110" s="4" t="b">
        <f t="shared" si="32"/>
        <v>0</v>
      </c>
    </row>
    <row r="111" spans="2:23" s="4" customFormat="1" ht="15">
      <c r="B111" s="11" t="s">
        <v>49</v>
      </c>
      <c r="C111" s="7">
        <v>2270.681</v>
      </c>
      <c r="D111" s="7">
        <v>2380.569</v>
      </c>
      <c r="E111" s="7">
        <v>2822.365</v>
      </c>
      <c r="F111" s="7">
        <v>5623.107</v>
      </c>
      <c r="G111" s="7">
        <v>4957.218</v>
      </c>
      <c r="H111" s="7">
        <v>4476.628</v>
      </c>
      <c r="I111" s="7">
        <v>4219.11</v>
      </c>
      <c r="J111" s="7">
        <v>3392.226</v>
      </c>
      <c r="K111" s="7">
        <v>3008.969</v>
      </c>
      <c r="L111" s="9">
        <f aca="true" t="shared" si="39" ref="L111:V111">+L43</f>
        <v>45.612</v>
      </c>
      <c r="M111" s="9">
        <f t="shared" si="39"/>
        <v>57.305</v>
      </c>
      <c r="N111" s="9">
        <f t="shared" si="39"/>
        <v>82.716</v>
      </c>
      <c r="O111" s="9">
        <f t="shared" si="39"/>
        <v>126.275</v>
      </c>
      <c r="P111" s="9">
        <f t="shared" si="39"/>
        <v>160.983</v>
      </c>
      <c r="Q111" s="9">
        <f t="shared" si="39"/>
        <v>230.459</v>
      </c>
      <c r="R111" s="9">
        <f t="shared" si="39"/>
        <v>295.015</v>
      </c>
      <c r="S111" s="9">
        <f t="shared" si="39"/>
        <v>414.805</v>
      </c>
      <c r="T111" s="9">
        <f t="shared" si="39"/>
        <v>510.614</v>
      </c>
      <c r="U111" s="9">
        <f t="shared" si="39"/>
        <v>629.537</v>
      </c>
      <c r="V111" s="9">
        <f t="shared" si="39"/>
        <v>662.47</v>
      </c>
      <c r="W111" s="4" t="b">
        <f t="shared" si="32"/>
        <v>0</v>
      </c>
    </row>
    <row r="112" spans="2:23" s="4" customFormat="1" ht="15">
      <c r="B112" s="11" t="s">
        <v>50</v>
      </c>
      <c r="C112" s="7">
        <v>21738.331</v>
      </c>
      <c r="D112" s="7">
        <v>25177.222</v>
      </c>
      <c r="E112" s="7">
        <v>21301.111</v>
      </c>
      <c r="F112" s="7">
        <v>20236.113</v>
      </c>
      <c r="G112" s="7">
        <v>36015.001</v>
      </c>
      <c r="H112" s="7">
        <v>33877.442</v>
      </c>
      <c r="I112" s="7">
        <v>32982.304</v>
      </c>
      <c r="J112" s="7">
        <v>27181.315</v>
      </c>
      <c r="K112" s="7">
        <v>24220.193</v>
      </c>
      <c r="L112" s="9">
        <f aca="true" t="shared" si="40" ref="L112:V112">+L44</f>
        <v>26.945</v>
      </c>
      <c r="M112" s="9">
        <f t="shared" si="40"/>
        <v>26.19</v>
      </c>
      <c r="N112" s="9">
        <f t="shared" si="40"/>
        <v>3861.773</v>
      </c>
      <c r="O112" s="9">
        <f t="shared" si="40"/>
        <v>4264.611</v>
      </c>
      <c r="P112" s="9">
        <f t="shared" si="40"/>
        <v>3315.172</v>
      </c>
      <c r="Q112" s="9">
        <f t="shared" si="40"/>
        <v>3568.15</v>
      </c>
      <c r="R112" s="9">
        <f t="shared" si="40"/>
        <v>3853.149</v>
      </c>
      <c r="S112" s="9">
        <f t="shared" si="40"/>
        <v>3506.128</v>
      </c>
      <c r="T112" s="9">
        <f t="shared" si="40"/>
        <v>3253.979</v>
      </c>
      <c r="U112" s="9">
        <f t="shared" si="40"/>
        <v>3588.507</v>
      </c>
      <c r="V112" s="9">
        <f t="shared" si="40"/>
        <v>3681.883</v>
      </c>
      <c r="W112" s="4" t="b">
        <f t="shared" si="32"/>
        <v>0</v>
      </c>
    </row>
    <row r="113" spans="2:23" s="4" customFormat="1" ht="15">
      <c r="B113" s="5" t="s">
        <v>51</v>
      </c>
      <c r="C113" s="9" t="s">
        <v>37</v>
      </c>
      <c r="D113" s="9" t="s">
        <v>37</v>
      </c>
      <c r="E113" s="9" t="s">
        <v>37</v>
      </c>
      <c r="F113" s="9" t="s">
        <v>37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37</v>
      </c>
      <c r="L113" s="9">
        <f aca="true" t="shared" si="41" ref="L113:V113">+L45</f>
        <v>70175.9</v>
      </c>
      <c r="M113" s="9">
        <f t="shared" si="41"/>
        <v>87951.377</v>
      </c>
      <c r="N113" s="9">
        <f t="shared" si="41"/>
        <v>84875.927</v>
      </c>
      <c r="O113" s="9">
        <f t="shared" si="41"/>
        <v>100740.4</v>
      </c>
      <c r="P113" s="9">
        <f t="shared" si="41"/>
        <v>105996.722</v>
      </c>
      <c r="Q113" s="9">
        <f t="shared" si="41"/>
        <v>106891.833</v>
      </c>
      <c r="R113" s="9">
        <f t="shared" si="41"/>
        <v>110795.504</v>
      </c>
      <c r="S113" s="9">
        <f t="shared" si="41"/>
        <v>121224.33</v>
      </c>
      <c r="T113" s="9">
        <f t="shared" si="41"/>
        <v>126325.726</v>
      </c>
      <c r="U113" s="9">
        <f t="shared" si="41"/>
        <v>126584.768</v>
      </c>
      <c r="V113" s="9">
        <f t="shared" si="41"/>
        <v>132394.702</v>
      </c>
      <c r="W113" s="4" t="b">
        <f t="shared" si="32"/>
        <v>0</v>
      </c>
    </row>
    <row r="114" spans="2:23" s="4" customFormat="1" ht="15">
      <c r="B114" s="5" t="s">
        <v>52</v>
      </c>
      <c r="C114" s="9" t="s">
        <v>37</v>
      </c>
      <c r="D114" s="9" t="s">
        <v>37</v>
      </c>
      <c r="E114" s="9" t="s">
        <v>37</v>
      </c>
      <c r="F114" s="9" t="s">
        <v>37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37</v>
      </c>
      <c r="L114" s="9">
        <f aca="true" t="shared" si="42" ref="L114:V114">+L46</f>
        <v>0</v>
      </c>
      <c r="M114" s="9">
        <f t="shared" si="42"/>
        <v>0.833</v>
      </c>
      <c r="N114" s="9">
        <f t="shared" si="42"/>
        <v>1.111</v>
      </c>
      <c r="O114" s="9">
        <f t="shared" si="42"/>
        <v>0.833</v>
      </c>
      <c r="P114" s="9">
        <f t="shared" si="42"/>
        <v>2.777</v>
      </c>
      <c r="Q114" s="9">
        <f t="shared" si="42"/>
        <v>5.555</v>
      </c>
      <c r="R114" s="9">
        <f t="shared" si="42"/>
        <v>8.611</v>
      </c>
      <c r="S114" s="9">
        <f t="shared" si="42"/>
        <v>7.5</v>
      </c>
      <c r="T114" s="9">
        <f t="shared" si="42"/>
        <v>9.675</v>
      </c>
      <c r="U114" s="9">
        <f t="shared" si="42"/>
        <v>10.849</v>
      </c>
      <c r="V114" s="9">
        <f t="shared" si="42"/>
        <v>9.943</v>
      </c>
      <c r="W114" s="4" t="b">
        <f t="shared" si="32"/>
        <v>0</v>
      </c>
    </row>
    <row r="115" spans="2:23" s="4" customFormat="1" ht="15">
      <c r="B115" s="5" t="s">
        <v>53</v>
      </c>
      <c r="C115" s="9" t="s">
        <v>37</v>
      </c>
      <c r="D115" s="9" t="s">
        <v>37</v>
      </c>
      <c r="E115" s="9" t="s">
        <v>37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37</v>
      </c>
      <c r="L115" s="9">
        <f aca="true" t="shared" si="43" ref="L115:V115">+L47</f>
        <v>2570.664</v>
      </c>
      <c r="M115" s="9">
        <f t="shared" si="43"/>
        <v>2693.039</v>
      </c>
      <c r="N115" s="9">
        <f t="shared" si="43"/>
        <v>1390.304</v>
      </c>
      <c r="O115" s="9">
        <f t="shared" si="43"/>
        <v>1719.694</v>
      </c>
      <c r="P115" s="9">
        <f t="shared" si="43"/>
        <v>1694.563</v>
      </c>
      <c r="Q115" s="9">
        <f t="shared" si="43"/>
        <v>1248.308</v>
      </c>
      <c r="R115" s="9">
        <f t="shared" si="43"/>
        <v>1202.285</v>
      </c>
      <c r="S115" s="9">
        <f t="shared" si="43"/>
        <v>1323.132</v>
      </c>
      <c r="T115" s="9">
        <f t="shared" si="43"/>
        <v>1148.807</v>
      </c>
      <c r="U115" s="9">
        <f t="shared" si="43"/>
        <v>1486.631</v>
      </c>
      <c r="V115" s="9">
        <f t="shared" si="43"/>
        <v>1485.951</v>
      </c>
      <c r="W115" s="4" t="b">
        <f t="shared" si="32"/>
        <v>0</v>
      </c>
    </row>
    <row r="116" spans="2:23" s="4" customFormat="1" ht="15">
      <c r="B116" s="11" t="s">
        <v>54</v>
      </c>
      <c r="C116" s="7">
        <v>0</v>
      </c>
      <c r="D116" s="7">
        <v>0</v>
      </c>
      <c r="E116" s="7">
        <v>0</v>
      </c>
      <c r="F116" s="7">
        <v>193.333</v>
      </c>
      <c r="G116" s="7">
        <v>273.055</v>
      </c>
      <c r="H116" s="7">
        <v>532.222</v>
      </c>
      <c r="I116" s="7">
        <v>2187.777</v>
      </c>
      <c r="J116" s="7">
        <v>2523.056</v>
      </c>
      <c r="K116" s="7">
        <v>1891.111</v>
      </c>
      <c r="L116" s="9">
        <f aca="true" t="shared" si="44" ref="L116:V116">+L48</f>
        <v>1760.993</v>
      </c>
      <c r="M116" s="9">
        <f t="shared" si="44"/>
        <v>1957.062</v>
      </c>
      <c r="N116" s="9">
        <f t="shared" si="44"/>
        <v>5785.057</v>
      </c>
      <c r="O116" s="9">
        <f t="shared" si="44"/>
        <v>4074.775</v>
      </c>
      <c r="P116" s="9">
        <f t="shared" si="44"/>
        <v>5466.422</v>
      </c>
      <c r="Q116" s="9">
        <f t="shared" si="44"/>
        <v>6657.041</v>
      </c>
      <c r="R116" s="9">
        <f t="shared" si="44"/>
        <v>7481.751</v>
      </c>
      <c r="S116" s="9">
        <f t="shared" si="44"/>
        <v>7665.324</v>
      </c>
      <c r="T116" s="9">
        <f t="shared" si="44"/>
        <v>8181.216</v>
      </c>
      <c r="U116" s="9">
        <f t="shared" si="44"/>
        <v>10021.509</v>
      </c>
      <c r="V116" s="9">
        <f t="shared" si="44"/>
        <v>11229.2</v>
      </c>
      <c r="W116" s="4" t="b">
        <f t="shared" si="32"/>
        <v>0</v>
      </c>
    </row>
    <row r="117" spans="2:23" s="4" customFormat="1" ht="15">
      <c r="B117" s="11" t="s">
        <v>55</v>
      </c>
      <c r="C117" s="7">
        <v>230</v>
      </c>
      <c r="D117" s="7">
        <v>259.722</v>
      </c>
      <c r="E117" s="7">
        <v>227.222</v>
      </c>
      <c r="F117" s="7">
        <v>39.723</v>
      </c>
      <c r="G117" s="7">
        <v>29.445</v>
      </c>
      <c r="H117" s="7">
        <v>32.222</v>
      </c>
      <c r="I117" s="7">
        <v>3.333</v>
      </c>
      <c r="J117" s="7">
        <v>30.278</v>
      </c>
      <c r="K117" s="7">
        <v>0</v>
      </c>
      <c r="L117" s="9">
        <f aca="true" t="shared" si="45" ref="L117:V117">+L49</f>
        <v>22807.222</v>
      </c>
      <c r="M117" s="9">
        <f t="shared" si="45"/>
        <v>23343.249</v>
      </c>
      <c r="N117" s="9">
        <f t="shared" si="45"/>
        <v>23526.138</v>
      </c>
      <c r="O117" s="9">
        <f t="shared" si="45"/>
        <v>25564.701</v>
      </c>
      <c r="P117" s="9">
        <f t="shared" si="45"/>
        <v>28026.995</v>
      </c>
      <c r="Q117" s="9">
        <f t="shared" si="45"/>
        <v>29195.935</v>
      </c>
      <c r="R117" s="9">
        <f t="shared" si="45"/>
        <v>31670.755</v>
      </c>
      <c r="S117" s="9">
        <f t="shared" si="45"/>
        <v>31589.998</v>
      </c>
      <c r="T117" s="9">
        <f t="shared" si="45"/>
        <v>32909.874</v>
      </c>
      <c r="U117" s="9">
        <f t="shared" si="45"/>
        <v>32174.373</v>
      </c>
      <c r="V117" s="9">
        <f t="shared" si="45"/>
        <v>33639.301</v>
      </c>
      <c r="W117" s="4" t="b">
        <f t="shared" si="32"/>
        <v>0</v>
      </c>
    </row>
    <row r="118" spans="2:23" s="4" customFormat="1" ht="15">
      <c r="B118" s="11" t="s">
        <v>56</v>
      </c>
      <c r="C118" s="7">
        <v>23901.389</v>
      </c>
      <c r="D118" s="7">
        <v>24387.5</v>
      </c>
      <c r="E118" s="7">
        <v>21610</v>
      </c>
      <c r="F118" s="7">
        <v>16187.5</v>
      </c>
      <c r="G118" s="7">
        <v>6365.554</v>
      </c>
      <c r="H118" s="7">
        <v>5532.5</v>
      </c>
      <c r="I118" s="7">
        <v>8099.722</v>
      </c>
      <c r="J118" s="7">
        <v>5654.167</v>
      </c>
      <c r="K118" s="7">
        <v>4284.166</v>
      </c>
      <c r="L118" s="9">
        <f aca="true" t="shared" si="46" ref="L118:V118">+L50</f>
        <v>23309.495</v>
      </c>
      <c r="M118" s="9">
        <f t="shared" si="46"/>
        <v>24244.701</v>
      </c>
      <c r="N118" s="9">
        <f t="shared" si="46"/>
        <v>25135.932</v>
      </c>
      <c r="O118" s="9">
        <f t="shared" si="46"/>
        <v>26482.302</v>
      </c>
      <c r="P118" s="9">
        <f t="shared" si="46"/>
        <v>27927.428</v>
      </c>
      <c r="Q118" s="9">
        <f t="shared" si="46"/>
        <v>29061.132</v>
      </c>
      <c r="R118" s="9">
        <f t="shared" si="46"/>
        <v>31308.693</v>
      </c>
      <c r="S118" s="9">
        <f t="shared" si="46"/>
        <v>33525.266</v>
      </c>
      <c r="T118" s="9">
        <f t="shared" si="46"/>
        <v>34924.603</v>
      </c>
      <c r="U118" s="9">
        <f t="shared" si="46"/>
        <v>34197.233</v>
      </c>
      <c r="V118" s="9">
        <f t="shared" si="46"/>
        <v>35994.079</v>
      </c>
      <c r="W118" s="4" t="b">
        <f t="shared" si="32"/>
        <v>0</v>
      </c>
    </row>
    <row r="119" spans="2:23" s="4" customFormat="1" ht="15">
      <c r="B119" s="12" t="s">
        <v>57</v>
      </c>
      <c r="C119" s="7">
        <v>52186.957</v>
      </c>
      <c r="D119" s="7">
        <v>56428.069</v>
      </c>
      <c r="E119" s="7">
        <v>59488.809</v>
      </c>
      <c r="F119" s="7">
        <v>66566.333</v>
      </c>
      <c r="G119" s="7">
        <v>71544.851</v>
      </c>
      <c r="H119" s="7">
        <v>77963.511</v>
      </c>
      <c r="I119" s="7">
        <v>82032.574</v>
      </c>
      <c r="J119" s="7">
        <v>85205.311</v>
      </c>
      <c r="K119" s="7">
        <v>93207.057</v>
      </c>
      <c r="L119" s="9">
        <f aca="true" t="shared" si="47" ref="L119:V119">+L51</f>
        <v>2742.57</v>
      </c>
      <c r="M119" s="9">
        <f t="shared" si="47"/>
        <v>3398.354</v>
      </c>
      <c r="N119" s="9">
        <f t="shared" si="47"/>
        <v>4131.651</v>
      </c>
      <c r="O119" s="9">
        <f t="shared" si="47"/>
        <v>4032.722</v>
      </c>
      <c r="P119" s="9">
        <f t="shared" si="47"/>
        <v>2963.073</v>
      </c>
      <c r="Q119" s="9">
        <f t="shared" si="47"/>
        <v>3175.639</v>
      </c>
      <c r="R119" s="9">
        <f t="shared" si="47"/>
        <v>3461.214</v>
      </c>
      <c r="S119" s="9">
        <f t="shared" si="47"/>
        <v>3486.176</v>
      </c>
      <c r="T119" s="9">
        <f t="shared" si="47"/>
        <v>3431.028</v>
      </c>
      <c r="U119" s="9">
        <f t="shared" si="47"/>
        <v>3073.357</v>
      </c>
      <c r="V119" s="9">
        <f t="shared" si="47"/>
        <v>3655.728</v>
      </c>
      <c r="W119" s="4" t="b">
        <f t="shared" si="32"/>
        <v>0</v>
      </c>
    </row>
    <row r="120" spans="2:23" s="4" customFormat="1" ht="15">
      <c r="B120" s="5" t="s">
        <v>58</v>
      </c>
      <c r="C120" s="9" t="s">
        <v>37</v>
      </c>
      <c r="D120" s="9" t="s">
        <v>37</v>
      </c>
      <c r="E120" s="9" t="s">
        <v>37</v>
      </c>
      <c r="F120" s="9" t="s">
        <v>37</v>
      </c>
      <c r="G120" s="9" t="s">
        <v>37</v>
      </c>
      <c r="H120" s="9" t="s">
        <v>37</v>
      </c>
      <c r="I120" s="9" t="s">
        <v>37</v>
      </c>
      <c r="J120" s="9" t="s">
        <v>37</v>
      </c>
      <c r="K120" s="9" t="s">
        <v>37</v>
      </c>
      <c r="L120" s="9">
        <f aca="true" t="shared" si="48" ref="L120:V120">+L52</f>
        <v>20566.924</v>
      </c>
      <c r="M120" s="9">
        <f t="shared" si="48"/>
        <v>20846.348</v>
      </c>
      <c r="N120" s="9">
        <f t="shared" si="48"/>
        <v>21004.283</v>
      </c>
      <c r="O120" s="9">
        <f t="shared" si="48"/>
        <v>22449.581</v>
      </c>
      <c r="P120" s="9">
        <f t="shared" si="48"/>
        <v>24964.357</v>
      </c>
      <c r="Q120" s="9">
        <f t="shared" si="48"/>
        <v>25885.49</v>
      </c>
      <c r="R120" s="9">
        <f t="shared" si="48"/>
        <v>27847.478</v>
      </c>
      <c r="S120" s="9">
        <f t="shared" si="48"/>
        <v>30039.09</v>
      </c>
      <c r="T120" s="9">
        <f t="shared" si="48"/>
        <v>31493.577</v>
      </c>
      <c r="U120" s="9">
        <f t="shared" si="48"/>
        <v>31123.874</v>
      </c>
      <c r="V120" s="9">
        <f t="shared" si="48"/>
        <v>32338.349</v>
      </c>
      <c r="W120" s="4" t="b">
        <f t="shared" si="32"/>
        <v>0</v>
      </c>
    </row>
    <row r="121" spans="2:23" s="4" customFormat="1" ht="15">
      <c r="B121" s="12" t="s">
        <v>59</v>
      </c>
      <c r="C121" s="7">
        <v>198.89</v>
      </c>
      <c r="D121" s="7">
        <v>284.722</v>
      </c>
      <c r="E121" s="7">
        <v>334.445</v>
      </c>
      <c r="F121" s="7">
        <v>279.166</v>
      </c>
      <c r="G121" s="7">
        <v>287.499</v>
      </c>
      <c r="H121" s="7">
        <v>1302.719</v>
      </c>
      <c r="I121" s="7">
        <v>1250.353</v>
      </c>
      <c r="J121" s="7">
        <v>1203.09</v>
      </c>
      <c r="K121" s="7">
        <v>1240.603</v>
      </c>
      <c r="L121" s="9">
        <f aca="true" t="shared" si="49" ref="L121:V121">+L53</f>
        <v>258.057</v>
      </c>
      <c r="M121" s="9">
        <f t="shared" si="49"/>
        <v>238.057</v>
      </c>
      <c r="N121" s="9">
        <f t="shared" si="49"/>
        <v>228.611</v>
      </c>
      <c r="O121" s="9">
        <f t="shared" si="49"/>
        <v>466.945</v>
      </c>
      <c r="P121" s="9">
        <f t="shared" si="49"/>
        <v>431.945</v>
      </c>
      <c r="Q121" s="9">
        <f t="shared" si="49"/>
        <v>403.888</v>
      </c>
      <c r="R121" s="9">
        <f t="shared" si="49"/>
        <v>567.758</v>
      </c>
      <c r="S121" s="9">
        <f t="shared" si="49"/>
        <v>477.452</v>
      </c>
      <c r="T121" s="9">
        <f t="shared" si="49"/>
        <v>535.954</v>
      </c>
      <c r="U121" s="9">
        <f t="shared" si="49"/>
        <v>542.646</v>
      </c>
      <c r="V121" s="9">
        <f t="shared" si="49"/>
        <v>678.857</v>
      </c>
      <c r="W121" s="4" t="b">
        <f t="shared" si="32"/>
        <v>0</v>
      </c>
    </row>
    <row r="122" spans="2:23" s="4" customFormat="1" ht="15">
      <c r="B122" s="5" t="s">
        <v>60</v>
      </c>
      <c r="C122" s="9" t="s">
        <v>37</v>
      </c>
      <c r="D122" s="9" t="s">
        <v>37</v>
      </c>
      <c r="E122" s="9" t="s">
        <v>37</v>
      </c>
      <c r="F122" s="9" t="s">
        <v>37</v>
      </c>
      <c r="G122" s="9" t="s">
        <v>37</v>
      </c>
      <c r="H122" s="9" t="s">
        <v>37</v>
      </c>
      <c r="I122" s="9" t="s">
        <v>37</v>
      </c>
      <c r="J122" s="9" t="s">
        <v>37</v>
      </c>
      <c r="K122" s="9" t="s">
        <v>37</v>
      </c>
      <c r="L122" s="9">
        <f aca="true" t="shared" si="50" ref="L122:V122">+L54</f>
        <v>0</v>
      </c>
      <c r="M122" s="9">
        <f t="shared" si="50"/>
        <v>0</v>
      </c>
      <c r="N122" s="9">
        <f t="shared" si="50"/>
        <v>0</v>
      </c>
      <c r="O122" s="9">
        <f t="shared" si="50"/>
        <v>0</v>
      </c>
      <c r="P122" s="9">
        <f t="shared" si="50"/>
        <v>0</v>
      </c>
      <c r="Q122" s="9">
        <f t="shared" si="50"/>
        <v>0</v>
      </c>
      <c r="R122" s="9">
        <f t="shared" si="50"/>
        <v>0</v>
      </c>
      <c r="S122" s="9">
        <f t="shared" si="50"/>
        <v>0</v>
      </c>
      <c r="T122" s="9">
        <f t="shared" si="50"/>
        <v>0</v>
      </c>
      <c r="U122" s="9">
        <f t="shared" si="50"/>
        <v>0</v>
      </c>
      <c r="V122" s="9">
        <f t="shared" si="50"/>
        <v>0</v>
      </c>
      <c r="W122" s="4" t="b">
        <f t="shared" si="32"/>
        <v>0</v>
      </c>
    </row>
    <row r="123" spans="2:23" s="4" customFormat="1" ht="15">
      <c r="B123" s="12" t="s">
        <v>61</v>
      </c>
      <c r="C123" s="9">
        <v>6.667</v>
      </c>
      <c r="D123" s="9">
        <v>7.5</v>
      </c>
      <c r="E123" s="9">
        <v>10.278</v>
      </c>
      <c r="F123" s="9">
        <v>14.167</v>
      </c>
      <c r="G123" s="9">
        <v>14.167</v>
      </c>
      <c r="H123" s="9">
        <v>15.278</v>
      </c>
      <c r="I123" s="9">
        <v>13.612</v>
      </c>
      <c r="J123" s="9">
        <v>17.223</v>
      </c>
      <c r="K123" s="9">
        <v>19.167</v>
      </c>
      <c r="L123" s="9">
        <f aca="true" t="shared" si="51" ref="L123:V123">+L55</f>
        <v>0</v>
      </c>
      <c r="M123" s="9">
        <f t="shared" si="51"/>
        <v>0</v>
      </c>
      <c r="N123" s="9">
        <f t="shared" si="51"/>
        <v>0</v>
      </c>
      <c r="O123" s="9">
        <f t="shared" si="51"/>
        <v>0</v>
      </c>
      <c r="P123" s="9">
        <f t="shared" si="51"/>
        <v>0</v>
      </c>
      <c r="Q123" s="9">
        <f t="shared" si="51"/>
        <v>0</v>
      </c>
      <c r="R123" s="9">
        <f t="shared" si="51"/>
        <v>0</v>
      </c>
      <c r="S123" s="9">
        <f t="shared" si="51"/>
        <v>0</v>
      </c>
      <c r="T123" s="9">
        <f t="shared" si="51"/>
        <v>0</v>
      </c>
      <c r="U123" s="9">
        <f t="shared" si="51"/>
        <v>0</v>
      </c>
      <c r="V123" s="9">
        <f t="shared" si="51"/>
        <v>0</v>
      </c>
      <c r="W123" s="4" t="b">
        <f t="shared" si="32"/>
        <v>0</v>
      </c>
    </row>
    <row r="124" spans="2:23" s="4" customFormat="1" ht="15">
      <c r="B124" s="5" t="s">
        <v>62</v>
      </c>
      <c r="C124" s="9" t="s">
        <v>37</v>
      </c>
      <c r="D124" s="9" t="s">
        <v>37</v>
      </c>
      <c r="E124" s="9" t="s">
        <v>37</v>
      </c>
      <c r="F124" s="9" t="s">
        <v>37</v>
      </c>
      <c r="G124" s="9" t="s">
        <v>37</v>
      </c>
      <c r="H124" s="9" t="s">
        <v>37</v>
      </c>
      <c r="I124" s="9" t="s">
        <v>37</v>
      </c>
      <c r="J124" s="9" t="s">
        <v>37</v>
      </c>
      <c r="K124" s="9" t="s">
        <v>37</v>
      </c>
      <c r="L124" s="9">
        <f aca="true" t="shared" si="52" ref="L124:V124">+L56</f>
        <v>0</v>
      </c>
      <c r="M124" s="9">
        <f t="shared" si="52"/>
        <v>0</v>
      </c>
      <c r="N124" s="9">
        <f t="shared" si="52"/>
        <v>0</v>
      </c>
      <c r="O124" s="9">
        <f t="shared" si="52"/>
        <v>0</v>
      </c>
      <c r="P124" s="9">
        <f t="shared" si="52"/>
        <v>0</v>
      </c>
      <c r="Q124" s="9">
        <f t="shared" si="52"/>
        <v>0</v>
      </c>
      <c r="R124" s="9">
        <f t="shared" si="52"/>
        <v>0</v>
      </c>
      <c r="S124" s="9">
        <f t="shared" si="52"/>
        <v>0</v>
      </c>
      <c r="T124" s="9">
        <f t="shared" si="52"/>
        <v>0</v>
      </c>
      <c r="U124" s="9">
        <f t="shared" si="52"/>
        <v>0</v>
      </c>
      <c r="V124" s="9">
        <f t="shared" si="52"/>
        <v>0</v>
      </c>
      <c r="W124" s="4" t="b">
        <f t="shared" si="32"/>
        <v>0</v>
      </c>
    </row>
    <row r="125" spans="2:23" s="4" customFormat="1" ht="15">
      <c r="B125" s="5" t="s">
        <v>63</v>
      </c>
      <c r="C125" s="9" t="s">
        <v>37</v>
      </c>
      <c r="D125" s="9" t="s">
        <v>37</v>
      </c>
      <c r="E125" s="9" t="s">
        <v>37</v>
      </c>
      <c r="F125" s="9" t="s">
        <v>37</v>
      </c>
      <c r="G125" s="9" t="s">
        <v>37</v>
      </c>
      <c r="H125" s="9" t="s">
        <v>37</v>
      </c>
      <c r="I125" s="9" t="s">
        <v>37</v>
      </c>
      <c r="J125" s="9" t="s">
        <v>37</v>
      </c>
      <c r="K125" s="9" t="s">
        <v>37</v>
      </c>
      <c r="L125" s="9">
        <f aca="true" t="shared" si="53" ref="L125:V125">+L57</f>
        <v>0</v>
      </c>
      <c r="M125" s="9">
        <f t="shared" si="53"/>
        <v>0</v>
      </c>
      <c r="N125" s="9">
        <f t="shared" si="53"/>
        <v>0</v>
      </c>
      <c r="O125" s="9">
        <f t="shared" si="53"/>
        <v>0</v>
      </c>
      <c r="P125" s="9">
        <f t="shared" si="53"/>
        <v>0</v>
      </c>
      <c r="Q125" s="9">
        <f t="shared" si="53"/>
        <v>0</v>
      </c>
      <c r="R125" s="9">
        <f t="shared" si="53"/>
        <v>0</v>
      </c>
      <c r="S125" s="9">
        <f t="shared" si="53"/>
        <v>0</v>
      </c>
      <c r="T125" s="9">
        <f t="shared" si="53"/>
        <v>0</v>
      </c>
      <c r="U125" s="9">
        <f t="shared" si="53"/>
        <v>0</v>
      </c>
      <c r="V125" s="9">
        <f t="shared" si="53"/>
        <v>0</v>
      </c>
      <c r="W125" s="4" t="b">
        <f t="shared" si="32"/>
        <v>0</v>
      </c>
    </row>
    <row r="126" spans="2:23" s="4" customFormat="1" ht="15">
      <c r="B126" s="12" t="s">
        <v>64</v>
      </c>
      <c r="C126" s="7">
        <v>6.111</v>
      </c>
      <c r="D126" s="7">
        <v>5.556</v>
      </c>
      <c r="E126" s="7">
        <v>1.944</v>
      </c>
      <c r="F126" s="7">
        <v>1.944</v>
      </c>
      <c r="G126" s="7">
        <v>2.222</v>
      </c>
      <c r="H126" s="7">
        <v>1.667</v>
      </c>
      <c r="I126" s="7">
        <v>1.667</v>
      </c>
      <c r="J126" s="7">
        <v>25.555</v>
      </c>
      <c r="K126" s="7">
        <v>26.944</v>
      </c>
      <c r="L126" s="9">
        <f aca="true" t="shared" si="54" ref="L126:V126">+L58</f>
        <v>0</v>
      </c>
      <c r="M126" s="9">
        <f t="shared" si="54"/>
        <v>0</v>
      </c>
      <c r="N126" s="9">
        <f t="shared" si="54"/>
        <v>0</v>
      </c>
      <c r="O126" s="9">
        <f t="shared" si="54"/>
        <v>0</v>
      </c>
      <c r="P126" s="9">
        <f t="shared" si="54"/>
        <v>0</v>
      </c>
      <c r="Q126" s="9">
        <f t="shared" si="54"/>
        <v>0</v>
      </c>
      <c r="R126" s="9">
        <f t="shared" si="54"/>
        <v>0</v>
      </c>
      <c r="S126" s="9">
        <f t="shared" si="54"/>
        <v>0</v>
      </c>
      <c r="T126" s="9">
        <f t="shared" si="54"/>
        <v>0</v>
      </c>
      <c r="U126" s="9">
        <f t="shared" si="54"/>
        <v>0</v>
      </c>
      <c r="V126" s="9">
        <f t="shared" si="54"/>
        <v>0</v>
      </c>
      <c r="W126" s="4" t="b">
        <f t="shared" si="32"/>
        <v>0</v>
      </c>
    </row>
    <row r="127" spans="2:23" s="4" customFormat="1" ht="15">
      <c r="B127" s="12" t="s">
        <v>65</v>
      </c>
      <c r="C127" s="7">
        <v>38144.737</v>
      </c>
      <c r="D127" s="7">
        <v>41788.07</v>
      </c>
      <c r="E127" s="7">
        <v>44485.475</v>
      </c>
      <c r="F127" s="7">
        <v>50474.667</v>
      </c>
      <c r="G127" s="7">
        <v>54318.183</v>
      </c>
      <c r="H127" s="7">
        <v>57013.868</v>
      </c>
      <c r="I127" s="7">
        <v>59945.548</v>
      </c>
      <c r="J127" s="7">
        <v>60354.256</v>
      </c>
      <c r="K127" s="7">
        <v>66278.784</v>
      </c>
      <c r="L127" s="9">
        <f aca="true" t="shared" si="55" ref="L127:V127">+L59</f>
        <v>0</v>
      </c>
      <c r="M127" s="9">
        <f t="shared" si="55"/>
        <v>0</v>
      </c>
      <c r="N127" s="9">
        <f t="shared" si="55"/>
        <v>0</v>
      </c>
      <c r="O127" s="9">
        <f t="shared" si="55"/>
        <v>0</v>
      </c>
      <c r="P127" s="9">
        <f t="shared" si="55"/>
        <v>0</v>
      </c>
      <c r="Q127" s="9">
        <f t="shared" si="55"/>
        <v>0</v>
      </c>
      <c r="R127" s="9">
        <f t="shared" si="55"/>
        <v>0</v>
      </c>
      <c r="S127" s="9">
        <f t="shared" si="55"/>
        <v>0</v>
      </c>
      <c r="T127" s="9">
        <f t="shared" si="55"/>
        <v>0</v>
      </c>
      <c r="U127" s="9">
        <f t="shared" si="55"/>
        <v>0</v>
      </c>
      <c r="V127" s="9">
        <f t="shared" si="55"/>
        <v>0</v>
      </c>
      <c r="W127" s="4" t="b">
        <f t="shared" si="32"/>
        <v>0</v>
      </c>
    </row>
    <row r="128" spans="2:23" s="4" customFormat="1" ht="15">
      <c r="B128" s="5" t="s">
        <v>66</v>
      </c>
      <c r="C128" s="9" t="s">
        <v>37</v>
      </c>
      <c r="D128" s="9" t="s">
        <v>37</v>
      </c>
      <c r="E128" s="9" t="s">
        <v>37</v>
      </c>
      <c r="F128" s="9" t="s">
        <v>37</v>
      </c>
      <c r="G128" s="9" t="s">
        <v>37</v>
      </c>
      <c r="H128" s="9" t="s">
        <v>37</v>
      </c>
      <c r="I128" s="9" t="s">
        <v>37</v>
      </c>
      <c r="J128" s="9" t="s">
        <v>37</v>
      </c>
      <c r="K128" s="9" t="s">
        <v>37</v>
      </c>
      <c r="L128" s="9">
        <f aca="true" t="shared" si="56" ref="L128:V128">+L60</f>
        <v>0</v>
      </c>
      <c r="M128" s="9">
        <f t="shared" si="56"/>
        <v>0</v>
      </c>
      <c r="N128" s="9">
        <f t="shared" si="56"/>
        <v>0</v>
      </c>
      <c r="O128" s="9">
        <f t="shared" si="56"/>
        <v>0</v>
      </c>
      <c r="P128" s="9">
        <f t="shared" si="56"/>
        <v>0</v>
      </c>
      <c r="Q128" s="9">
        <f t="shared" si="56"/>
        <v>0</v>
      </c>
      <c r="R128" s="9">
        <f t="shared" si="56"/>
        <v>0</v>
      </c>
      <c r="S128" s="9">
        <f t="shared" si="56"/>
        <v>0</v>
      </c>
      <c r="T128" s="9">
        <f t="shared" si="56"/>
        <v>0</v>
      </c>
      <c r="U128" s="9">
        <f t="shared" si="56"/>
        <v>0</v>
      </c>
      <c r="V128" s="9">
        <f t="shared" si="56"/>
        <v>0</v>
      </c>
      <c r="W128" s="4" t="b">
        <f t="shared" si="32"/>
        <v>0</v>
      </c>
    </row>
    <row r="129" spans="2:23" s="4" customFormat="1" ht="15">
      <c r="B129" s="5" t="s">
        <v>67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f aca="true" t="shared" si="57" ref="L129:V129">+L61</f>
        <v>0</v>
      </c>
      <c r="M129" s="9">
        <f t="shared" si="57"/>
        <v>0</v>
      </c>
      <c r="N129" s="9">
        <f t="shared" si="57"/>
        <v>0</v>
      </c>
      <c r="O129" s="9">
        <f t="shared" si="57"/>
        <v>0</v>
      </c>
      <c r="P129" s="9">
        <f t="shared" si="57"/>
        <v>0</v>
      </c>
      <c r="Q129" s="9">
        <f t="shared" si="57"/>
        <v>0</v>
      </c>
      <c r="R129" s="9">
        <f t="shared" si="57"/>
        <v>0</v>
      </c>
      <c r="S129" s="9">
        <f t="shared" si="57"/>
        <v>0</v>
      </c>
      <c r="T129" s="9">
        <f t="shared" si="57"/>
        <v>0</v>
      </c>
      <c r="U129" s="9">
        <f t="shared" si="57"/>
        <v>0</v>
      </c>
      <c r="V129" s="9">
        <f t="shared" si="57"/>
        <v>0</v>
      </c>
      <c r="W129" s="4" t="b">
        <f t="shared" si="32"/>
        <v>0</v>
      </c>
    </row>
    <row r="130" spans="2:23" s="4" customFormat="1" ht="15">
      <c r="B130" s="5" t="s">
        <v>68</v>
      </c>
      <c r="C130" s="9" t="s">
        <v>37</v>
      </c>
      <c r="D130" s="9" t="s">
        <v>37</v>
      </c>
      <c r="E130" s="9" t="s">
        <v>37</v>
      </c>
      <c r="F130" s="9" t="s">
        <v>37</v>
      </c>
      <c r="G130" s="9" t="s">
        <v>37</v>
      </c>
      <c r="H130" s="9" t="s">
        <v>37</v>
      </c>
      <c r="I130" s="9" t="s">
        <v>37</v>
      </c>
      <c r="J130" s="9" t="s">
        <v>37</v>
      </c>
      <c r="K130" s="9" t="s">
        <v>37</v>
      </c>
      <c r="L130" s="9">
        <f aca="true" t="shared" si="58" ref="L130:V130">+L62</f>
        <v>0</v>
      </c>
      <c r="M130" s="9">
        <f t="shared" si="58"/>
        <v>0</v>
      </c>
      <c r="N130" s="9">
        <f t="shared" si="58"/>
        <v>0</v>
      </c>
      <c r="O130" s="9">
        <f t="shared" si="58"/>
        <v>0</v>
      </c>
      <c r="P130" s="9">
        <f t="shared" si="58"/>
        <v>0</v>
      </c>
      <c r="Q130" s="9">
        <f t="shared" si="58"/>
        <v>0</v>
      </c>
      <c r="R130" s="9">
        <f t="shared" si="58"/>
        <v>0</v>
      </c>
      <c r="S130" s="9">
        <f t="shared" si="58"/>
        <v>0</v>
      </c>
      <c r="T130" s="9">
        <f t="shared" si="58"/>
        <v>0</v>
      </c>
      <c r="U130" s="9">
        <f t="shared" si="58"/>
        <v>0</v>
      </c>
      <c r="V130" s="9">
        <f t="shared" si="58"/>
        <v>0</v>
      </c>
      <c r="W130" s="4" t="b">
        <f t="shared" si="32"/>
        <v>0</v>
      </c>
    </row>
    <row r="131" spans="2:23" s="4" customFormat="1" ht="15">
      <c r="B131" s="12" t="s">
        <v>69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9">
        <f aca="true" t="shared" si="59" ref="L131:V131">+L63</f>
        <v>0</v>
      </c>
      <c r="M131" s="9">
        <f t="shared" si="59"/>
        <v>0</v>
      </c>
      <c r="N131" s="9">
        <f t="shared" si="59"/>
        <v>0</v>
      </c>
      <c r="O131" s="9">
        <f t="shared" si="59"/>
        <v>0</v>
      </c>
      <c r="P131" s="9">
        <f t="shared" si="59"/>
        <v>0</v>
      </c>
      <c r="Q131" s="9">
        <f t="shared" si="59"/>
        <v>0</v>
      </c>
      <c r="R131" s="9">
        <f t="shared" si="59"/>
        <v>0</v>
      </c>
      <c r="S131" s="9">
        <f t="shared" si="59"/>
        <v>0</v>
      </c>
      <c r="T131" s="9">
        <f t="shared" si="59"/>
        <v>0</v>
      </c>
      <c r="U131" s="9">
        <f t="shared" si="59"/>
        <v>0</v>
      </c>
      <c r="V131" s="9">
        <f t="shared" si="59"/>
        <v>0</v>
      </c>
      <c r="W131" s="4" t="b">
        <f t="shared" si="32"/>
        <v>0</v>
      </c>
    </row>
    <row r="132" spans="2:23" s="4" customFormat="1" ht="15">
      <c r="B132" s="5" t="s">
        <v>70</v>
      </c>
      <c r="C132" s="9" t="s">
        <v>37</v>
      </c>
      <c r="D132" s="9" t="s">
        <v>37</v>
      </c>
      <c r="E132" s="9" t="s">
        <v>37</v>
      </c>
      <c r="F132" s="9" t="s">
        <v>37</v>
      </c>
      <c r="G132" s="9" t="s">
        <v>37</v>
      </c>
      <c r="H132" s="9" t="s">
        <v>37</v>
      </c>
      <c r="I132" s="9" t="s">
        <v>37</v>
      </c>
      <c r="J132" s="9" t="s">
        <v>37</v>
      </c>
      <c r="K132" s="9" t="s">
        <v>37</v>
      </c>
      <c r="L132" s="9">
        <f aca="true" t="shared" si="60" ref="L132:V132">+L64</f>
        <v>0</v>
      </c>
      <c r="M132" s="9">
        <f t="shared" si="60"/>
        <v>0</v>
      </c>
      <c r="N132" s="9">
        <f t="shared" si="60"/>
        <v>0</v>
      </c>
      <c r="O132" s="9">
        <f t="shared" si="60"/>
        <v>0</v>
      </c>
      <c r="P132" s="9">
        <f t="shared" si="60"/>
        <v>0</v>
      </c>
      <c r="Q132" s="9">
        <f t="shared" si="60"/>
        <v>0</v>
      </c>
      <c r="R132" s="9">
        <f t="shared" si="60"/>
        <v>0</v>
      </c>
      <c r="S132" s="9">
        <f t="shared" si="60"/>
        <v>0</v>
      </c>
      <c r="T132" s="9">
        <f t="shared" si="60"/>
        <v>0</v>
      </c>
      <c r="U132" s="9">
        <f t="shared" si="60"/>
        <v>0</v>
      </c>
      <c r="V132" s="9">
        <f t="shared" si="60"/>
        <v>0</v>
      </c>
      <c r="W132" s="4" t="b">
        <f t="shared" si="32"/>
        <v>0</v>
      </c>
    </row>
    <row r="133" spans="2:23" s="4" customFormat="1" ht="15">
      <c r="B133" s="5" t="s">
        <v>71</v>
      </c>
      <c r="C133" s="9" t="s">
        <v>37</v>
      </c>
      <c r="D133" s="9" t="s">
        <v>37</v>
      </c>
      <c r="E133" s="9" t="s">
        <v>37</v>
      </c>
      <c r="F133" s="9" t="s">
        <v>37</v>
      </c>
      <c r="G133" s="9" t="s">
        <v>37</v>
      </c>
      <c r="H133" s="9" t="s">
        <v>37</v>
      </c>
      <c r="I133" s="9" t="s">
        <v>37</v>
      </c>
      <c r="J133" s="9" t="s">
        <v>37</v>
      </c>
      <c r="K133" s="9" t="s">
        <v>37</v>
      </c>
      <c r="L133" s="9">
        <f aca="true" t="shared" si="61" ref="L133:V133">+L65</f>
        <v>0</v>
      </c>
      <c r="M133" s="9">
        <f t="shared" si="61"/>
        <v>0</v>
      </c>
      <c r="N133" s="9">
        <f t="shared" si="61"/>
        <v>0</v>
      </c>
      <c r="O133" s="9">
        <f t="shared" si="61"/>
        <v>0</v>
      </c>
      <c r="P133" s="9">
        <f t="shared" si="61"/>
        <v>0</v>
      </c>
      <c r="Q133" s="9">
        <f t="shared" si="61"/>
        <v>0</v>
      </c>
      <c r="R133" s="9">
        <f t="shared" si="61"/>
        <v>0</v>
      </c>
      <c r="S133" s="9">
        <f t="shared" si="61"/>
        <v>0</v>
      </c>
      <c r="T133" s="9">
        <f t="shared" si="61"/>
        <v>0</v>
      </c>
      <c r="U133" s="9">
        <f t="shared" si="61"/>
        <v>0</v>
      </c>
      <c r="V133" s="9">
        <f t="shared" si="61"/>
        <v>0</v>
      </c>
      <c r="W133" s="4" t="b">
        <f t="shared" si="32"/>
        <v>0</v>
      </c>
    </row>
    <row r="134" spans="2:23" s="4" customFormat="1" ht="15">
      <c r="B134" s="5" t="s">
        <v>72</v>
      </c>
      <c r="C134" s="9" t="s">
        <v>37</v>
      </c>
      <c r="D134" s="9" t="s">
        <v>37</v>
      </c>
      <c r="E134" s="9" t="s">
        <v>37</v>
      </c>
      <c r="F134" s="9" t="s">
        <v>37</v>
      </c>
      <c r="G134" s="9" t="s">
        <v>37</v>
      </c>
      <c r="H134" s="9" t="s">
        <v>37</v>
      </c>
      <c r="I134" s="9" t="s">
        <v>37</v>
      </c>
      <c r="J134" s="9" t="s">
        <v>37</v>
      </c>
      <c r="K134" s="9" t="s">
        <v>37</v>
      </c>
      <c r="L134" s="9">
        <f aca="true" t="shared" si="62" ref="L134:V134">+L66</f>
        <v>0</v>
      </c>
      <c r="M134" s="9">
        <f t="shared" si="62"/>
        <v>0</v>
      </c>
      <c r="N134" s="9">
        <f t="shared" si="62"/>
        <v>0</v>
      </c>
      <c r="O134" s="9">
        <f t="shared" si="62"/>
        <v>0</v>
      </c>
      <c r="P134" s="9">
        <f t="shared" si="62"/>
        <v>0</v>
      </c>
      <c r="Q134" s="9">
        <f t="shared" si="62"/>
        <v>0</v>
      </c>
      <c r="R134" s="9">
        <f t="shared" si="62"/>
        <v>0</v>
      </c>
      <c r="S134" s="9">
        <f t="shared" si="62"/>
        <v>0</v>
      </c>
      <c r="T134" s="9">
        <f t="shared" si="62"/>
        <v>0</v>
      </c>
      <c r="U134" s="9">
        <f t="shared" si="62"/>
        <v>0</v>
      </c>
      <c r="V134" s="9">
        <f t="shared" si="62"/>
        <v>0</v>
      </c>
      <c r="W134" s="4" t="b">
        <f t="shared" si="32"/>
        <v>0</v>
      </c>
    </row>
    <row r="135" spans="2:23" s="4" customFormat="1" ht="15">
      <c r="B135" s="12" t="s">
        <v>73</v>
      </c>
      <c r="C135" s="7">
        <v>10.833</v>
      </c>
      <c r="D135" s="7">
        <v>50</v>
      </c>
      <c r="E135" s="7">
        <v>34.444</v>
      </c>
      <c r="F135" s="7">
        <v>92.5</v>
      </c>
      <c r="G135" s="7">
        <v>329.723</v>
      </c>
      <c r="H135" s="7">
        <v>1027.179</v>
      </c>
      <c r="I135" s="7">
        <v>1446.983</v>
      </c>
      <c r="J135" s="7">
        <v>1749.219</v>
      </c>
      <c r="K135" s="7">
        <v>1569.771</v>
      </c>
      <c r="L135" s="9">
        <f aca="true" t="shared" si="63" ref="L135:V135">+L67</f>
        <v>0</v>
      </c>
      <c r="M135" s="9">
        <f t="shared" si="63"/>
        <v>0</v>
      </c>
      <c r="N135" s="9">
        <f t="shared" si="63"/>
        <v>0</v>
      </c>
      <c r="O135" s="9">
        <f t="shared" si="63"/>
        <v>0</v>
      </c>
      <c r="P135" s="9">
        <f t="shared" si="63"/>
        <v>0</v>
      </c>
      <c r="Q135" s="9">
        <f t="shared" si="63"/>
        <v>0</v>
      </c>
      <c r="R135" s="9">
        <f t="shared" si="63"/>
        <v>0</v>
      </c>
      <c r="S135" s="9">
        <f t="shared" si="63"/>
        <v>0</v>
      </c>
      <c r="T135" s="9">
        <f t="shared" si="63"/>
        <v>0</v>
      </c>
      <c r="U135" s="9">
        <f t="shared" si="63"/>
        <v>0</v>
      </c>
      <c r="V135" s="9">
        <f t="shared" si="63"/>
        <v>0</v>
      </c>
      <c r="W135" s="4" t="b">
        <f t="shared" si="32"/>
        <v>0</v>
      </c>
    </row>
    <row r="136" spans="2:23" s="4" customFormat="1" ht="15">
      <c r="B136" s="12" t="s">
        <v>74</v>
      </c>
      <c r="C136" s="7">
        <v>743.888</v>
      </c>
      <c r="D136" s="7">
        <v>796.667</v>
      </c>
      <c r="E136" s="7">
        <v>821.944</v>
      </c>
      <c r="F136" s="7">
        <v>911.946</v>
      </c>
      <c r="G136" s="7">
        <v>1217.5</v>
      </c>
      <c r="H136" s="7">
        <v>1567.387</v>
      </c>
      <c r="I136" s="7">
        <v>1506.009</v>
      </c>
      <c r="J136" s="7">
        <v>1659.913</v>
      </c>
      <c r="K136" s="7">
        <v>1561.241</v>
      </c>
      <c r="L136" s="9">
        <f aca="true" t="shared" si="64" ref="L136:V136">+L68</f>
        <v>0</v>
      </c>
      <c r="M136" s="9">
        <f t="shared" si="64"/>
        <v>0</v>
      </c>
      <c r="N136" s="9">
        <f t="shared" si="64"/>
        <v>0</v>
      </c>
      <c r="O136" s="9">
        <f t="shared" si="64"/>
        <v>0</v>
      </c>
      <c r="P136" s="9">
        <f t="shared" si="64"/>
        <v>0</v>
      </c>
      <c r="Q136" s="9">
        <f t="shared" si="64"/>
        <v>0</v>
      </c>
      <c r="R136" s="9">
        <f t="shared" si="64"/>
        <v>0</v>
      </c>
      <c r="S136" s="9">
        <f t="shared" si="64"/>
        <v>0</v>
      </c>
      <c r="T136" s="9">
        <f t="shared" si="64"/>
        <v>0</v>
      </c>
      <c r="U136" s="9">
        <f t="shared" si="64"/>
        <v>0</v>
      </c>
      <c r="V136" s="9">
        <f t="shared" si="64"/>
        <v>0</v>
      </c>
      <c r="W136" s="4" t="b">
        <f aca="true" t="shared" si="65" ref="W136:W141">V136=B136</f>
        <v>0</v>
      </c>
    </row>
    <row r="137" spans="2:23" s="4" customFormat="1" ht="15">
      <c r="B137" s="13" t="s">
        <v>75</v>
      </c>
      <c r="C137" s="7">
        <v>1434.721</v>
      </c>
      <c r="D137" s="7">
        <v>873.611</v>
      </c>
      <c r="E137" s="7">
        <v>998.056</v>
      </c>
      <c r="F137" s="7">
        <v>801.667</v>
      </c>
      <c r="G137" s="7">
        <v>1013.333</v>
      </c>
      <c r="H137" s="7">
        <v>983.883</v>
      </c>
      <c r="I137" s="7">
        <v>994.527</v>
      </c>
      <c r="J137" s="7">
        <v>936.813</v>
      </c>
      <c r="K137" s="7">
        <v>827.574</v>
      </c>
      <c r="L137" s="9">
        <f aca="true" t="shared" si="66" ref="L137:V137">+L69</f>
        <v>0</v>
      </c>
      <c r="M137" s="9">
        <f t="shared" si="66"/>
        <v>0</v>
      </c>
      <c r="N137" s="9">
        <f t="shared" si="66"/>
        <v>0</v>
      </c>
      <c r="O137" s="9">
        <f t="shared" si="66"/>
        <v>0</v>
      </c>
      <c r="P137" s="9">
        <f t="shared" si="66"/>
        <v>0</v>
      </c>
      <c r="Q137" s="9">
        <f t="shared" si="66"/>
        <v>0</v>
      </c>
      <c r="R137" s="9">
        <f t="shared" si="66"/>
        <v>0</v>
      </c>
      <c r="S137" s="9">
        <f t="shared" si="66"/>
        <v>0</v>
      </c>
      <c r="T137" s="9">
        <f t="shared" si="66"/>
        <v>0</v>
      </c>
      <c r="U137" s="9">
        <f t="shared" si="66"/>
        <v>0</v>
      </c>
      <c r="V137" s="9">
        <f t="shared" si="66"/>
        <v>0</v>
      </c>
      <c r="W137" s="4" t="b">
        <f t="shared" si="65"/>
        <v>0</v>
      </c>
    </row>
    <row r="138" spans="2:23" s="4" customFormat="1" ht="15">
      <c r="B138" s="12" t="s">
        <v>76</v>
      </c>
      <c r="C138" s="7">
        <v>13075.832</v>
      </c>
      <c r="D138" s="7">
        <v>13495.555</v>
      </c>
      <c r="E138" s="7">
        <v>13800.277</v>
      </c>
      <c r="F138" s="7">
        <v>14791.945</v>
      </c>
      <c r="G138" s="7">
        <v>15375.555</v>
      </c>
      <c r="H138" s="7">
        <v>17035.412</v>
      </c>
      <c r="I138" s="7">
        <v>17868.402</v>
      </c>
      <c r="J138" s="7">
        <v>20196.056</v>
      </c>
      <c r="K138" s="7">
        <v>22510.545</v>
      </c>
      <c r="L138" s="9">
        <f aca="true" t="shared" si="67" ref="L138:V138">+L70</f>
        <v>0</v>
      </c>
      <c r="M138" s="9">
        <f t="shared" si="67"/>
        <v>0</v>
      </c>
      <c r="N138" s="9">
        <f t="shared" si="67"/>
        <v>0</v>
      </c>
      <c r="O138" s="9">
        <f t="shared" si="67"/>
        <v>0</v>
      </c>
      <c r="P138" s="9">
        <f t="shared" si="67"/>
        <v>0</v>
      </c>
      <c r="Q138" s="9">
        <f t="shared" si="67"/>
        <v>0</v>
      </c>
      <c r="R138" s="9">
        <f t="shared" si="67"/>
        <v>0</v>
      </c>
      <c r="S138" s="9">
        <f t="shared" si="67"/>
        <v>0</v>
      </c>
      <c r="T138" s="9">
        <f t="shared" si="67"/>
        <v>0</v>
      </c>
      <c r="U138" s="9">
        <f t="shared" si="67"/>
        <v>0</v>
      </c>
      <c r="V138" s="9">
        <f t="shared" si="67"/>
        <v>0</v>
      </c>
      <c r="W138" s="4" t="b">
        <f t="shared" si="65"/>
        <v>0</v>
      </c>
    </row>
    <row r="139" spans="2:23" s="4" customFormat="1" ht="15">
      <c r="B139" s="13" t="s">
        <v>77</v>
      </c>
      <c r="C139" s="7">
        <v>12835.556</v>
      </c>
      <c r="D139" s="7">
        <v>13288.331</v>
      </c>
      <c r="E139" s="7">
        <v>13490.278</v>
      </c>
      <c r="F139" s="7">
        <v>15350.556</v>
      </c>
      <c r="G139" s="7">
        <v>16018.611</v>
      </c>
      <c r="H139" s="7">
        <v>17746.002</v>
      </c>
      <c r="I139" s="7">
        <v>18577.612</v>
      </c>
      <c r="J139" s="7">
        <v>18041.023</v>
      </c>
      <c r="K139" s="7">
        <v>20164.249</v>
      </c>
      <c r="L139" s="9">
        <f aca="true" t="shared" si="68" ref="L139:V139">+L71</f>
        <v>0</v>
      </c>
      <c r="M139" s="9">
        <f t="shared" si="68"/>
        <v>0</v>
      </c>
      <c r="N139" s="9">
        <f t="shared" si="68"/>
        <v>0</v>
      </c>
      <c r="O139" s="9">
        <f t="shared" si="68"/>
        <v>0</v>
      </c>
      <c r="P139" s="9">
        <f t="shared" si="68"/>
        <v>0</v>
      </c>
      <c r="Q139" s="9">
        <f t="shared" si="68"/>
        <v>0</v>
      </c>
      <c r="R139" s="9">
        <f t="shared" si="68"/>
        <v>0</v>
      </c>
      <c r="S139" s="9">
        <f t="shared" si="68"/>
        <v>0</v>
      </c>
      <c r="T139" s="9">
        <f t="shared" si="68"/>
        <v>0</v>
      </c>
      <c r="U139" s="9">
        <f t="shared" si="68"/>
        <v>0</v>
      </c>
      <c r="V139" s="9">
        <f t="shared" si="68"/>
        <v>0</v>
      </c>
      <c r="W139" s="4" t="b">
        <f t="shared" si="65"/>
        <v>0</v>
      </c>
    </row>
    <row r="140" spans="2:23" s="4" customFormat="1" ht="15">
      <c r="B140" s="13" t="s">
        <v>182</v>
      </c>
      <c r="C140" s="7">
        <v>14270.277</v>
      </c>
      <c r="D140" s="7">
        <v>14161.943</v>
      </c>
      <c r="E140" s="7">
        <v>14488.333</v>
      </c>
      <c r="F140" s="7">
        <v>16152.223</v>
      </c>
      <c r="G140" s="7">
        <v>17031.944</v>
      </c>
      <c r="H140" s="7">
        <v>18729.885</v>
      </c>
      <c r="I140" s="7">
        <v>19572.141</v>
      </c>
      <c r="J140" s="7">
        <v>18977.835</v>
      </c>
      <c r="K140" s="7">
        <v>20991.824</v>
      </c>
      <c r="L140" s="9">
        <f aca="true" t="shared" si="69" ref="L140:V140">+L72</f>
        <v>0</v>
      </c>
      <c r="M140" s="9">
        <f t="shared" si="69"/>
        <v>0</v>
      </c>
      <c r="N140" s="9">
        <f t="shared" si="69"/>
        <v>0</v>
      </c>
      <c r="O140" s="9">
        <f t="shared" si="69"/>
        <v>0</v>
      </c>
      <c r="P140" s="9">
        <f t="shared" si="69"/>
        <v>0</v>
      </c>
      <c r="Q140" s="9">
        <f t="shared" si="69"/>
        <v>0</v>
      </c>
      <c r="R140" s="9">
        <f t="shared" si="69"/>
        <v>0</v>
      </c>
      <c r="S140" s="9">
        <f t="shared" si="69"/>
        <v>0</v>
      </c>
      <c r="T140" s="9">
        <f t="shared" si="69"/>
        <v>0</v>
      </c>
      <c r="U140" s="9">
        <f t="shared" si="69"/>
        <v>0</v>
      </c>
      <c r="V140" s="9">
        <f t="shared" si="69"/>
        <v>0</v>
      </c>
      <c r="W140" s="4" t="b">
        <f t="shared" si="65"/>
        <v>0</v>
      </c>
    </row>
    <row r="141" spans="2:23" s="4" customFormat="1" ht="15">
      <c r="B141" s="14" t="s">
        <v>80</v>
      </c>
      <c r="C141" s="7">
        <v>889.166</v>
      </c>
      <c r="D141" s="7">
        <v>1539.722</v>
      </c>
      <c r="E141" s="7">
        <v>1528.056</v>
      </c>
      <c r="F141" s="7">
        <v>1555.278</v>
      </c>
      <c r="G141" s="7">
        <v>1816.388</v>
      </c>
      <c r="H141" s="7">
        <v>1813.888</v>
      </c>
      <c r="I141" s="7">
        <v>1821.944</v>
      </c>
      <c r="J141" s="7">
        <v>1766.389</v>
      </c>
      <c r="K141" s="7">
        <v>1753.056</v>
      </c>
      <c r="L141" s="9" t="str">
        <f aca="true" t="shared" si="70" ref="L141:V141">+L73</f>
        <v>2009</v>
      </c>
      <c r="M141" s="9" t="str">
        <f t="shared" si="70"/>
        <v>2010</v>
      </c>
      <c r="N141" s="9" t="str">
        <f t="shared" si="70"/>
        <v>2011</v>
      </c>
      <c r="O141" s="9" t="str">
        <f t="shared" si="70"/>
        <v>2012</v>
      </c>
      <c r="P141" s="9" t="str">
        <f t="shared" si="70"/>
        <v>2013</v>
      </c>
      <c r="Q141" s="9" t="str">
        <f t="shared" si="70"/>
        <v>2014</v>
      </c>
      <c r="R141" s="9" t="str">
        <f t="shared" si="70"/>
        <v>2015</v>
      </c>
      <c r="S141" s="9" t="str">
        <f t="shared" si="70"/>
        <v>2016</v>
      </c>
      <c r="T141" s="9">
        <f t="shared" si="70"/>
        <v>2017</v>
      </c>
      <c r="U141" s="9">
        <f t="shared" si="70"/>
        <v>2018</v>
      </c>
      <c r="V141" s="9">
        <f t="shared" si="70"/>
        <v>2019</v>
      </c>
      <c r="W141" s="4" t="b">
        <f t="shared" si="65"/>
        <v>0</v>
      </c>
    </row>
    <row r="142" spans="2:22" s="4" customFormat="1" ht="15">
      <c r="B142" s="42" t="s">
        <v>78</v>
      </c>
      <c r="C142" s="7">
        <v>2125.278</v>
      </c>
      <c r="D142" s="7">
        <v>1760.834</v>
      </c>
      <c r="E142" s="7">
        <v>1361.388</v>
      </c>
      <c r="F142" s="7">
        <v>548.333</v>
      </c>
      <c r="G142" s="7">
        <v>389.444</v>
      </c>
      <c r="H142" s="7">
        <v>352.501</v>
      </c>
      <c r="I142" s="7">
        <v>299.167</v>
      </c>
      <c r="J142" s="7">
        <v>292.778</v>
      </c>
      <c r="K142" s="7">
        <v>208.056</v>
      </c>
      <c r="L142" s="9">
        <f aca="true" t="shared" si="71" ref="L142:V142">+L74</f>
        <v>649799.416</v>
      </c>
      <c r="M142" s="128">
        <f t="shared" si="71"/>
        <v>716596.269</v>
      </c>
      <c r="N142" s="128">
        <f t="shared" si="71"/>
        <v>660851.178</v>
      </c>
      <c r="O142" s="128">
        <f t="shared" si="71"/>
        <v>673116.707</v>
      </c>
      <c r="P142" s="128">
        <f t="shared" si="71"/>
        <v>669349.817</v>
      </c>
      <c r="Q142" s="128">
        <f t="shared" si="71"/>
        <v>618060.074</v>
      </c>
      <c r="R142" s="128">
        <f t="shared" si="71"/>
        <v>624530.622</v>
      </c>
      <c r="S142" s="128">
        <f t="shared" si="71"/>
        <v>650733.535</v>
      </c>
      <c r="T142" s="128">
        <f t="shared" si="71"/>
        <v>649375.672</v>
      </c>
      <c r="U142" s="128">
        <f t="shared" si="71"/>
        <v>632813.67</v>
      </c>
      <c r="V142" s="128">
        <f t="shared" si="71"/>
        <v>622197.502</v>
      </c>
    </row>
    <row r="143" spans="2:22" s="4" customFormat="1" ht="15">
      <c r="B143" s="5" t="s">
        <v>79</v>
      </c>
      <c r="C143" s="9" t="s">
        <v>37</v>
      </c>
      <c r="D143" s="9" t="s">
        <v>37</v>
      </c>
      <c r="E143" s="9" t="s">
        <v>37</v>
      </c>
      <c r="F143" s="9" t="s">
        <v>37</v>
      </c>
      <c r="G143" s="9" t="s">
        <v>37</v>
      </c>
      <c r="H143" s="9" t="s">
        <v>37</v>
      </c>
      <c r="I143" s="9" t="s">
        <v>37</v>
      </c>
      <c r="J143" s="9" t="s">
        <v>37</v>
      </c>
      <c r="K143" s="9" t="s">
        <v>37</v>
      </c>
      <c r="L143" s="127" t="s">
        <v>37</v>
      </c>
      <c r="M143" s="129">
        <f aca="true" t="shared" si="72" ref="M143:V143">+M75</f>
        <v>201861.465</v>
      </c>
      <c r="N143" s="129">
        <f t="shared" si="72"/>
        <v>181532.914</v>
      </c>
      <c r="O143" s="129">
        <f t="shared" si="72"/>
        <v>181768.35</v>
      </c>
      <c r="P143" s="129">
        <f t="shared" si="72"/>
        <v>184074.454</v>
      </c>
      <c r="Q143" s="129">
        <f t="shared" si="72"/>
        <v>163371.855</v>
      </c>
      <c r="R143" s="129">
        <f t="shared" si="72"/>
        <v>162067.112</v>
      </c>
      <c r="S143" s="129">
        <f t="shared" si="72"/>
        <v>162781.937</v>
      </c>
      <c r="T143" s="129">
        <f t="shared" si="72"/>
        <v>155735.346</v>
      </c>
      <c r="U143" s="129">
        <f t="shared" si="72"/>
        <v>147825.507</v>
      </c>
      <c r="V143" s="129">
        <f t="shared" si="72"/>
        <v>135365.797</v>
      </c>
    </row>
    <row r="144" spans="13:22" s="4" customFormat="1" ht="15"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s="4" customFormat="1" ht="15">
      <c r="B145" s="4" t="s">
        <v>81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12" ht="15">
      <c r="B146" s="4" t="s">
        <v>37</v>
      </c>
      <c r="C146" s="4" t="s">
        <v>82</v>
      </c>
      <c r="D146" s="4"/>
      <c r="E146" s="4"/>
      <c r="F146" s="4"/>
      <c r="G146" s="4"/>
      <c r="H146" s="4"/>
      <c r="I146" s="4"/>
      <c r="J146" s="4"/>
      <c r="K146" s="4"/>
      <c r="L146" s="4"/>
    </row>
  </sheetData>
  <mergeCells count="3">
    <mergeCell ref="B3:U3"/>
    <mergeCell ref="B4:U4"/>
    <mergeCell ref="B54:U54"/>
  </mergeCells>
  <printOptions/>
  <pageMargins left="0.7" right="0.7" top="0.75" bottom="0.75" header="0.3" footer="0.3"/>
  <pageSetup horizontalDpi="600" verticalDpi="600" orientation="portrait" paperSize="9" r:id="rId1"/>
  <ignoredErrors>
    <ignoredError sqref="C5:V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V62"/>
  <sheetViews>
    <sheetView showGridLines="0" workbookViewId="0" topLeftCell="A1">
      <selection activeCell="A57" sqref="A57:XFD57"/>
    </sheetView>
  </sheetViews>
  <sheetFormatPr defaultColWidth="9.140625" defaultRowHeight="15"/>
  <cols>
    <col min="1" max="1" width="1.8515625" style="2" customWidth="1"/>
    <col min="2" max="2" width="46.57421875" style="2" customWidth="1"/>
    <col min="3" max="4" width="10.7109375" style="2" bestFit="1" customWidth="1"/>
    <col min="5" max="6" width="10.7109375" style="2" hidden="1" customWidth="1"/>
    <col min="7" max="11" width="11.28125" style="2" hidden="1" customWidth="1"/>
    <col min="12" max="12" width="9.8515625" style="2" hidden="1" customWidth="1"/>
    <col min="13" max="14" width="10.7109375" style="2" hidden="1" customWidth="1"/>
    <col min="15" max="19" width="10.7109375" style="2" bestFit="1" customWidth="1"/>
    <col min="20" max="20" width="10.57421875" style="2" customWidth="1"/>
    <col min="21" max="21" width="10.7109375" style="2" bestFit="1" customWidth="1"/>
    <col min="22" max="22" width="9.8515625" style="2" bestFit="1" customWidth="1"/>
    <col min="23" max="16384" width="9.140625" style="2" customWidth="1"/>
  </cols>
  <sheetData>
    <row r="1" ht="12"/>
    <row r="2" ht="15.75">
      <c r="B2" s="23" t="s">
        <v>491</v>
      </c>
    </row>
    <row r="3" ht="12.75">
      <c r="B3" s="24" t="s">
        <v>105</v>
      </c>
    </row>
    <row r="4" ht="12.75">
      <c r="B4" s="114"/>
    </row>
    <row r="5" ht="12.75">
      <c r="B5" s="114"/>
    </row>
    <row r="6" ht="12.75">
      <c r="B6" s="114"/>
    </row>
    <row r="7" ht="12.75">
      <c r="B7" s="114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5" customHeight="1">
      <c r="B39" s="22" t="s">
        <v>179</v>
      </c>
    </row>
    <row r="40" ht="12"/>
    <row r="41" ht="12"/>
    <row r="42" ht="12"/>
    <row r="43" ht="12"/>
    <row r="44" ht="12"/>
    <row r="45" ht="15">
      <c r="B45" s="1" t="s">
        <v>126</v>
      </c>
    </row>
    <row r="47" spans="2:3" ht="15">
      <c r="B47" s="2" t="s">
        <v>1</v>
      </c>
      <c r="C47" s="116">
        <v>44371.708506944444</v>
      </c>
    </row>
    <row r="48" spans="2:6" ht="15">
      <c r="B48" s="2" t="s">
        <v>3</v>
      </c>
      <c r="C48" s="116">
        <v>44412.937927349536</v>
      </c>
      <c r="E48" s="2" t="s">
        <v>2</v>
      </c>
      <c r="F48" s="2" t="s">
        <v>457</v>
      </c>
    </row>
    <row r="49" spans="2:3" ht="15">
      <c r="B49" s="2" t="s">
        <v>4</v>
      </c>
      <c r="C49" s="2" t="s">
        <v>5</v>
      </c>
    </row>
    <row r="51" spans="2:3" ht="12.75">
      <c r="B51" s="2" t="s">
        <v>6</v>
      </c>
      <c r="C51" s="102" t="s">
        <v>461</v>
      </c>
    </row>
    <row r="52" spans="2:3" ht="15">
      <c r="B52" s="2" t="s">
        <v>109</v>
      </c>
      <c r="C52" s="2" t="s">
        <v>78</v>
      </c>
    </row>
    <row r="53" spans="2:3" ht="15">
      <c r="B53" s="2" t="s">
        <v>7</v>
      </c>
      <c r="C53" s="2" t="s">
        <v>8</v>
      </c>
    </row>
    <row r="55" spans="2:22" ht="15">
      <c r="B55" s="15"/>
      <c r="C55" s="16">
        <v>2000</v>
      </c>
      <c r="D55" s="16">
        <v>2001</v>
      </c>
      <c r="E55" s="16">
        <v>2002</v>
      </c>
      <c r="F55" s="16">
        <v>2003</v>
      </c>
      <c r="G55" s="16">
        <v>2004</v>
      </c>
      <c r="H55" s="16">
        <v>2005</v>
      </c>
      <c r="I55" s="16">
        <v>2006</v>
      </c>
      <c r="J55" s="16">
        <v>2007</v>
      </c>
      <c r="K55" s="16">
        <v>2008</v>
      </c>
      <c r="L55" s="16">
        <v>2009</v>
      </c>
      <c r="M55" s="16">
        <v>2010</v>
      </c>
      <c r="N55" s="16">
        <v>2011</v>
      </c>
      <c r="O55" s="16">
        <v>2012</v>
      </c>
      <c r="P55" s="16">
        <v>2013</v>
      </c>
      <c r="Q55" s="16">
        <v>2014</v>
      </c>
      <c r="R55" s="16">
        <v>2015</v>
      </c>
      <c r="S55" s="16">
        <v>2016</v>
      </c>
      <c r="T55" s="16">
        <v>2017</v>
      </c>
      <c r="U55" s="16">
        <v>2018</v>
      </c>
      <c r="V55" s="16">
        <v>2019</v>
      </c>
    </row>
    <row r="56" spans="2:22" ht="15">
      <c r="B56" s="17" t="s">
        <v>389</v>
      </c>
      <c r="C56" s="132">
        <v>94309</v>
      </c>
      <c r="D56" s="132">
        <v>95359</v>
      </c>
      <c r="E56" s="132">
        <v>96815</v>
      </c>
      <c r="F56" s="132">
        <v>101845</v>
      </c>
      <c r="G56" s="132">
        <v>102792</v>
      </c>
      <c r="H56" s="132">
        <v>105890.628</v>
      </c>
      <c r="I56" s="132">
        <v>97546.121</v>
      </c>
      <c r="J56" s="132">
        <v>100141.114</v>
      </c>
      <c r="K56" s="132">
        <v>102843.726</v>
      </c>
      <c r="L56" s="132">
        <v>104061.252</v>
      </c>
      <c r="M56" s="132">
        <v>99209.078</v>
      </c>
      <c r="N56" s="132">
        <v>88231.932</v>
      </c>
      <c r="O56" s="132">
        <v>78788.692</v>
      </c>
      <c r="P56" s="132">
        <v>77176.724</v>
      </c>
      <c r="Q56" s="132">
        <v>76168.472</v>
      </c>
      <c r="R56" s="132">
        <v>77168.722</v>
      </c>
      <c r="S56" s="132">
        <v>78028.351</v>
      </c>
      <c r="T56" s="132">
        <v>78255.808</v>
      </c>
      <c r="U56" s="132">
        <v>79047.999</v>
      </c>
      <c r="V56" s="132">
        <v>77711.632</v>
      </c>
    </row>
    <row r="57" spans="2:22" ht="15">
      <c r="B57" s="18" t="s">
        <v>391</v>
      </c>
      <c r="C57" s="132">
        <v>945768.229</v>
      </c>
      <c r="D57" s="132">
        <v>962245.329</v>
      </c>
      <c r="E57" s="132">
        <v>967741.499</v>
      </c>
      <c r="F57" s="132">
        <v>979254.896</v>
      </c>
      <c r="G57" s="132">
        <v>1008336.554</v>
      </c>
      <c r="H57" s="132">
        <v>1014852.989</v>
      </c>
      <c r="I57" s="132">
        <v>1012805.753</v>
      </c>
      <c r="J57" s="132">
        <v>1026383.597</v>
      </c>
      <c r="K57" s="132">
        <v>1002023.425</v>
      </c>
      <c r="L57" s="132">
        <v>862454.294</v>
      </c>
      <c r="M57" s="132">
        <v>925071.825</v>
      </c>
      <c r="N57" s="132">
        <v>936477.724</v>
      </c>
      <c r="O57" s="132">
        <v>919797.94</v>
      </c>
      <c r="P57" s="132">
        <v>905952.273</v>
      </c>
      <c r="Q57" s="132">
        <v>910037.063</v>
      </c>
      <c r="R57" s="132">
        <v>913678.306</v>
      </c>
      <c r="S57" s="132">
        <v>925915.785</v>
      </c>
      <c r="T57" s="132">
        <v>942519.073</v>
      </c>
      <c r="U57" s="132">
        <v>945557.834</v>
      </c>
      <c r="V57" s="132">
        <v>934342.585</v>
      </c>
    </row>
    <row r="58" spans="2:22" ht="15">
      <c r="B58" s="18" t="s">
        <v>390</v>
      </c>
      <c r="C58" s="132">
        <v>61437.705</v>
      </c>
      <c r="D58" s="132">
        <v>61622.379</v>
      </c>
      <c r="E58" s="132">
        <v>62201.248</v>
      </c>
      <c r="F58" s="132">
        <v>60341.237</v>
      </c>
      <c r="G58" s="132">
        <v>60004.846</v>
      </c>
      <c r="H58" s="132">
        <v>60058.82</v>
      </c>
      <c r="I58" s="132">
        <v>57972.93</v>
      </c>
      <c r="J58" s="132">
        <v>57038.896</v>
      </c>
      <c r="K58" s="132">
        <v>56338.589</v>
      </c>
      <c r="L58" s="132">
        <v>55489.158</v>
      </c>
      <c r="M58" s="132">
        <v>56192.711</v>
      </c>
      <c r="N58" s="132">
        <v>57594.284</v>
      </c>
      <c r="O58" s="132">
        <v>57028.456</v>
      </c>
      <c r="P58" s="132">
        <v>57168.789</v>
      </c>
      <c r="Q58" s="132">
        <v>55630.834</v>
      </c>
      <c r="R58" s="132">
        <v>56322.235</v>
      </c>
      <c r="S58" s="132">
        <v>57535.965</v>
      </c>
      <c r="T58" s="132">
        <v>58475.505</v>
      </c>
      <c r="U58" s="132">
        <v>58848.138</v>
      </c>
      <c r="V58" s="132">
        <v>58647.268</v>
      </c>
    </row>
    <row r="59" spans="2:22" ht="15">
      <c r="B59" s="18" t="s">
        <v>394</v>
      </c>
      <c r="C59" s="132">
        <v>544460.009</v>
      </c>
      <c r="D59" s="132">
        <v>565331.04</v>
      </c>
      <c r="E59" s="132">
        <v>579618.823</v>
      </c>
      <c r="F59" s="132">
        <v>610493.224</v>
      </c>
      <c r="G59" s="132">
        <v>624412.862</v>
      </c>
      <c r="H59" s="132">
        <v>640730.95</v>
      </c>
      <c r="I59" s="132">
        <v>680986.585</v>
      </c>
      <c r="J59" s="132">
        <v>692283.413</v>
      </c>
      <c r="K59" s="132">
        <v>717030.743</v>
      </c>
      <c r="L59" s="132">
        <v>724750.609</v>
      </c>
      <c r="M59" s="132">
        <v>743756.015</v>
      </c>
      <c r="N59" s="132">
        <v>724134.839</v>
      </c>
      <c r="O59" s="132">
        <v>733757.918</v>
      </c>
      <c r="P59" s="132">
        <v>728656.095</v>
      </c>
      <c r="Q59" s="132">
        <v>706558.944</v>
      </c>
      <c r="R59" s="132">
        <v>733494.486</v>
      </c>
      <c r="S59" s="132">
        <v>739385.138</v>
      </c>
      <c r="T59" s="132">
        <v>743810.161</v>
      </c>
      <c r="U59" s="132">
        <v>743193.496</v>
      </c>
      <c r="V59" s="132">
        <v>729010.233</v>
      </c>
    </row>
    <row r="60" spans="2:22" ht="15">
      <c r="B60" s="18" t="s">
        <v>392</v>
      </c>
      <c r="C60" s="132">
        <v>605719.326</v>
      </c>
      <c r="D60" s="132">
        <v>626617.249</v>
      </c>
      <c r="E60" s="132">
        <v>635539.464</v>
      </c>
      <c r="F60" s="132">
        <v>661439.383</v>
      </c>
      <c r="G60" s="132">
        <v>671412.765</v>
      </c>
      <c r="H60" s="132">
        <v>676166.365</v>
      </c>
      <c r="I60" s="132">
        <v>688831.366</v>
      </c>
      <c r="J60" s="132">
        <v>683477.397</v>
      </c>
      <c r="K60" s="132">
        <v>696617.948</v>
      </c>
      <c r="L60" s="132">
        <v>700334.889</v>
      </c>
      <c r="M60" s="132">
        <v>730177.717</v>
      </c>
      <c r="N60" s="132">
        <v>704004.066</v>
      </c>
      <c r="O60" s="132">
        <v>718972.285</v>
      </c>
      <c r="P60" s="132">
        <v>715852.594</v>
      </c>
      <c r="Q60" s="132">
        <v>681854.397</v>
      </c>
      <c r="R60" s="132">
        <v>692420.134</v>
      </c>
      <c r="S60" s="132">
        <v>704506.023</v>
      </c>
      <c r="T60" s="132">
        <v>706708.008</v>
      </c>
      <c r="U60" s="132">
        <v>707733.8</v>
      </c>
      <c r="V60" s="132">
        <v>705685.717</v>
      </c>
    </row>
    <row r="61" spans="2:22" ht="15">
      <c r="B61" s="20" t="s">
        <v>393</v>
      </c>
      <c r="C61" s="159">
        <v>35901.788</v>
      </c>
      <c r="D61" s="159">
        <v>36295.557</v>
      </c>
      <c r="E61" s="159">
        <v>35612.673</v>
      </c>
      <c r="F61" s="159">
        <v>33486.488</v>
      </c>
      <c r="G61" s="159">
        <v>37712.998</v>
      </c>
      <c r="H61" s="159">
        <v>39397.363</v>
      </c>
      <c r="I61" s="159">
        <v>41597.44</v>
      </c>
      <c r="J61" s="159">
        <v>42241.741</v>
      </c>
      <c r="K61" s="159">
        <v>42005.492</v>
      </c>
      <c r="L61" s="159">
        <v>42313.255</v>
      </c>
      <c r="M61" s="159">
        <v>47204.716</v>
      </c>
      <c r="N61" s="159">
        <v>47056.719</v>
      </c>
      <c r="O61" s="159">
        <v>47956.807</v>
      </c>
      <c r="P61" s="159">
        <v>47683.866</v>
      </c>
      <c r="Q61" s="159">
        <v>49017.146</v>
      </c>
      <c r="R61" s="159">
        <v>51040.661</v>
      </c>
      <c r="S61" s="159">
        <v>51254.24</v>
      </c>
      <c r="T61" s="159">
        <v>52098.687</v>
      </c>
      <c r="U61" s="159">
        <v>51942.194</v>
      </c>
      <c r="V61" s="159">
        <v>53485.923</v>
      </c>
    </row>
    <row r="62" spans="3:21" ht="15">
      <c r="C62" s="89"/>
      <c r="U62" s="8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B209"/>
  <sheetViews>
    <sheetView workbookViewId="0" topLeftCell="A1">
      <selection activeCell="B2" sqref="B2:S210"/>
    </sheetView>
  </sheetViews>
  <sheetFormatPr defaultColWidth="9.140625" defaultRowHeight="15"/>
  <cols>
    <col min="1" max="1" width="2.140625" style="60" customWidth="1"/>
    <col min="2" max="3" width="1.421875" style="60" customWidth="1"/>
    <col min="4" max="4" width="15.421875" style="60" customWidth="1"/>
    <col min="5" max="5" width="7.140625" style="60" customWidth="1"/>
    <col min="6" max="6" width="4.421875" style="60" customWidth="1"/>
    <col min="7" max="7" width="7.140625" style="60" customWidth="1"/>
    <col min="8" max="8" width="5.57421875" style="56" customWidth="1"/>
    <col min="9" max="9" width="18.00390625" style="214" customWidth="1"/>
    <col min="10" max="10" width="10.57421875" style="70" customWidth="1"/>
    <col min="11" max="11" width="12.140625" style="70" customWidth="1"/>
    <col min="12" max="12" width="10.57421875" style="70" customWidth="1"/>
    <col min="13" max="14" width="10.57421875" style="71" customWidth="1"/>
    <col min="15" max="15" width="10.57421875" style="70" customWidth="1"/>
    <col min="16" max="16" width="11.57421875" style="71" customWidth="1"/>
    <col min="17" max="18" width="10.57421875" style="71" customWidth="1"/>
    <col min="19" max="19" width="9.140625" style="60" customWidth="1"/>
    <col min="20" max="28" width="9.140625" style="60" hidden="1" customWidth="1"/>
    <col min="29" max="16384" width="9.140625" style="60" customWidth="1"/>
  </cols>
  <sheetData>
    <row r="1" spans="3:18" s="50" customFormat="1" ht="12" customHeight="1">
      <c r="C1" s="51"/>
      <c r="D1" s="51"/>
      <c r="E1" s="51"/>
      <c r="F1" s="51"/>
      <c r="G1" s="51"/>
      <c r="H1" s="51"/>
      <c r="I1" s="203"/>
      <c r="J1" s="52"/>
      <c r="K1" s="52"/>
      <c r="L1" s="52"/>
      <c r="M1" s="52"/>
      <c r="N1" s="52"/>
      <c r="O1" s="52"/>
      <c r="P1" s="52"/>
      <c r="Q1" s="52"/>
      <c r="R1" s="52"/>
    </row>
    <row r="2" spans="2:18" s="50" customFormat="1" ht="12" customHeight="1">
      <c r="B2" s="230" t="s">
        <v>492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2:18" s="50" customFormat="1" ht="12" customHeight="1">
      <c r="B3" s="231" t="s">
        <v>446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2:18" s="53" customFormat="1" ht="38.25" customHeight="1" hidden="1">
      <c r="B4" s="72"/>
      <c r="C4" s="72"/>
      <c r="D4" s="72"/>
      <c r="E4" s="72"/>
      <c r="F4" s="72"/>
      <c r="G4" s="72"/>
      <c r="H4" s="72"/>
      <c r="I4" s="204"/>
      <c r="J4" s="108" t="s">
        <v>189</v>
      </c>
      <c r="K4" s="109" t="s">
        <v>190</v>
      </c>
      <c r="L4" s="110" t="s">
        <v>191</v>
      </c>
      <c r="M4" s="111" t="s">
        <v>192</v>
      </c>
      <c r="N4" s="112" t="s">
        <v>193</v>
      </c>
      <c r="O4" s="109" t="s">
        <v>194</v>
      </c>
      <c r="P4" s="109" t="s">
        <v>195</v>
      </c>
      <c r="Q4" s="111" t="s">
        <v>196</v>
      </c>
      <c r="R4" s="109" t="s">
        <v>197</v>
      </c>
    </row>
    <row r="5" spans="2:24" s="55" customFormat="1" ht="48" customHeight="1">
      <c r="B5" s="199"/>
      <c r="C5" s="199"/>
      <c r="D5" s="199"/>
      <c r="E5" s="199" t="s">
        <v>485</v>
      </c>
      <c r="F5" s="199"/>
      <c r="G5" s="199"/>
      <c r="H5" s="200"/>
      <c r="I5" s="205"/>
      <c r="J5" s="201" t="s">
        <v>13</v>
      </c>
      <c r="K5" s="201" t="s">
        <v>24</v>
      </c>
      <c r="L5" s="201" t="s">
        <v>29</v>
      </c>
      <c r="M5" s="201" t="s">
        <v>32</v>
      </c>
      <c r="N5" s="201" t="s">
        <v>198</v>
      </c>
      <c r="O5" s="201" t="s">
        <v>33</v>
      </c>
      <c r="P5" s="201" t="s">
        <v>57</v>
      </c>
      <c r="Q5" s="201" t="s">
        <v>182</v>
      </c>
      <c r="R5" s="201" t="s">
        <v>80</v>
      </c>
      <c r="S5" s="202" t="s">
        <v>79</v>
      </c>
      <c r="T5" s="198" t="s">
        <v>78</v>
      </c>
      <c r="U5" s="173"/>
      <c r="W5" s="56"/>
      <c r="X5" s="57"/>
    </row>
    <row r="6" spans="2:28" ht="11.25" customHeight="1">
      <c r="B6" s="260" t="s">
        <v>453</v>
      </c>
      <c r="C6" s="260"/>
      <c r="D6" s="261"/>
      <c r="E6" s="261"/>
      <c r="F6" s="261"/>
      <c r="G6" s="261"/>
      <c r="H6" s="262"/>
      <c r="I6" s="263" t="s">
        <v>215</v>
      </c>
      <c r="J6" s="245">
        <v>110392.293</v>
      </c>
      <c r="K6" s="245">
        <v>7641.226</v>
      </c>
      <c r="L6" s="245">
        <v>1736.353</v>
      </c>
      <c r="M6" s="245">
        <v>1072.608</v>
      </c>
      <c r="N6" s="245">
        <v>13410.772</v>
      </c>
      <c r="O6" s="245">
        <v>104675.059</v>
      </c>
      <c r="P6" s="245">
        <v>126695.171</v>
      </c>
      <c r="Q6" s="245">
        <v>9322.084</v>
      </c>
      <c r="R6" s="245">
        <v>196927.853</v>
      </c>
      <c r="S6" s="245">
        <v>1609.717</v>
      </c>
      <c r="T6" s="64">
        <v>3207.363</v>
      </c>
      <c r="U6" s="174"/>
      <c r="V6" s="60">
        <f aca="true" t="shared" si="0" ref="V6:V37">VLOOKUP($I6,$I$82:$R$209,4,FALSE)</f>
        <v>2367.554</v>
      </c>
      <c r="W6" s="60">
        <f aca="true" t="shared" si="1" ref="W6:W37">VLOOKUP($I6,$I$82:$R$209,5,FALSE)</f>
        <v>14534.76</v>
      </c>
      <c r="X6" s="60">
        <f aca="true" t="shared" si="2" ref="X6:X37">VLOOKUP($I6,$I$82:$R$209,6,FALSE)</f>
        <v>93581.559</v>
      </c>
      <c r="Y6" s="60">
        <f aca="true" t="shared" si="3" ref="Y6:Y37">VLOOKUP($I6,$I$82:$R$209,7,FALSE)</f>
        <v>121974.436</v>
      </c>
      <c r="Z6" s="60">
        <f aca="true" t="shared" si="4" ref="Z6:Z37">VLOOKUP($I6,$I$82:$R$209,8,FALSE)</f>
        <v>9281.537</v>
      </c>
      <c r="AA6" s="60">
        <f aca="true" t="shared" si="5" ref="AA6:AA37">VLOOKUP($I6,$I$82:$R$209,9,FALSE)</f>
        <v>1581.627</v>
      </c>
      <c r="AB6" s="60">
        <f aca="true" t="shared" si="6" ref="AB6:AB37">VLOOKUP($I6,$I$82:$R$209,10,FALSE)</f>
        <v>3292.035</v>
      </c>
    </row>
    <row r="7" spans="2:28" ht="11.25" customHeight="1">
      <c r="B7" s="264"/>
      <c r="C7" s="265" t="s">
        <v>200</v>
      </c>
      <c r="D7" s="266" t="s">
        <v>216</v>
      </c>
      <c r="E7" s="266"/>
      <c r="F7" s="266"/>
      <c r="G7" s="266"/>
      <c r="H7" s="267"/>
      <c r="I7" s="268" t="s">
        <v>217</v>
      </c>
      <c r="J7" s="246">
        <v>64212.889</v>
      </c>
      <c r="K7" s="246">
        <v>1472.616</v>
      </c>
      <c r="L7" s="246">
        <v>561.987</v>
      </c>
      <c r="M7" s="247">
        <v>984.905</v>
      </c>
      <c r="N7" s="246">
        <v>6050.585</v>
      </c>
      <c r="O7" s="247">
        <v>43269.039</v>
      </c>
      <c r="P7" s="246">
        <v>85203.236</v>
      </c>
      <c r="Q7" s="246">
        <v>1988.894</v>
      </c>
      <c r="R7" s="247">
        <v>193820.638</v>
      </c>
      <c r="S7" s="247">
        <v>0</v>
      </c>
      <c r="T7" s="61" t="s">
        <v>37</v>
      </c>
      <c r="U7" s="174"/>
      <c r="V7" s="60">
        <f t="shared" si="0"/>
        <v>2264.049</v>
      </c>
      <c r="W7" s="60">
        <f t="shared" si="1"/>
        <v>6386.641</v>
      </c>
      <c r="X7" s="60">
        <f t="shared" si="2"/>
        <v>33038.306</v>
      </c>
      <c r="Y7" s="60">
        <f t="shared" si="3"/>
        <v>82198.848</v>
      </c>
      <c r="Z7" s="60">
        <f t="shared" si="4"/>
        <v>1960.732</v>
      </c>
      <c r="AA7" s="60">
        <f t="shared" si="5"/>
        <v>0.172</v>
      </c>
      <c r="AB7" s="60" t="str">
        <f t="shared" si="6"/>
        <v>:</v>
      </c>
    </row>
    <row r="8" spans="2:28" ht="11.25" customHeight="1">
      <c r="B8" s="264"/>
      <c r="C8" s="265" t="s">
        <v>200</v>
      </c>
      <c r="D8" s="266" t="s">
        <v>218</v>
      </c>
      <c r="E8" s="266"/>
      <c r="F8" s="266"/>
      <c r="G8" s="266"/>
      <c r="H8" s="267"/>
      <c r="I8" s="268" t="s">
        <v>219</v>
      </c>
      <c r="J8" s="246">
        <v>40283.867</v>
      </c>
      <c r="K8" s="246">
        <v>1422.528</v>
      </c>
      <c r="L8" s="246">
        <v>881.959</v>
      </c>
      <c r="M8" s="247">
        <v>85.817</v>
      </c>
      <c r="N8" s="246">
        <v>3291.146</v>
      </c>
      <c r="O8" s="247">
        <v>35019.217</v>
      </c>
      <c r="P8" s="246">
        <v>22118.53</v>
      </c>
      <c r="Q8" s="246">
        <v>3418.801</v>
      </c>
      <c r="R8" s="247">
        <v>3107.215</v>
      </c>
      <c r="S8" s="247">
        <v>8.598</v>
      </c>
      <c r="T8" s="61" t="s">
        <v>37</v>
      </c>
      <c r="U8" s="174"/>
      <c r="V8" s="60">
        <f t="shared" si="0"/>
        <v>99.614</v>
      </c>
      <c r="W8" s="60">
        <f t="shared" si="1"/>
        <v>4140.341</v>
      </c>
      <c r="X8" s="60">
        <f t="shared" si="2"/>
        <v>34127.906</v>
      </c>
      <c r="Y8" s="60">
        <f t="shared" si="3"/>
        <v>21098.322</v>
      </c>
      <c r="Z8" s="60">
        <f t="shared" si="4"/>
        <v>3464.461</v>
      </c>
      <c r="AA8" s="60">
        <f t="shared" si="5"/>
        <v>9.115</v>
      </c>
      <c r="AB8" s="60" t="str">
        <f t="shared" si="6"/>
        <v>:</v>
      </c>
    </row>
    <row r="9" spans="2:28" ht="11.25" customHeight="1">
      <c r="B9" s="264"/>
      <c r="C9" s="265" t="s">
        <v>200</v>
      </c>
      <c r="D9" s="266" t="s">
        <v>220</v>
      </c>
      <c r="E9" s="266"/>
      <c r="F9" s="266"/>
      <c r="G9" s="266"/>
      <c r="H9" s="267"/>
      <c r="I9" s="268" t="s">
        <v>221</v>
      </c>
      <c r="J9" s="246">
        <v>2680.663</v>
      </c>
      <c r="K9" s="246">
        <v>110.089</v>
      </c>
      <c r="L9" s="246">
        <v>231.918</v>
      </c>
      <c r="M9" s="247">
        <v>0</v>
      </c>
      <c r="N9" s="246">
        <v>569.272</v>
      </c>
      <c r="O9" s="247">
        <v>5489.53</v>
      </c>
      <c r="P9" s="246">
        <v>6034.366</v>
      </c>
      <c r="Q9" s="246">
        <v>579.823</v>
      </c>
      <c r="R9" s="247">
        <v>0</v>
      </c>
      <c r="S9" s="247">
        <v>0</v>
      </c>
      <c r="T9" s="61" t="s">
        <v>37</v>
      </c>
      <c r="U9" s="174"/>
      <c r="V9" s="60">
        <f t="shared" si="0"/>
        <v>0</v>
      </c>
      <c r="W9" s="60">
        <f t="shared" si="1"/>
        <v>628.33</v>
      </c>
      <c r="X9" s="60">
        <f t="shared" si="2"/>
        <v>5923.898</v>
      </c>
      <c r="Y9" s="60">
        <f t="shared" si="3"/>
        <v>5956.084</v>
      </c>
      <c r="Z9" s="60">
        <f t="shared" si="4"/>
        <v>661.967</v>
      </c>
      <c r="AA9" s="60">
        <f t="shared" si="5"/>
        <v>0</v>
      </c>
      <c r="AB9" s="60" t="str">
        <f t="shared" si="6"/>
        <v>:</v>
      </c>
    </row>
    <row r="10" spans="2:28" ht="11.25" customHeight="1">
      <c r="B10" s="264"/>
      <c r="C10" s="265" t="s">
        <v>200</v>
      </c>
      <c r="D10" s="266" t="s">
        <v>222</v>
      </c>
      <c r="E10" s="266"/>
      <c r="F10" s="266"/>
      <c r="G10" s="266"/>
      <c r="H10" s="267"/>
      <c r="I10" s="268" t="s">
        <v>223</v>
      </c>
      <c r="J10" s="246">
        <v>1052.563</v>
      </c>
      <c r="K10" s="246">
        <v>3164.63</v>
      </c>
      <c r="L10" s="246">
        <v>0.997</v>
      </c>
      <c r="M10" s="247">
        <v>0.348</v>
      </c>
      <c r="N10" s="246">
        <v>691.303</v>
      </c>
      <c r="O10" s="247">
        <v>1978.372</v>
      </c>
      <c r="P10" s="246">
        <v>4002.556</v>
      </c>
      <c r="Q10" s="246">
        <v>922.894</v>
      </c>
      <c r="R10" s="247">
        <v>0</v>
      </c>
      <c r="S10" s="247">
        <v>53.856</v>
      </c>
      <c r="T10" s="61" t="s">
        <v>37</v>
      </c>
      <c r="U10" s="174"/>
      <c r="V10" s="60">
        <f t="shared" si="0"/>
        <v>0.778</v>
      </c>
      <c r="W10" s="60">
        <f t="shared" si="1"/>
        <v>799.89</v>
      </c>
      <c r="X10" s="60">
        <f t="shared" si="2"/>
        <v>2122.414</v>
      </c>
      <c r="Y10" s="60">
        <f t="shared" si="3"/>
        <v>3958.517</v>
      </c>
      <c r="Z10" s="60">
        <f t="shared" si="4"/>
        <v>931.833</v>
      </c>
      <c r="AA10" s="60">
        <f t="shared" si="5"/>
        <v>62.153</v>
      </c>
      <c r="AB10" s="60" t="str">
        <f t="shared" si="6"/>
        <v>:</v>
      </c>
    </row>
    <row r="11" spans="2:28" ht="11.25" customHeight="1">
      <c r="B11" s="264"/>
      <c r="C11" s="265" t="s">
        <v>200</v>
      </c>
      <c r="D11" s="266" t="s">
        <v>224</v>
      </c>
      <c r="E11" s="266"/>
      <c r="F11" s="266"/>
      <c r="G11" s="266"/>
      <c r="H11" s="267"/>
      <c r="I11" s="268" t="s">
        <v>225</v>
      </c>
      <c r="J11" s="246">
        <v>2035.25</v>
      </c>
      <c r="K11" s="246">
        <v>1466.58</v>
      </c>
      <c r="L11" s="246">
        <v>54.03</v>
      </c>
      <c r="M11" s="247">
        <v>1.538</v>
      </c>
      <c r="N11" s="246">
        <v>2732.3</v>
      </c>
      <c r="O11" s="247">
        <v>18522.302</v>
      </c>
      <c r="P11" s="246">
        <v>8780.679</v>
      </c>
      <c r="Q11" s="246">
        <v>2240.547</v>
      </c>
      <c r="R11" s="247">
        <v>0</v>
      </c>
      <c r="S11" s="247">
        <v>542.384</v>
      </c>
      <c r="T11" s="61" t="s">
        <v>37</v>
      </c>
      <c r="U11" s="174"/>
      <c r="V11" s="60">
        <f t="shared" si="0"/>
        <v>3.113</v>
      </c>
      <c r="W11" s="60">
        <f t="shared" si="1"/>
        <v>2529.278</v>
      </c>
      <c r="X11" s="60">
        <f t="shared" si="2"/>
        <v>17930.025</v>
      </c>
      <c r="Y11" s="60">
        <f t="shared" si="3"/>
        <v>8320.663</v>
      </c>
      <c r="Z11" s="60">
        <f t="shared" si="4"/>
        <v>2155.679</v>
      </c>
      <c r="AA11" s="60">
        <f t="shared" si="5"/>
        <v>549.712</v>
      </c>
      <c r="AB11" s="60" t="str">
        <f t="shared" si="6"/>
        <v>:</v>
      </c>
    </row>
    <row r="12" spans="2:28" ht="11.25" customHeight="1">
      <c r="B12" s="264"/>
      <c r="C12" s="265" t="s">
        <v>200</v>
      </c>
      <c r="D12" s="266" t="s">
        <v>226</v>
      </c>
      <c r="E12" s="266"/>
      <c r="F12" s="266"/>
      <c r="G12" s="266"/>
      <c r="H12" s="267"/>
      <c r="I12" s="268" t="s">
        <v>227</v>
      </c>
      <c r="J12" s="246">
        <v>127.062</v>
      </c>
      <c r="K12" s="246">
        <v>4.783</v>
      </c>
      <c r="L12" s="246">
        <v>5.46</v>
      </c>
      <c r="M12" s="247">
        <v>0</v>
      </c>
      <c r="N12" s="246">
        <v>76.155</v>
      </c>
      <c r="O12" s="247">
        <v>396.598</v>
      </c>
      <c r="P12" s="246">
        <v>555.8</v>
      </c>
      <c r="Q12" s="246">
        <v>171.125</v>
      </c>
      <c r="R12" s="247">
        <v>0</v>
      </c>
      <c r="S12" s="247">
        <v>482.253</v>
      </c>
      <c r="T12" s="61" t="s">
        <v>37</v>
      </c>
      <c r="U12" s="174"/>
      <c r="V12" s="60">
        <f t="shared" si="0"/>
        <v>0</v>
      </c>
      <c r="W12" s="60">
        <f t="shared" si="1"/>
        <v>50.278</v>
      </c>
      <c r="X12" s="60">
        <f t="shared" si="2"/>
        <v>439.007</v>
      </c>
      <c r="Y12" s="60">
        <f t="shared" si="3"/>
        <v>442.008</v>
      </c>
      <c r="Z12" s="60">
        <f t="shared" si="4"/>
        <v>106.862</v>
      </c>
      <c r="AA12" s="60">
        <f t="shared" si="5"/>
        <v>395.714</v>
      </c>
      <c r="AB12" s="60" t="str">
        <f t="shared" si="6"/>
        <v>:</v>
      </c>
    </row>
    <row r="13" spans="2:28" ht="11.25" customHeight="1">
      <c r="B13" s="264"/>
      <c r="C13" s="265" t="s">
        <v>200</v>
      </c>
      <c r="D13" s="266" t="s">
        <v>228</v>
      </c>
      <c r="E13" s="266"/>
      <c r="F13" s="266"/>
      <c r="G13" s="266"/>
      <c r="H13" s="267"/>
      <c r="I13" s="268" t="s">
        <v>229</v>
      </c>
      <c r="J13" s="246" t="s">
        <v>37</v>
      </c>
      <c r="K13" s="246" t="s">
        <v>37</v>
      </c>
      <c r="L13" s="246" t="s">
        <v>37</v>
      </c>
      <c r="M13" s="247" t="s">
        <v>37</v>
      </c>
      <c r="N13" s="246" t="s">
        <v>37</v>
      </c>
      <c r="O13" s="247" t="s">
        <v>37</v>
      </c>
      <c r="P13" s="246" t="s">
        <v>37</v>
      </c>
      <c r="Q13" s="246" t="s">
        <v>37</v>
      </c>
      <c r="R13" s="247" t="s">
        <v>37</v>
      </c>
      <c r="S13" s="247" t="s">
        <v>37</v>
      </c>
      <c r="T13" s="61">
        <v>137.547</v>
      </c>
      <c r="U13" s="174"/>
      <c r="V13" s="60" t="str">
        <f t="shared" si="0"/>
        <v>:</v>
      </c>
      <c r="W13" s="60" t="str">
        <f t="shared" si="1"/>
        <v>:</v>
      </c>
      <c r="X13" s="60" t="str">
        <f t="shared" si="2"/>
        <v>:</v>
      </c>
      <c r="Y13" s="60" t="str">
        <f t="shared" si="3"/>
        <v>:</v>
      </c>
      <c r="Z13" s="60" t="str">
        <f t="shared" si="4"/>
        <v>:</v>
      </c>
      <c r="AA13" s="60" t="str">
        <f t="shared" si="5"/>
        <v>:</v>
      </c>
      <c r="AB13" s="60">
        <f t="shared" si="6"/>
        <v>138.401</v>
      </c>
    </row>
    <row r="14" spans="2:28" ht="11.25" customHeight="1">
      <c r="B14" s="264"/>
      <c r="C14" s="265" t="s">
        <v>200</v>
      </c>
      <c r="D14" s="266" t="s">
        <v>230</v>
      </c>
      <c r="E14" s="266"/>
      <c r="F14" s="266"/>
      <c r="G14" s="266"/>
      <c r="H14" s="267"/>
      <c r="I14" s="268" t="s">
        <v>231</v>
      </c>
      <c r="J14" s="246" t="s">
        <v>37</v>
      </c>
      <c r="K14" s="246" t="s">
        <v>37</v>
      </c>
      <c r="L14" s="246" t="s">
        <v>37</v>
      </c>
      <c r="M14" s="247" t="s">
        <v>37</v>
      </c>
      <c r="N14" s="246" t="s">
        <v>37</v>
      </c>
      <c r="O14" s="247" t="s">
        <v>37</v>
      </c>
      <c r="P14" s="246" t="s">
        <v>37</v>
      </c>
      <c r="Q14" s="246" t="s">
        <v>37</v>
      </c>
      <c r="R14" s="247" t="s">
        <v>37</v>
      </c>
      <c r="S14" s="247" t="s">
        <v>37</v>
      </c>
      <c r="T14" s="61">
        <v>59.98</v>
      </c>
      <c r="U14" s="174"/>
      <c r="V14" s="60" t="str">
        <f t="shared" si="0"/>
        <v>:</v>
      </c>
      <c r="W14" s="60" t="str">
        <f t="shared" si="1"/>
        <v>:</v>
      </c>
      <c r="X14" s="60" t="str">
        <f t="shared" si="2"/>
        <v>:</v>
      </c>
      <c r="Y14" s="60" t="str">
        <f t="shared" si="3"/>
        <v>:</v>
      </c>
      <c r="Z14" s="60" t="str">
        <f t="shared" si="4"/>
        <v>:</v>
      </c>
      <c r="AA14" s="60" t="str">
        <f t="shared" si="5"/>
        <v>:</v>
      </c>
      <c r="AB14" s="60">
        <f t="shared" si="6"/>
        <v>44.831</v>
      </c>
    </row>
    <row r="15" spans="2:28" ht="11.25" customHeight="1">
      <c r="B15" s="264"/>
      <c r="C15" s="265" t="s">
        <v>200</v>
      </c>
      <c r="D15" s="266" t="s">
        <v>232</v>
      </c>
      <c r="E15" s="266"/>
      <c r="F15" s="266"/>
      <c r="G15" s="266"/>
      <c r="H15" s="267"/>
      <c r="I15" s="268" t="s">
        <v>233</v>
      </c>
      <c r="J15" s="246" t="s">
        <v>37</v>
      </c>
      <c r="K15" s="246" t="s">
        <v>37</v>
      </c>
      <c r="L15" s="246" t="s">
        <v>37</v>
      </c>
      <c r="M15" s="247" t="s">
        <v>37</v>
      </c>
      <c r="N15" s="246" t="s">
        <v>37</v>
      </c>
      <c r="O15" s="247" t="s">
        <v>37</v>
      </c>
      <c r="P15" s="246" t="s">
        <v>37</v>
      </c>
      <c r="Q15" s="246" t="s">
        <v>37</v>
      </c>
      <c r="R15" s="247" t="s">
        <v>37</v>
      </c>
      <c r="S15" s="247" t="s">
        <v>37</v>
      </c>
      <c r="T15" s="61">
        <v>3009.837</v>
      </c>
      <c r="U15" s="174"/>
      <c r="V15" s="60" t="str">
        <f t="shared" si="0"/>
        <v>:</v>
      </c>
      <c r="W15" s="60" t="str">
        <f t="shared" si="1"/>
        <v>:</v>
      </c>
      <c r="X15" s="60" t="str">
        <f t="shared" si="2"/>
        <v>:</v>
      </c>
      <c r="Y15" s="60" t="str">
        <f t="shared" si="3"/>
        <v>:</v>
      </c>
      <c r="Z15" s="60" t="str">
        <f t="shared" si="4"/>
        <v>:</v>
      </c>
      <c r="AA15" s="60" t="str">
        <f t="shared" si="5"/>
        <v>:</v>
      </c>
      <c r="AB15" s="60">
        <f t="shared" si="6"/>
        <v>3108.805</v>
      </c>
    </row>
    <row r="16" spans="2:28" ht="11.25" customHeight="1">
      <c r="B16" s="264"/>
      <c r="C16" s="265" t="s">
        <v>200</v>
      </c>
      <c r="D16" s="266" t="s">
        <v>234</v>
      </c>
      <c r="E16" s="266"/>
      <c r="F16" s="266"/>
      <c r="G16" s="266"/>
      <c r="H16" s="267"/>
      <c r="I16" s="268" t="s">
        <v>235</v>
      </c>
      <c r="J16" s="246" t="s">
        <v>37</v>
      </c>
      <c r="K16" s="246" t="s">
        <v>37</v>
      </c>
      <c r="L16" s="246" t="s">
        <v>37</v>
      </c>
      <c r="M16" s="247" t="s">
        <v>37</v>
      </c>
      <c r="N16" s="246" t="s">
        <v>37</v>
      </c>
      <c r="O16" s="247" t="s">
        <v>37</v>
      </c>
      <c r="P16" s="246" t="s">
        <v>37</v>
      </c>
      <c r="Q16" s="246" t="s">
        <v>37</v>
      </c>
      <c r="R16" s="247" t="s">
        <v>37</v>
      </c>
      <c r="S16" s="247">
        <v>522.626</v>
      </c>
      <c r="T16" s="61" t="s">
        <v>37</v>
      </c>
      <c r="U16" s="174"/>
      <c r="V16" s="60" t="str">
        <f t="shared" si="0"/>
        <v>:</v>
      </c>
      <c r="W16" s="60" t="str">
        <f t="shared" si="1"/>
        <v>:</v>
      </c>
      <c r="X16" s="60" t="str">
        <f t="shared" si="2"/>
        <v>:</v>
      </c>
      <c r="Y16" s="60" t="str">
        <f t="shared" si="3"/>
        <v>:</v>
      </c>
      <c r="Z16" s="60" t="str">
        <f t="shared" si="4"/>
        <v>:</v>
      </c>
      <c r="AA16" s="60">
        <f t="shared" si="5"/>
        <v>564.762</v>
      </c>
      <c r="AB16" s="60" t="str">
        <f t="shared" si="6"/>
        <v>:</v>
      </c>
    </row>
    <row r="17" spans="2:28" ht="11.25" customHeight="1">
      <c r="B17" s="269" t="s">
        <v>486</v>
      </c>
      <c r="C17" s="269"/>
      <c r="D17" s="270"/>
      <c r="E17" s="270"/>
      <c r="F17" s="270"/>
      <c r="G17" s="270"/>
      <c r="H17" s="271"/>
      <c r="I17" s="272" t="s">
        <v>262</v>
      </c>
      <c r="J17" s="248" t="s">
        <v>37</v>
      </c>
      <c r="K17" s="248" t="s">
        <v>37</v>
      </c>
      <c r="L17" s="248" t="s">
        <v>37</v>
      </c>
      <c r="M17" s="248" t="s">
        <v>37</v>
      </c>
      <c r="N17" s="248" t="s">
        <v>37</v>
      </c>
      <c r="O17" s="248" t="s">
        <v>37</v>
      </c>
      <c r="P17" s="248" t="s">
        <v>37</v>
      </c>
      <c r="Q17" s="248" t="s">
        <v>37</v>
      </c>
      <c r="R17" s="248" t="s">
        <v>37</v>
      </c>
      <c r="S17" s="248">
        <v>55855.74</v>
      </c>
      <c r="T17" s="64">
        <v>250123.193</v>
      </c>
      <c r="U17" s="174"/>
      <c r="V17" s="60" t="str">
        <f t="shared" si="0"/>
        <v>:</v>
      </c>
      <c r="W17" s="60" t="str">
        <f t="shared" si="1"/>
        <v>:</v>
      </c>
      <c r="X17" s="60" t="str">
        <f t="shared" si="2"/>
        <v>:</v>
      </c>
      <c r="Y17" s="60" t="str">
        <f t="shared" si="3"/>
        <v>:</v>
      </c>
      <c r="Z17" s="60" t="str">
        <f t="shared" si="4"/>
        <v>:</v>
      </c>
      <c r="AA17" s="60">
        <f t="shared" si="5"/>
        <v>56337.761</v>
      </c>
      <c r="AB17" s="60">
        <f t="shared" si="6"/>
        <v>253313.673</v>
      </c>
    </row>
    <row r="18" spans="2:28" ht="11.25" customHeight="1">
      <c r="B18" s="264"/>
      <c r="C18" s="265" t="s">
        <v>200</v>
      </c>
      <c r="D18" s="266" t="s">
        <v>216</v>
      </c>
      <c r="E18" s="266"/>
      <c r="F18" s="266"/>
      <c r="G18" s="266"/>
      <c r="H18" s="267"/>
      <c r="I18" s="273" t="s">
        <v>263</v>
      </c>
      <c r="J18" s="246" t="s">
        <v>37</v>
      </c>
      <c r="K18" s="246" t="s">
        <v>37</v>
      </c>
      <c r="L18" s="246" t="s">
        <v>37</v>
      </c>
      <c r="M18" s="247" t="s">
        <v>37</v>
      </c>
      <c r="N18" s="246" t="s">
        <v>37</v>
      </c>
      <c r="O18" s="247" t="s">
        <v>37</v>
      </c>
      <c r="P18" s="246" t="s">
        <v>37</v>
      </c>
      <c r="Q18" s="246" t="s">
        <v>37</v>
      </c>
      <c r="R18" s="247" t="s">
        <v>37</v>
      </c>
      <c r="S18" s="247" t="s">
        <v>37</v>
      </c>
      <c r="T18" s="61">
        <v>188210.644</v>
      </c>
      <c r="U18" s="174"/>
      <c r="V18" s="60" t="str">
        <f t="shared" si="0"/>
        <v>:</v>
      </c>
      <c r="W18" s="60" t="str">
        <f t="shared" si="1"/>
        <v>:</v>
      </c>
      <c r="X18" s="60" t="str">
        <f t="shared" si="2"/>
        <v>:</v>
      </c>
      <c r="Y18" s="60" t="str">
        <f t="shared" si="3"/>
        <v>:</v>
      </c>
      <c r="Z18" s="60" t="str">
        <f t="shared" si="4"/>
        <v>:</v>
      </c>
      <c r="AA18" s="60" t="str">
        <f t="shared" si="5"/>
        <v>:</v>
      </c>
      <c r="AB18" s="60">
        <f t="shared" si="6"/>
        <v>188606.467</v>
      </c>
    </row>
    <row r="19" spans="2:28" ht="11.25" customHeight="1">
      <c r="B19" s="264"/>
      <c r="C19" s="265" t="s">
        <v>200</v>
      </c>
      <c r="D19" s="266" t="s">
        <v>218</v>
      </c>
      <c r="E19" s="266"/>
      <c r="F19" s="266"/>
      <c r="G19" s="266"/>
      <c r="H19" s="267"/>
      <c r="I19" s="273" t="s">
        <v>264</v>
      </c>
      <c r="J19" s="246" t="s">
        <v>37</v>
      </c>
      <c r="K19" s="246" t="s">
        <v>37</v>
      </c>
      <c r="L19" s="246" t="s">
        <v>37</v>
      </c>
      <c r="M19" s="247" t="s">
        <v>37</v>
      </c>
      <c r="N19" s="246" t="s">
        <v>37</v>
      </c>
      <c r="O19" s="247" t="s">
        <v>37</v>
      </c>
      <c r="P19" s="246" t="s">
        <v>37</v>
      </c>
      <c r="Q19" s="246" t="s">
        <v>37</v>
      </c>
      <c r="R19" s="247" t="s">
        <v>37</v>
      </c>
      <c r="S19" s="247">
        <v>32996.55</v>
      </c>
      <c r="T19" s="61">
        <v>37025.742</v>
      </c>
      <c r="U19" s="174"/>
      <c r="V19" s="60" t="str">
        <f t="shared" si="0"/>
        <v>:</v>
      </c>
      <c r="W19" s="60" t="str">
        <f t="shared" si="1"/>
        <v>:</v>
      </c>
      <c r="X19" s="60" t="str">
        <f t="shared" si="2"/>
        <v>:</v>
      </c>
      <c r="Y19" s="60" t="str">
        <f t="shared" si="3"/>
        <v>:</v>
      </c>
      <c r="Z19" s="60" t="str">
        <f t="shared" si="4"/>
        <v>:</v>
      </c>
      <c r="AA19" s="60">
        <f t="shared" si="5"/>
        <v>33930.896</v>
      </c>
      <c r="AB19" s="60">
        <f t="shared" si="6"/>
        <v>40448.118</v>
      </c>
    </row>
    <row r="20" spans="2:28" ht="11.25" customHeight="1">
      <c r="B20" s="264"/>
      <c r="C20" s="265" t="s">
        <v>200</v>
      </c>
      <c r="D20" s="266" t="s">
        <v>220</v>
      </c>
      <c r="E20" s="266"/>
      <c r="F20" s="266"/>
      <c r="G20" s="266"/>
      <c r="H20" s="267"/>
      <c r="I20" s="273" t="s">
        <v>265</v>
      </c>
      <c r="J20" s="246" t="s">
        <v>37</v>
      </c>
      <c r="K20" s="246" t="s">
        <v>37</v>
      </c>
      <c r="L20" s="246" t="s">
        <v>37</v>
      </c>
      <c r="M20" s="247" t="s">
        <v>37</v>
      </c>
      <c r="N20" s="246" t="s">
        <v>37</v>
      </c>
      <c r="O20" s="247" t="s">
        <v>37</v>
      </c>
      <c r="P20" s="246" t="s">
        <v>37</v>
      </c>
      <c r="Q20" s="246" t="s">
        <v>37</v>
      </c>
      <c r="R20" s="247" t="s">
        <v>37</v>
      </c>
      <c r="S20" s="247">
        <v>13257.107</v>
      </c>
      <c r="T20" s="61" t="s">
        <v>37</v>
      </c>
      <c r="U20" s="174"/>
      <c r="V20" s="60" t="str">
        <f t="shared" si="0"/>
        <v>:</v>
      </c>
      <c r="W20" s="60" t="str">
        <f t="shared" si="1"/>
        <v>:</v>
      </c>
      <c r="X20" s="60" t="str">
        <f t="shared" si="2"/>
        <v>:</v>
      </c>
      <c r="Y20" s="60" t="str">
        <f t="shared" si="3"/>
        <v>:</v>
      </c>
      <c r="Z20" s="60" t="str">
        <f t="shared" si="4"/>
        <v>:</v>
      </c>
      <c r="AA20" s="60">
        <f t="shared" si="5"/>
        <v>13905.782</v>
      </c>
      <c r="AB20" s="60" t="str">
        <f t="shared" si="6"/>
        <v>:</v>
      </c>
    </row>
    <row r="21" spans="2:28" ht="11.25" customHeight="1">
      <c r="B21" s="264"/>
      <c r="C21" s="265" t="s">
        <v>200</v>
      </c>
      <c r="D21" s="266" t="s">
        <v>222</v>
      </c>
      <c r="E21" s="266"/>
      <c r="F21" s="266"/>
      <c r="G21" s="266"/>
      <c r="H21" s="267"/>
      <c r="I21" s="273" t="s">
        <v>266</v>
      </c>
      <c r="J21" s="246" t="s">
        <v>37</v>
      </c>
      <c r="K21" s="246" t="s">
        <v>37</v>
      </c>
      <c r="L21" s="246" t="s">
        <v>37</v>
      </c>
      <c r="M21" s="247" t="s">
        <v>37</v>
      </c>
      <c r="N21" s="246" t="s">
        <v>37</v>
      </c>
      <c r="O21" s="247" t="s">
        <v>37</v>
      </c>
      <c r="P21" s="246" t="s">
        <v>37</v>
      </c>
      <c r="Q21" s="246" t="s">
        <v>37</v>
      </c>
      <c r="R21" s="247" t="s">
        <v>37</v>
      </c>
      <c r="S21" s="247" t="s">
        <v>37</v>
      </c>
      <c r="T21" s="61">
        <v>5387.113</v>
      </c>
      <c r="U21" s="174"/>
      <c r="V21" s="60" t="str">
        <f t="shared" si="0"/>
        <v>:</v>
      </c>
      <c r="W21" s="60" t="str">
        <f t="shared" si="1"/>
        <v>:</v>
      </c>
      <c r="X21" s="60" t="str">
        <f t="shared" si="2"/>
        <v>:</v>
      </c>
      <c r="Y21" s="60" t="str">
        <f t="shared" si="3"/>
        <v>:</v>
      </c>
      <c r="Z21" s="60" t="str">
        <f t="shared" si="4"/>
        <v>:</v>
      </c>
      <c r="AA21" s="60" t="str">
        <f t="shared" si="5"/>
        <v>:</v>
      </c>
      <c r="AB21" s="60">
        <f t="shared" si="6"/>
        <v>5225.007</v>
      </c>
    </row>
    <row r="22" spans="2:28" ht="11.25" customHeight="1">
      <c r="B22" s="264"/>
      <c r="C22" s="265" t="s">
        <v>200</v>
      </c>
      <c r="D22" s="266" t="s">
        <v>224</v>
      </c>
      <c r="E22" s="266"/>
      <c r="F22" s="266"/>
      <c r="G22" s="266"/>
      <c r="H22" s="267"/>
      <c r="I22" s="273" t="s">
        <v>267</v>
      </c>
      <c r="J22" s="246" t="s">
        <v>37</v>
      </c>
      <c r="K22" s="246" t="s">
        <v>37</v>
      </c>
      <c r="L22" s="246" t="s">
        <v>37</v>
      </c>
      <c r="M22" s="247" t="s">
        <v>37</v>
      </c>
      <c r="N22" s="246" t="s">
        <v>37</v>
      </c>
      <c r="O22" s="247" t="s">
        <v>37</v>
      </c>
      <c r="P22" s="246" t="s">
        <v>37</v>
      </c>
      <c r="Q22" s="246" t="s">
        <v>37</v>
      </c>
      <c r="R22" s="247" t="s">
        <v>37</v>
      </c>
      <c r="S22" s="247">
        <v>5775.666</v>
      </c>
      <c r="T22" s="61">
        <v>16892.145</v>
      </c>
      <c r="U22" s="174"/>
      <c r="V22" s="60" t="str">
        <f t="shared" si="0"/>
        <v>:</v>
      </c>
      <c r="W22" s="60" t="str">
        <f t="shared" si="1"/>
        <v>:</v>
      </c>
      <c r="X22" s="60" t="str">
        <f t="shared" si="2"/>
        <v>:</v>
      </c>
      <c r="Y22" s="60" t="str">
        <f t="shared" si="3"/>
        <v>:</v>
      </c>
      <c r="Z22" s="60" t="str">
        <f t="shared" si="4"/>
        <v>:</v>
      </c>
      <c r="AA22" s="60">
        <f t="shared" si="5"/>
        <v>5504.613</v>
      </c>
      <c r="AB22" s="60">
        <f t="shared" si="6"/>
        <v>16379.972</v>
      </c>
    </row>
    <row r="23" spans="2:28" ht="11.25" customHeight="1">
      <c r="B23" s="264"/>
      <c r="C23" s="265" t="s">
        <v>200</v>
      </c>
      <c r="D23" s="266" t="s">
        <v>226</v>
      </c>
      <c r="E23" s="266"/>
      <c r="F23" s="266"/>
      <c r="G23" s="266"/>
      <c r="H23" s="267"/>
      <c r="I23" s="273" t="s">
        <v>268</v>
      </c>
      <c r="J23" s="246" t="s">
        <v>37</v>
      </c>
      <c r="K23" s="246" t="s">
        <v>37</v>
      </c>
      <c r="L23" s="246" t="s">
        <v>37</v>
      </c>
      <c r="M23" s="247" t="s">
        <v>37</v>
      </c>
      <c r="N23" s="246" t="s">
        <v>37</v>
      </c>
      <c r="O23" s="247" t="s">
        <v>37</v>
      </c>
      <c r="P23" s="246" t="s">
        <v>37</v>
      </c>
      <c r="Q23" s="246" t="s">
        <v>37</v>
      </c>
      <c r="R23" s="247" t="s">
        <v>37</v>
      </c>
      <c r="S23" s="247">
        <v>1095.078</v>
      </c>
      <c r="T23" s="61" t="s">
        <v>37</v>
      </c>
      <c r="U23" s="174"/>
      <c r="V23" s="60" t="str">
        <f t="shared" si="0"/>
        <v>:</v>
      </c>
      <c r="W23" s="60" t="str">
        <f t="shared" si="1"/>
        <v>:</v>
      </c>
      <c r="X23" s="60" t="str">
        <f t="shared" si="2"/>
        <v>:</v>
      </c>
      <c r="Y23" s="60" t="str">
        <f t="shared" si="3"/>
        <v>:</v>
      </c>
      <c r="Z23" s="60" t="str">
        <f t="shared" si="4"/>
        <v>:</v>
      </c>
      <c r="AA23" s="60">
        <f t="shared" si="5"/>
        <v>951.358</v>
      </c>
      <c r="AB23" s="60" t="str">
        <f t="shared" si="6"/>
        <v>:</v>
      </c>
    </row>
    <row r="24" spans="2:28" ht="11.25" customHeight="1">
      <c r="B24" s="264"/>
      <c r="C24" s="265" t="s">
        <v>200</v>
      </c>
      <c r="D24" s="266" t="s">
        <v>228</v>
      </c>
      <c r="E24" s="266"/>
      <c r="F24" s="266"/>
      <c r="G24" s="266"/>
      <c r="H24" s="267"/>
      <c r="I24" s="268" t="s">
        <v>269</v>
      </c>
      <c r="J24" s="246" t="s">
        <v>37</v>
      </c>
      <c r="K24" s="246" t="s">
        <v>37</v>
      </c>
      <c r="L24" s="246" t="s">
        <v>37</v>
      </c>
      <c r="M24" s="247" t="s">
        <v>37</v>
      </c>
      <c r="N24" s="246" t="s">
        <v>37</v>
      </c>
      <c r="O24" s="247" t="s">
        <v>37</v>
      </c>
      <c r="P24" s="246" t="s">
        <v>37</v>
      </c>
      <c r="Q24" s="246" t="s">
        <v>37</v>
      </c>
      <c r="R24" s="247" t="s">
        <v>37</v>
      </c>
      <c r="S24" s="247">
        <v>526.813</v>
      </c>
      <c r="T24" s="61" t="s">
        <v>37</v>
      </c>
      <c r="U24" s="174"/>
      <c r="V24" s="60" t="str">
        <f t="shared" si="0"/>
        <v>:</v>
      </c>
      <c r="W24" s="60" t="str">
        <f t="shared" si="1"/>
        <v>:</v>
      </c>
      <c r="X24" s="60" t="str">
        <f t="shared" si="2"/>
        <v>:</v>
      </c>
      <c r="Y24" s="60" t="str">
        <f t="shared" si="3"/>
        <v>:</v>
      </c>
      <c r="Z24" s="60" t="str">
        <f t="shared" si="4"/>
        <v>:</v>
      </c>
      <c r="AA24" s="60">
        <f t="shared" si="5"/>
        <v>512.905</v>
      </c>
      <c r="AB24" s="60" t="str">
        <f t="shared" si="6"/>
        <v>:</v>
      </c>
    </row>
    <row r="25" spans="2:28" ht="11.25" customHeight="1">
      <c r="B25" s="264"/>
      <c r="C25" s="265" t="s">
        <v>200</v>
      </c>
      <c r="D25" s="266" t="s">
        <v>230</v>
      </c>
      <c r="E25" s="266"/>
      <c r="F25" s="266"/>
      <c r="G25" s="266"/>
      <c r="H25" s="267"/>
      <c r="I25" s="268" t="s">
        <v>270</v>
      </c>
      <c r="J25" s="246" t="s">
        <v>37</v>
      </c>
      <c r="K25" s="246" t="s">
        <v>37</v>
      </c>
      <c r="L25" s="246" t="s">
        <v>37</v>
      </c>
      <c r="M25" s="247" t="s">
        <v>37</v>
      </c>
      <c r="N25" s="246" t="s">
        <v>37</v>
      </c>
      <c r="O25" s="247" t="s">
        <v>37</v>
      </c>
      <c r="P25" s="246" t="s">
        <v>37</v>
      </c>
      <c r="Q25" s="246" t="s">
        <v>37</v>
      </c>
      <c r="R25" s="247" t="s">
        <v>37</v>
      </c>
      <c r="S25" s="247">
        <v>58.371</v>
      </c>
      <c r="T25" s="61" t="s">
        <v>37</v>
      </c>
      <c r="U25" s="174"/>
      <c r="V25" s="60" t="str">
        <f t="shared" si="0"/>
        <v>:</v>
      </c>
      <c r="W25" s="60" t="str">
        <f t="shared" si="1"/>
        <v>:</v>
      </c>
      <c r="X25" s="60" t="str">
        <f t="shared" si="2"/>
        <v>:</v>
      </c>
      <c r="Y25" s="60" t="str">
        <f t="shared" si="3"/>
        <v>:</v>
      </c>
      <c r="Z25" s="60" t="str">
        <f t="shared" si="4"/>
        <v>:</v>
      </c>
      <c r="AA25" s="60">
        <f t="shared" si="5"/>
        <v>43.209</v>
      </c>
      <c r="AB25" s="60" t="str">
        <f t="shared" si="6"/>
        <v>:</v>
      </c>
    </row>
    <row r="26" spans="2:28" ht="11.25" customHeight="1">
      <c r="B26" s="264"/>
      <c r="C26" s="265" t="s">
        <v>200</v>
      </c>
      <c r="D26" s="266" t="s">
        <v>271</v>
      </c>
      <c r="E26" s="266"/>
      <c r="F26" s="266"/>
      <c r="G26" s="266"/>
      <c r="H26" s="267"/>
      <c r="I26" s="268" t="s">
        <v>272</v>
      </c>
      <c r="J26" s="246" t="s">
        <v>37</v>
      </c>
      <c r="K26" s="246" t="s">
        <v>37</v>
      </c>
      <c r="L26" s="246" t="s">
        <v>37</v>
      </c>
      <c r="M26" s="247" t="s">
        <v>37</v>
      </c>
      <c r="N26" s="246" t="s">
        <v>37</v>
      </c>
      <c r="O26" s="247" t="s">
        <v>37</v>
      </c>
      <c r="P26" s="246" t="s">
        <v>37</v>
      </c>
      <c r="Q26" s="246" t="s">
        <v>37</v>
      </c>
      <c r="R26" s="247" t="s">
        <v>37</v>
      </c>
      <c r="S26" s="247" t="s">
        <v>37</v>
      </c>
      <c r="T26" s="61">
        <v>2184.451</v>
      </c>
      <c r="U26" s="174"/>
      <c r="V26" s="60" t="str">
        <f t="shared" si="0"/>
        <v>:</v>
      </c>
      <c r="W26" s="60" t="str">
        <f t="shared" si="1"/>
        <v>:</v>
      </c>
      <c r="X26" s="60" t="str">
        <f t="shared" si="2"/>
        <v>:</v>
      </c>
      <c r="Y26" s="60" t="str">
        <f t="shared" si="3"/>
        <v>:</v>
      </c>
      <c r="Z26" s="60" t="str">
        <f t="shared" si="4"/>
        <v>:</v>
      </c>
      <c r="AA26" s="60" t="str">
        <f t="shared" si="5"/>
        <v>:</v>
      </c>
      <c r="AB26" s="60">
        <f t="shared" si="6"/>
        <v>2260.932</v>
      </c>
    </row>
    <row r="27" spans="2:28" ht="11.25" customHeight="1">
      <c r="B27" s="264"/>
      <c r="C27" s="265" t="s">
        <v>200</v>
      </c>
      <c r="D27" s="266" t="s">
        <v>124</v>
      </c>
      <c r="E27" s="266"/>
      <c r="F27" s="266"/>
      <c r="G27" s="266"/>
      <c r="H27" s="267"/>
      <c r="I27" s="268" t="s">
        <v>273</v>
      </c>
      <c r="J27" s="246" t="s">
        <v>37</v>
      </c>
      <c r="K27" s="246" t="s">
        <v>37</v>
      </c>
      <c r="L27" s="246" t="s">
        <v>37</v>
      </c>
      <c r="M27" s="247" t="s">
        <v>37</v>
      </c>
      <c r="N27" s="246" t="s">
        <v>37</v>
      </c>
      <c r="O27" s="247" t="s">
        <v>37</v>
      </c>
      <c r="P27" s="246" t="s">
        <v>37</v>
      </c>
      <c r="Q27" s="246" t="s">
        <v>37</v>
      </c>
      <c r="R27" s="247" t="s">
        <v>37</v>
      </c>
      <c r="S27" s="247">
        <v>2146.157</v>
      </c>
      <c r="T27" s="61">
        <v>423.093</v>
      </c>
      <c r="U27" s="174"/>
      <c r="V27" s="60" t="str">
        <f t="shared" si="0"/>
        <v>:</v>
      </c>
      <c r="W27" s="60" t="str">
        <f t="shared" si="1"/>
        <v>:</v>
      </c>
      <c r="X27" s="60" t="str">
        <f t="shared" si="2"/>
        <v>:</v>
      </c>
      <c r="Y27" s="60" t="str">
        <f t="shared" si="3"/>
        <v>:</v>
      </c>
      <c r="Z27" s="60" t="str">
        <f t="shared" si="4"/>
        <v>:</v>
      </c>
      <c r="AA27" s="60">
        <f t="shared" si="5"/>
        <v>1488.999</v>
      </c>
      <c r="AB27" s="60">
        <f t="shared" si="6"/>
        <v>393.18</v>
      </c>
    </row>
    <row r="28" spans="2:28" ht="11.25" customHeight="1">
      <c r="B28" s="274" t="s">
        <v>387</v>
      </c>
      <c r="C28" s="274"/>
      <c r="D28" s="270"/>
      <c r="E28" s="270"/>
      <c r="F28" s="270"/>
      <c r="G28" s="270"/>
      <c r="H28" s="271"/>
      <c r="I28" s="272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64"/>
      <c r="U28" s="174"/>
      <c r="V28" s="60" t="e">
        <f t="shared" si="0"/>
        <v>#N/A</v>
      </c>
      <c r="W28" s="60" t="e">
        <f t="shared" si="1"/>
        <v>#N/A</v>
      </c>
      <c r="X28" s="60" t="e">
        <f t="shared" si="2"/>
        <v>#N/A</v>
      </c>
      <c r="Y28" s="60" t="e">
        <f t="shared" si="3"/>
        <v>#N/A</v>
      </c>
      <c r="Z28" s="60" t="e">
        <f t="shared" si="4"/>
        <v>#N/A</v>
      </c>
      <c r="AA28" s="60" t="e">
        <f t="shared" si="5"/>
        <v>#N/A</v>
      </c>
      <c r="AB28" s="60" t="e">
        <f t="shared" si="6"/>
        <v>#N/A</v>
      </c>
    </row>
    <row r="29" spans="2:28" ht="11.25" customHeight="1">
      <c r="B29" s="275" t="s">
        <v>200</v>
      </c>
      <c r="C29" s="276" t="s">
        <v>128</v>
      </c>
      <c r="D29" s="276"/>
      <c r="E29" s="276"/>
      <c r="F29" s="276"/>
      <c r="G29" s="276"/>
      <c r="H29" s="277"/>
      <c r="I29" s="278" t="s">
        <v>203</v>
      </c>
      <c r="J29" s="249"/>
      <c r="K29" s="249"/>
      <c r="L29" s="249"/>
      <c r="M29" s="249"/>
      <c r="N29" s="249"/>
      <c r="O29" s="249"/>
      <c r="P29" s="249"/>
      <c r="Q29" s="249"/>
      <c r="R29" s="249"/>
      <c r="S29" s="246">
        <v>5.423</v>
      </c>
      <c r="T29" s="58">
        <v>31765.474</v>
      </c>
      <c r="U29" s="174"/>
      <c r="V29" s="60">
        <f t="shared" si="0"/>
        <v>0</v>
      </c>
      <c r="W29" s="60">
        <f t="shared" si="1"/>
        <v>865222.209</v>
      </c>
      <c r="X29" s="60">
        <f t="shared" si="2"/>
        <v>329615.422</v>
      </c>
      <c r="Y29" s="60">
        <f t="shared" si="3"/>
        <v>18373.145</v>
      </c>
      <c r="Z29" s="60">
        <f t="shared" si="4"/>
        <v>472.408</v>
      </c>
      <c r="AA29" s="60">
        <f t="shared" si="5"/>
        <v>5.759</v>
      </c>
      <c r="AB29" s="60">
        <f t="shared" si="6"/>
        <v>32020.465</v>
      </c>
    </row>
    <row r="30" spans="2:28" ht="11.25" customHeight="1">
      <c r="B30" s="265" t="s">
        <v>180</v>
      </c>
      <c r="C30" s="266" t="s">
        <v>129</v>
      </c>
      <c r="D30" s="266"/>
      <c r="E30" s="266"/>
      <c r="F30" s="266"/>
      <c r="G30" s="266"/>
      <c r="H30" s="267"/>
      <c r="I30" s="268" t="s">
        <v>204</v>
      </c>
      <c r="J30" s="249"/>
      <c r="K30" s="249"/>
      <c r="L30" s="249"/>
      <c r="M30" s="250"/>
      <c r="N30" s="249"/>
      <c r="O30" s="250"/>
      <c r="P30" s="249"/>
      <c r="Q30" s="250"/>
      <c r="R30" s="250"/>
      <c r="S30" s="247">
        <v>1.769</v>
      </c>
      <c r="T30" s="61">
        <v>31512.273</v>
      </c>
      <c r="U30" s="174"/>
      <c r="V30" s="60">
        <f t="shared" si="0"/>
        <v>0</v>
      </c>
      <c r="W30" s="60">
        <f t="shared" si="1"/>
        <v>347630.429</v>
      </c>
      <c r="X30" s="60">
        <f t="shared" si="2"/>
        <v>59394.092</v>
      </c>
      <c r="Y30" s="60">
        <f t="shared" si="3"/>
        <v>13410.456</v>
      </c>
      <c r="Z30" s="60">
        <f t="shared" si="4"/>
        <v>36.964</v>
      </c>
      <c r="AA30" s="60">
        <f t="shared" si="5"/>
        <v>1.815</v>
      </c>
      <c r="AB30" s="60">
        <f t="shared" si="6"/>
        <v>31259.955</v>
      </c>
    </row>
    <row r="31" spans="2:28" ht="11.25" customHeight="1">
      <c r="B31" s="269" t="s">
        <v>487</v>
      </c>
      <c r="C31" s="269"/>
      <c r="D31" s="269"/>
      <c r="E31" s="269"/>
      <c r="F31" s="269"/>
      <c r="G31" s="269"/>
      <c r="H31" s="271"/>
      <c r="I31" s="272" t="s">
        <v>292</v>
      </c>
      <c r="J31" s="248"/>
      <c r="K31" s="248"/>
      <c r="L31" s="248"/>
      <c r="M31" s="248"/>
      <c r="N31" s="248"/>
      <c r="O31" s="248"/>
      <c r="P31" s="248"/>
      <c r="Q31" s="248"/>
      <c r="R31" s="248" t="s">
        <v>37</v>
      </c>
      <c r="S31" s="248">
        <v>4153.41</v>
      </c>
      <c r="T31" s="64">
        <v>17899.407</v>
      </c>
      <c r="U31" s="174"/>
      <c r="V31" s="60">
        <f t="shared" si="0"/>
        <v>0</v>
      </c>
      <c r="W31" s="60">
        <f t="shared" si="1"/>
        <v>25091.14</v>
      </c>
      <c r="X31" s="60">
        <f t="shared" si="2"/>
        <v>13013.077</v>
      </c>
      <c r="Y31" s="60">
        <f t="shared" si="3"/>
        <v>588.777</v>
      </c>
      <c r="Z31" s="60">
        <f t="shared" si="4"/>
        <v>32.277</v>
      </c>
      <c r="AA31" s="60">
        <f t="shared" si="5"/>
        <v>4407.909</v>
      </c>
      <c r="AB31" s="60">
        <f t="shared" si="6"/>
        <v>18746.032</v>
      </c>
    </row>
    <row r="32" spans="2:28" ht="11.25" customHeight="1">
      <c r="B32" s="279" t="s">
        <v>200</v>
      </c>
      <c r="C32" s="280" t="s">
        <v>293</v>
      </c>
      <c r="D32" s="280"/>
      <c r="E32" s="280"/>
      <c r="F32" s="280"/>
      <c r="G32" s="280"/>
      <c r="H32" s="281"/>
      <c r="I32" s="282" t="s">
        <v>294</v>
      </c>
      <c r="J32" s="246">
        <v>24.334</v>
      </c>
      <c r="K32" s="246">
        <v>18.501</v>
      </c>
      <c r="L32" s="246">
        <v>0.409</v>
      </c>
      <c r="M32" s="246">
        <v>0</v>
      </c>
      <c r="N32" s="246">
        <v>60.679</v>
      </c>
      <c r="O32" s="246">
        <v>67.769</v>
      </c>
      <c r="P32" s="246">
        <v>5.421</v>
      </c>
      <c r="Q32" s="246">
        <v>0</v>
      </c>
      <c r="R32" s="246" t="s">
        <v>37</v>
      </c>
      <c r="S32" s="246">
        <v>1014.728</v>
      </c>
      <c r="T32" s="58">
        <v>11217.413</v>
      </c>
      <c r="U32" s="174"/>
      <c r="V32" s="60">
        <f t="shared" si="0"/>
        <v>0</v>
      </c>
      <c r="W32" s="60">
        <f t="shared" si="1"/>
        <v>42.31</v>
      </c>
      <c r="X32" s="60">
        <f t="shared" si="2"/>
        <v>77.489</v>
      </c>
      <c r="Y32" s="60">
        <f t="shared" si="3"/>
        <v>8.545</v>
      </c>
      <c r="Z32" s="60">
        <f t="shared" si="4"/>
        <v>0.043</v>
      </c>
      <c r="AA32" s="60">
        <f t="shared" si="5"/>
        <v>1239.329</v>
      </c>
      <c r="AB32" s="60">
        <f t="shared" si="6"/>
        <v>12044.743</v>
      </c>
    </row>
    <row r="33" spans="2:28" ht="11.25" customHeight="1">
      <c r="B33" s="265" t="s">
        <v>200</v>
      </c>
      <c r="C33" s="266" t="s">
        <v>295</v>
      </c>
      <c r="D33" s="266"/>
      <c r="E33" s="266"/>
      <c r="F33" s="266"/>
      <c r="G33" s="266"/>
      <c r="H33" s="267"/>
      <c r="I33" s="273" t="s">
        <v>296</v>
      </c>
      <c r="J33" s="249"/>
      <c r="K33" s="249"/>
      <c r="L33" s="249"/>
      <c r="M33" s="249"/>
      <c r="N33" s="249"/>
      <c r="O33" s="249"/>
      <c r="P33" s="249"/>
      <c r="Q33" s="249"/>
      <c r="R33" s="249"/>
      <c r="S33" s="247">
        <v>108.992</v>
      </c>
      <c r="T33" s="61">
        <v>787.717</v>
      </c>
      <c r="U33" s="174"/>
      <c r="V33" s="60">
        <f t="shared" si="0"/>
        <v>0</v>
      </c>
      <c r="W33" s="60">
        <f t="shared" si="1"/>
        <v>77.48</v>
      </c>
      <c r="X33" s="60">
        <f t="shared" si="2"/>
        <v>22.102</v>
      </c>
      <c r="Y33" s="60">
        <f t="shared" si="3"/>
        <v>0.781</v>
      </c>
      <c r="Z33" s="60">
        <f t="shared" si="4"/>
        <v>0.024</v>
      </c>
      <c r="AA33" s="60">
        <f t="shared" si="5"/>
        <v>111.409</v>
      </c>
      <c r="AB33" s="60">
        <f t="shared" si="6"/>
        <v>857.459</v>
      </c>
    </row>
    <row r="34" spans="2:28" ht="11.25" customHeight="1">
      <c r="B34" s="265" t="s">
        <v>200</v>
      </c>
      <c r="C34" s="266" t="s">
        <v>297</v>
      </c>
      <c r="D34" s="266"/>
      <c r="E34" s="266"/>
      <c r="F34" s="266"/>
      <c r="G34" s="266"/>
      <c r="H34" s="267"/>
      <c r="I34" s="268" t="s">
        <v>298</v>
      </c>
      <c r="J34" s="249"/>
      <c r="K34" s="249"/>
      <c r="L34" s="249"/>
      <c r="M34" s="249"/>
      <c r="N34" s="249"/>
      <c r="O34" s="249"/>
      <c r="P34" s="249"/>
      <c r="Q34" s="249"/>
      <c r="R34" s="249"/>
      <c r="S34" s="247">
        <v>1.707</v>
      </c>
      <c r="T34" s="61">
        <v>500.403</v>
      </c>
      <c r="U34" s="174"/>
      <c r="V34" s="60" t="str">
        <f t="shared" si="0"/>
        <v>:</v>
      </c>
      <c r="W34" s="60">
        <f t="shared" si="1"/>
        <v>19.037</v>
      </c>
      <c r="X34" s="60">
        <f t="shared" si="2"/>
        <v>3043.028</v>
      </c>
      <c r="Y34" s="60">
        <f t="shared" si="3"/>
        <v>0</v>
      </c>
      <c r="Z34" s="60" t="str">
        <f t="shared" si="4"/>
        <v>:</v>
      </c>
      <c r="AA34" s="60">
        <f t="shared" si="5"/>
        <v>22.335</v>
      </c>
      <c r="AB34" s="60">
        <f t="shared" si="6"/>
        <v>605.463</v>
      </c>
    </row>
    <row r="35" spans="2:28" ht="11.25" customHeight="1">
      <c r="B35" s="265" t="s">
        <v>200</v>
      </c>
      <c r="C35" s="266" t="s">
        <v>249</v>
      </c>
      <c r="D35" s="266"/>
      <c r="E35" s="266"/>
      <c r="F35" s="266"/>
      <c r="G35" s="266"/>
      <c r="H35" s="267"/>
      <c r="I35" s="268" t="s">
        <v>299</v>
      </c>
      <c r="J35" s="249"/>
      <c r="K35" s="249"/>
      <c r="L35" s="249"/>
      <c r="M35" s="249"/>
      <c r="N35" s="249"/>
      <c r="O35" s="249"/>
      <c r="P35" s="249"/>
      <c r="Q35" s="249"/>
      <c r="R35" s="249"/>
      <c r="S35" s="247">
        <v>0.017</v>
      </c>
      <c r="T35" s="61">
        <v>0.207</v>
      </c>
      <c r="U35" s="174"/>
      <c r="V35" s="60">
        <f t="shared" si="0"/>
        <v>0</v>
      </c>
      <c r="W35" s="60" t="str">
        <f t="shared" si="1"/>
        <v>:</v>
      </c>
      <c r="X35" s="60" t="str">
        <f t="shared" si="2"/>
        <v>:</v>
      </c>
      <c r="Y35" s="60">
        <f t="shared" si="3"/>
        <v>0</v>
      </c>
      <c r="Z35" s="60">
        <f t="shared" si="4"/>
        <v>0</v>
      </c>
      <c r="AA35" s="60">
        <f t="shared" si="5"/>
        <v>0.758</v>
      </c>
      <c r="AB35" s="60">
        <f t="shared" si="6"/>
        <v>0.109</v>
      </c>
    </row>
    <row r="36" spans="2:28" ht="11.25" customHeight="1">
      <c r="B36" s="265" t="s">
        <v>200</v>
      </c>
      <c r="C36" s="266" t="s">
        <v>236</v>
      </c>
      <c r="D36" s="266"/>
      <c r="E36" s="266"/>
      <c r="F36" s="266"/>
      <c r="G36" s="266"/>
      <c r="H36" s="267"/>
      <c r="I36" s="268" t="s">
        <v>300</v>
      </c>
      <c r="J36" s="249"/>
      <c r="K36" s="249"/>
      <c r="L36" s="249"/>
      <c r="M36" s="249"/>
      <c r="N36" s="249"/>
      <c r="O36" s="249"/>
      <c r="P36" s="249"/>
      <c r="Q36" s="249"/>
      <c r="R36" s="249"/>
      <c r="S36" s="247">
        <v>139.351</v>
      </c>
      <c r="T36" s="61">
        <v>130.239</v>
      </c>
      <c r="U36" s="174"/>
      <c r="V36" s="60">
        <f t="shared" si="0"/>
        <v>0</v>
      </c>
      <c r="W36" s="60">
        <f t="shared" si="1"/>
        <v>0.24</v>
      </c>
      <c r="X36" s="60">
        <f t="shared" si="2"/>
        <v>127.7</v>
      </c>
      <c r="Y36" s="60">
        <f t="shared" si="3"/>
        <v>10.008</v>
      </c>
      <c r="Z36" s="60">
        <f t="shared" si="4"/>
        <v>4.104</v>
      </c>
      <c r="AA36" s="60">
        <f t="shared" si="5"/>
        <v>108.087</v>
      </c>
      <c r="AB36" s="60">
        <f t="shared" si="6"/>
        <v>130.264</v>
      </c>
    </row>
    <row r="37" spans="2:28" ht="11.25" customHeight="1">
      <c r="B37" s="265" t="s">
        <v>200</v>
      </c>
      <c r="C37" s="266" t="s">
        <v>251</v>
      </c>
      <c r="D37" s="266"/>
      <c r="E37" s="266"/>
      <c r="F37" s="266"/>
      <c r="G37" s="266"/>
      <c r="H37" s="267"/>
      <c r="I37" s="268" t="s">
        <v>301</v>
      </c>
      <c r="J37" s="249"/>
      <c r="K37" s="249"/>
      <c r="L37" s="249"/>
      <c r="M37" s="249"/>
      <c r="N37" s="249"/>
      <c r="O37" s="249"/>
      <c r="P37" s="249"/>
      <c r="Q37" s="249"/>
      <c r="R37" s="249"/>
      <c r="S37" s="247">
        <v>329.528</v>
      </c>
      <c r="T37" s="61">
        <v>368.205</v>
      </c>
      <c r="U37" s="174"/>
      <c r="V37" s="60">
        <f t="shared" si="0"/>
        <v>0</v>
      </c>
      <c r="W37" s="60" t="str">
        <f t="shared" si="1"/>
        <v>:</v>
      </c>
      <c r="X37" s="60" t="str">
        <f t="shared" si="2"/>
        <v>:</v>
      </c>
      <c r="Y37" s="60">
        <f t="shared" si="3"/>
        <v>3.344</v>
      </c>
      <c r="Z37" s="60">
        <f t="shared" si="4"/>
        <v>0</v>
      </c>
      <c r="AA37" s="60">
        <f t="shared" si="5"/>
        <v>362.283</v>
      </c>
      <c r="AB37" s="60">
        <f t="shared" si="6"/>
        <v>432.334</v>
      </c>
    </row>
    <row r="38" spans="2:28" ht="11.25" customHeight="1">
      <c r="B38" s="265" t="s">
        <v>200</v>
      </c>
      <c r="C38" s="266" t="s">
        <v>240</v>
      </c>
      <c r="D38" s="266"/>
      <c r="E38" s="266"/>
      <c r="F38" s="266"/>
      <c r="G38" s="266"/>
      <c r="H38" s="267"/>
      <c r="I38" s="268" t="s">
        <v>302</v>
      </c>
      <c r="J38" s="249"/>
      <c r="K38" s="249"/>
      <c r="L38" s="249"/>
      <c r="M38" s="249"/>
      <c r="N38" s="249"/>
      <c r="O38" s="249"/>
      <c r="P38" s="249"/>
      <c r="Q38" s="249"/>
      <c r="R38" s="249"/>
      <c r="S38" s="247">
        <v>0.292</v>
      </c>
      <c r="T38" s="61">
        <v>7.956</v>
      </c>
      <c r="U38" s="174"/>
      <c r="V38" s="60">
        <f aca="true" t="shared" si="7" ref="V38:V69">VLOOKUP($I38,$I$82:$R$209,4,FALSE)</f>
        <v>0</v>
      </c>
      <c r="W38" s="60">
        <f aca="true" t="shared" si="8" ref="W38:W69">VLOOKUP($I38,$I$82:$R$209,5,FALSE)</f>
        <v>0</v>
      </c>
      <c r="X38" s="60">
        <f aca="true" t="shared" si="9" ref="X38:X69">VLOOKUP($I38,$I$82:$R$209,6,FALSE)</f>
        <v>0</v>
      </c>
      <c r="Y38" s="60">
        <f aca="true" t="shared" si="10" ref="Y38:Y69">VLOOKUP($I38,$I$82:$R$209,7,FALSE)</f>
        <v>3.501</v>
      </c>
      <c r="Z38" s="60">
        <f aca="true" t="shared" si="11" ref="Z38:Z69">VLOOKUP($I38,$I$82:$R$209,8,FALSE)</f>
        <v>0</v>
      </c>
      <c r="AA38" s="60">
        <f aca="true" t="shared" si="12" ref="AA38:AA69">VLOOKUP($I38,$I$82:$R$209,9,FALSE)</f>
        <v>0.287</v>
      </c>
      <c r="AB38" s="60">
        <f aca="true" t="shared" si="13" ref="AB38:AB69">VLOOKUP($I38,$I$82:$R$209,10,FALSE)</f>
        <v>13.216</v>
      </c>
    </row>
    <row r="39" spans="2:28" ht="11.25" customHeight="1">
      <c r="B39" s="265" t="s">
        <v>200</v>
      </c>
      <c r="C39" s="266" t="s">
        <v>238</v>
      </c>
      <c r="D39" s="266"/>
      <c r="E39" s="266"/>
      <c r="F39" s="266"/>
      <c r="G39" s="266"/>
      <c r="H39" s="267"/>
      <c r="I39" s="268" t="s">
        <v>303</v>
      </c>
      <c r="J39" s="249"/>
      <c r="K39" s="249"/>
      <c r="L39" s="249"/>
      <c r="M39" s="249"/>
      <c r="N39" s="249"/>
      <c r="O39" s="249"/>
      <c r="P39" s="249"/>
      <c r="Q39" s="249"/>
      <c r="R39" s="249"/>
      <c r="S39" s="247">
        <v>13.59</v>
      </c>
      <c r="T39" s="61">
        <v>130.284</v>
      </c>
      <c r="U39" s="174"/>
      <c r="V39" s="60">
        <f t="shared" si="7"/>
        <v>0</v>
      </c>
      <c r="W39" s="60">
        <f t="shared" si="8"/>
        <v>0.523</v>
      </c>
      <c r="X39" s="60">
        <f t="shared" si="9"/>
        <v>56.764</v>
      </c>
      <c r="Y39" s="60">
        <f t="shared" si="10"/>
        <v>0.013</v>
      </c>
      <c r="Z39" s="60">
        <f t="shared" si="11"/>
        <v>14.253</v>
      </c>
      <c r="AA39" s="60">
        <f t="shared" si="12"/>
        <v>14.379</v>
      </c>
      <c r="AB39" s="60">
        <f t="shared" si="13"/>
        <v>122.111</v>
      </c>
    </row>
    <row r="40" spans="2:28" ht="11.25" customHeight="1">
      <c r="B40" s="265" t="s">
        <v>200</v>
      </c>
      <c r="C40" s="266" t="s">
        <v>304</v>
      </c>
      <c r="D40" s="266"/>
      <c r="E40" s="266"/>
      <c r="F40" s="266"/>
      <c r="G40" s="266"/>
      <c r="H40" s="267"/>
      <c r="I40" s="268" t="s">
        <v>305</v>
      </c>
      <c r="J40" s="249"/>
      <c r="K40" s="249"/>
      <c r="L40" s="249"/>
      <c r="M40" s="249"/>
      <c r="N40" s="249"/>
      <c r="O40" s="249"/>
      <c r="P40" s="249"/>
      <c r="Q40" s="249"/>
      <c r="R40" s="249"/>
      <c r="S40" s="247">
        <v>1638.536</v>
      </c>
      <c r="T40" s="61">
        <v>2942.116</v>
      </c>
      <c r="U40" s="174"/>
      <c r="V40" s="60">
        <f t="shared" si="7"/>
        <v>0</v>
      </c>
      <c r="W40" s="60">
        <f t="shared" si="8"/>
        <v>24715.319</v>
      </c>
      <c r="X40" s="60">
        <f t="shared" si="9"/>
        <v>9294.974</v>
      </c>
      <c r="Y40" s="60">
        <f t="shared" si="10"/>
        <v>58.918</v>
      </c>
      <c r="Z40" s="60">
        <f t="shared" si="11"/>
        <v>13.853</v>
      </c>
      <c r="AA40" s="60">
        <f t="shared" si="12"/>
        <v>1494.817</v>
      </c>
      <c r="AB40" s="60">
        <f t="shared" si="13"/>
        <v>2877.161</v>
      </c>
    </row>
    <row r="41" spans="2:28" ht="11.25" customHeight="1">
      <c r="B41" s="265" t="s">
        <v>200</v>
      </c>
      <c r="C41" s="266" t="s">
        <v>306</v>
      </c>
      <c r="D41" s="266"/>
      <c r="E41" s="266"/>
      <c r="F41" s="266"/>
      <c r="G41" s="266"/>
      <c r="H41" s="267"/>
      <c r="I41" s="268" t="s">
        <v>307</v>
      </c>
      <c r="J41" s="249"/>
      <c r="K41" s="249"/>
      <c r="L41" s="249"/>
      <c r="M41" s="249"/>
      <c r="N41" s="249"/>
      <c r="O41" s="249"/>
      <c r="P41" s="249"/>
      <c r="Q41" s="249"/>
      <c r="R41" s="249"/>
      <c r="S41" s="247">
        <v>0</v>
      </c>
      <c r="T41" s="61">
        <v>119.685</v>
      </c>
      <c r="U41" s="174"/>
      <c r="V41" s="60" t="str">
        <f t="shared" si="7"/>
        <v>:</v>
      </c>
      <c r="W41" s="60" t="str">
        <f t="shared" si="8"/>
        <v>:</v>
      </c>
      <c r="X41" s="60" t="str">
        <f t="shared" si="9"/>
        <v>:</v>
      </c>
      <c r="Y41" s="60" t="str">
        <f t="shared" si="10"/>
        <v>:</v>
      </c>
      <c r="Z41" s="60" t="str">
        <f t="shared" si="11"/>
        <v>:</v>
      </c>
      <c r="AA41" s="60">
        <f t="shared" si="12"/>
        <v>0</v>
      </c>
      <c r="AB41" s="60">
        <f t="shared" si="13"/>
        <v>95.329</v>
      </c>
    </row>
    <row r="42" spans="2:28" ht="11.25" customHeight="1">
      <c r="B42" s="265" t="s">
        <v>200</v>
      </c>
      <c r="C42" s="266" t="s">
        <v>253</v>
      </c>
      <c r="D42" s="266"/>
      <c r="E42" s="266"/>
      <c r="F42" s="266"/>
      <c r="G42" s="266"/>
      <c r="H42" s="267"/>
      <c r="I42" s="268" t="s">
        <v>308</v>
      </c>
      <c r="J42" s="249"/>
      <c r="K42" s="249"/>
      <c r="L42" s="249"/>
      <c r="M42" s="249"/>
      <c r="N42" s="249"/>
      <c r="O42" s="249"/>
      <c r="P42" s="249"/>
      <c r="Q42" s="249"/>
      <c r="R42" s="249"/>
      <c r="S42" s="247">
        <v>7.643</v>
      </c>
      <c r="T42" s="61">
        <v>16.939</v>
      </c>
      <c r="U42" s="174"/>
      <c r="V42" s="60">
        <f t="shared" si="7"/>
        <v>0</v>
      </c>
      <c r="W42" s="60" t="str">
        <f t="shared" si="8"/>
        <v>:</v>
      </c>
      <c r="X42" s="60" t="str">
        <f t="shared" si="9"/>
        <v>:</v>
      </c>
      <c r="Y42" s="60" t="str">
        <f t="shared" si="10"/>
        <v>:</v>
      </c>
      <c r="Z42" s="60" t="str">
        <f t="shared" si="11"/>
        <v>:</v>
      </c>
      <c r="AA42" s="60">
        <f t="shared" si="12"/>
        <v>9.076</v>
      </c>
      <c r="AB42" s="60">
        <f t="shared" si="13"/>
        <v>15.993</v>
      </c>
    </row>
    <row r="43" spans="2:28" ht="11.25" customHeight="1">
      <c r="B43" s="265" t="s">
        <v>200</v>
      </c>
      <c r="C43" s="266" t="s">
        <v>309</v>
      </c>
      <c r="D43" s="266"/>
      <c r="E43" s="266"/>
      <c r="F43" s="266"/>
      <c r="G43" s="266"/>
      <c r="H43" s="267"/>
      <c r="I43" s="268" t="s">
        <v>310</v>
      </c>
      <c r="J43" s="249"/>
      <c r="K43" s="249"/>
      <c r="L43" s="249"/>
      <c r="M43" s="249"/>
      <c r="N43" s="249"/>
      <c r="O43" s="249"/>
      <c r="P43" s="249"/>
      <c r="Q43" s="249"/>
      <c r="R43" s="249"/>
      <c r="S43" s="247">
        <v>0.057</v>
      </c>
      <c r="T43" s="61">
        <v>3.654</v>
      </c>
      <c r="U43" s="174"/>
      <c r="V43" s="60" t="str">
        <f t="shared" si="7"/>
        <v>:</v>
      </c>
      <c r="W43" s="60" t="str">
        <f t="shared" si="8"/>
        <v>:</v>
      </c>
      <c r="X43" s="60">
        <f t="shared" si="9"/>
        <v>122.306</v>
      </c>
      <c r="Y43" s="60" t="str">
        <f t="shared" si="10"/>
        <v>:</v>
      </c>
      <c r="Z43" s="60" t="str">
        <f t="shared" si="11"/>
        <v>:</v>
      </c>
      <c r="AA43" s="60">
        <f t="shared" si="12"/>
        <v>0.287</v>
      </c>
      <c r="AB43" s="60">
        <f t="shared" si="13"/>
        <v>3.044</v>
      </c>
    </row>
    <row r="44" spans="2:28" ht="11.25" customHeight="1">
      <c r="B44" s="265" t="s">
        <v>200</v>
      </c>
      <c r="C44" s="266" t="s">
        <v>311</v>
      </c>
      <c r="D44" s="266"/>
      <c r="E44" s="266"/>
      <c r="F44" s="266"/>
      <c r="G44" s="266"/>
      <c r="H44" s="267"/>
      <c r="I44" s="268" t="s">
        <v>312</v>
      </c>
      <c r="J44" s="249"/>
      <c r="K44" s="249"/>
      <c r="L44" s="249"/>
      <c r="M44" s="249"/>
      <c r="N44" s="249"/>
      <c r="O44" s="249"/>
      <c r="P44" s="249"/>
      <c r="Q44" s="249"/>
      <c r="R44" s="249"/>
      <c r="S44" s="247">
        <v>6.697</v>
      </c>
      <c r="T44" s="61">
        <v>0</v>
      </c>
      <c r="U44" s="174"/>
      <c r="V44" s="60" t="str">
        <f t="shared" si="7"/>
        <v>:</v>
      </c>
      <c r="W44" s="60" t="str">
        <f t="shared" si="8"/>
        <v>:</v>
      </c>
      <c r="X44" s="60" t="str">
        <f t="shared" si="9"/>
        <v>:</v>
      </c>
      <c r="Y44" s="60">
        <f t="shared" si="10"/>
        <v>485.058</v>
      </c>
      <c r="Z44" s="60">
        <f t="shared" si="11"/>
        <v>0</v>
      </c>
      <c r="AA44" s="60">
        <f t="shared" si="12"/>
        <v>6.169</v>
      </c>
      <c r="AB44" s="60">
        <f t="shared" si="13"/>
        <v>0</v>
      </c>
    </row>
    <row r="45" spans="2:28" ht="11.25" customHeight="1">
      <c r="B45" s="265" t="s">
        <v>200</v>
      </c>
      <c r="C45" s="266" t="s">
        <v>313</v>
      </c>
      <c r="D45" s="266"/>
      <c r="E45" s="266"/>
      <c r="F45" s="266"/>
      <c r="G45" s="266"/>
      <c r="H45" s="267"/>
      <c r="I45" s="268" t="s">
        <v>314</v>
      </c>
      <c r="J45" s="249"/>
      <c r="K45" s="249"/>
      <c r="L45" s="249"/>
      <c r="M45" s="249"/>
      <c r="N45" s="249"/>
      <c r="O45" s="249"/>
      <c r="P45" s="249"/>
      <c r="Q45" s="249"/>
      <c r="R45" s="249"/>
      <c r="S45" s="247">
        <v>0</v>
      </c>
      <c r="T45" s="61">
        <v>0</v>
      </c>
      <c r="U45" s="174"/>
      <c r="V45" s="60" t="str">
        <f t="shared" si="7"/>
        <v>:</v>
      </c>
      <c r="W45" s="60" t="str">
        <f t="shared" si="8"/>
        <v>:</v>
      </c>
      <c r="X45" s="60">
        <f t="shared" si="9"/>
        <v>0</v>
      </c>
      <c r="Y45" s="60" t="str">
        <f t="shared" si="10"/>
        <v>:</v>
      </c>
      <c r="Z45" s="60" t="str">
        <f t="shared" si="11"/>
        <v>:</v>
      </c>
      <c r="AA45" s="60">
        <f t="shared" si="12"/>
        <v>0</v>
      </c>
      <c r="AB45" s="60">
        <f t="shared" si="13"/>
        <v>0</v>
      </c>
    </row>
    <row r="46" spans="2:28" ht="11.25" customHeight="1">
      <c r="B46" s="265" t="s">
        <v>200</v>
      </c>
      <c r="C46" s="266" t="s">
        <v>257</v>
      </c>
      <c r="D46" s="266"/>
      <c r="E46" s="266"/>
      <c r="F46" s="266"/>
      <c r="G46" s="266"/>
      <c r="H46" s="267"/>
      <c r="I46" s="268" t="s">
        <v>315</v>
      </c>
      <c r="J46" s="249"/>
      <c r="K46" s="249"/>
      <c r="L46" s="249"/>
      <c r="M46" s="249"/>
      <c r="N46" s="249"/>
      <c r="O46" s="249"/>
      <c r="P46" s="249"/>
      <c r="Q46" s="249"/>
      <c r="R46" s="249"/>
      <c r="S46" s="247">
        <v>0</v>
      </c>
      <c r="T46" s="61">
        <v>0</v>
      </c>
      <c r="U46" s="174"/>
      <c r="V46" s="60" t="str">
        <f t="shared" si="7"/>
        <v>:</v>
      </c>
      <c r="W46" s="60" t="str">
        <f t="shared" si="8"/>
        <v>:</v>
      </c>
      <c r="X46" s="60" t="str">
        <f t="shared" si="9"/>
        <v>:</v>
      </c>
      <c r="Y46" s="60">
        <f t="shared" si="10"/>
        <v>0</v>
      </c>
      <c r="Z46" s="60">
        <f t="shared" si="11"/>
        <v>0</v>
      </c>
      <c r="AA46" s="60">
        <f t="shared" si="12"/>
        <v>0</v>
      </c>
      <c r="AB46" s="60">
        <f t="shared" si="13"/>
        <v>0</v>
      </c>
    </row>
    <row r="47" spans="2:28" ht="11.25" customHeight="1">
      <c r="B47" s="283" t="s">
        <v>200</v>
      </c>
      <c r="C47" s="284" t="s">
        <v>316</v>
      </c>
      <c r="D47" s="284"/>
      <c r="E47" s="284"/>
      <c r="F47" s="284"/>
      <c r="G47" s="284"/>
      <c r="H47" s="285"/>
      <c r="I47" s="286" t="s">
        <v>317</v>
      </c>
      <c r="J47" s="251"/>
      <c r="K47" s="249"/>
      <c r="L47" s="249"/>
      <c r="M47" s="249"/>
      <c r="N47" s="249"/>
      <c r="O47" s="249"/>
      <c r="P47" s="249"/>
      <c r="Q47" s="249"/>
      <c r="R47" s="249"/>
      <c r="S47" s="252">
        <v>892.269</v>
      </c>
      <c r="T47" s="63">
        <v>1674.59</v>
      </c>
      <c r="U47" s="174"/>
      <c r="V47" s="60">
        <f t="shared" si="7"/>
        <v>0</v>
      </c>
      <c r="W47" s="60">
        <f t="shared" si="8"/>
        <v>236.227</v>
      </c>
      <c r="X47" s="60">
        <f t="shared" si="9"/>
        <v>268.708</v>
      </c>
      <c r="Y47" s="60">
        <f t="shared" si="10"/>
        <v>18.61</v>
      </c>
      <c r="Z47" s="60">
        <f t="shared" si="11"/>
        <v>0</v>
      </c>
      <c r="AA47" s="60">
        <f t="shared" si="12"/>
        <v>1038.692</v>
      </c>
      <c r="AB47" s="60">
        <f t="shared" si="13"/>
        <v>1548.806</v>
      </c>
    </row>
    <row r="48" spans="2:28" ht="11.25" customHeight="1">
      <c r="B48" s="287" t="s">
        <v>318</v>
      </c>
      <c r="C48" s="287"/>
      <c r="D48" s="287"/>
      <c r="E48" s="287"/>
      <c r="F48" s="287"/>
      <c r="G48" s="287"/>
      <c r="H48" s="288"/>
      <c r="I48" s="289" t="s">
        <v>319</v>
      </c>
      <c r="J48" s="245"/>
      <c r="K48" s="253"/>
      <c r="L48" s="253"/>
      <c r="M48" s="253"/>
      <c r="N48" s="253"/>
      <c r="O48" s="253"/>
      <c r="P48" s="253"/>
      <c r="Q48" s="253"/>
      <c r="R48" s="253"/>
      <c r="S48" s="253">
        <v>5130.029</v>
      </c>
      <c r="T48" s="68">
        <v>15354.226</v>
      </c>
      <c r="U48" s="174"/>
      <c r="V48" s="60">
        <f t="shared" si="7"/>
        <v>0</v>
      </c>
      <c r="W48" s="60">
        <f t="shared" si="8"/>
        <v>13.359</v>
      </c>
      <c r="X48" s="60">
        <f t="shared" si="9"/>
        <v>1412.498</v>
      </c>
      <c r="Y48" s="60">
        <f t="shared" si="10"/>
        <v>83.749</v>
      </c>
      <c r="Z48" s="60">
        <f t="shared" si="11"/>
        <v>0.191</v>
      </c>
      <c r="AA48" s="60">
        <f t="shared" si="12"/>
        <v>5092.116</v>
      </c>
      <c r="AB48" s="60">
        <f t="shared" si="13"/>
        <v>15714.793</v>
      </c>
    </row>
    <row r="49" spans="2:28" ht="11.25" customHeight="1">
      <c r="B49" s="269" t="s">
        <v>320</v>
      </c>
      <c r="C49" s="269"/>
      <c r="D49" s="269"/>
      <c r="E49" s="269"/>
      <c r="F49" s="269"/>
      <c r="G49" s="269"/>
      <c r="H49" s="290"/>
      <c r="I49" s="272" t="s">
        <v>321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>
        <v>46053.329</v>
      </c>
      <c r="T49" s="64">
        <v>213915.395</v>
      </c>
      <c r="U49" s="174"/>
      <c r="V49" s="60">
        <f t="shared" si="7"/>
        <v>38.063</v>
      </c>
      <c r="W49" s="60">
        <f t="shared" si="8"/>
        <v>421766.029</v>
      </c>
      <c r="X49" s="60">
        <f t="shared" si="9"/>
        <v>215117.065</v>
      </c>
      <c r="Y49" s="60">
        <f t="shared" si="10"/>
        <v>98813.668</v>
      </c>
      <c r="Z49" s="60">
        <f t="shared" si="11"/>
        <v>4401.036</v>
      </c>
      <c r="AA49" s="60">
        <f t="shared" si="12"/>
        <v>46276.919</v>
      </c>
      <c r="AB49" s="60">
        <f t="shared" si="13"/>
        <v>216321.323</v>
      </c>
    </row>
    <row r="50" spans="2:28" ht="11.25" customHeight="1">
      <c r="B50" s="269" t="s">
        <v>329</v>
      </c>
      <c r="C50" s="269"/>
      <c r="D50" s="269"/>
      <c r="E50" s="269"/>
      <c r="F50" s="269"/>
      <c r="G50" s="269"/>
      <c r="H50" s="271"/>
      <c r="I50" s="272" t="s">
        <v>330</v>
      </c>
      <c r="J50" s="254"/>
      <c r="K50" s="254"/>
      <c r="L50" s="254"/>
      <c r="M50" s="254"/>
      <c r="N50" s="254"/>
      <c r="O50" s="254"/>
      <c r="P50" s="254"/>
      <c r="Q50" s="254"/>
      <c r="R50" s="254"/>
      <c r="S50" s="254">
        <v>46029.602</v>
      </c>
      <c r="T50" s="69">
        <v>213660.049</v>
      </c>
      <c r="U50" s="174"/>
      <c r="V50" s="60">
        <f t="shared" si="7"/>
        <v>22.013</v>
      </c>
      <c r="W50" s="60">
        <f t="shared" si="8"/>
        <v>345079.221</v>
      </c>
      <c r="X50" s="60">
        <f t="shared" si="9"/>
        <v>200766.002</v>
      </c>
      <c r="Y50" s="60">
        <f t="shared" si="10"/>
        <v>98902.098</v>
      </c>
      <c r="Z50" s="60">
        <f t="shared" si="11"/>
        <v>4401.03</v>
      </c>
      <c r="AA50" s="60">
        <f t="shared" si="12"/>
        <v>46199.46</v>
      </c>
      <c r="AB50" s="60">
        <f t="shared" si="13"/>
        <v>215972.931</v>
      </c>
    </row>
    <row r="51" spans="2:28" ht="11.25" customHeight="1">
      <c r="B51" s="279" t="s">
        <v>200</v>
      </c>
      <c r="C51" s="291" t="s">
        <v>331</v>
      </c>
      <c r="D51" s="291"/>
      <c r="E51" s="291"/>
      <c r="F51" s="291"/>
      <c r="G51" s="291"/>
      <c r="H51" s="279"/>
      <c r="I51" s="282" t="s">
        <v>332</v>
      </c>
      <c r="J51" s="255"/>
      <c r="K51" s="255"/>
      <c r="L51" s="255"/>
      <c r="M51" s="255"/>
      <c r="N51" s="255"/>
      <c r="O51" s="255"/>
      <c r="P51" s="255"/>
      <c r="Q51" s="255"/>
      <c r="R51" s="255"/>
      <c r="S51" s="256">
        <v>15742.344</v>
      </c>
      <c r="T51" s="175">
        <v>80339.003</v>
      </c>
      <c r="U51" s="174"/>
      <c r="V51" s="60">
        <f t="shared" si="7"/>
        <v>22.013</v>
      </c>
      <c r="W51" s="60">
        <f t="shared" si="8"/>
        <v>25037.43</v>
      </c>
      <c r="X51" s="60">
        <f t="shared" si="9"/>
        <v>75197.063</v>
      </c>
      <c r="Y51" s="60">
        <f t="shared" si="10"/>
        <v>22361.646</v>
      </c>
      <c r="Z51" s="60">
        <f t="shared" si="11"/>
        <v>4194.349</v>
      </c>
      <c r="AA51" s="60">
        <f t="shared" si="12"/>
        <v>15062.54</v>
      </c>
      <c r="AB51" s="60">
        <f t="shared" si="13"/>
        <v>82240.877</v>
      </c>
    </row>
    <row r="52" spans="2:28" ht="11.25" customHeight="1">
      <c r="B52" s="264"/>
      <c r="C52" s="265" t="s">
        <v>200</v>
      </c>
      <c r="D52" s="266" t="s">
        <v>333</v>
      </c>
      <c r="E52" s="266"/>
      <c r="F52" s="266"/>
      <c r="G52" s="266"/>
      <c r="H52" s="267"/>
      <c r="I52" s="268" t="s">
        <v>334</v>
      </c>
      <c r="J52" s="249"/>
      <c r="K52" s="249"/>
      <c r="L52" s="249"/>
      <c r="M52" s="249"/>
      <c r="N52" s="249"/>
      <c r="O52" s="249"/>
      <c r="P52" s="249"/>
      <c r="Q52" s="249"/>
      <c r="R52" s="249"/>
      <c r="S52" s="247">
        <v>484.29</v>
      </c>
      <c r="T52" s="61">
        <v>9274.468</v>
      </c>
      <c r="U52" s="174"/>
      <c r="V52" s="60">
        <f t="shared" si="7"/>
        <v>0</v>
      </c>
      <c r="W52" s="60">
        <f t="shared" si="8"/>
        <v>573.647</v>
      </c>
      <c r="X52" s="60">
        <f t="shared" si="9"/>
        <v>7956.522</v>
      </c>
      <c r="Y52" s="60">
        <f t="shared" si="10"/>
        <v>11.828</v>
      </c>
      <c r="Z52" s="60">
        <f t="shared" si="11"/>
        <v>2.696</v>
      </c>
      <c r="AA52" s="60">
        <f t="shared" si="12"/>
        <v>403.702</v>
      </c>
      <c r="AB52" s="60">
        <f t="shared" si="13"/>
        <v>9645.44</v>
      </c>
    </row>
    <row r="53" spans="2:28" ht="11.25" customHeight="1">
      <c r="B53" s="264"/>
      <c r="C53" s="265" t="s">
        <v>200</v>
      </c>
      <c r="D53" s="266" t="s">
        <v>335</v>
      </c>
      <c r="E53" s="266"/>
      <c r="F53" s="266"/>
      <c r="G53" s="266"/>
      <c r="H53" s="267"/>
      <c r="I53" s="268" t="s">
        <v>336</v>
      </c>
      <c r="J53" s="249"/>
      <c r="K53" s="249"/>
      <c r="L53" s="249"/>
      <c r="M53" s="249"/>
      <c r="N53" s="249"/>
      <c r="O53" s="249"/>
      <c r="P53" s="249"/>
      <c r="Q53" s="249"/>
      <c r="R53" s="249"/>
      <c r="S53" s="247">
        <v>7833.749</v>
      </c>
      <c r="T53" s="61">
        <v>14281.552</v>
      </c>
      <c r="U53" s="174"/>
      <c r="V53" s="60">
        <f t="shared" si="7"/>
        <v>0</v>
      </c>
      <c r="W53" s="60">
        <f t="shared" si="8"/>
        <v>7968.14</v>
      </c>
      <c r="X53" s="60">
        <f t="shared" si="9"/>
        <v>16947.249</v>
      </c>
      <c r="Y53" s="60">
        <f t="shared" si="10"/>
        <v>303.938</v>
      </c>
      <c r="Z53" s="60">
        <f t="shared" si="11"/>
        <v>426.994</v>
      </c>
      <c r="AA53" s="60">
        <f t="shared" si="12"/>
        <v>6228.792</v>
      </c>
      <c r="AB53" s="60">
        <f t="shared" si="13"/>
        <v>14535.044</v>
      </c>
    </row>
    <row r="54" spans="2:28" ht="11.25" customHeight="1">
      <c r="B54" s="264"/>
      <c r="C54" s="265" t="s">
        <v>200</v>
      </c>
      <c r="D54" s="266" t="s">
        <v>337</v>
      </c>
      <c r="E54" s="266"/>
      <c r="F54" s="266"/>
      <c r="G54" s="266"/>
      <c r="H54" s="267"/>
      <c r="I54" s="268" t="s">
        <v>338</v>
      </c>
      <c r="J54" s="249"/>
      <c r="K54" s="249"/>
      <c r="L54" s="249"/>
      <c r="M54" s="249"/>
      <c r="N54" s="249"/>
      <c r="O54" s="249"/>
      <c r="P54" s="249"/>
      <c r="Q54" s="249"/>
      <c r="R54" s="249"/>
      <c r="S54" s="247">
        <v>142.154</v>
      </c>
      <c r="T54" s="61">
        <v>5203.032</v>
      </c>
      <c r="U54" s="174"/>
      <c r="V54" s="60">
        <f t="shared" si="7"/>
        <v>0</v>
      </c>
      <c r="W54" s="60">
        <f t="shared" si="8"/>
        <v>387.15</v>
      </c>
      <c r="X54" s="60">
        <f t="shared" si="9"/>
        <v>3571.003</v>
      </c>
      <c r="Y54" s="60">
        <f t="shared" si="10"/>
        <v>3.152</v>
      </c>
      <c r="Z54" s="60">
        <f t="shared" si="11"/>
        <v>10.137</v>
      </c>
      <c r="AA54" s="60">
        <f t="shared" si="12"/>
        <v>155.991</v>
      </c>
      <c r="AB54" s="60">
        <f t="shared" si="13"/>
        <v>5469.744</v>
      </c>
    </row>
    <row r="55" spans="2:28" ht="11.25" customHeight="1">
      <c r="B55" s="264"/>
      <c r="C55" s="265" t="s">
        <v>200</v>
      </c>
      <c r="D55" s="266" t="s">
        <v>339</v>
      </c>
      <c r="E55" s="266"/>
      <c r="F55" s="266"/>
      <c r="G55" s="266"/>
      <c r="H55" s="267"/>
      <c r="I55" s="268" t="s">
        <v>340</v>
      </c>
      <c r="J55" s="249"/>
      <c r="K55" s="249"/>
      <c r="L55" s="249"/>
      <c r="M55" s="249"/>
      <c r="N55" s="249"/>
      <c r="O55" s="249"/>
      <c r="P55" s="249"/>
      <c r="Q55" s="249"/>
      <c r="R55" s="249"/>
      <c r="S55" s="247">
        <v>279.377</v>
      </c>
      <c r="T55" s="61">
        <v>5508.445</v>
      </c>
      <c r="U55" s="174"/>
      <c r="V55" s="60">
        <f t="shared" si="7"/>
        <v>22.013</v>
      </c>
      <c r="W55" s="60">
        <f t="shared" si="8"/>
        <v>5641.428</v>
      </c>
      <c r="X55" s="60">
        <f t="shared" si="9"/>
        <v>13072.467</v>
      </c>
      <c r="Y55" s="60">
        <f t="shared" si="10"/>
        <v>1624.126</v>
      </c>
      <c r="Z55" s="60">
        <f t="shared" si="11"/>
        <v>3459.942</v>
      </c>
      <c r="AA55" s="60">
        <f t="shared" si="12"/>
        <v>337.482</v>
      </c>
      <c r="AB55" s="60">
        <f t="shared" si="13"/>
        <v>5579.6</v>
      </c>
    </row>
    <row r="56" spans="2:28" ht="11.25" customHeight="1">
      <c r="B56" s="264"/>
      <c r="C56" s="265" t="s">
        <v>200</v>
      </c>
      <c r="D56" s="266" t="s">
        <v>341</v>
      </c>
      <c r="E56" s="266"/>
      <c r="F56" s="266"/>
      <c r="G56" s="266"/>
      <c r="H56" s="267"/>
      <c r="I56" s="268" t="s">
        <v>342</v>
      </c>
      <c r="J56" s="249"/>
      <c r="K56" s="249"/>
      <c r="L56" s="249"/>
      <c r="M56" s="249"/>
      <c r="N56" s="249"/>
      <c r="O56" s="249"/>
      <c r="P56" s="249"/>
      <c r="Q56" s="249"/>
      <c r="R56" s="249"/>
      <c r="S56" s="247">
        <v>571.946</v>
      </c>
      <c r="T56" s="61">
        <v>4182.221</v>
      </c>
      <c r="U56" s="174"/>
      <c r="V56" s="60">
        <f t="shared" si="7"/>
        <v>0</v>
      </c>
      <c r="W56" s="60">
        <f t="shared" si="8"/>
        <v>216.384</v>
      </c>
      <c r="X56" s="60">
        <f t="shared" si="9"/>
        <v>2332.662</v>
      </c>
      <c r="Y56" s="60">
        <f t="shared" si="10"/>
        <v>17.491</v>
      </c>
      <c r="Z56" s="60">
        <f t="shared" si="11"/>
        <v>0.113</v>
      </c>
      <c r="AA56" s="60">
        <f t="shared" si="12"/>
        <v>572.09</v>
      </c>
      <c r="AB56" s="60">
        <f t="shared" si="13"/>
        <v>4338.036</v>
      </c>
    </row>
    <row r="57" spans="2:28" ht="11.25" customHeight="1">
      <c r="B57" s="264"/>
      <c r="C57" s="265" t="s">
        <v>200</v>
      </c>
      <c r="D57" s="266" t="s">
        <v>343</v>
      </c>
      <c r="E57" s="266"/>
      <c r="F57" s="266"/>
      <c r="G57" s="266"/>
      <c r="H57" s="267"/>
      <c r="I57" s="268" t="s">
        <v>344</v>
      </c>
      <c r="J57" s="249"/>
      <c r="K57" s="249"/>
      <c r="L57" s="249"/>
      <c r="M57" s="249"/>
      <c r="N57" s="249"/>
      <c r="O57" s="249"/>
      <c r="P57" s="249"/>
      <c r="Q57" s="249"/>
      <c r="R57" s="249"/>
      <c r="S57" s="247">
        <v>609.022</v>
      </c>
      <c r="T57" s="61">
        <v>9522.207</v>
      </c>
      <c r="U57" s="174"/>
      <c r="V57" s="60">
        <f t="shared" si="7"/>
        <v>0</v>
      </c>
      <c r="W57" s="60">
        <f t="shared" si="8"/>
        <v>993.485</v>
      </c>
      <c r="X57" s="60">
        <f t="shared" si="9"/>
        <v>5901.827</v>
      </c>
      <c r="Y57" s="60">
        <f t="shared" si="10"/>
        <v>122.036</v>
      </c>
      <c r="Z57" s="60">
        <f t="shared" si="11"/>
        <v>11.361</v>
      </c>
      <c r="AA57" s="60">
        <f t="shared" si="12"/>
        <v>592.38</v>
      </c>
      <c r="AB57" s="60">
        <f t="shared" si="13"/>
        <v>9724.526</v>
      </c>
    </row>
    <row r="58" spans="2:28" ht="11.25" customHeight="1">
      <c r="B58" s="264"/>
      <c r="C58" s="265" t="s">
        <v>200</v>
      </c>
      <c r="D58" s="266" t="s">
        <v>345</v>
      </c>
      <c r="E58" s="266"/>
      <c r="F58" s="266"/>
      <c r="G58" s="266"/>
      <c r="H58" s="267"/>
      <c r="I58" s="268" t="s">
        <v>346</v>
      </c>
      <c r="J58" s="249"/>
      <c r="K58" s="249"/>
      <c r="L58" s="249"/>
      <c r="M58" s="249"/>
      <c r="N58" s="249"/>
      <c r="O58" s="249"/>
      <c r="P58" s="249"/>
      <c r="Q58" s="249"/>
      <c r="R58" s="249"/>
      <c r="S58" s="247">
        <v>147.311</v>
      </c>
      <c r="T58" s="61">
        <v>1643.181</v>
      </c>
      <c r="U58" s="174"/>
      <c r="V58" s="60">
        <f t="shared" si="7"/>
        <v>0</v>
      </c>
      <c r="W58" s="60">
        <f t="shared" si="8"/>
        <v>907.169</v>
      </c>
      <c r="X58" s="60">
        <f t="shared" si="9"/>
        <v>746.259</v>
      </c>
      <c r="Y58" s="60">
        <f t="shared" si="10"/>
        <v>79.349</v>
      </c>
      <c r="Z58" s="60">
        <f t="shared" si="11"/>
        <v>1.685</v>
      </c>
      <c r="AA58" s="60">
        <f t="shared" si="12"/>
        <v>139.578</v>
      </c>
      <c r="AB58" s="60">
        <f t="shared" si="13"/>
        <v>1751.045</v>
      </c>
    </row>
    <row r="59" spans="2:28" ht="11.25" customHeight="1">
      <c r="B59" s="264"/>
      <c r="C59" s="265" t="s">
        <v>200</v>
      </c>
      <c r="D59" s="266" t="s">
        <v>347</v>
      </c>
      <c r="E59" s="266"/>
      <c r="F59" s="266"/>
      <c r="G59" s="266"/>
      <c r="H59" s="267"/>
      <c r="I59" s="268" t="s">
        <v>348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7">
        <v>1415.887</v>
      </c>
      <c r="T59" s="61">
        <v>9587.969</v>
      </c>
      <c r="U59" s="174"/>
      <c r="V59" s="60">
        <f t="shared" si="7"/>
        <v>0</v>
      </c>
      <c r="W59" s="60">
        <f t="shared" si="8"/>
        <v>1541.685</v>
      </c>
      <c r="X59" s="60">
        <f t="shared" si="9"/>
        <v>12759.923</v>
      </c>
      <c r="Y59" s="60">
        <f t="shared" si="10"/>
        <v>1083.008</v>
      </c>
      <c r="Z59" s="60">
        <f t="shared" si="11"/>
        <v>26.671</v>
      </c>
      <c r="AA59" s="60">
        <f t="shared" si="12"/>
        <v>1280.326</v>
      </c>
      <c r="AB59" s="60">
        <f t="shared" si="13"/>
        <v>9456.872</v>
      </c>
    </row>
    <row r="60" spans="2:28" ht="11.25" customHeight="1">
      <c r="B60" s="264"/>
      <c r="C60" s="265" t="s">
        <v>200</v>
      </c>
      <c r="D60" s="266" t="s">
        <v>349</v>
      </c>
      <c r="E60" s="266"/>
      <c r="F60" s="266"/>
      <c r="G60" s="266"/>
      <c r="H60" s="267"/>
      <c r="I60" s="268" t="s">
        <v>350</v>
      </c>
      <c r="J60" s="249"/>
      <c r="K60" s="249"/>
      <c r="L60" s="249"/>
      <c r="M60" s="249"/>
      <c r="N60" s="249"/>
      <c r="O60" s="249"/>
      <c r="P60" s="249"/>
      <c r="Q60" s="249"/>
      <c r="R60" s="249"/>
      <c r="S60" s="247">
        <v>2199.558</v>
      </c>
      <c r="T60" s="61">
        <v>8926.096</v>
      </c>
      <c r="U60" s="174"/>
      <c r="V60" s="60">
        <f t="shared" si="7"/>
        <v>0</v>
      </c>
      <c r="W60" s="60">
        <f t="shared" si="8"/>
        <v>681.505</v>
      </c>
      <c r="X60" s="60">
        <f t="shared" si="9"/>
        <v>6157.805</v>
      </c>
      <c r="Y60" s="60">
        <f t="shared" si="10"/>
        <v>12996.771</v>
      </c>
      <c r="Z60" s="60">
        <f t="shared" si="11"/>
        <v>201.986</v>
      </c>
      <c r="AA60" s="60">
        <f t="shared" si="12"/>
        <v>2045.608</v>
      </c>
      <c r="AB60" s="60">
        <f t="shared" si="13"/>
        <v>9034.96</v>
      </c>
    </row>
    <row r="61" spans="2:28" ht="11.25" customHeight="1">
      <c r="B61" s="264"/>
      <c r="C61" s="265" t="s">
        <v>200</v>
      </c>
      <c r="D61" s="266" t="s">
        <v>351</v>
      </c>
      <c r="E61" s="266"/>
      <c r="F61" s="266"/>
      <c r="G61" s="266"/>
      <c r="H61" s="267"/>
      <c r="I61" s="268" t="s">
        <v>352</v>
      </c>
      <c r="J61" s="249"/>
      <c r="K61" s="249"/>
      <c r="L61" s="249"/>
      <c r="M61" s="249"/>
      <c r="N61" s="249"/>
      <c r="O61" s="249"/>
      <c r="P61" s="249"/>
      <c r="Q61" s="249"/>
      <c r="R61" s="249"/>
      <c r="S61" s="247">
        <v>613.618</v>
      </c>
      <c r="T61" s="61">
        <v>2274.973</v>
      </c>
      <c r="U61" s="174"/>
      <c r="V61" s="60">
        <f t="shared" si="7"/>
        <v>0</v>
      </c>
      <c r="W61" s="60">
        <f t="shared" si="8"/>
        <v>202.054</v>
      </c>
      <c r="X61" s="60">
        <f t="shared" si="9"/>
        <v>568.088</v>
      </c>
      <c r="Y61" s="60">
        <f t="shared" si="10"/>
        <v>4985.941</v>
      </c>
      <c r="Z61" s="60">
        <f t="shared" si="11"/>
        <v>26.223</v>
      </c>
      <c r="AA61" s="60">
        <f t="shared" si="12"/>
        <v>622.854</v>
      </c>
      <c r="AB61" s="60">
        <f t="shared" si="13"/>
        <v>2235.475</v>
      </c>
    </row>
    <row r="62" spans="2:28" ht="11.25" customHeight="1">
      <c r="B62" s="264"/>
      <c r="C62" s="265" t="s">
        <v>200</v>
      </c>
      <c r="D62" s="266" t="s">
        <v>353</v>
      </c>
      <c r="E62" s="266"/>
      <c r="F62" s="266"/>
      <c r="G62" s="266"/>
      <c r="H62" s="267"/>
      <c r="I62" s="268" t="s">
        <v>354</v>
      </c>
      <c r="J62" s="249"/>
      <c r="K62" s="249"/>
      <c r="L62" s="249"/>
      <c r="M62" s="249"/>
      <c r="N62" s="249"/>
      <c r="O62" s="249"/>
      <c r="P62" s="249"/>
      <c r="Q62" s="249"/>
      <c r="R62" s="249"/>
      <c r="S62" s="247">
        <v>33.971</v>
      </c>
      <c r="T62" s="61">
        <v>2102.253</v>
      </c>
      <c r="U62" s="174"/>
      <c r="V62" s="60">
        <f t="shared" si="7"/>
        <v>0</v>
      </c>
      <c r="W62" s="60">
        <f t="shared" si="8"/>
        <v>5052.002</v>
      </c>
      <c r="X62" s="60">
        <f t="shared" si="9"/>
        <v>1493.573</v>
      </c>
      <c r="Y62" s="60">
        <f t="shared" si="10"/>
        <v>220.136</v>
      </c>
      <c r="Z62" s="60">
        <f t="shared" si="11"/>
        <v>3.823</v>
      </c>
      <c r="AA62" s="60">
        <f t="shared" si="12"/>
        <v>32.729</v>
      </c>
      <c r="AB62" s="60">
        <f t="shared" si="13"/>
        <v>2172.255</v>
      </c>
    </row>
    <row r="63" spans="2:28" ht="11.25" customHeight="1">
      <c r="B63" s="264"/>
      <c r="C63" s="265" t="s">
        <v>200</v>
      </c>
      <c r="D63" s="266" t="s">
        <v>355</v>
      </c>
      <c r="E63" s="266"/>
      <c r="F63" s="266"/>
      <c r="G63" s="266"/>
      <c r="H63" s="267"/>
      <c r="I63" s="268" t="s">
        <v>356</v>
      </c>
      <c r="J63" s="249"/>
      <c r="K63" s="249"/>
      <c r="L63" s="249"/>
      <c r="M63" s="249"/>
      <c r="N63" s="249"/>
      <c r="O63" s="249"/>
      <c r="P63" s="249"/>
      <c r="Q63" s="249"/>
      <c r="R63" s="249"/>
      <c r="S63" s="247">
        <v>150.682</v>
      </c>
      <c r="T63" s="61">
        <v>1553.074</v>
      </c>
      <c r="U63" s="174"/>
      <c r="V63" s="60">
        <f t="shared" si="7"/>
        <v>0</v>
      </c>
      <c r="W63" s="60">
        <f t="shared" si="8"/>
        <v>166.241</v>
      </c>
      <c r="X63" s="60">
        <f t="shared" si="9"/>
        <v>1743.3</v>
      </c>
      <c r="Y63" s="60">
        <f t="shared" si="10"/>
        <v>24.023</v>
      </c>
      <c r="Z63" s="60">
        <f t="shared" si="11"/>
        <v>2.209</v>
      </c>
      <c r="AA63" s="60">
        <f t="shared" si="12"/>
        <v>159.43</v>
      </c>
      <c r="AB63" s="60">
        <f t="shared" si="13"/>
        <v>1594.563</v>
      </c>
    </row>
    <row r="64" spans="2:28" ht="11.25" customHeight="1">
      <c r="B64" s="264"/>
      <c r="C64" s="265" t="s">
        <v>200</v>
      </c>
      <c r="D64" s="266" t="s">
        <v>357</v>
      </c>
      <c r="E64" s="266"/>
      <c r="F64" s="266"/>
      <c r="G64" s="266"/>
      <c r="H64" s="267"/>
      <c r="I64" s="268" t="s">
        <v>358</v>
      </c>
      <c r="J64" s="249"/>
      <c r="K64" s="249"/>
      <c r="L64" s="249"/>
      <c r="M64" s="249"/>
      <c r="N64" s="249"/>
      <c r="O64" s="249"/>
      <c r="P64" s="249"/>
      <c r="Q64" s="249"/>
      <c r="R64" s="249"/>
      <c r="S64" s="247">
        <v>1260.778</v>
      </c>
      <c r="T64" s="61">
        <v>6279.529</v>
      </c>
      <c r="U64" s="174"/>
      <c r="V64" s="60">
        <f t="shared" si="7"/>
        <v>0</v>
      </c>
      <c r="W64" s="60">
        <f t="shared" si="8"/>
        <v>706.539</v>
      </c>
      <c r="X64" s="60">
        <f t="shared" si="9"/>
        <v>1946.389</v>
      </c>
      <c r="Y64" s="60">
        <f t="shared" si="10"/>
        <v>602.635</v>
      </c>
      <c r="Z64" s="60">
        <f t="shared" si="11"/>
        <v>20.509</v>
      </c>
      <c r="AA64" s="60">
        <f t="shared" si="12"/>
        <v>2491.586</v>
      </c>
      <c r="AB64" s="60">
        <f t="shared" si="13"/>
        <v>6703.323</v>
      </c>
    </row>
    <row r="65" spans="2:28" ht="11.25" customHeight="1">
      <c r="B65" s="265" t="s">
        <v>200</v>
      </c>
      <c r="C65" s="292" t="s">
        <v>359</v>
      </c>
      <c r="D65" s="292"/>
      <c r="E65" s="292"/>
      <c r="F65" s="292"/>
      <c r="G65" s="292"/>
      <c r="H65" s="265"/>
      <c r="I65" s="268" t="s">
        <v>360</v>
      </c>
      <c r="J65" s="255"/>
      <c r="K65" s="255"/>
      <c r="L65" s="255"/>
      <c r="M65" s="255"/>
      <c r="N65" s="255"/>
      <c r="O65" s="255"/>
      <c r="P65" s="255"/>
      <c r="Q65" s="255"/>
      <c r="R65" s="255"/>
      <c r="S65" s="257" t="s">
        <v>37</v>
      </c>
      <c r="T65" s="176">
        <v>5042.759</v>
      </c>
      <c r="U65" s="174"/>
      <c r="V65" s="60">
        <f t="shared" si="7"/>
        <v>0</v>
      </c>
      <c r="W65" s="60">
        <f t="shared" si="8"/>
        <v>262637.087</v>
      </c>
      <c r="X65" s="60">
        <f t="shared" si="9"/>
        <v>3556.849</v>
      </c>
      <c r="Y65" s="60">
        <f t="shared" si="10"/>
        <v>15515.673</v>
      </c>
      <c r="Z65" s="60">
        <f t="shared" si="11"/>
        <v>0</v>
      </c>
      <c r="AA65" s="60" t="str">
        <f t="shared" si="12"/>
        <v>:</v>
      </c>
      <c r="AB65" s="60">
        <f t="shared" si="13"/>
        <v>5067.036</v>
      </c>
    </row>
    <row r="66" spans="2:28" ht="11.25" customHeight="1">
      <c r="B66" s="264"/>
      <c r="C66" s="265" t="s">
        <v>200</v>
      </c>
      <c r="D66" s="266" t="s">
        <v>361</v>
      </c>
      <c r="E66" s="266"/>
      <c r="F66" s="266"/>
      <c r="G66" s="266"/>
      <c r="H66" s="267"/>
      <c r="I66" s="268" t="s">
        <v>362</v>
      </c>
      <c r="J66" s="249"/>
      <c r="K66" s="249"/>
      <c r="L66" s="249"/>
      <c r="M66" s="249"/>
      <c r="N66" s="249"/>
      <c r="O66" s="249"/>
      <c r="P66" s="249"/>
      <c r="Q66" s="249"/>
      <c r="R66" s="249"/>
      <c r="S66" s="247" t="s">
        <v>37</v>
      </c>
      <c r="T66" s="61">
        <v>4019.028</v>
      </c>
      <c r="U66" s="174"/>
      <c r="V66" s="60">
        <f t="shared" si="7"/>
        <v>0</v>
      </c>
      <c r="W66" s="60">
        <f t="shared" si="8"/>
        <v>1252.979</v>
      </c>
      <c r="X66" s="60" t="str">
        <f t="shared" si="9"/>
        <v>:</v>
      </c>
      <c r="Y66" s="60">
        <f t="shared" si="10"/>
        <v>26.302</v>
      </c>
      <c r="Z66" s="60">
        <f t="shared" si="11"/>
        <v>0</v>
      </c>
      <c r="AA66" s="60" t="str">
        <f t="shared" si="12"/>
        <v>:</v>
      </c>
      <c r="AB66" s="60">
        <f t="shared" si="13"/>
        <v>4177.967</v>
      </c>
    </row>
    <row r="67" spans="2:28" ht="11.25" customHeight="1">
      <c r="B67" s="264"/>
      <c r="C67" s="265" t="s">
        <v>200</v>
      </c>
      <c r="D67" s="266" t="s">
        <v>363</v>
      </c>
      <c r="E67" s="266"/>
      <c r="F67" s="266"/>
      <c r="G67" s="266"/>
      <c r="H67" s="267"/>
      <c r="I67" s="268" t="s">
        <v>364</v>
      </c>
      <c r="J67" s="249"/>
      <c r="K67" s="249"/>
      <c r="L67" s="249"/>
      <c r="M67" s="249"/>
      <c r="N67" s="249"/>
      <c r="O67" s="249"/>
      <c r="P67" s="249"/>
      <c r="Q67" s="249"/>
      <c r="R67" s="249"/>
      <c r="S67" s="247" t="s">
        <v>37</v>
      </c>
      <c r="T67" s="61">
        <v>222.887</v>
      </c>
      <c r="U67" s="174"/>
      <c r="V67" s="60" t="str">
        <f t="shared" si="7"/>
        <v>:</v>
      </c>
      <c r="W67" s="60">
        <f t="shared" si="8"/>
        <v>250457.171</v>
      </c>
      <c r="X67" s="60">
        <f t="shared" si="9"/>
        <v>1637.116</v>
      </c>
      <c r="Y67" s="60">
        <f t="shared" si="10"/>
        <v>15476.868</v>
      </c>
      <c r="Z67" s="60">
        <f t="shared" si="11"/>
        <v>0</v>
      </c>
      <c r="AA67" s="60" t="str">
        <f t="shared" si="12"/>
        <v>:</v>
      </c>
      <c r="AB67" s="60">
        <f t="shared" si="13"/>
        <v>143.764</v>
      </c>
    </row>
    <row r="68" spans="2:28" ht="11.25" customHeight="1">
      <c r="B68" s="264"/>
      <c r="C68" s="265" t="s">
        <v>200</v>
      </c>
      <c r="D68" s="266" t="s">
        <v>365</v>
      </c>
      <c r="E68" s="266"/>
      <c r="F68" s="266"/>
      <c r="G68" s="266"/>
      <c r="H68" s="267"/>
      <c r="I68" s="268" t="s">
        <v>366</v>
      </c>
      <c r="J68" s="249"/>
      <c r="K68" s="249"/>
      <c r="L68" s="249"/>
      <c r="M68" s="249"/>
      <c r="N68" s="249"/>
      <c r="O68" s="249"/>
      <c r="P68" s="249"/>
      <c r="Q68" s="249"/>
      <c r="R68" s="249"/>
      <c r="S68" s="247" t="s">
        <v>37</v>
      </c>
      <c r="T68" s="61" t="s">
        <v>37</v>
      </c>
      <c r="U68" s="174"/>
      <c r="V68" s="60" t="str">
        <f t="shared" si="7"/>
        <v>:</v>
      </c>
      <c r="W68" s="60">
        <f t="shared" si="8"/>
        <v>6363.465</v>
      </c>
      <c r="X68" s="60" t="str">
        <f t="shared" si="9"/>
        <v>:</v>
      </c>
      <c r="Y68" s="60">
        <f t="shared" si="10"/>
        <v>0</v>
      </c>
      <c r="Z68" s="60" t="str">
        <f t="shared" si="11"/>
        <v>:</v>
      </c>
      <c r="AA68" s="60" t="str">
        <f t="shared" si="12"/>
        <v>:</v>
      </c>
      <c r="AB68" s="60" t="str">
        <f t="shared" si="13"/>
        <v>:</v>
      </c>
    </row>
    <row r="69" spans="2:28" ht="11.25" customHeight="1">
      <c r="B69" s="264"/>
      <c r="C69" s="265" t="s">
        <v>200</v>
      </c>
      <c r="D69" s="266" t="s">
        <v>367</v>
      </c>
      <c r="E69" s="266"/>
      <c r="F69" s="266"/>
      <c r="G69" s="266"/>
      <c r="H69" s="267"/>
      <c r="I69" s="268" t="s">
        <v>368</v>
      </c>
      <c r="J69" s="249"/>
      <c r="K69" s="249"/>
      <c r="L69" s="249"/>
      <c r="M69" s="249"/>
      <c r="N69" s="249"/>
      <c r="O69" s="249"/>
      <c r="P69" s="249"/>
      <c r="Q69" s="249"/>
      <c r="R69" s="249"/>
      <c r="S69" s="247" t="s">
        <v>37</v>
      </c>
      <c r="T69" s="61" t="s">
        <v>37</v>
      </c>
      <c r="U69" s="174"/>
      <c r="V69" s="60">
        <f t="shared" si="7"/>
        <v>0</v>
      </c>
      <c r="W69" s="60">
        <f t="shared" si="8"/>
        <v>4237.695</v>
      </c>
      <c r="X69" s="60" t="str">
        <f t="shared" si="9"/>
        <v>:</v>
      </c>
      <c r="Y69" s="60">
        <f t="shared" si="10"/>
        <v>6.946</v>
      </c>
      <c r="Z69" s="60">
        <f t="shared" si="11"/>
        <v>0</v>
      </c>
      <c r="AA69" s="60" t="str">
        <f t="shared" si="12"/>
        <v>:</v>
      </c>
      <c r="AB69" s="60" t="str">
        <f t="shared" si="13"/>
        <v>:</v>
      </c>
    </row>
    <row r="70" spans="2:28" ht="11.25" customHeight="1">
      <c r="B70" s="264"/>
      <c r="C70" s="265" t="s">
        <v>200</v>
      </c>
      <c r="D70" s="266" t="s">
        <v>369</v>
      </c>
      <c r="E70" s="266"/>
      <c r="F70" s="266"/>
      <c r="G70" s="266"/>
      <c r="H70" s="267"/>
      <c r="I70" s="273" t="s">
        <v>370</v>
      </c>
      <c r="J70" s="249"/>
      <c r="K70" s="249"/>
      <c r="L70" s="249"/>
      <c r="M70" s="249"/>
      <c r="N70" s="249"/>
      <c r="O70" s="249"/>
      <c r="P70" s="249"/>
      <c r="Q70" s="249"/>
      <c r="R70" s="249"/>
      <c r="S70" s="247" t="s">
        <v>37</v>
      </c>
      <c r="T70" s="61">
        <v>172.95</v>
      </c>
      <c r="U70" s="174"/>
      <c r="V70" s="60" t="str">
        <f aca="true" t="shared" si="14" ref="V70:V78">VLOOKUP($I70,$I$82:$R$209,4,FALSE)</f>
        <v>:</v>
      </c>
      <c r="W70" s="60">
        <f aca="true" t="shared" si="15" ref="W70:W78">VLOOKUP($I70,$I$82:$R$209,5,FALSE)</f>
        <v>0</v>
      </c>
      <c r="X70" s="60">
        <f aca="true" t="shared" si="16" ref="X70:X78">VLOOKUP($I70,$I$82:$R$209,6,FALSE)</f>
        <v>1911.757</v>
      </c>
      <c r="Y70" s="60">
        <f aca="true" t="shared" si="17" ref="Y70:Y78">VLOOKUP($I70,$I$82:$R$209,7,FALSE)</f>
        <v>0</v>
      </c>
      <c r="Z70" s="60" t="str">
        <f aca="true" t="shared" si="18" ref="Z70:Z78">VLOOKUP($I70,$I$82:$R$209,8,FALSE)</f>
        <v>:</v>
      </c>
      <c r="AA70" s="60" t="str">
        <f aca="true" t="shared" si="19" ref="AA70:AA78">VLOOKUP($I70,$I$82:$R$209,9,FALSE)</f>
        <v>:</v>
      </c>
      <c r="AB70" s="60">
        <f aca="true" t="shared" si="20" ref="AB70:AB78">VLOOKUP($I70,$I$82:$R$209,10,FALSE)</f>
        <v>176.86</v>
      </c>
    </row>
    <row r="71" spans="2:28" ht="11.25" customHeight="1">
      <c r="B71" s="264"/>
      <c r="C71" s="265" t="s">
        <v>200</v>
      </c>
      <c r="D71" s="266" t="s">
        <v>371</v>
      </c>
      <c r="E71" s="266"/>
      <c r="F71" s="266"/>
      <c r="G71" s="266"/>
      <c r="H71" s="267"/>
      <c r="I71" s="268" t="s">
        <v>372</v>
      </c>
      <c r="J71" s="249"/>
      <c r="K71" s="249"/>
      <c r="L71" s="249"/>
      <c r="M71" s="249"/>
      <c r="N71" s="249"/>
      <c r="O71" s="249"/>
      <c r="P71" s="249"/>
      <c r="Q71" s="249"/>
      <c r="R71" s="249"/>
      <c r="S71" s="247" t="s">
        <v>37</v>
      </c>
      <c r="T71" s="61">
        <v>627.896</v>
      </c>
      <c r="U71" s="174"/>
      <c r="V71" s="60">
        <f t="shared" si="14"/>
        <v>0</v>
      </c>
      <c r="W71" s="60">
        <f t="shared" si="15"/>
        <v>325.775</v>
      </c>
      <c r="X71" s="60">
        <f t="shared" si="16"/>
        <v>7.975</v>
      </c>
      <c r="Y71" s="60">
        <f t="shared" si="17"/>
        <v>5.559</v>
      </c>
      <c r="Z71" s="60">
        <f t="shared" si="18"/>
        <v>0</v>
      </c>
      <c r="AA71" s="60" t="str">
        <f t="shared" si="19"/>
        <v>:</v>
      </c>
      <c r="AB71" s="60">
        <f t="shared" si="20"/>
        <v>568.449</v>
      </c>
    </row>
    <row r="72" spans="2:28" ht="11.25" customHeight="1">
      <c r="B72" s="265" t="s">
        <v>200</v>
      </c>
      <c r="C72" s="292" t="s">
        <v>373</v>
      </c>
      <c r="D72" s="292"/>
      <c r="E72" s="292"/>
      <c r="F72" s="292"/>
      <c r="G72" s="292"/>
      <c r="H72" s="265"/>
      <c r="I72" s="268" t="s">
        <v>374</v>
      </c>
      <c r="J72" s="255"/>
      <c r="K72" s="255"/>
      <c r="L72" s="255"/>
      <c r="M72" s="255"/>
      <c r="N72" s="255"/>
      <c r="O72" s="255"/>
      <c r="P72" s="255"/>
      <c r="Q72" s="255"/>
      <c r="R72" s="255"/>
      <c r="S72" s="257">
        <v>30287.254</v>
      </c>
      <c r="T72" s="176">
        <v>128278.292</v>
      </c>
      <c r="U72" s="174"/>
      <c r="V72" s="60">
        <f t="shared" si="14"/>
        <v>0</v>
      </c>
      <c r="W72" s="60">
        <f t="shared" si="15"/>
        <v>57404.709</v>
      </c>
      <c r="X72" s="60">
        <f t="shared" si="16"/>
        <v>122012.088</v>
      </c>
      <c r="Y72" s="60">
        <f t="shared" si="17"/>
        <v>61024.776</v>
      </c>
      <c r="Z72" s="60">
        <f t="shared" si="18"/>
        <v>206.68</v>
      </c>
      <c r="AA72" s="60">
        <f t="shared" si="19"/>
        <v>31136.916</v>
      </c>
      <c r="AB72" s="60">
        <f t="shared" si="20"/>
        <v>128665.015</v>
      </c>
    </row>
    <row r="73" spans="2:28" ht="11.25" customHeight="1">
      <c r="B73" s="264"/>
      <c r="C73" s="265" t="s">
        <v>200</v>
      </c>
      <c r="D73" s="266" t="s">
        <v>375</v>
      </c>
      <c r="E73" s="266"/>
      <c r="F73" s="266"/>
      <c r="G73" s="266"/>
      <c r="H73" s="267"/>
      <c r="I73" s="268" t="s">
        <v>376</v>
      </c>
      <c r="J73" s="249"/>
      <c r="K73" s="249"/>
      <c r="L73" s="249"/>
      <c r="M73" s="249"/>
      <c r="N73" s="249"/>
      <c r="O73" s="249"/>
      <c r="P73" s="249"/>
      <c r="Q73" s="249"/>
      <c r="R73" s="249"/>
      <c r="S73" s="247">
        <v>9134.607</v>
      </c>
      <c r="T73" s="61">
        <v>62683.595</v>
      </c>
      <c r="U73" s="174"/>
      <c r="V73" s="60">
        <f t="shared" si="14"/>
        <v>0</v>
      </c>
      <c r="W73" s="60">
        <f t="shared" si="15"/>
        <v>10944.713</v>
      </c>
      <c r="X73" s="60">
        <f t="shared" si="16"/>
        <v>39865.739</v>
      </c>
      <c r="Y73" s="60">
        <f t="shared" si="17"/>
        <v>8810.729</v>
      </c>
      <c r="Z73" s="60">
        <f t="shared" si="18"/>
        <v>206.68</v>
      </c>
      <c r="AA73" s="60">
        <f t="shared" si="19"/>
        <v>9567.843</v>
      </c>
      <c r="AB73" s="60">
        <f t="shared" si="20"/>
        <v>63376.261</v>
      </c>
    </row>
    <row r="74" spans="2:28" ht="11.25" customHeight="1">
      <c r="B74" s="264"/>
      <c r="C74" s="265" t="s">
        <v>200</v>
      </c>
      <c r="D74" s="266" t="s">
        <v>377</v>
      </c>
      <c r="E74" s="266"/>
      <c r="F74" s="266"/>
      <c r="G74" s="266"/>
      <c r="H74" s="267"/>
      <c r="I74" s="268" t="s">
        <v>378</v>
      </c>
      <c r="J74" s="249"/>
      <c r="K74" s="249"/>
      <c r="L74" s="249"/>
      <c r="M74" s="249"/>
      <c r="N74" s="249"/>
      <c r="O74" s="249"/>
      <c r="P74" s="249"/>
      <c r="Q74" s="249"/>
      <c r="R74" s="249"/>
      <c r="S74" s="247">
        <v>20844.906</v>
      </c>
      <c r="T74" s="61">
        <v>60678.05</v>
      </c>
      <c r="U74" s="174"/>
      <c r="V74" s="60">
        <f t="shared" si="14"/>
        <v>0</v>
      </c>
      <c r="W74" s="60">
        <f t="shared" si="15"/>
        <v>28330.555</v>
      </c>
      <c r="X74" s="60">
        <f t="shared" si="16"/>
        <v>78735.702</v>
      </c>
      <c r="Y74" s="60">
        <f t="shared" si="17"/>
        <v>47909.425</v>
      </c>
      <c r="Z74" s="60">
        <f t="shared" si="18"/>
        <v>0</v>
      </c>
      <c r="AA74" s="60">
        <f t="shared" si="19"/>
        <v>21259.322</v>
      </c>
      <c r="AB74" s="60">
        <f t="shared" si="20"/>
        <v>60663.597</v>
      </c>
    </row>
    <row r="75" spans="2:28" ht="11.25" customHeight="1">
      <c r="B75" s="264"/>
      <c r="C75" s="265" t="s">
        <v>200</v>
      </c>
      <c r="D75" s="266" t="s">
        <v>379</v>
      </c>
      <c r="E75" s="266"/>
      <c r="F75" s="266"/>
      <c r="G75" s="266"/>
      <c r="H75" s="267"/>
      <c r="I75" s="268" t="s">
        <v>380</v>
      </c>
      <c r="J75" s="249"/>
      <c r="K75" s="249"/>
      <c r="L75" s="249"/>
      <c r="M75" s="249"/>
      <c r="N75" s="249"/>
      <c r="O75" s="249"/>
      <c r="P75" s="249"/>
      <c r="Q75" s="249"/>
      <c r="R75" s="249"/>
      <c r="S75" s="247">
        <v>258.084</v>
      </c>
      <c r="T75" s="61">
        <v>4598.961</v>
      </c>
      <c r="U75" s="174"/>
      <c r="V75" s="60">
        <f t="shared" si="14"/>
        <v>0</v>
      </c>
      <c r="W75" s="60">
        <f t="shared" si="15"/>
        <v>15448.615</v>
      </c>
      <c r="X75" s="60">
        <f t="shared" si="16"/>
        <v>3322.523</v>
      </c>
      <c r="Y75" s="60">
        <f t="shared" si="17"/>
        <v>2840.57</v>
      </c>
      <c r="Z75" s="60">
        <f t="shared" si="18"/>
        <v>0</v>
      </c>
      <c r="AA75" s="60">
        <f t="shared" si="19"/>
        <v>250.976</v>
      </c>
      <c r="AB75" s="60">
        <f t="shared" si="20"/>
        <v>4371.899</v>
      </c>
    </row>
    <row r="76" spans="2:28" ht="11.25" customHeight="1">
      <c r="B76" s="264"/>
      <c r="C76" s="265" t="s">
        <v>200</v>
      </c>
      <c r="D76" s="266" t="s">
        <v>381</v>
      </c>
      <c r="E76" s="266"/>
      <c r="F76" s="266"/>
      <c r="G76" s="266"/>
      <c r="H76" s="267"/>
      <c r="I76" s="268" t="s">
        <v>382</v>
      </c>
      <c r="J76" s="249"/>
      <c r="K76" s="249"/>
      <c r="L76" s="249"/>
      <c r="M76" s="249"/>
      <c r="N76" s="249"/>
      <c r="O76" s="249"/>
      <c r="P76" s="249"/>
      <c r="Q76" s="249"/>
      <c r="R76" s="249"/>
      <c r="S76" s="247">
        <v>0.001</v>
      </c>
      <c r="T76" s="61">
        <v>66.769</v>
      </c>
      <c r="U76" s="174"/>
      <c r="V76" s="60">
        <f t="shared" si="14"/>
        <v>0</v>
      </c>
      <c r="W76" s="60">
        <f t="shared" si="15"/>
        <v>1216.33</v>
      </c>
      <c r="X76" s="60">
        <f t="shared" si="16"/>
        <v>1.243</v>
      </c>
      <c r="Y76" s="60">
        <f t="shared" si="17"/>
        <v>59.896</v>
      </c>
      <c r="Z76" s="60">
        <f t="shared" si="18"/>
        <v>0</v>
      </c>
      <c r="AA76" s="60">
        <f t="shared" si="19"/>
        <v>0</v>
      </c>
      <c r="AB76" s="60">
        <f t="shared" si="20"/>
        <v>58.01</v>
      </c>
    </row>
    <row r="77" spans="2:28" ht="11.25" customHeight="1">
      <c r="B77" s="293"/>
      <c r="C77" s="283" t="s">
        <v>200</v>
      </c>
      <c r="D77" s="284" t="s">
        <v>383</v>
      </c>
      <c r="E77" s="284"/>
      <c r="F77" s="284"/>
      <c r="G77" s="284"/>
      <c r="H77" s="285"/>
      <c r="I77" s="286" t="s">
        <v>384</v>
      </c>
      <c r="J77" s="258"/>
      <c r="K77" s="258"/>
      <c r="L77" s="258"/>
      <c r="M77" s="258"/>
      <c r="N77" s="258"/>
      <c r="O77" s="258"/>
      <c r="P77" s="258"/>
      <c r="Q77" s="258"/>
      <c r="R77" s="258"/>
      <c r="S77" s="252">
        <v>49.663</v>
      </c>
      <c r="T77" s="63">
        <v>250.918</v>
      </c>
      <c r="U77" s="174"/>
      <c r="V77" s="60">
        <f t="shared" si="14"/>
        <v>0</v>
      </c>
      <c r="W77" s="60">
        <f t="shared" si="15"/>
        <v>1464.492</v>
      </c>
      <c r="X77" s="60">
        <f t="shared" si="16"/>
        <v>86.874</v>
      </c>
      <c r="Y77" s="60">
        <f t="shared" si="17"/>
        <v>1404.153</v>
      </c>
      <c r="Z77" s="60">
        <f t="shared" si="18"/>
        <v>0</v>
      </c>
      <c r="AA77" s="60">
        <f t="shared" si="19"/>
        <v>58.776</v>
      </c>
      <c r="AB77" s="60">
        <f t="shared" si="20"/>
        <v>195.246</v>
      </c>
    </row>
    <row r="78" spans="2:28" ht="11.25" customHeight="1">
      <c r="B78" s="269" t="s">
        <v>385</v>
      </c>
      <c r="C78" s="269"/>
      <c r="D78" s="269"/>
      <c r="E78" s="269"/>
      <c r="F78" s="269"/>
      <c r="G78" s="269"/>
      <c r="H78" s="290"/>
      <c r="I78" s="272" t="s">
        <v>386</v>
      </c>
      <c r="J78" s="248"/>
      <c r="K78" s="248"/>
      <c r="L78" s="248"/>
      <c r="M78" s="248"/>
      <c r="N78" s="248"/>
      <c r="O78" s="248"/>
      <c r="P78" s="248"/>
      <c r="Q78" s="248"/>
      <c r="R78" s="248"/>
      <c r="S78" s="259">
        <v>23.73</v>
      </c>
      <c r="T78" s="218">
        <v>255.345</v>
      </c>
      <c r="U78" s="174"/>
      <c r="V78" s="60">
        <f t="shared" si="14"/>
        <v>-51.39</v>
      </c>
      <c r="W78" s="60">
        <f t="shared" si="15"/>
        <v>2132.918</v>
      </c>
      <c r="X78" s="60">
        <f t="shared" si="16"/>
        <v>-566.603</v>
      </c>
      <c r="Y78" s="60">
        <f t="shared" si="17"/>
        <v>-88.428</v>
      </c>
      <c r="Z78" s="60">
        <f t="shared" si="18"/>
        <v>0.005</v>
      </c>
      <c r="AA78" s="60">
        <f t="shared" si="19"/>
        <v>77.458</v>
      </c>
      <c r="AB78" s="60">
        <f t="shared" si="20"/>
        <v>348.391</v>
      </c>
    </row>
    <row r="79" spans="2:4" s="295" customFormat="1" ht="16.5" customHeight="1">
      <c r="B79" s="295" t="s">
        <v>493</v>
      </c>
      <c r="D79" s="294"/>
    </row>
    <row r="80" spans="2:18" ht="15">
      <c r="B80" s="232" t="s">
        <v>444</v>
      </c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</row>
    <row r="81" spans="10:18" ht="40.5" hidden="1">
      <c r="J81" s="54" t="s">
        <v>13</v>
      </c>
      <c r="K81" s="54" t="s">
        <v>29</v>
      </c>
      <c r="L81" s="54" t="s">
        <v>32</v>
      </c>
      <c r="M81" s="54" t="s">
        <v>198</v>
      </c>
      <c r="N81" s="54" t="s">
        <v>33</v>
      </c>
      <c r="O81" s="54" t="s">
        <v>57</v>
      </c>
      <c r="P81" s="54" t="s">
        <v>182</v>
      </c>
      <c r="Q81" s="54" t="s">
        <v>79</v>
      </c>
      <c r="R81" s="54" t="s">
        <v>78</v>
      </c>
    </row>
    <row r="82" spans="9:18" ht="15" hidden="1">
      <c r="I82" s="215" t="s">
        <v>201</v>
      </c>
      <c r="J82" s="58">
        <v>116090.477</v>
      </c>
      <c r="K82" s="58">
        <v>2865.862</v>
      </c>
      <c r="L82" s="58">
        <v>4797.038</v>
      </c>
      <c r="M82" s="58">
        <v>24487.45</v>
      </c>
      <c r="N82" s="58">
        <v>59170.511</v>
      </c>
      <c r="O82" s="58">
        <v>217298.396</v>
      </c>
      <c r="P82" s="58">
        <v>13286.924</v>
      </c>
      <c r="Q82" s="58">
        <v>1016.864</v>
      </c>
      <c r="R82" s="58" t="s">
        <v>37</v>
      </c>
    </row>
    <row r="83" spans="9:18" ht="15" hidden="1">
      <c r="I83" s="216" t="s">
        <v>202</v>
      </c>
      <c r="J83" s="58">
        <v>650.927</v>
      </c>
      <c r="K83" s="58">
        <v>0</v>
      </c>
      <c r="L83" s="58">
        <v>0</v>
      </c>
      <c r="M83" s="58">
        <v>1096.599</v>
      </c>
      <c r="N83" s="58" t="s">
        <v>37</v>
      </c>
      <c r="O83" s="58">
        <v>0</v>
      </c>
      <c r="P83" s="58" t="s">
        <v>37</v>
      </c>
      <c r="Q83" s="58" t="s">
        <v>37</v>
      </c>
      <c r="R83" s="58" t="s">
        <v>37</v>
      </c>
    </row>
    <row r="84" spans="9:18" ht="15" hidden="1">
      <c r="I84" s="210" t="s">
        <v>203</v>
      </c>
      <c r="J84" s="58">
        <v>104696.403</v>
      </c>
      <c r="K84" s="58">
        <v>77.649</v>
      </c>
      <c r="L84" s="58">
        <v>0</v>
      </c>
      <c r="M84" s="58">
        <v>865222.209</v>
      </c>
      <c r="N84" s="58">
        <v>329615.422</v>
      </c>
      <c r="O84" s="58">
        <v>18373.145</v>
      </c>
      <c r="P84" s="58">
        <v>472.408</v>
      </c>
      <c r="Q84" s="58">
        <v>5.759</v>
      </c>
      <c r="R84" s="58">
        <v>32020.465</v>
      </c>
    </row>
    <row r="85" spans="9:18" ht="15" hidden="1">
      <c r="I85" s="207" t="s">
        <v>204</v>
      </c>
      <c r="J85" s="58">
        <v>12946.488</v>
      </c>
      <c r="K85" s="58">
        <v>8.602</v>
      </c>
      <c r="L85" s="61">
        <v>0</v>
      </c>
      <c r="M85" s="58">
        <v>347630.429</v>
      </c>
      <c r="N85" s="61">
        <v>59394.092</v>
      </c>
      <c r="O85" s="58">
        <v>13410.456</v>
      </c>
      <c r="P85" s="61">
        <v>36.964</v>
      </c>
      <c r="Q85" s="61">
        <v>1.815</v>
      </c>
      <c r="R85" s="61">
        <v>31259.955</v>
      </c>
    </row>
    <row r="86" spans="9:18" ht="15" hidden="1">
      <c r="I86" s="212" t="s">
        <v>205</v>
      </c>
      <c r="J86" s="62">
        <v>1766.41</v>
      </c>
      <c r="K86" s="62">
        <v>-575.872</v>
      </c>
      <c r="L86" s="63">
        <v>-132.028</v>
      </c>
      <c r="M86" s="62">
        <v>4156.907</v>
      </c>
      <c r="N86" s="63">
        <v>-4748.49</v>
      </c>
      <c r="O86" s="63">
        <v>-173.854</v>
      </c>
      <c r="P86" s="62">
        <v>-7.327</v>
      </c>
      <c r="Q86" s="63" t="s">
        <v>37</v>
      </c>
      <c r="R86" s="63" t="s">
        <v>37</v>
      </c>
    </row>
    <row r="87" spans="9:18" ht="15" hidden="1">
      <c r="I87" s="208" t="s">
        <v>206</v>
      </c>
      <c r="J87" s="64">
        <v>210257.73</v>
      </c>
      <c r="K87" s="64">
        <v>2359.039</v>
      </c>
      <c r="L87" s="64">
        <v>4665.01</v>
      </c>
      <c r="M87" s="64">
        <v>547332.731</v>
      </c>
      <c r="N87" s="64">
        <v>324643.349</v>
      </c>
      <c r="O87" s="64">
        <v>222087.234</v>
      </c>
      <c r="P87" s="64">
        <v>13715.041</v>
      </c>
      <c r="Q87" s="64">
        <v>1020.809</v>
      </c>
      <c r="R87" s="64">
        <v>760.512</v>
      </c>
    </row>
    <row r="88" spans="9:18" ht="15" hidden="1">
      <c r="I88" s="211" t="s">
        <v>207</v>
      </c>
      <c r="J88" s="58">
        <v>0</v>
      </c>
      <c r="K88" s="58">
        <v>0</v>
      </c>
      <c r="L88" s="58">
        <v>0</v>
      </c>
      <c r="M88" s="58">
        <v>43253.194</v>
      </c>
      <c r="N88" s="58">
        <v>42.849</v>
      </c>
      <c r="O88" s="58">
        <v>16.694</v>
      </c>
      <c r="P88" s="58" t="s">
        <v>37</v>
      </c>
      <c r="Q88" s="58" t="s">
        <v>37</v>
      </c>
      <c r="R88" s="58" t="s">
        <v>37</v>
      </c>
    </row>
    <row r="89" spans="9:18" ht="15" hidden="1">
      <c r="I89" s="208" t="s">
        <v>208</v>
      </c>
      <c r="J89" s="64">
        <v>210257.73</v>
      </c>
      <c r="K89" s="64">
        <v>2359.039</v>
      </c>
      <c r="L89" s="64">
        <v>4665.01</v>
      </c>
      <c r="M89" s="64">
        <v>504079.537</v>
      </c>
      <c r="N89" s="64">
        <v>324600.501</v>
      </c>
      <c r="O89" s="64">
        <v>222070.539</v>
      </c>
      <c r="P89" s="64">
        <v>13715.041</v>
      </c>
      <c r="Q89" s="64">
        <v>1020.809</v>
      </c>
      <c r="R89" s="64">
        <v>760.512</v>
      </c>
    </row>
    <row r="90" spans="9:18" ht="15" hidden="1">
      <c r="I90" s="212" t="s">
        <v>209</v>
      </c>
      <c r="J90" s="62" t="s">
        <v>37</v>
      </c>
      <c r="K90" s="62" t="s">
        <v>37</v>
      </c>
      <c r="L90" s="63" t="s">
        <v>37</v>
      </c>
      <c r="M90" s="62">
        <v>40906.37</v>
      </c>
      <c r="N90" s="63" t="s">
        <v>37</v>
      </c>
      <c r="O90" s="62">
        <v>0.004</v>
      </c>
      <c r="P90" s="62" t="s">
        <v>37</v>
      </c>
      <c r="Q90" s="63" t="s">
        <v>37</v>
      </c>
      <c r="R90" s="63" t="s">
        <v>37</v>
      </c>
    </row>
    <row r="91" spans="9:18" ht="15" hidden="1">
      <c r="I91" s="208" t="s">
        <v>210</v>
      </c>
      <c r="J91" s="65">
        <v>210257.73</v>
      </c>
      <c r="K91" s="65">
        <v>2359.039</v>
      </c>
      <c r="L91" s="65">
        <v>4665.01</v>
      </c>
      <c r="M91" s="65">
        <v>463173.164</v>
      </c>
      <c r="N91" s="65">
        <v>324600.501</v>
      </c>
      <c r="O91" s="65">
        <v>222070.535</v>
      </c>
      <c r="P91" s="65">
        <v>13715.041</v>
      </c>
      <c r="Q91" s="65">
        <v>1020.809</v>
      </c>
      <c r="R91" s="65">
        <v>760.512</v>
      </c>
    </row>
    <row r="92" spans="9:18" ht="15" hidden="1">
      <c r="I92" s="211" t="s">
        <v>211</v>
      </c>
      <c r="J92" s="58" t="s">
        <v>37</v>
      </c>
      <c r="K92" s="58" t="s">
        <v>37</v>
      </c>
      <c r="L92" s="58" t="s">
        <v>37</v>
      </c>
      <c r="M92" s="58" t="s">
        <v>37</v>
      </c>
      <c r="N92" s="58" t="s">
        <v>37</v>
      </c>
      <c r="O92" s="58" t="s">
        <v>37</v>
      </c>
      <c r="P92" s="58" t="s">
        <v>37</v>
      </c>
      <c r="Q92" s="58" t="s">
        <v>37</v>
      </c>
      <c r="R92" s="58" t="s">
        <v>37</v>
      </c>
    </row>
    <row r="93" spans="9:18" ht="15" hidden="1">
      <c r="I93" s="207" t="s">
        <v>212</v>
      </c>
      <c r="J93" s="61" t="s">
        <v>37</v>
      </c>
      <c r="K93" s="61" t="s">
        <v>37</v>
      </c>
      <c r="L93" s="61" t="s">
        <v>37</v>
      </c>
      <c r="M93" s="61" t="s">
        <v>37</v>
      </c>
      <c r="N93" s="61" t="s">
        <v>37</v>
      </c>
      <c r="O93" s="61" t="s">
        <v>37</v>
      </c>
      <c r="P93" s="61" t="s">
        <v>37</v>
      </c>
      <c r="Q93" s="61" t="s">
        <v>37</v>
      </c>
      <c r="R93" s="61" t="s">
        <v>37</v>
      </c>
    </row>
    <row r="94" spans="9:18" ht="15" hidden="1">
      <c r="I94" s="212" t="s">
        <v>213</v>
      </c>
      <c r="J94" s="63" t="s">
        <v>37</v>
      </c>
      <c r="K94" s="63" t="s">
        <v>37</v>
      </c>
      <c r="L94" s="63" t="s">
        <v>37</v>
      </c>
      <c r="M94" s="63" t="s">
        <v>37</v>
      </c>
      <c r="N94" s="63" t="s">
        <v>37</v>
      </c>
      <c r="O94" s="63" t="s">
        <v>37</v>
      </c>
      <c r="P94" s="63" t="s">
        <v>37</v>
      </c>
      <c r="Q94" s="63" t="s">
        <v>37</v>
      </c>
      <c r="R94" s="63" t="s">
        <v>37</v>
      </c>
    </row>
    <row r="95" spans="9:18" ht="15" hidden="1">
      <c r="I95" s="208" t="s">
        <v>214</v>
      </c>
      <c r="J95" s="64">
        <v>212154.158</v>
      </c>
      <c r="K95" s="64">
        <v>2072.413</v>
      </c>
      <c r="L95" s="64">
        <v>4626.947</v>
      </c>
      <c r="M95" s="64">
        <v>705053.559</v>
      </c>
      <c r="N95" s="64">
        <v>95441.413</v>
      </c>
      <c r="O95" s="64">
        <v>137783.113</v>
      </c>
      <c r="P95" s="64">
        <v>9281.537</v>
      </c>
      <c r="Q95" s="64">
        <v>1581.627</v>
      </c>
      <c r="R95" s="64">
        <v>3292.035</v>
      </c>
    </row>
    <row r="96" spans="9:18" ht="15" hidden="1">
      <c r="I96" s="211" t="s">
        <v>215</v>
      </c>
      <c r="J96" s="58">
        <v>142366.906</v>
      </c>
      <c r="K96" s="58">
        <v>1975.183</v>
      </c>
      <c r="L96" s="58">
        <v>2367.554</v>
      </c>
      <c r="M96" s="58">
        <v>14534.76</v>
      </c>
      <c r="N96" s="58">
        <v>93581.559</v>
      </c>
      <c r="O96" s="58">
        <v>121974.436</v>
      </c>
      <c r="P96" s="58">
        <v>9281.537</v>
      </c>
      <c r="Q96" s="58">
        <v>1581.627</v>
      </c>
      <c r="R96" s="58">
        <v>3292.035</v>
      </c>
    </row>
    <row r="97" spans="9:18" ht="15" hidden="1">
      <c r="I97" s="207" t="s">
        <v>217</v>
      </c>
      <c r="J97" s="58">
        <v>84862.392</v>
      </c>
      <c r="K97" s="58">
        <v>673.196</v>
      </c>
      <c r="L97" s="61">
        <v>2264.049</v>
      </c>
      <c r="M97" s="58">
        <v>6386.641</v>
      </c>
      <c r="N97" s="61">
        <v>33038.306</v>
      </c>
      <c r="O97" s="58">
        <v>82198.848</v>
      </c>
      <c r="P97" s="58">
        <v>1960.732</v>
      </c>
      <c r="Q97" s="61">
        <v>0.172</v>
      </c>
      <c r="R97" s="61" t="s">
        <v>37</v>
      </c>
    </row>
    <row r="98" spans="9:18" ht="15" hidden="1">
      <c r="I98" s="207" t="s">
        <v>219</v>
      </c>
      <c r="J98" s="58">
        <v>51312.042</v>
      </c>
      <c r="K98" s="58">
        <v>1003.45</v>
      </c>
      <c r="L98" s="61">
        <v>99.614</v>
      </c>
      <c r="M98" s="58">
        <v>4140.341</v>
      </c>
      <c r="N98" s="61">
        <v>34127.906</v>
      </c>
      <c r="O98" s="58">
        <v>21098.322</v>
      </c>
      <c r="P98" s="58">
        <v>3464.461</v>
      </c>
      <c r="Q98" s="61">
        <v>9.115</v>
      </c>
      <c r="R98" s="61" t="s">
        <v>37</v>
      </c>
    </row>
    <row r="99" spans="9:18" ht="15" hidden="1">
      <c r="I99" s="207" t="s">
        <v>221</v>
      </c>
      <c r="J99" s="58">
        <v>2803.464</v>
      </c>
      <c r="K99" s="58">
        <v>235.942</v>
      </c>
      <c r="L99" s="61">
        <v>0</v>
      </c>
      <c r="M99" s="58">
        <v>628.33</v>
      </c>
      <c r="N99" s="61">
        <v>5923.898</v>
      </c>
      <c r="O99" s="58">
        <v>5956.084</v>
      </c>
      <c r="P99" s="58">
        <v>661.967</v>
      </c>
      <c r="Q99" s="61">
        <v>0</v>
      </c>
      <c r="R99" s="61" t="s">
        <v>37</v>
      </c>
    </row>
    <row r="100" spans="9:18" ht="15" hidden="1">
      <c r="I100" s="207" t="s">
        <v>223</v>
      </c>
      <c r="J100" s="58">
        <v>1090.693</v>
      </c>
      <c r="K100" s="58">
        <v>1.943</v>
      </c>
      <c r="L100" s="61">
        <v>0.778</v>
      </c>
      <c r="M100" s="58">
        <v>799.89</v>
      </c>
      <c r="N100" s="61">
        <v>2122.414</v>
      </c>
      <c r="O100" s="58">
        <v>3958.517</v>
      </c>
      <c r="P100" s="58">
        <v>931.833</v>
      </c>
      <c r="Q100" s="61">
        <v>62.153</v>
      </c>
      <c r="R100" s="61" t="s">
        <v>37</v>
      </c>
    </row>
    <row r="101" spans="9:18" ht="15" hidden="1">
      <c r="I101" s="207" t="s">
        <v>225</v>
      </c>
      <c r="J101" s="58">
        <v>2146.964</v>
      </c>
      <c r="K101" s="58">
        <v>57.252</v>
      </c>
      <c r="L101" s="61">
        <v>3.113</v>
      </c>
      <c r="M101" s="58">
        <v>2529.278</v>
      </c>
      <c r="N101" s="61">
        <v>17930.025</v>
      </c>
      <c r="O101" s="58">
        <v>8320.663</v>
      </c>
      <c r="P101" s="58">
        <v>2155.679</v>
      </c>
      <c r="Q101" s="61">
        <v>549.712</v>
      </c>
      <c r="R101" s="61" t="s">
        <v>37</v>
      </c>
    </row>
    <row r="102" spans="9:18" ht="15" hidden="1">
      <c r="I102" s="207" t="s">
        <v>227</v>
      </c>
      <c r="J102" s="58">
        <v>151.348</v>
      </c>
      <c r="K102" s="58">
        <v>3.401</v>
      </c>
      <c r="L102" s="61">
        <v>0</v>
      </c>
      <c r="M102" s="58">
        <v>50.278</v>
      </c>
      <c r="N102" s="61">
        <v>439.007</v>
      </c>
      <c r="O102" s="58">
        <v>442.008</v>
      </c>
      <c r="P102" s="58">
        <v>106.862</v>
      </c>
      <c r="Q102" s="61">
        <v>395.714</v>
      </c>
      <c r="R102" s="61" t="s">
        <v>37</v>
      </c>
    </row>
    <row r="103" spans="9:18" ht="15" hidden="1">
      <c r="I103" s="207" t="s">
        <v>229</v>
      </c>
      <c r="J103" s="58" t="s">
        <v>37</v>
      </c>
      <c r="K103" s="58" t="s">
        <v>37</v>
      </c>
      <c r="L103" s="61" t="s">
        <v>37</v>
      </c>
      <c r="M103" s="58" t="s">
        <v>37</v>
      </c>
      <c r="N103" s="61" t="s">
        <v>37</v>
      </c>
      <c r="O103" s="58" t="s">
        <v>37</v>
      </c>
      <c r="P103" s="58" t="s">
        <v>37</v>
      </c>
      <c r="Q103" s="61" t="s">
        <v>37</v>
      </c>
      <c r="R103" s="61">
        <v>138.401</v>
      </c>
    </row>
    <row r="104" spans="9:18" ht="15" hidden="1">
      <c r="I104" s="207" t="s">
        <v>231</v>
      </c>
      <c r="J104" s="58" t="s">
        <v>37</v>
      </c>
      <c r="K104" s="58" t="s">
        <v>37</v>
      </c>
      <c r="L104" s="61" t="s">
        <v>37</v>
      </c>
      <c r="M104" s="58" t="s">
        <v>37</v>
      </c>
      <c r="N104" s="61" t="s">
        <v>37</v>
      </c>
      <c r="O104" s="58" t="s">
        <v>37</v>
      </c>
      <c r="P104" s="58" t="s">
        <v>37</v>
      </c>
      <c r="Q104" s="61" t="s">
        <v>37</v>
      </c>
      <c r="R104" s="61">
        <v>44.831</v>
      </c>
    </row>
    <row r="105" spans="9:18" ht="15" hidden="1">
      <c r="I105" s="207" t="s">
        <v>233</v>
      </c>
      <c r="J105" s="58" t="s">
        <v>37</v>
      </c>
      <c r="K105" s="58" t="s">
        <v>37</v>
      </c>
      <c r="L105" s="61" t="s">
        <v>37</v>
      </c>
      <c r="M105" s="58" t="s">
        <v>37</v>
      </c>
      <c r="N105" s="61" t="s">
        <v>37</v>
      </c>
      <c r="O105" s="58" t="s">
        <v>37</v>
      </c>
      <c r="P105" s="58" t="s">
        <v>37</v>
      </c>
      <c r="Q105" s="61" t="s">
        <v>37</v>
      </c>
      <c r="R105" s="61">
        <v>3108.805</v>
      </c>
    </row>
    <row r="106" spans="9:18" ht="15" hidden="1">
      <c r="I106" s="207" t="s">
        <v>235</v>
      </c>
      <c r="J106" s="58" t="s">
        <v>37</v>
      </c>
      <c r="K106" s="58" t="s">
        <v>37</v>
      </c>
      <c r="L106" s="61" t="s">
        <v>37</v>
      </c>
      <c r="M106" s="58" t="s">
        <v>37</v>
      </c>
      <c r="N106" s="61" t="s">
        <v>37</v>
      </c>
      <c r="O106" s="58" t="s">
        <v>37</v>
      </c>
      <c r="P106" s="58" t="s">
        <v>37</v>
      </c>
      <c r="Q106" s="61">
        <v>564.762</v>
      </c>
      <c r="R106" s="61" t="s">
        <v>37</v>
      </c>
    </row>
    <row r="107" spans="9:18" ht="15" hidden="1">
      <c r="I107" s="207" t="s">
        <v>237</v>
      </c>
      <c r="J107" s="58">
        <v>34669.946</v>
      </c>
      <c r="K107" s="58">
        <v>0</v>
      </c>
      <c r="L107" s="61">
        <v>194.025</v>
      </c>
      <c r="M107" s="58">
        <v>294.274</v>
      </c>
      <c r="N107" s="61">
        <v>0</v>
      </c>
      <c r="O107" s="58">
        <v>0</v>
      </c>
      <c r="P107" s="58" t="s">
        <v>37</v>
      </c>
      <c r="Q107" s="61" t="s">
        <v>37</v>
      </c>
      <c r="R107" s="61" t="s">
        <v>37</v>
      </c>
    </row>
    <row r="108" spans="9:18" ht="15" hidden="1">
      <c r="I108" s="207" t="s">
        <v>239</v>
      </c>
      <c r="J108" s="58">
        <v>30186.068</v>
      </c>
      <c r="K108" s="58">
        <v>0</v>
      </c>
      <c r="L108" s="61">
        <v>0</v>
      </c>
      <c r="M108" s="58">
        <v>43.525</v>
      </c>
      <c r="N108" s="61">
        <v>41.853</v>
      </c>
      <c r="O108" s="58">
        <v>0.015</v>
      </c>
      <c r="P108" s="58" t="s">
        <v>37</v>
      </c>
      <c r="Q108" s="61" t="s">
        <v>37</v>
      </c>
      <c r="R108" s="61" t="s">
        <v>37</v>
      </c>
    </row>
    <row r="109" spans="9:18" ht="15" hidden="1">
      <c r="I109" s="207" t="s">
        <v>241</v>
      </c>
      <c r="J109" s="58">
        <v>511.396</v>
      </c>
      <c r="K109" s="58">
        <v>0</v>
      </c>
      <c r="L109" s="61">
        <v>428.52</v>
      </c>
      <c r="M109" s="58">
        <v>0.259</v>
      </c>
      <c r="N109" s="61">
        <v>6.535</v>
      </c>
      <c r="O109" s="58">
        <v>0</v>
      </c>
      <c r="P109" s="58" t="s">
        <v>37</v>
      </c>
      <c r="Q109" s="61" t="s">
        <v>37</v>
      </c>
      <c r="R109" s="61" t="s">
        <v>37</v>
      </c>
    </row>
    <row r="110" spans="9:18" ht="15" hidden="1">
      <c r="I110" s="207" t="s">
        <v>242</v>
      </c>
      <c r="J110" s="58" t="s">
        <v>37</v>
      </c>
      <c r="K110" s="58" t="s">
        <v>37</v>
      </c>
      <c r="L110" s="61" t="s">
        <v>37</v>
      </c>
      <c r="M110" s="58">
        <v>690059.767</v>
      </c>
      <c r="N110" s="61" t="s">
        <v>37</v>
      </c>
      <c r="O110" s="58" t="s">
        <v>37</v>
      </c>
      <c r="P110" s="58" t="s">
        <v>37</v>
      </c>
      <c r="Q110" s="61" t="s">
        <v>37</v>
      </c>
      <c r="R110" s="61" t="s">
        <v>37</v>
      </c>
    </row>
    <row r="111" spans="9:18" ht="15" hidden="1">
      <c r="I111" s="207" t="s">
        <v>243</v>
      </c>
      <c r="J111" s="58" t="s">
        <v>37</v>
      </c>
      <c r="K111" s="58" t="s">
        <v>37</v>
      </c>
      <c r="L111" s="61" t="s">
        <v>37</v>
      </c>
      <c r="M111" s="58">
        <v>587001.766</v>
      </c>
      <c r="N111" s="61" t="s">
        <v>37</v>
      </c>
      <c r="O111" s="58" t="s">
        <v>37</v>
      </c>
      <c r="P111" s="58" t="s">
        <v>37</v>
      </c>
      <c r="Q111" s="61" t="s">
        <v>37</v>
      </c>
      <c r="R111" s="61" t="s">
        <v>37</v>
      </c>
    </row>
    <row r="112" spans="9:18" ht="15" hidden="1">
      <c r="I112" s="207" t="s">
        <v>244</v>
      </c>
      <c r="J112" s="58" t="s">
        <v>37</v>
      </c>
      <c r="K112" s="58" t="s">
        <v>37</v>
      </c>
      <c r="L112" s="61" t="s">
        <v>37</v>
      </c>
      <c r="M112" s="58">
        <v>14852.575</v>
      </c>
      <c r="N112" s="61" t="s">
        <v>37</v>
      </c>
      <c r="O112" s="58">
        <v>0</v>
      </c>
      <c r="P112" s="58" t="s">
        <v>37</v>
      </c>
      <c r="Q112" s="61" t="s">
        <v>37</v>
      </c>
      <c r="R112" s="61" t="s">
        <v>37</v>
      </c>
    </row>
    <row r="113" spans="9:18" ht="15" hidden="1">
      <c r="I113" s="207" t="s">
        <v>245</v>
      </c>
      <c r="J113" s="58" t="s">
        <v>37</v>
      </c>
      <c r="K113" s="58" t="s">
        <v>37</v>
      </c>
      <c r="L113" s="61" t="s">
        <v>37</v>
      </c>
      <c r="M113" s="58">
        <v>24944.738</v>
      </c>
      <c r="N113" s="61" t="s">
        <v>37</v>
      </c>
      <c r="O113" s="58">
        <v>0</v>
      </c>
      <c r="P113" s="58" t="s">
        <v>37</v>
      </c>
      <c r="Q113" s="61" t="s">
        <v>37</v>
      </c>
      <c r="R113" s="61" t="s">
        <v>37</v>
      </c>
    </row>
    <row r="114" spans="9:18" ht="15" hidden="1">
      <c r="I114" s="207" t="s">
        <v>246</v>
      </c>
      <c r="J114" s="58" t="s">
        <v>37</v>
      </c>
      <c r="K114" s="58" t="s">
        <v>37</v>
      </c>
      <c r="L114" s="61" t="s">
        <v>37</v>
      </c>
      <c r="M114" s="58">
        <v>35507.463</v>
      </c>
      <c r="N114" s="61" t="s">
        <v>37</v>
      </c>
      <c r="O114" s="58">
        <v>0</v>
      </c>
      <c r="P114" s="58" t="s">
        <v>37</v>
      </c>
      <c r="Q114" s="61" t="s">
        <v>37</v>
      </c>
      <c r="R114" s="61" t="s">
        <v>37</v>
      </c>
    </row>
    <row r="115" spans="9:18" ht="15" hidden="1">
      <c r="I115" s="207" t="s">
        <v>247</v>
      </c>
      <c r="J115" s="58" t="s">
        <v>37</v>
      </c>
      <c r="K115" s="58" t="s">
        <v>37</v>
      </c>
      <c r="L115" s="61" t="s">
        <v>37</v>
      </c>
      <c r="M115" s="58">
        <v>12716.186</v>
      </c>
      <c r="N115" s="61" t="s">
        <v>37</v>
      </c>
      <c r="O115" s="58" t="s">
        <v>37</v>
      </c>
      <c r="P115" s="58" t="s">
        <v>37</v>
      </c>
      <c r="Q115" s="61" t="s">
        <v>37</v>
      </c>
      <c r="R115" s="61" t="s">
        <v>37</v>
      </c>
    </row>
    <row r="116" spans="9:18" ht="15" hidden="1">
      <c r="I116" s="207" t="s">
        <v>248</v>
      </c>
      <c r="J116" s="58" t="s">
        <v>37</v>
      </c>
      <c r="K116" s="58" t="s">
        <v>37</v>
      </c>
      <c r="L116" s="61" t="s">
        <v>37</v>
      </c>
      <c r="M116" s="58">
        <v>15037.036</v>
      </c>
      <c r="N116" s="61" t="s">
        <v>37</v>
      </c>
      <c r="O116" s="58">
        <v>0</v>
      </c>
      <c r="P116" s="58" t="s">
        <v>37</v>
      </c>
      <c r="Q116" s="61" t="s">
        <v>37</v>
      </c>
      <c r="R116" s="61" t="s">
        <v>37</v>
      </c>
    </row>
    <row r="117" spans="9:18" ht="15" hidden="1">
      <c r="I117" s="207" t="s">
        <v>250</v>
      </c>
      <c r="J117" s="58">
        <v>11.869</v>
      </c>
      <c r="K117" s="58">
        <v>0</v>
      </c>
      <c r="L117" s="61">
        <v>0</v>
      </c>
      <c r="M117" s="58">
        <v>0</v>
      </c>
      <c r="N117" s="61" t="s">
        <v>37</v>
      </c>
      <c r="O117" s="58">
        <v>0</v>
      </c>
      <c r="P117" s="58">
        <v>0</v>
      </c>
      <c r="Q117" s="61" t="s">
        <v>37</v>
      </c>
      <c r="R117" s="61" t="s">
        <v>37</v>
      </c>
    </row>
    <row r="118" spans="9:18" ht="15" hidden="1">
      <c r="I118" s="209" t="s">
        <v>252</v>
      </c>
      <c r="J118" s="58">
        <v>4145.972</v>
      </c>
      <c r="K118" s="58">
        <v>97.23</v>
      </c>
      <c r="L118" s="61">
        <v>0</v>
      </c>
      <c r="M118" s="58" t="s">
        <v>37</v>
      </c>
      <c r="N118" s="61" t="s">
        <v>37</v>
      </c>
      <c r="O118" s="58">
        <v>0</v>
      </c>
      <c r="P118" s="58">
        <v>0</v>
      </c>
      <c r="Q118" s="61" t="s">
        <v>37</v>
      </c>
      <c r="R118" s="61" t="s">
        <v>37</v>
      </c>
    </row>
    <row r="119" spans="9:18" ht="15" hidden="1">
      <c r="I119" s="207" t="s">
        <v>254</v>
      </c>
      <c r="J119" s="58">
        <v>0</v>
      </c>
      <c r="K119" s="58">
        <v>0</v>
      </c>
      <c r="L119" s="61">
        <v>1636.847</v>
      </c>
      <c r="M119" s="58" t="s">
        <v>37</v>
      </c>
      <c r="N119" s="61" t="s">
        <v>37</v>
      </c>
      <c r="O119" s="58" t="s">
        <v>37</v>
      </c>
      <c r="P119" s="58" t="s">
        <v>37</v>
      </c>
      <c r="Q119" s="61" t="s">
        <v>37</v>
      </c>
      <c r="R119" s="61" t="s">
        <v>37</v>
      </c>
    </row>
    <row r="120" spans="9:18" ht="15" hidden="1">
      <c r="I120" s="207" t="s">
        <v>255</v>
      </c>
      <c r="J120" s="58" t="s">
        <v>37</v>
      </c>
      <c r="K120" s="58" t="s">
        <v>37</v>
      </c>
      <c r="L120" s="61" t="s">
        <v>37</v>
      </c>
      <c r="M120" s="58">
        <v>120.696</v>
      </c>
      <c r="N120" s="61" t="s">
        <v>37</v>
      </c>
      <c r="O120" s="58">
        <v>353.042</v>
      </c>
      <c r="P120" s="58" t="s">
        <v>37</v>
      </c>
      <c r="Q120" s="61" t="s">
        <v>37</v>
      </c>
      <c r="R120" s="61" t="s">
        <v>37</v>
      </c>
    </row>
    <row r="121" spans="9:18" ht="15" hidden="1">
      <c r="I121" s="207" t="s">
        <v>256</v>
      </c>
      <c r="J121" s="58" t="s">
        <v>37</v>
      </c>
      <c r="K121" s="58" t="s">
        <v>37</v>
      </c>
      <c r="L121" s="61" t="s">
        <v>37</v>
      </c>
      <c r="M121" s="58" t="s">
        <v>37</v>
      </c>
      <c r="N121" s="61" t="s">
        <v>37</v>
      </c>
      <c r="O121" s="58">
        <v>15123.251</v>
      </c>
      <c r="P121" s="58" t="s">
        <v>37</v>
      </c>
      <c r="Q121" s="61" t="s">
        <v>37</v>
      </c>
      <c r="R121" s="61" t="s">
        <v>37</v>
      </c>
    </row>
    <row r="122" spans="9:18" ht="15" hidden="1">
      <c r="I122" s="207" t="s">
        <v>258</v>
      </c>
      <c r="J122" s="58" t="s">
        <v>37</v>
      </c>
      <c r="K122" s="58" t="s">
        <v>37</v>
      </c>
      <c r="L122" s="61" t="s">
        <v>37</v>
      </c>
      <c r="M122" s="58" t="s">
        <v>37</v>
      </c>
      <c r="N122" s="61" t="s">
        <v>37</v>
      </c>
      <c r="O122" s="58">
        <v>236.826</v>
      </c>
      <c r="P122" s="58" t="s">
        <v>37</v>
      </c>
      <c r="Q122" s="61" t="s">
        <v>37</v>
      </c>
      <c r="R122" s="61" t="s">
        <v>37</v>
      </c>
    </row>
    <row r="123" spans="9:18" ht="15" hidden="1">
      <c r="I123" s="207" t="s">
        <v>259</v>
      </c>
      <c r="J123" s="58" t="s">
        <v>37</v>
      </c>
      <c r="K123" s="58" t="s">
        <v>37</v>
      </c>
      <c r="L123" s="61" t="s">
        <v>37</v>
      </c>
      <c r="M123" s="58" t="s">
        <v>37</v>
      </c>
      <c r="N123" s="61">
        <v>0</v>
      </c>
      <c r="O123" s="58" t="s">
        <v>37</v>
      </c>
      <c r="P123" s="58" t="s">
        <v>37</v>
      </c>
      <c r="Q123" s="61" t="s">
        <v>37</v>
      </c>
      <c r="R123" s="61" t="s">
        <v>37</v>
      </c>
    </row>
    <row r="124" spans="9:18" ht="15" hidden="1">
      <c r="I124" s="217" t="s">
        <v>260</v>
      </c>
      <c r="J124" s="62">
        <v>262.004</v>
      </c>
      <c r="K124" s="62">
        <v>0</v>
      </c>
      <c r="L124" s="63">
        <v>0</v>
      </c>
      <c r="M124" s="62">
        <v>0.28</v>
      </c>
      <c r="N124" s="63">
        <v>1811.467</v>
      </c>
      <c r="O124" s="62">
        <v>95.54</v>
      </c>
      <c r="P124" s="62">
        <v>0</v>
      </c>
      <c r="Q124" s="63" t="s">
        <v>37</v>
      </c>
      <c r="R124" s="63" t="s">
        <v>37</v>
      </c>
    </row>
    <row r="125" spans="9:18" ht="15" hidden="1">
      <c r="I125" s="208" t="s">
        <v>261</v>
      </c>
      <c r="J125" s="64">
        <v>29681.328</v>
      </c>
      <c r="K125" s="64">
        <v>66.226</v>
      </c>
      <c r="L125" s="64" t="s">
        <v>37</v>
      </c>
      <c r="M125" s="64">
        <v>688750.924</v>
      </c>
      <c r="N125" s="64">
        <v>383.554</v>
      </c>
      <c r="O125" s="64">
        <v>15198.769</v>
      </c>
      <c r="P125" s="64" t="s">
        <v>37</v>
      </c>
      <c r="Q125" s="64">
        <v>56337.761</v>
      </c>
      <c r="R125" s="64">
        <v>253313.673</v>
      </c>
    </row>
    <row r="126" spans="9:18" ht="15" hidden="1">
      <c r="I126" s="211" t="s">
        <v>262</v>
      </c>
      <c r="J126" s="58" t="s">
        <v>37</v>
      </c>
      <c r="K126" s="58" t="s">
        <v>37</v>
      </c>
      <c r="L126" s="58" t="s">
        <v>37</v>
      </c>
      <c r="M126" s="58" t="s">
        <v>37</v>
      </c>
      <c r="N126" s="58" t="s">
        <v>37</v>
      </c>
      <c r="O126" s="58" t="s">
        <v>37</v>
      </c>
      <c r="P126" s="58" t="s">
        <v>37</v>
      </c>
      <c r="Q126" s="58">
        <v>56337.761</v>
      </c>
      <c r="R126" s="58">
        <v>253313.673</v>
      </c>
    </row>
    <row r="127" spans="9:18" ht="15" hidden="1">
      <c r="I127" s="209" t="s">
        <v>263</v>
      </c>
      <c r="J127" s="58" t="s">
        <v>37</v>
      </c>
      <c r="K127" s="58" t="s">
        <v>37</v>
      </c>
      <c r="L127" s="61" t="s">
        <v>37</v>
      </c>
      <c r="M127" s="58" t="s">
        <v>37</v>
      </c>
      <c r="N127" s="61" t="s">
        <v>37</v>
      </c>
      <c r="O127" s="58" t="s">
        <v>37</v>
      </c>
      <c r="P127" s="58" t="s">
        <v>37</v>
      </c>
      <c r="Q127" s="61" t="s">
        <v>37</v>
      </c>
      <c r="R127" s="61">
        <v>188606.467</v>
      </c>
    </row>
    <row r="128" spans="9:18" ht="15" hidden="1">
      <c r="I128" s="209" t="s">
        <v>264</v>
      </c>
      <c r="J128" s="58" t="s">
        <v>37</v>
      </c>
      <c r="K128" s="58" t="s">
        <v>37</v>
      </c>
      <c r="L128" s="61" t="s">
        <v>37</v>
      </c>
      <c r="M128" s="58" t="s">
        <v>37</v>
      </c>
      <c r="N128" s="61" t="s">
        <v>37</v>
      </c>
      <c r="O128" s="58" t="s">
        <v>37</v>
      </c>
      <c r="P128" s="58" t="s">
        <v>37</v>
      </c>
      <c r="Q128" s="61">
        <v>33930.896</v>
      </c>
      <c r="R128" s="61">
        <v>40448.118</v>
      </c>
    </row>
    <row r="129" spans="9:18" ht="15" hidden="1">
      <c r="I129" s="209" t="s">
        <v>265</v>
      </c>
      <c r="J129" s="58" t="s">
        <v>37</v>
      </c>
      <c r="K129" s="58" t="s">
        <v>37</v>
      </c>
      <c r="L129" s="61" t="s">
        <v>37</v>
      </c>
      <c r="M129" s="58" t="s">
        <v>37</v>
      </c>
      <c r="N129" s="61" t="s">
        <v>37</v>
      </c>
      <c r="O129" s="58" t="s">
        <v>37</v>
      </c>
      <c r="P129" s="58" t="s">
        <v>37</v>
      </c>
      <c r="Q129" s="61">
        <v>13905.782</v>
      </c>
      <c r="R129" s="61" t="s">
        <v>37</v>
      </c>
    </row>
    <row r="130" spans="9:18" ht="15" hidden="1">
      <c r="I130" s="209" t="s">
        <v>266</v>
      </c>
      <c r="J130" s="58" t="s">
        <v>37</v>
      </c>
      <c r="K130" s="58" t="s">
        <v>37</v>
      </c>
      <c r="L130" s="61" t="s">
        <v>37</v>
      </c>
      <c r="M130" s="58" t="s">
        <v>37</v>
      </c>
      <c r="N130" s="61" t="s">
        <v>37</v>
      </c>
      <c r="O130" s="58" t="s">
        <v>37</v>
      </c>
      <c r="P130" s="58" t="s">
        <v>37</v>
      </c>
      <c r="Q130" s="61" t="s">
        <v>37</v>
      </c>
      <c r="R130" s="61">
        <v>5225.007</v>
      </c>
    </row>
    <row r="131" spans="9:18" ht="15" hidden="1">
      <c r="I131" s="209" t="s">
        <v>267</v>
      </c>
      <c r="J131" s="58" t="s">
        <v>37</v>
      </c>
      <c r="K131" s="58" t="s">
        <v>37</v>
      </c>
      <c r="L131" s="61" t="s">
        <v>37</v>
      </c>
      <c r="M131" s="58" t="s">
        <v>37</v>
      </c>
      <c r="N131" s="61" t="s">
        <v>37</v>
      </c>
      <c r="O131" s="58" t="s">
        <v>37</v>
      </c>
      <c r="P131" s="58" t="s">
        <v>37</v>
      </c>
      <c r="Q131" s="61">
        <v>5504.613</v>
      </c>
      <c r="R131" s="61">
        <v>16379.972</v>
      </c>
    </row>
    <row r="132" spans="9:18" ht="15" hidden="1">
      <c r="I132" s="209" t="s">
        <v>268</v>
      </c>
      <c r="J132" s="58" t="s">
        <v>37</v>
      </c>
      <c r="K132" s="58" t="s">
        <v>37</v>
      </c>
      <c r="L132" s="61" t="s">
        <v>37</v>
      </c>
      <c r="M132" s="58" t="s">
        <v>37</v>
      </c>
      <c r="N132" s="61" t="s">
        <v>37</v>
      </c>
      <c r="O132" s="58" t="s">
        <v>37</v>
      </c>
      <c r="P132" s="58" t="s">
        <v>37</v>
      </c>
      <c r="Q132" s="61">
        <v>951.358</v>
      </c>
      <c r="R132" s="61" t="s">
        <v>37</v>
      </c>
    </row>
    <row r="133" spans="9:18" ht="15" hidden="1">
      <c r="I133" s="207" t="s">
        <v>269</v>
      </c>
      <c r="J133" s="58" t="s">
        <v>37</v>
      </c>
      <c r="K133" s="58" t="s">
        <v>37</v>
      </c>
      <c r="L133" s="61" t="s">
        <v>37</v>
      </c>
      <c r="M133" s="58" t="s">
        <v>37</v>
      </c>
      <c r="N133" s="61" t="s">
        <v>37</v>
      </c>
      <c r="O133" s="58" t="s">
        <v>37</v>
      </c>
      <c r="P133" s="58" t="s">
        <v>37</v>
      </c>
      <c r="Q133" s="61">
        <v>512.905</v>
      </c>
      <c r="R133" s="61" t="s">
        <v>37</v>
      </c>
    </row>
    <row r="134" spans="9:18" ht="15" hidden="1">
      <c r="I134" s="207" t="s">
        <v>270</v>
      </c>
      <c r="J134" s="58" t="s">
        <v>37</v>
      </c>
      <c r="K134" s="58" t="s">
        <v>37</v>
      </c>
      <c r="L134" s="61" t="s">
        <v>37</v>
      </c>
      <c r="M134" s="58" t="s">
        <v>37</v>
      </c>
      <c r="N134" s="61" t="s">
        <v>37</v>
      </c>
      <c r="O134" s="58" t="s">
        <v>37</v>
      </c>
      <c r="P134" s="58" t="s">
        <v>37</v>
      </c>
      <c r="Q134" s="61">
        <v>43.209</v>
      </c>
      <c r="R134" s="61" t="s">
        <v>37</v>
      </c>
    </row>
    <row r="135" spans="9:18" ht="15" hidden="1">
      <c r="I135" s="207" t="s">
        <v>272</v>
      </c>
      <c r="J135" s="58" t="s">
        <v>37</v>
      </c>
      <c r="K135" s="58" t="s">
        <v>37</v>
      </c>
      <c r="L135" s="61" t="s">
        <v>37</v>
      </c>
      <c r="M135" s="58" t="s">
        <v>37</v>
      </c>
      <c r="N135" s="61" t="s">
        <v>37</v>
      </c>
      <c r="O135" s="58" t="s">
        <v>37</v>
      </c>
      <c r="P135" s="58" t="s">
        <v>37</v>
      </c>
      <c r="Q135" s="61" t="s">
        <v>37</v>
      </c>
      <c r="R135" s="61">
        <v>2260.932</v>
      </c>
    </row>
    <row r="136" spans="9:18" ht="15" hidden="1">
      <c r="I136" s="207" t="s">
        <v>273</v>
      </c>
      <c r="J136" s="58" t="s">
        <v>37</v>
      </c>
      <c r="K136" s="58" t="s">
        <v>37</v>
      </c>
      <c r="L136" s="61" t="s">
        <v>37</v>
      </c>
      <c r="M136" s="58" t="s">
        <v>37</v>
      </c>
      <c r="N136" s="61" t="s">
        <v>37</v>
      </c>
      <c r="O136" s="58" t="s">
        <v>37</v>
      </c>
      <c r="P136" s="58" t="s">
        <v>37</v>
      </c>
      <c r="Q136" s="61">
        <v>1488.999</v>
      </c>
      <c r="R136" s="61">
        <v>393.18</v>
      </c>
    </row>
    <row r="137" spans="9:18" ht="15" hidden="1">
      <c r="I137" s="207" t="s">
        <v>274</v>
      </c>
      <c r="J137" s="58">
        <v>25933.784</v>
      </c>
      <c r="K137" s="58" t="s">
        <v>37</v>
      </c>
      <c r="L137" s="61" t="s">
        <v>37</v>
      </c>
      <c r="M137" s="58" t="s">
        <v>37</v>
      </c>
      <c r="N137" s="61" t="s">
        <v>37</v>
      </c>
      <c r="O137" s="58" t="s">
        <v>37</v>
      </c>
      <c r="P137" s="58" t="s">
        <v>37</v>
      </c>
      <c r="Q137" s="61" t="s">
        <v>37</v>
      </c>
      <c r="R137" s="61" t="s">
        <v>37</v>
      </c>
    </row>
    <row r="138" spans="9:18" ht="15" hidden="1">
      <c r="I138" s="207" t="s">
        <v>275</v>
      </c>
      <c r="J138" s="58">
        <v>0</v>
      </c>
      <c r="K138" s="58" t="s">
        <v>37</v>
      </c>
      <c r="L138" s="61" t="s">
        <v>37</v>
      </c>
      <c r="M138" s="58" t="s">
        <v>37</v>
      </c>
      <c r="N138" s="61" t="s">
        <v>37</v>
      </c>
      <c r="O138" s="58" t="s">
        <v>37</v>
      </c>
      <c r="P138" s="58" t="s">
        <v>37</v>
      </c>
      <c r="Q138" s="61" t="s">
        <v>37</v>
      </c>
      <c r="R138" s="61" t="s">
        <v>37</v>
      </c>
    </row>
    <row r="139" spans="9:18" ht="15" hidden="1">
      <c r="I139" s="207" t="s">
        <v>276</v>
      </c>
      <c r="J139" s="58">
        <v>0</v>
      </c>
      <c r="K139" s="58" t="s">
        <v>37</v>
      </c>
      <c r="L139" s="61" t="s">
        <v>37</v>
      </c>
      <c r="M139" s="58" t="s">
        <v>37</v>
      </c>
      <c r="N139" s="61" t="s">
        <v>37</v>
      </c>
      <c r="O139" s="58" t="s">
        <v>37</v>
      </c>
      <c r="P139" s="58" t="s">
        <v>37</v>
      </c>
      <c r="Q139" s="61" t="s">
        <v>37</v>
      </c>
      <c r="R139" s="61" t="s">
        <v>37</v>
      </c>
    </row>
    <row r="140" spans="9:18" ht="15" hidden="1">
      <c r="I140" s="207" t="s">
        <v>277</v>
      </c>
      <c r="J140" s="58" t="s">
        <v>37</v>
      </c>
      <c r="K140" s="58" t="s">
        <v>37</v>
      </c>
      <c r="L140" s="61" t="s">
        <v>37</v>
      </c>
      <c r="M140" s="58">
        <v>685825.989</v>
      </c>
      <c r="N140" s="61" t="s">
        <v>37</v>
      </c>
      <c r="O140" s="58">
        <v>0</v>
      </c>
      <c r="P140" s="58" t="s">
        <v>37</v>
      </c>
      <c r="Q140" s="61" t="s">
        <v>37</v>
      </c>
      <c r="R140" s="61" t="s">
        <v>37</v>
      </c>
    </row>
    <row r="141" spans="9:18" ht="15" hidden="1">
      <c r="I141" s="207" t="s">
        <v>278</v>
      </c>
      <c r="J141" s="58" t="s">
        <v>37</v>
      </c>
      <c r="K141" s="58" t="s">
        <v>37</v>
      </c>
      <c r="L141" s="61" t="s">
        <v>37</v>
      </c>
      <c r="M141" s="58">
        <v>582961.489</v>
      </c>
      <c r="N141" s="61" t="s">
        <v>37</v>
      </c>
      <c r="O141" s="58" t="s">
        <v>37</v>
      </c>
      <c r="P141" s="58" t="s">
        <v>37</v>
      </c>
      <c r="Q141" s="61" t="s">
        <v>37</v>
      </c>
      <c r="R141" s="61" t="s">
        <v>37</v>
      </c>
    </row>
    <row r="142" spans="9:18" ht="15" hidden="1">
      <c r="I142" s="207" t="s">
        <v>279</v>
      </c>
      <c r="J142" s="58" t="s">
        <v>37</v>
      </c>
      <c r="K142" s="58" t="s">
        <v>37</v>
      </c>
      <c r="L142" s="61" t="s">
        <v>37</v>
      </c>
      <c r="M142" s="58">
        <v>14575.367</v>
      </c>
      <c r="N142" s="61" t="s">
        <v>37</v>
      </c>
      <c r="O142" s="58" t="s">
        <v>37</v>
      </c>
      <c r="P142" s="58" t="s">
        <v>37</v>
      </c>
      <c r="Q142" s="61" t="s">
        <v>37</v>
      </c>
      <c r="R142" s="61" t="s">
        <v>37</v>
      </c>
    </row>
    <row r="143" spans="9:18" ht="15" hidden="1">
      <c r="I143" s="207" t="s">
        <v>280</v>
      </c>
      <c r="J143" s="58" t="s">
        <v>37</v>
      </c>
      <c r="K143" s="58" t="s">
        <v>37</v>
      </c>
      <c r="L143" s="61" t="s">
        <v>37</v>
      </c>
      <c r="M143" s="58">
        <v>25325.097</v>
      </c>
      <c r="N143" s="61" t="s">
        <v>37</v>
      </c>
      <c r="O143" s="58" t="s">
        <v>37</v>
      </c>
      <c r="P143" s="58" t="s">
        <v>37</v>
      </c>
      <c r="Q143" s="61" t="s">
        <v>37</v>
      </c>
      <c r="R143" s="61" t="s">
        <v>37</v>
      </c>
    </row>
    <row r="144" spans="9:18" ht="15" hidden="1">
      <c r="I144" s="207" t="s">
        <v>281</v>
      </c>
      <c r="J144" s="58" t="s">
        <v>37</v>
      </c>
      <c r="K144" s="58" t="s">
        <v>37</v>
      </c>
      <c r="L144" s="61" t="s">
        <v>37</v>
      </c>
      <c r="M144" s="58">
        <v>35058.155</v>
      </c>
      <c r="N144" s="61" t="s">
        <v>37</v>
      </c>
      <c r="O144" s="58">
        <v>0</v>
      </c>
      <c r="P144" s="58" t="s">
        <v>37</v>
      </c>
      <c r="Q144" s="61" t="s">
        <v>37</v>
      </c>
      <c r="R144" s="61" t="s">
        <v>37</v>
      </c>
    </row>
    <row r="145" spans="9:18" ht="15" hidden="1">
      <c r="I145" s="207" t="s">
        <v>282</v>
      </c>
      <c r="J145" s="58" t="s">
        <v>37</v>
      </c>
      <c r="K145" s="58" t="s">
        <v>37</v>
      </c>
      <c r="L145" s="61" t="s">
        <v>37</v>
      </c>
      <c r="M145" s="58">
        <v>13053.306</v>
      </c>
      <c r="N145" s="61" t="s">
        <v>37</v>
      </c>
      <c r="O145" s="58" t="s">
        <v>37</v>
      </c>
      <c r="P145" s="58" t="s">
        <v>37</v>
      </c>
      <c r="Q145" s="61" t="s">
        <v>37</v>
      </c>
      <c r="R145" s="61" t="s">
        <v>37</v>
      </c>
    </row>
    <row r="146" spans="9:18" ht="15" hidden="1">
      <c r="I146" s="207" t="s">
        <v>283</v>
      </c>
      <c r="J146" s="58" t="s">
        <v>37</v>
      </c>
      <c r="K146" s="58" t="s">
        <v>37</v>
      </c>
      <c r="L146" s="61" t="s">
        <v>37</v>
      </c>
      <c r="M146" s="58">
        <v>14852.575</v>
      </c>
      <c r="N146" s="61" t="s">
        <v>37</v>
      </c>
      <c r="O146" s="58">
        <v>0</v>
      </c>
      <c r="P146" s="58" t="s">
        <v>37</v>
      </c>
      <c r="Q146" s="61" t="s">
        <v>37</v>
      </c>
      <c r="R146" s="61" t="s">
        <v>37</v>
      </c>
    </row>
    <row r="147" spans="9:18" ht="15" hidden="1">
      <c r="I147" s="207" t="s">
        <v>284</v>
      </c>
      <c r="J147" s="58">
        <v>7.916</v>
      </c>
      <c r="K147" s="58" t="s">
        <v>37</v>
      </c>
      <c r="L147" s="61" t="s">
        <v>37</v>
      </c>
      <c r="M147" s="58" t="s">
        <v>37</v>
      </c>
      <c r="N147" s="61" t="s">
        <v>37</v>
      </c>
      <c r="O147" s="58" t="s">
        <v>37</v>
      </c>
      <c r="P147" s="58" t="s">
        <v>37</v>
      </c>
      <c r="Q147" s="61" t="s">
        <v>37</v>
      </c>
      <c r="R147" s="61" t="s">
        <v>37</v>
      </c>
    </row>
    <row r="148" spans="9:18" ht="15" hidden="1">
      <c r="I148" s="207" t="s">
        <v>285</v>
      </c>
      <c r="J148" s="58">
        <v>3739.627</v>
      </c>
      <c r="K148" s="58">
        <v>66.226</v>
      </c>
      <c r="L148" s="61" t="s">
        <v>37</v>
      </c>
      <c r="M148" s="58" t="s">
        <v>37</v>
      </c>
      <c r="N148" s="61" t="s">
        <v>37</v>
      </c>
      <c r="O148" s="58" t="s">
        <v>37</v>
      </c>
      <c r="P148" s="58" t="s">
        <v>37</v>
      </c>
      <c r="Q148" s="61" t="s">
        <v>37</v>
      </c>
      <c r="R148" s="61" t="s">
        <v>37</v>
      </c>
    </row>
    <row r="149" spans="9:18" ht="15" hidden="1">
      <c r="I149" s="207" t="s">
        <v>286</v>
      </c>
      <c r="J149" s="58" t="s">
        <v>37</v>
      </c>
      <c r="K149" s="58" t="s">
        <v>37</v>
      </c>
      <c r="L149" s="61" t="s">
        <v>37</v>
      </c>
      <c r="M149" s="58">
        <v>0</v>
      </c>
      <c r="N149" s="61" t="s">
        <v>37</v>
      </c>
      <c r="O149" s="58" t="s">
        <v>37</v>
      </c>
      <c r="P149" s="58" t="s">
        <v>37</v>
      </c>
      <c r="Q149" s="61" t="s">
        <v>37</v>
      </c>
      <c r="R149" s="61" t="s">
        <v>37</v>
      </c>
    </row>
    <row r="150" spans="9:18" ht="15" hidden="1">
      <c r="I150" s="207" t="s">
        <v>287</v>
      </c>
      <c r="J150" s="58" t="s">
        <v>37</v>
      </c>
      <c r="K150" s="58" t="s">
        <v>37</v>
      </c>
      <c r="L150" s="61" t="s">
        <v>37</v>
      </c>
      <c r="M150" s="58" t="s">
        <v>37</v>
      </c>
      <c r="N150" s="61">
        <v>383.554</v>
      </c>
      <c r="O150" s="58" t="s">
        <v>37</v>
      </c>
      <c r="P150" s="58" t="s">
        <v>37</v>
      </c>
      <c r="Q150" s="61" t="s">
        <v>37</v>
      </c>
      <c r="R150" s="61" t="s">
        <v>37</v>
      </c>
    </row>
    <row r="151" spans="9:18" ht="15" hidden="1">
      <c r="I151" s="207" t="s">
        <v>288</v>
      </c>
      <c r="J151" s="58" t="s">
        <v>37</v>
      </c>
      <c r="K151" s="58" t="s">
        <v>37</v>
      </c>
      <c r="L151" s="61" t="s">
        <v>37</v>
      </c>
      <c r="M151" s="58" t="s">
        <v>37</v>
      </c>
      <c r="N151" s="61" t="s">
        <v>37</v>
      </c>
      <c r="O151" s="58">
        <v>15115.37</v>
      </c>
      <c r="P151" s="58" t="s">
        <v>37</v>
      </c>
      <c r="Q151" s="61" t="s">
        <v>37</v>
      </c>
      <c r="R151" s="61" t="s">
        <v>37</v>
      </c>
    </row>
    <row r="152" spans="9:18" ht="15" hidden="1">
      <c r="I152" s="209" t="s">
        <v>289</v>
      </c>
      <c r="J152" s="58" t="s">
        <v>37</v>
      </c>
      <c r="K152" s="58" t="s">
        <v>37</v>
      </c>
      <c r="L152" s="61" t="s">
        <v>37</v>
      </c>
      <c r="M152" s="58" t="s">
        <v>37</v>
      </c>
      <c r="N152" s="61" t="s">
        <v>37</v>
      </c>
      <c r="O152" s="58">
        <v>83.397</v>
      </c>
      <c r="P152" s="58" t="s">
        <v>37</v>
      </c>
      <c r="Q152" s="61" t="s">
        <v>37</v>
      </c>
      <c r="R152" s="61" t="s">
        <v>37</v>
      </c>
    </row>
    <row r="153" spans="9:18" ht="15" hidden="1">
      <c r="I153" s="207" t="s">
        <v>290</v>
      </c>
      <c r="J153" s="58" t="s">
        <v>37</v>
      </c>
      <c r="K153" s="58" t="s">
        <v>37</v>
      </c>
      <c r="L153" s="61" t="s">
        <v>37</v>
      </c>
      <c r="M153" s="58">
        <v>1598.346</v>
      </c>
      <c r="N153" s="61" t="s">
        <v>37</v>
      </c>
      <c r="O153" s="58" t="s">
        <v>37</v>
      </c>
      <c r="P153" s="58" t="s">
        <v>37</v>
      </c>
      <c r="Q153" s="61" t="s">
        <v>37</v>
      </c>
      <c r="R153" s="61" t="s">
        <v>37</v>
      </c>
    </row>
    <row r="154" spans="9:18" ht="15" hidden="1">
      <c r="I154" s="212" t="s">
        <v>291</v>
      </c>
      <c r="J154" s="62">
        <v>0</v>
      </c>
      <c r="K154" s="62">
        <v>0</v>
      </c>
      <c r="L154" s="63" t="s">
        <v>37</v>
      </c>
      <c r="M154" s="62">
        <v>1326.589</v>
      </c>
      <c r="N154" s="63" t="s">
        <v>37</v>
      </c>
      <c r="O154" s="62" t="s">
        <v>37</v>
      </c>
      <c r="P154" s="62" t="s">
        <v>37</v>
      </c>
      <c r="Q154" s="63" t="s">
        <v>37</v>
      </c>
      <c r="R154" s="63" t="s">
        <v>37</v>
      </c>
    </row>
    <row r="155" spans="9:18" ht="15" hidden="1">
      <c r="I155" s="208" t="s">
        <v>292</v>
      </c>
      <c r="J155" s="64">
        <v>695.673</v>
      </c>
      <c r="K155" s="64">
        <v>15.311</v>
      </c>
      <c r="L155" s="64">
        <v>0</v>
      </c>
      <c r="M155" s="64">
        <v>25091.14</v>
      </c>
      <c r="N155" s="64">
        <v>13013.077</v>
      </c>
      <c r="O155" s="64">
        <v>588.777</v>
      </c>
      <c r="P155" s="64">
        <v>32.277</v>
      </c>
      <c r="Q155" s="64">
        <v>4407.909</v>
      </c>
      <c r="R155" s="64">
        <v>18746.032</v>
      </c>
    </row>
    <row r="156" spans="9:18" ht="15" hidden="1">
      <c r="I156" s="211" t="s">
        <v>294</v>
      </c>
      <c r="J156" s="58">
        <v>10.236</v>
      </c>
      <c r="K156" s="58">
        <v>0</v>
      </c>
      <c r="L156" s="58">
        <v>0</v>
      </c>
      <c r="M156" s="58">
        <v>42.31</v>
      </c>
      <c r="N156" s="58">
        <v>77.489</v>
      </c>
      <c r="O156" s="58">
        <v>8.545</v>
      </c>
      <c r="P156" s="58">
        <v>0.043</v>
      </c>
      <c r="Q156" s="58">
        <v>1239.329</v>
      </c>
      <c r="R156" s="58">
        <v>12044.743</v>
      </c>
    </row>
    <row r="157" spans="9:18" ht="15" hidden="1">
      <c r="I157" s="209" t="s">
        <v>296</v>
      </c>
      <c r="J157" s="58">
        <v>309.148</v>
      </c>
      <c r="K157" s="58">
        <v>0</v>
      </c>
      <c r="L157" s="61">
        <v>0</v>
      </c>
      <c r="M157" s="58">
        <v>77.48</v>
      </c>
      <c r="N157" s="61">
        <v>22.102</v>
      </c>
      <c r="O157" s="58">
        <v>0.781</v>
      </c>
      <c r="P157" s="58">
        <v>0.024</v>
      </c>
      <c r="Q157" s="61">
        <v>111.409</v>
      </c>
      <c r="R157" s="61">
        <v>857.459</v>
      </c>
    </row>
    <row r="158" spans="9:18" ht="15" hidden="1">
      <c r="I158" s="207" t="s">
        <v>298</v>
      </c>
      <c r="J158" s="58" t="s">
        <v>37</v>
      </c>
      <c r="K158" s="58" t="s">
        <v>37</v>
      </c>
      <c r="L158" s="61" t="s">
        <v>37</v>
      </c>
      <c r="M158" s="58">
        <v>19.037</v>
      </c>
      <c r="N158" s="61">
        <v>3043.028</v>
      </c>
      <c r="O158" s="58">
        <v>0</v>
      </c>
      <c r="P158" s="58" t="s">
        <v>37</v>
      </c>
      <c r="Q158" s="61">
        <v>22.335</v>
      </c>
      <c r="R158" s="61">
        <v>605.463</v>
      </c>
    </row>
    <row r="159" spans="9:18" ht="15" hidden="1">
      <c r="I159" s="207" t="s">
        <v>299</v>
      </c>
      <c r="J159" s="58">
        <v>0</v>
      </c>
      <c r="K159" s="58">
        <v>0</v>
      </c>
      <c r="L159" s="61">
        <v>0</v>
      </c>
      <c r="M159" s="58" t="s">
        <v>37</v>
      </c>
      <c r="N159" s="61" t="s">
        <v>37</v>
      </c>
      <c r="O159" s="58">
        <v>0</v>
      </c>
      <c r="P159" s="58">
        <v>0</v>
      </c>
      <c r="Q159" s="61">
        <v>0.758</v>
      </c>
      <c r="R159" s="61">
        <v>0.109</v>
      </c>
    </row>
    <row r="160" spans="9:18" ht="15" hidden="1">
      <c r="I160" s="207" t="s">
        <v>300</v>
      </c>
      <c r="J160" s="58">
        <v>174.872</v>
      </c>
      <c r="K160" s="58">
        <v>0</v>
      </c>
      <c r="L160" s="61">
        <v>0</v>
      </c>
      <c r="M160" s="58">
        <v>0.24</v>
      </c>
      <c r="N160" s="61">
        <v>127.7</v>
      </c>
      <c r="O160" s="58">
        <v>10.008</v>
      </c>
      <c r="P160" s="58">
        <v>4.104</v>
      </c>
      <c r="Q160" s="61">
        <v>108.087</v>
      </c>
      <c r="R160" s="61">
        <v>130.264</v>
      </c>
    </row>
    <row r="161" spans="9:18" ht="15" hidden="1">
      <c r="I161" s="207" t="s">
        <v>301</v>
      </c>
      <c r="J161" s="58">
        <v>181.466</v>
      </c>
      <c r="K161" s="58">
        <v>15.311</v>
      </c>
      <c r="L161" s="61">
        <v>0</v>
      </c>
      <c r="M161" s="58" t="s">
        <v>37</v>
      </c>
      <c r="N161" s="61" t="s">
        <v>37</v>
      </c>
      <c r="O161" s="58">
        <v>3.344</v>
      </c>
      <c r="P161" s="58">
        <v>0</v>
      </c>
      <c r="Q161" s="61">
        <v>362.283</v>
      </c>
      <c r="R161" s="61">
        <v>432.334</v>
      </c>
    </row>
    <row r="162" spans="9:18" ht="15" hidden="1">
      <c r="I162" s="207" t="s">
        <v>302</v>
      </c>
      <c r="J162" s="58">
        <v>0</v>
      </c>
      <c r="K162" s="58">
        <v>0</v>
      </c>
      <c r="L162" s="61">
        <v>0</v>
      </c>
      <c r="M162" s="58">
        <v>0</v>
      </c>
      <c r="N162" s="61">
        <v>0</v>
      </c>
      <c r="O162" s="58">
        <v>3.501</v>
      </c>
      <c r="P162" s="58">
        <v>0</v>
      </c>
      <c r="Q162" s="61">
        <v>0.287</v>
      </c>
      <c r="R162" s="61">
        <v>13.216</v>
      </c>
    </row>
    <row r="163" spans="9:18" ht="15" hidden="1">
      <c r="I163" s="207" t="s">
        <v>303</v>
      </c>
      <c r="J163" s="58">
        <v>1.36</v>
      </c>
      <c r="K163" s="58">
        <v>0</v>
      </c>
      <c r="L163" s="61">
        <v>0</v>
      </c>
      <c r="M163" s="58">
        <v>0.523</v>
      </c>
      <c r="N163" s="61">
        <v>56.764</v>
      </c>
      <c r="O163" s="58">
        <v>0.013</v>
      </c>
      <c r="P163" s="58">
        <v>14.253</v>
      </c>
      <c r="Q163" s="61">
        <v>14.379</v>
      </c>
      <c r="R163" s="61">
        <v>122.111</v>
      </c>
    </row>
    <row r="164" spans="9:18" ht="15" hidden="1">
      <c r="I164" s="207" t="s">
        <v>305</v>
      </c>
      <c r="J164" s="58">
        <v>18.574</v>
      </c>
      <c r="K164" s="58">
        <v>0</v>
      </c>
      <c r="L164" s="61">
        <v>0</v>
      </c>
      <c r="M164" s="58">
        <v>24715.319</v>
      </c>
      <c r="N164" s="61">
        <v>9294.974</v>
      </c>
      <c r="O164" s="58">
        <v>58.918</v>
      </c>
      <c r="P164" s="58">
        <v>13.853</v>
      </c>
      <c r="Q164" s="61">
        <v>1494.817</v>
      </c>
      <c r="R164" s="61">
        <v>2877.161</v>
      </c>
    </row>
    <row r="165" spans="9:18" ht="15" hidden="1">
      <c r="I165" s="207" t="s">
        <v>307</v>
      </c>
      <c r="J165" s="58" t="s">
        <v>37</v>
      </c>
      <c r="K165" s="58" t="s">
        <v>37</v>
      </c>
      <c r="L165" s="61" t="s">
        <v>37</v>
      </c>
      <c r="M165" s="58" t="s">
        <v>37</v>
      </c>
      <c r="N165" s="61" t="s">
        <v>37</v>
      </c>
      <c r="O165" s="58" t="s">
        <v>37</v>
      </c>
      <c r="P165" s="58" t="s">
        <v>37</v>
      </c>
      <c r="Q165" s="61">
        <v>0</v>
      </c>
      <c r="R165" s="61">
        <v>95.329</v>
      </c>
    </row>
    <row r="166" spans="9:18" ht="15" hidden="1">
      <c r="I166" s="207" t="s">
        <v>308</v>
      </c>
      <c r="J166" s="58">
        <v>0</v>
      </c>
      <c r="K166" s="58">
        <v>0</v>
      </c>
      <c r="L166" s="61">
        <v>0</v>
      </c>
      <c r="M166" s="58" t="s">
        <v>37</v>
      </c>
      <c r="N166" s="61" t="s">
        <v>37</v>
      </c>
      <c r="O166" s="58" t="s">
        <v>37</v>
      </c>
      <c r="P166" s="58" t="s">
        <v>37</v>
      </c>
      <c r="Q166" s="61">
        <v>9.076</v>
      </c>
      <c r="R166" s="61">
        <v>15.993</v>
      </c>
    </row>
    <row r="167" spans="9:18" ht="15" hidden="1">
      <c r="I167" s="207" t="s">
        <v>310</v>
      </c>
      <c r="J167" s="58" t="s">
        <v>37</v>
      </c>
      <c r="K167" s="58" t="s">
        <v>37</v>
      </c>
      <c r="L167" s="61" t="s">
        <v>37</v>
      </c>
      <c r="M167" s="58" t="s">
        <v>37</v>
      </c>
      <c r="N167" s="61">
        <v>122.306</v>
      </c>
      <c r="O167" s="58" t="s">
        <v>37</v>
      </c>
      <c r="P167" s="58" t="s">
        <v>37</v>
      </c>
      <c r="Q167" s="61">
        <v>0.287</v>
      </c>
      <c r="R167" s="61">
        <v>3.044</v>
      </c>
    </row>
    <row r="168" spans="9:18" ht="15" hidden="1">
      <c r="I168" s="207" t="s">
        <v>312</v>
      </c>
      <c r="J168" s="58" t="s">
        <v>37</v>
      </c>
      <c r="K168" s="58" t="s">
        <v>37</v>
      </c>
      <c r="L168" s="61" t="s">
        <v>37</v>
      </c>
      <c r="M168" s="58" t="s">
        <v>37</v>
      </c>
      <c r="N168" s="61" t="s">
        <v>37</v>
      </c>
      <c r="O168" s="58">
        <v>485.058</v>
      </c>
      <c r="P168" s="58">
        <v>0</v>
      </c>
      <c r="Q168" s="61">
        <v>6.169</v>
      </c>
      <c r="R168" s="61">
        <v>0</v>
      </c>
    </row>
    <row r="169" spans="9:18" ht="15" hidden="1">
      <c r="I169" s="207" t="s">
        <v>314</v>
      </c>
      <c r="J169" s="58" t="s">
        <v>37</v>
      </c>
      <c r="K169" s="58" t="s">
        <v>37</v>
      </c>
      <c r="L169" s="61" t="s">
        <v>37</v>
      </c>
      <c r="M169" s="58" t="s">
        <v>37</v>
      </c>
      <c r="N169" s="61">
        <v>0</v>
      </c>
      <c r="O169" s="58" t="s">
        <v>37</v>
      </c>
      <c r="P169" s="58" t="s">
        <v>37</v>
      </c>
      <c r="Q169" s="61">
        <v>0</v>
      </c>
      <c r="R169" s="61">
        <v>0</v>
      </c>
    </row>
    <row r="170" spans="9:18" ht="15" hidden="1">
      <c r="I170" s="207" t="s">
        <v>315</v>
      </c>
      <c r="J170" s="58" t="s">
        <v>37</v>
      </c>
      <c r="K170" s="58" t="s">
        <v>37</v>
      </c>
      <c r="L170" s="61" t="s">
        <v>37</v>
      </c>
      <c r="M170" s="58" t="s">
        <v>37</v>
      </c>
      <c r="N170" s="61" t="s">
        <v>37</v>
      </c>
      <c r="O170" s="58">
        <v>0</v>
      </c>
      <c r="P170" s="58">
        <v>0</v>
      </c>
      <c r="Q170" s="61">
        <v>0</v>
      </c>
      <c r="R170" s="61">
        <v>0</v>
      </c>
    </row>
    <row r="171" spans="9:18" ht="15" hidden="1">
      <c r="I171" s="212" t="s">
        <v>317</v>
      </c>
      <c r="J171" s="66">
        <v>0.018</v>
      </c>
      <c r="K171" s="62">
        <v>0</v>
      </c>
      <c r="L171" s="63">
        <v>0</v>
      </c>
      <c r="M171" s="62">
        <v>236.227</v>
      </c>
      <c r="N171" s="63">
        <v>268.708</v>
      </c>
      <c r="O171" s="62">
        <v>18.61</v>
      </c>
      <c r="P171" s="62">
        <v>0</v>
      </c>
      <c r="Q171" s="63">
        <v>1038.692</v>
      </c>
      <c r="R171" s="63">
        <v>1548.806</v>
      </c>
    </row>
    <row r="172" spans="9:18" ht="15" hidden="1">
      <c r="I172" s="213" t="s">
        <v>319</v>
      </c>
      <c r="J172" s="67">
        <v>53.29</v>
      </c>
      <c r="K172" s="68">
        <v>0</v>
      </c>
      <c r="L172" s="68">
        <v>0</v>
      </c>
      <c r="M172" s="68">
        <v>13.359</v>
      </c>
      <c r="N172" s="68">
        <v>1412.498</v>
      </c>
      <c r="O172" s="68">
        <v>83.749</v>
      </c>
      <c r="P172" s="68">
        <v>0.191</v>
      </c>
      <c r="Q172" s="68">
        <v>5092.116</v>
      </c>
      <c r="R172" s="68">
        <v>15714.793</v>
      </c>
    </row>
    <row r="173" spans="9:18" ht="15" hidden="1">
      <c r="I173" s="208" t="s">
        <v>321</v>
      </c>
      <c r="J173" s="64">
        <v>27035.938</v>
      </c>
      <c r="K173" s="64">
        <v>337.539</v>
      </c>
      <c r="L173" s="64">
        <v>38.063</v>
      </c>
      <c r="M173" s="64">
        <v>421766.029</v>
      </c>
      <c r="N173" s="64">
        <v>215117.065</v>
      </c>
      <c r="O173" s="64">
        <v>98813.668</v>
      </c>
      <c r="P173" s="64">
        <v>4401.036</v>
      </c>
      <c r="Q173" s="64">
        <v>46276.919</v>
      </c>
      <c r="R173" s="64">
        <v>216321.323</v>
      </c>
    </row>
    <row r="174" spans="9:18" ht="15" hidden="1">
      <c r="I174" s="206" t="s">
        <v>322</v>
      </c>
      <c r="J174" s="67">
        <v>1584.554</v>
      </c>
      <c r="K174" s="67">
        <v>0</v>
      </c>
      <c r="L174" s="67">
        <v>67.441</v>
      </c>
      <c r="M174" s="67">
        <v>74553.884</v>
      </c>
      <c r="N174" s="67">
        <v>14917.663</v>
      </c>
      <c r="O174" s="67">
        <v>0</v>
      </c>
      <c r="P174" s="67" t="s">
        <v>37</v>
      </c>
      <c r="Q174" s="67" t="s">
        <v>37</v>
      </c>
      <c r="R174" s="67" t="s">
        <v>37</v>
      </c>
    </row>
    <row r="175" spans="9:18" ht="15" hidden="1">
      <c r="I175" s="211" t="s">
        <v>323</v>
      </c>
      <c r="J175" s="58">
        <v>1535.337</v>
      </c>
      <c r="K175" s="58">
        <v>0</v>
      </c>
      <c r="L175" s="58">
        <v>67.441</v>
      </c>
      <c r="M175" s="58">
        <v>72271.784</v>
      </c>
      <c r="N175" s="58">
        <v>14917.663</v>
      </c>
      <c r="O175" s="58">
        <v>0</v>
      </c>
      <c r="P175" s="58" t="s">
        <v>37</v>
      </c>
      <c r="Q175" s="58" t="s">
        <v>37</v>
      </c>
      <c r="R175" s="58" t="s">
        <v>37</v>
      </c>
    </row>
    <row r="176" spans="9:18" ht="15" hidden="1">
      <c r="I176" s="207" t="s">
        <v>324</v>
      </c>
      <c r="J176" s="58" t="s">
        <v>37</v>
      </c>
      <c r="K176" s="58" t="s">
        <v>37</v>
      </c>
      <c r="L176" s="61" t="s">
        <v>37</v>
      </c>
      <c r="M176" s="58">
        <v>72.882</v>
      </c>
      <c r="N176" s="61" t="s">
        <v>37</v>
      </c>
      <c r="O176" s="58">
        <v>0</v>
      </c>
      <c r="P176" s="58" t="s">
        <v>37</v>
      </c>
      <c r="Q176" s="61" t="s">
        <v>37</v>
      </c>
      <c r="R176" s="61" t="s">
        <v>37</v>
      </c>
    </row>
    <row r="177" spans="9:18" ht="15" hidden="1">
      <c r="I177" s="207" t="s">
        <v>325</v>
      </c>
      <c r="J177" s="58" t="s">
        <v>37</v>
      </c>
      <c r="K177" s="58" t="s">
        <v>37</v>
      </c>
      <c r="L177" s="61" t="s">
        <v>37</v>
      </c>
      <c r="M177" s="58">
        <v>55.497</v>
      </c>
      <c r="N177" s="61" t="s">
        <v>37</v>
      </c>
      <c r="O177" s="58">
        <v>0</v>
      </c>
      <c r="P177" s="58" t="s">
        <v>37</v>
      </c>
      <c r="Q177" s="61" t="s">
        <v>37</v>
      </c>
      <c r="R177" s="61" t="s">
        <v>37</v>
      </c>
    </row>
    <row r="178" spans="9:18" ht="15" hidden="1">
      <c r="I178" s="207" t="s">
        <v>326</v>
      </c>
      <c r="J178" s="58" t="s">
        <v>37</v>
      </c>
      <c r="K178" s="58" t="s">
        <v>37</v>
      </c>
      <c r="L178" s="61" t="s">
        <v>37</v>
      </c>
      <c r="M178" s="58">
        <v>72143.405</v>
      </c>
      <c r="N178" s="61">
        <v>14917.663</v>
      </c>
      <c r="O178" s="58">
        <v>0</v>
      </c>
      <c r="P178" s="58" t="s">
        <v>37</v>
      </c>
      <c r="Q178" s="61" t="s">
        <v>37</v>
      </c>
      <c r="R178" s="61" t="s">
        <v>37</v>
      </c>
    </row>
    <row r="179" spans="9:18" ht="15" hidden="1">
      <c r="I179" s="207" t="s">
        <v>327</v>
      </c>
      <c r="J179" s="58">
        <v>0</v>
      </c>
      <c r="K179" s="58">
        <v>0</v>
      </c>
      <c r="L179" s="61">
        <v>0</v>
      </c>
      <c r="M179" s="58">
        <v>1774.786</v>
      </c>
      <c r="N179" s="61">
        <v>0</v>
      </c>
      <c r="O179" s="58">
        <v>0</v>
      </c>
      <c r="P179" s="58" t="s">
        <v>37</v>
      </c>
      <c r="Q179" s="61" t="s">
        <v>37</v>
      </c>
      <c r="R179" s="61" t="s">
        <v>37</v>
      </c>
    </row>
    <row r="180" spans="9:18" ht="15" hidden="1">
      <c r="I180" s="212" t="s">
        <v>328</v>
      </c>
      <c r="J180" s="62">
        <v>49.217</v>
      </c>
      <c r="K180" s="62">
        <v>0</v>
      </c>
      <c r="L180" s="63">
        <v>0</v>
      </c>
      <c r="M180" s="62">
        <v>507.313</v>
      </c>
      <c r="N180" s="63">
        <v>0</v>
      </c>
      <c r="O180" s="62">
        <v>0</v>
      </c>
      <c r="P180" s="62" t="s">
        <v>37</v>
      </c>
      <c r="Q180" s="63" t="s">
        <v>37</v>
      </c>
      <c r="R180" s="63" t="s">
        <v>37</v>
      </c>
    </row>
    <row r="181" spans="9:18" ht="15" hidden="1">
      <c r="I181" s="208" t="s">
        <v>330</v>
      </c>
      <c r="J181" s="69">
        <v>22535.916</v>
      </c>
      <c r="K181" s="69">
        <v>462.112</v>
      </c>
      <c r="L181" s="69">
        <v>22.013</v>
      </c>
      <c r="M181" s="69">
        <v>345079.221</v>
      </c>
      <c r="N181" s="69">
        <v>200766.002</v>
      </c>
      <c r="O181" s="69">
        <v>98902.098</v>
      </c>
      <c r="P181" s="69">
        <v>4401.03</v>
      </c>
      <c r="Q181" s="69">
        <v>46199.46</v>
      </c>
      <c r="R181" s="69">
        <v>215972.931</v>
      </c>
    </row>
    <row r="182" spans="9:18" ht="15" hidden="1">
      <c r="I182" s="211" t="s">
        <v>332</v>
      </c>
      <c r="J182" s="58">
        <v>12545.416</v>
      </c>
      <c r="K182" s="58">
        <v>168.408</v>
      </c>
      <c r="L182" s="58">
        <v>22.013</v>
      </c>
      <c r="M182" s="58">
        <v>25037.43</v>
      </c>
      <c r="N182" s="58">
        <v>75197.063</v>
      </c>
      <c r="O182" s="58">
        <v>22361.646</v>
      </c>
      <c r="P182" s="59">
        <v>4194.349</v>
      </c>
      <c r="Q182" s="58">
        <v>15062.54</v>
      </c>
      <c r="R182" s="58">
        <v>82240.877</v>
      </c>
    </row>
    <row r="183" spans="9:18" ht="15" hidden="1">
      <c r="I183" s="207" t="s">
        <v>334</v>
      </c>
      <c r="J183" s="58">
        <v>2890.722</v>
      </c>
      <c r="K183" s="58">
        <v>0</v>
      </c>
      <c r="L183" s="61">
        <v>0</v>
      </c>
      <c r="M183" s="58">
        <v>573.647</v>
      </c>
      <c r="N183" s="61">
        <v>7956.522</v>
      </c>
      <c r="O183" s="58">
        <v>11.828</v>
      </c>
      <c r="P183" s="59">
        <v>2.696</v>
      </c>
      <c r="Q183" s="61">
        <v>403.702</v>
      </c>
      <c r="R183" s="61">
        <v>9645.44</v>
      </c>
    </row>
    <row r="184" spans="9:18" ht="15" hidden="1">
      <c r="I184" s="207" t="s">
        <v>336</v>
      </c>
      <c r="J184" s="58">
        <v>2622.906</v>
      </c>
      <c r="K184" s="58">
        <v>2.593</v>
      </c>
      <c r="L184" s="61">
        <v>0</v>
      </c>
      <c r="M184" s="58">
        <v>7968.14</v>
      </c>
      <c r="N184" s="61">
        <v>16947.249</v>
      </c>
      <c r="O184" s="58">
        <v>303.938</v>
      </c>
      <c r="P184" s="58">
        <v>426.994</v>
      </c>
      <c r="Q184" s="61">
        <v>6228.792</v>
      </c>
      <c r="R184" s="61">
        <v>14535.044</v>
      </c>
    </row>
    <row r="185" spans="9:18" ht="15" hidden="1">
      <c r="I185" s="207" t="s">
        <v>338</v>
      </c>
      <c r="J185" s="58">
        <v>338.042</v>
      </c>
      <c r="K185" s="58">
        <v>0</v>
      </c>
      <c r="L185" s="61">
        <v>0</v>
      </c>
      <c r="M185" s="58">
        <v>387.15</v>
      </c>
      <c r="N185" s="61">
        <v>3571.003</v>
      </c>
      <c r="O185" s="58">
        <v>3.152</v>
      </c>
      <c r="P185" s="58">
        <v>10.137</v>
      </c>
      <c r="Q185" s="61">
        <v>155.991</v>
      </c>
      <c r="R185" s="61">
        <v>5469.744</v>
      </c>
    </row>
    <row r="186" spans="9:18" ht="15" hidden="1">
      <c r="I186" s="207" t="s">
        <v>340</v>
      </c>
      <c r="J186" s="58">
        <v>3906.774</v>
      </c>
      <c r="K186" s="58">
        <v>1.111</v>
      </c>
      <c r="L186" s="61">
        <v>22.013</v>
      </c>
      <c r="M186" s="58">
        <v>5641.428</v>
      </c>
      <c r="N186" s="61">
        <v>13072.467</v>
      </c>
      <c r="O186" s="58">
        <v>1624.126</v>
      </c>
      <c r="P186" s="58">
        <v>3459.942</v>
      </c>
      <c r="Q186" s="61">
        <v>337.482</v>
      </c>
      <c r="R186" s="61">
        <v>5579.6</v>
      </c>
    </row>
    <row r="187" spans="9:18" ht="15" hidden="1">
      <c r="I187" s="207" t="s">
        <v>342</v>
      </c>
      <c r="J187" s="58">
        <v>156.171</v>
      </c>
      <c r="K187" s="58">
        <v>0</v>
      </c>
      <c r="L187" s="61">
        <v>0</v>
      </c>
      <c r="M187" s="58">
        <v>216.384</v>
      </c>
      <c r="N187" s="61">
        <v>2332.662</v>
      </c>
      <c r="O187" s="58">
        <v>17.491</v>
      </c>
      <c r="P187" s="58">
        <v>0.113</v>
      </c>
      <c r="Q187" s="61">
        <v>572.09</v>
      </c>
      <c r="R187" s="61">
        <v>4338.036</v>
      </c>
    </row>
    <row r="188" spans="9:18" ht="15" hidden="1">
      <c r="I188" s="207" t="s">
        <v>344</v>
      </c>
      <c r="J188" s="58">
        <v>78.351</v>
      </c>
      <c r="K188" s="58">
        <v>0.096</v>
      </c>
      <c r="L188" s="61">
        <v>0</v>
      </c>
      <c r="M188" s="58">
        <v>993.485</v>
      </c>
      <c r="N188" s="61">
        <v>5901.827</v>
      </c>
      <c r="O188" s="58">
        <v>122.036</v>
      </c>
      <c r="P188" s="58">
        <v>11.361</v>
      </c>
      <c r="Q188" s="61">
        <v>592.38</v>
      </c>
      <c r="R188" s="61">
        <v>9724.526</v>
      </c>
    </row>
    <row r="189" spans="9:18" ht="15" hidden="1">
      <c r="I189" s="207" t="s">
        <v>346</v>
      </c>
      <c r="J189" s="58">
        <v>164.715</v>
      </c>
      <c r="K189" s="58">
        <v>0</v>
      </c>
      <c r="L189" s="61">
        <v>0</v>
      </c>
      <c r="M189" s="58">
        <v>907.169</v>
      </c>
      <c r="N189" s="61">
        <v>746.259</v>
      </c>
      <c r="O189" s="58">
        <v>79.349</v>
      </c>
      <c r="P189" s="58">
        <v>1.685</v>
      </c>
      <c r="Q189" s="61">
        <v>139.578</v>
      </c>
      <c r="R189" s="61">
        <v>1751.045</v>
      </c>
    </row>
    <row r="190" spans="9:18" ht="15" hidden="1">
      <c r="I190" s="207" t="s">
        <v>348</v>
      </c>
      <c r="J190" s="58">
        <v>1410.121</v>
      </c>
      <c r="K190" s="58">
        <v>0.661</v>
      </c>
      <c r="L190" s="61">
        <v>0</v>
      </c>
      <c r="M190" s="58">
        <v>1541.685</v>
      </c>
      <c r="N190" s="61">
        <v>12759.923</v>
      </c>
      <c r="O190" s="58">
        <v>1083.008</v>
      </c>
      <c r="P190" s="58">
        <v>26.671</v>
      </c>
      <c r="Q190" s="61">
        <v>1280.326</v>
      </c>
      <c r="R190" s="61">
        <v>9456.872</v>
      </c>
    </row>
    <row r="191" spans="9:18" ht="15" hidden="1">
      <c r="I191" s="207" t="s">
        <v>350</v>
      </c>
      <c r="J191" s="58">
        <v>754.095</v>
      </c>
      <c r="K191" s="58">
        <v>157.979</v>
      </c>
      <c r="L191" s="61">
        <v>0</v>
      </c>
      <c r="M191" s="58">
        <v>681.505</v>
      </c>
      <c r="N191" s="61">
        <v>6157.805</v>
      </c>
      <c r="O191" s="58">
        <v>12996.771</v>
      </c>
      <c r="P191" s="58">
        <v>201.986</v>
      </c>
      <c r="Q191" s="61">
        <v>2045.608</v>
      </c>
      <c r="R191" s="61">
        <v>9034.96</v>
      </c>
    </row>
    <row r="192" spans="9:18" ht="15" hidden="1">
      <c r="I192" s="207" t="s">
        <v>352</v>
      </c>
      <c r="J192" s="58">
        <v>39.894</v>
      </c>
      <c r="K192" s="58">
        <v>5.682</v>
      </c>
      <c r="L192" s="61">
        <v>0</v>
      </c>
      <c r="M192" s="58">
        <v>202.054</v>
      </c>
      <c r="N192" s="61">
        <v>568.088</v>
      </c>
      <c r="O192" s="58">
        <v>4985.941</v>
      </c>
      <c r="P192" s="58">
        <v>26.223</v>
      </c>
      <c r="Q192" s="61">
        <v>622.854</v>
      </c>
      <c r="R192" s="61">
        <v>2235.475</v>
      </c>
    </row>
    <row r="193" spans="9:18" ht="15" hidden="1">
      <c r="I193" s="207" t="s">
        <v>354</v>
      </c>
      <c r="J193" s="58">
        <v>45.606</v>
      </c>
      <c r="K193" s="58">
        <v>0</v>
      </c>
      <c r="L193" s="61">
        <v>0</v>
      </c>
      <c r="M193" s="58">
        <v>5052.002</v>
      </c>
      <c r="N193" s="61">
        <v>1493.573</v>
      </c>
      <c r="O193" s="58">
        <v>220.136</v>
      </c>
      <c r="P193" s="58">
        <v>3.823</v>
      </c>
      <c r="Q193" s="61">
        <v>32.729</v>
      </c>
      <c r="R193" s="61">
        <v>2172.255</v>
      </c>
    </row>
    <row r="194" spans="9:18" ht="15" hidden="1">
      <c r="I194" s="207" t="s">
        <v>356</v>
      </c>
      <c r="J194" s="58">
        <v>30.53</v>
      </c>
      <c r="K194" s="58">
        <v>0.032</v>
      </c>
      <c r="L194" s="61">
        <v>0</v>
      </c>
      <c r="M194" s="58">
        <v>166.241</v>
      </c>
      <c r="N194" s="61">
        <v>1743.3</v>
      </c>
      <c r="O194" s="58">
        <v>24.023</v>
      </c>
      <c r="P194" s="58">
        <v>2.209</v>
      </c>
      <c r="Q194" s="61">
        <v>159.43</v>
      </c>
      <c r="R194" s="61">
        <v>1594.563</v>
      </c>
    </row>
    <row r="195" spans="9:18" ht="15" hidden="1">
      <c r="I195" s="207" t="s">
        <v>358</v>
      </c>
      <c r="J195" s="58">
        <v>107.485</v>
      </c>
      <c r="K195" s="58">
        <v>0.254</v>
      </c>
      <c r="L195" s="61">
        <v>0</v>
      </c>
      <c r="M195" s="58">
        <v>706.539</v>
      </c>
      <c r="N195" s="61">
        <v>1946.389</v>
      </c>
      <c r="O195" s="58">
        <v>602.635</v>
      </c>
      <c r="P195" s="58">
        <v>20.509</v>
      </c>
      <c r="Q195" s="61">
        <v>2491.586</v>
      </c>
      <c r="R195" s="61">
        <v>6703.323</v>
      </c>
    </row>
    <row r="196" spans="9:18" ht="15" hidden="1">
      <c r="I196" s="207" t="s">
        <v>360</v>
      </c>
      <c r="J196" s="58">
        <v>0.937</v>
      </c>
      <c r="K196" s="58">
        <v>0</v>
      </c>
      <c r="L196" s="61">
        <v>0</v>
      </c>
      <c r="M196" s="58">
        <v>262637.087</v>
      </c>
      <c r="N196" s="61">
        <v>3556.849</v>
      </c>
      <c r="O196" s="58">
        <v>15515.673</v>
      </c>
      <c r="P196" s="58">
        <v>0</v>
      </c>
      <c r="Q196" s="61" t="s">
        <v>37</v>
      </c>
      <c r="R196" s="61">
        <v>5067.036</v>
      </c>
    </row>
    <row r="197" spans="9:18" ht="15" hidden="1">
      <c r="I197" s="207" t="s">
        <v>362</v>
      </c>
      <c r="J197" s="58">
        <v>0.937</v>
      </c>
      <c r="K197" s="58">
        <v>0</v>
      </c>
      <c r="L197" s="61">
        <v>0</v>
      </c>
      <c r="M197" s="58">
        <v>1252.979</v>
      </c>
      <c r="N197" s="61" t="s">
        <v>37</v>
      </c>
      <c r="O197" s="58">
        <v>26.302</v>
      </c>
      <c r="P197" s="58">
        <v>0</v>
      </c>
      <c r="Q197" s="61" t="s">
        <v>37</v>
      </c>
      <c r="R197" s="61">
        <v>4177.967</v>
      </c>
    </row>
    <row r="198" spans="9:18" ht="15" hidden="1">
      <c r="I198" s="207" t="s">
        <v>364</v>
      </c>
      <c r="J198" s="58" t="s">
        <v>37</v>
      </c>
      <c r="K198" s="58" t="s">
        <v>37</v>
      </c>
      <c r="L198" s="61" t="s">
        <v>37</v>
      </c>
      <c r="M198" s="58">
        <v>250457.171</v>
      </c>
      <c r="N198" s="61">
        <v>1637.116</v>
      </c>
      <c r="O198" s="58">
        <v>15476.868</v>
      </c>
      <c r="P198" s="58">
        <v>0</v>
      </c>
      <c r="Q198" s="61" t="s">
        <v>37</v>
      </c>
      <c r="R198" s="61">
        <v>143.764</v>
      </c>
    </row>
    <row r="199" spans="9:18" ht="15" hidden="1">
      <c r="I199" s="207" t="s">
        <v>366</v>
      </c>
      <c r="J199" s="58" t="s">
        <v>37</v>
      </c>
      <c r="K199" s="58" t="s">
        <v>37</v>
      </c>
      <c r="L199" s="61" t="s">
        <v>37</v>
      </c>
      <c r="M199" s="58">
        <v>6363.465</v>
      </c>
      <c r="N199" s="61" t="s">
        <v>37</v>
      </c>
      <c r="O199" s="58">
        <v>0</v>
      </c>
      <c r="P199" s="58" t="s">
        <v>37</v>
      </c>
      <c r="Q199" s="61" t="s">
        <v>37</v>
      </c>
      <c r="R199" s="61" t="s">
        <v>37</v>
      </c>
    </row>
    <row r="200" spans="9:18" ht="15" hidden="1">
      <c r="I200" s="207" t="s">
        <v>368</v>
      </c>
      <c r="J200" s="58">
        <v>0</v>
      </c>
      <c r="K200" s="58">
        <v>0</v>
      </c>
      <c r="L200" s="61">
        <v>0</v>
      </c>
      <c r="M200" s="58">
        <v>4237.695</v>
      </c>
      <c r="N200" s="61" t="s">
        <v>37</v>
      </c>
      <c r="O200" s="58">
        <v>6.946</v>
      </c>
      <c r="P200" s="58">
        <v>0</v>
      </c>
      <c r="Q200" s="61" t="s">
        <v>37</v>
      </c>
      <c r="R200" s="61" t="s">
        <v>37</v>
      </c>
    </row>
    <row r="201" spans="9:18" ht="15" hidden="1">
      <c r="I201" s="209" t="s">
        <v>370</v>
      </c>
      <c r="J201" s="58" t="s">
        <v>37</v>
      </c>
      <c r="K201" s="58" t="s">
        <v>37</v>
      </c>
      <c r="L201" s="61" t="s">
        <v>37</v>
      </c>
      <c r="M201" s="58">
        <v>0</v>
      </c>
      <c r="N201" s="61">
        <v>1911.757</v>
      </c>
      <c r="O201" s="58">
        <v>0</v>
      </c>
      <c r="P201" s="58" t="s">
        <v>37</v>
      </c>
      <c r="Q201" s="61" t="s">
        <v>37</v>
      </c>
      <c r="R201" s="61">
        <v>176.86</v>
      </c>
    </row>
    <row r="202" spans="9:18" ht="15" hidden="1">
      <c r="I202" s="207" t="s">
        <v>372</v>
      </c>
      <c r="J202" s="58">
        <v>0</v>
      </c>
      <c r="K202" s="58">
        <v>0</v>
      </c>
      <c r="L202" s="61">
        <v>0</v>
      </c>
      <c r="M202" s="58">
        <v>325.775</v>
      </c>
      <c r="N202" s="61">
        <v>7.975</v>
      </c>
      <c r="O202" s="58">
        <v>5.559</v>
      </c>
      <c r="P202" s="58">
        <v>0</v>
      </c>
      <c r="Q202" s="61" t="s">
        <v>37</v>
      </c>
      <c r="R202" s="61">
        <v>568.449</v>
      </c>
    </row>
    <row r="203" spans="9:18" ht="15" hidden="1">
      <c r="I203" s="207" t="s">
        <v>374</v>
      </c>
      <c r="J203" s="58">
        <v>9989.569</v>
      </c>
      <c r="K203" s="58">
        <v>293.704</v>
      </c>
      <c r="L203" s="61">
        <v>0</v>
      </c>
      <c r="M203" s="58">
        <v>57404.709</v>
      </c>
      <c r="N203" s="61">
        <v>122012.088</v>
      </c>
      <c r="O203" s="58">
        <v>61024.776</v>
      </c>
      <c r="P203" s="58">
        <v>206.68</v>
      </c>
      <c r="Q203" s="61">
        <v>31136.916</v>
      </c>
      <c r="R203" s="61">
        <v>128665.015</v>
      </c>
    </row>
    <row r="204" spans="9:18" ht="15" hidden="1">
      <c r="I204" s="207" t="s">
        <v>376</v>
      </c>
      <c r="J204" s="58">
        <v>815.478</v>
      </c>
      <c r="K204" s="58">
        <v>11.254</v>
      </c>
      <c r="L204" s="61">
        <v>0</v>
      </c>
      <c r="M204" s="58">
        <v>10944.713</v>
      </c>
      <c r="N204" s="61">
        <v>39865.739</v>
      </c>
      <c r="O204" s="58">
        <v>8810.729</v>
      </c>
      <c r="P204" s="58">
        <v>206.68</v>
      </c>
      <c r="Q204" s="61">
        <v>9567.843</v>
      </c>
      <c r="R204" s="61">
        <v>63376.261</v>
      </c>
    </row>
    <row r="205" spans="9:18" ht="15" hidden="1">
      <c r="I205" s="207" t="s">
        <v>378</v>
      </c>
      <c r="J205" s="58">
        <v>8076.426</v>
      </c>
      <c r="K205" s="58">
        <v>217.899</v>
      </c>
      <c r="L205" s="61">
        <v>0</v>
      </c>
      <c r="M205" s="58">
        <v>28330.555</v>
      </c>
      <c r="N205" s="61">
        <v>78735.702</v>
      </c>
      <c r="O205" s="58">
        <v>47909.425</v>
      </c>
      <c r="P205" s="58">
        <v>0</v>
      </c>
      <c r="Q205" s="61">
        <v>21259.322</v>
      </c>
      <c r="R205" s="61">
        <v>60663.597</v>
      </c>
    </row>
    <row r="206" spans="9:18" ht="15" hidden="1">
      <c r="I206" s="207" t="s">
        <v>380</v>
      </c>
      <c r="J206" s="58">
        <v>951.371</v>
      </c>
      <c r="K206" s="58">
        <v>64.552</v>
      </c>
      <c r="L206" s="61">
        <v>0</v>
      </c>
      <c r="M206" s="58">
        <v>15448.615</v>
      </c>
      <c r="N206" s="61">
        <v>3322.523</v>
      </c>
      <c r="O206" s="58">
        <v>2840.57</v>
      </c>
      <c r="P206" s="58">
        <v>0</v>
      </c>
      <c r="Q206" s="61">
        <v>250.976</v>
      </c>
      <c r="R206" s="61">
        <v>4371.899</v>
      </c>
    </row>
    <row r="207" spans="9:18" ht="15" hidden="1">
      <c r="I207" s="207" t="s">
        <v>382</v>
      </c>
      <c r="J207" s="58">
        <v>0</v>
      </c>
      <c r="K207" s="58">
        <v>0</v>
      </c>
      <c r="L207" s="61">
        <v>0</v>
      </c>
      <c r="M207" s="58">
        <v>1216.33</v>
      </c>
      <c r="N207" s="61">
        <v>1.243</v>
      </c>
      <c r="O207" s="58">
        <v>59.896</v>
      </c>
      <c r="P207" s="58">
        <v>0</v>
      </c>
      <c r="Q207" s="61">
        <v>0</v>
      </c>
      <c r="R207" s="61">
        <v>58.01</v>
      </c>
    </row>
    <row r="208" spans="9:18" ht="15" hidden="1">
      <c r="I208" s="212" t="s">
        <v>384</v>
      </c>
      <c r="J208" s="62">
        <v>146.289</v>
      </c>
      <c r="K208" s="62">
        <v>0</v>
      </c>
      <c r="L208" s="63">
        <v>0</v>
      </c>
      <c r="M208" s="62">
        <v>1464.492</v>
      </c>
      <c r="N208" s="63">
        <v>86.874</v>
      </c>
      <c r="O208" s="62">
        <v>1404.153</v>
      </c>
      <c r="P208" s="62">
        <v>0</v>
      </c>
      <c r="Q208" s="63">
        <v>58.776</v>
      </c>
      <c r="R208" s="63">
        <v>195.246</v>
      </c>
    </row>
    <row r="209" spans="9:18" ht="15" hidden="1">
      <c r="I209" s="213" t="s">
        <v>386</v>
      </c>
      <c r="J209" s="68">
        <v>2915.464</v>
      </c>
      <c r="K209" s="68">
        <v>-124.573</v>
      </c>
      <c r="L209" s="68">
        <v>-51.39</v>
      </c>
      <c r="M209" s="68">
        <v>2132.918</v>
      </c>
      <c r="N209" s="68">
        <v>-566.603</v>
      </c>
      <c r="O209" s="68">
        <v>-88.428</v>
      </c>
      <c r="P209" s="68">
        <v>0.005</v>
      </c>
      <c r="Q209" s="68">
        <v>77.458</v>
      </c>
      <c r="R209" s="68">
        <v>348.391</v>
      </c>
    </row>
  </sheetData>
  <mergeCells count="3">
    <mergeCell ref="B2:R2"/>
    <mergeCell ref="B3:R3"/>
    <mergeCell ref="B80:R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2021-08-11T12:02:19Z</dcterms:modified>
  <cp:category/>
  <cp:version/>
  <cp:contentType/>
  <cp:contentStatus/>
</cp:coreProperties>
</file>