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80" windowWidth="26070" windowHeight="10590" tabRatio="945" firstSheet="3" activeTab="8"/>
  </bookViews>
  <sheets>
    <sheet name="Figure 1" sheetId="3" r:id="rId1"/>
    <sheet name="Table1" sheetId="1" r:id="rId2"/>
    <sheet name="Figure 2" sheetId="5" r:id="rId3"/>
    <sheet name="Figure 3" sheetId="33" r:id="rId4"/>
    <sheet name="Figure 4" sheetId="31" r:id="rId5"/>
    <sheet name="Figure 5" sheetId="29" r:id="rId6"/>
    <sheet name="Figure 6" sheetId="11" r:id="rId7"/>
    <sheet name="Figure 7" sheetId="19" r:id="rId8"/>
    <sheet name="Figure 8" sheetId="16" r:id="rId9"/>
    <sheet name="Figures 9-10" sheetId="18" r:id="rId10"/>
    <sheet name="Figure 11" sheetId="24" r:id="rId11"/>
    <sheet name="Figure 12" sheetId="23" r:id="rId12"/>
    <sheet name="Figure 13" sheetId="22" r:id="rId13"/>
    <sheet name="Table 2" sheetId="6" r:id="rId14"/>
    <sheet name="Figure 14" sheetId="25" r:id="rId15"/>
  </sheets>
  <definedNames/>
  <calcPr calcId="145621"/>
</workbook>
</file>

<file path=xl/sharedStrings.xml><?xml version="1.0" encoding="utf-8"?>
<sst xmlns="http://schemas.openxmlformats.org/spreadsheetml/2006/main" count="1092" uniqueCount="313">
  <si>
    <t>2005</t>
  </si>
  <si>
    <t>World</t>
  </si>
  <si>
    <t>Europe</t>
  </si>
  <si>
    <t>Africa</t>
  </si>
  <si>
    <t>Asia</t>
  </si>
  <si>
    <t>Northern America</t>
  </si>
  <si>
    <t>China</t>
  </si>
  <si>
    <t>India</t>
  </si>
  <si>
    <t>Japan</t>
  </si>
  <si>
    <t>United States</t>
  </si>
  <si>
    <t>Oceania</t>
  </si>
  <si>
    <t>1995</t>
  </si>
  <si>
    <t>2000</t>
  </si>
  <si>
    <t>2010</t>
  </si>
  <si>
    <t>Libya</t>
  </si>
  <si>
    <t>Nigeria</t>
  </si>
  <si>
    <t>Algeria</t>
  </si>
  <si>
    <t>Angola</t>
  </si>
  <si>
    <t>Other</t>
  </si>
  <si>
    <t>Egypt</t>
  </si>
  <si>
    <t>Morocco</t>
  </si>
  <si>
    <t>Exports to</t>
  </si>
  <si>
    <t>Imports from</t>
  </si>
  <si>
    <t>Caribbean, Central and South America</t>
  </si>
  <si>
    <t>2015</t>
  </si>
  <si>
    <t>2020</t>
  </si>
  <si>
    <t>2025</t>
  </si>
  <si>
    <t>2030</t>
  </si>
  <si>
    <t>2035</t>
  </si>
  <si>
    <t>2040</t>
  </si>
  <si>
    <t>2045</t>
  </si>
  <si>
    <t>2050</t>
  </si>
  <si>
    <t>world</t>
  </si>
  <si>
    <t>1960</t>
  </si>
  <si>
    <t>1965</t>
  </si>
  <si>
    <t>1970</t>
  </si>
  <si>
    <t>1975</t>
  </si>
  <si>
    <t>1980</t>
  </si>
  <si>
    <t>1985</t>
  </si>
  <si>
    <t>1990</t>
  </si>
  <si>
    <t>population (milliers)</t>
  </si>
  <si>
    <t>Brazil</t>
  </si>
  <si>
    <t>Canada</t>
  </si>
  <si>
    <t>Russian Federation</t>
  </si>
  <si>
    <t>Share of world GDP
(%)</t>
  </si>
  <si>
    <t>Imports</t>
  </si>
  <si>
    <t>Exports</t>
  </si>
  <si>
    <t>UN website: http://unstats.un.org/unsd/demographic/products/dyb/dyb2.htm</t>
  </si>
  <si>
    <t>Attention: check if mid-year population or population on 1 January has been used from UN website.</t>
  </si>
  <si>
    <t>GEO/TIME</t>
  </si>
  <si>
    <t>http://esa.un.org/unpd/wpp/Excel-Data/population.htm</t>
  </si>
  <si>
    <t>EU-28</t>
  </si>
  <si>
    <t>http://databank.worldbank.org/data/</t>
  </si>
  <si>
    <t>European Union (28 countries)</t>
  </si>
  <si>
    <t>Country</t>
  </si>
  <si>
    <t>EU28</t>
  </si>
  <si>
    <t>Beverages and tobacco</t>
  </si>
  <si>
    <t>Food and live animals</t>
  </si>
  <si>
    <t>Crude materials, except fuels</t>
  </si>
  <si>
    <t>Energy products</t>
  </si>
  <si>
    <t>Oils, fats and waxes</t>
  </si>
  <si>
    <t>Chemicals</t>
  </si>
  <si>
    <t>Manuf'd goods classified by material</t>
  </si>
  <si>
    <t>Machinery and vehicles</t>
  </si>
  <si>
    <t>Miscellaneous manufactured articles</t>
  </si>
  <si>
    <t>Products not classified elsewhere</t>
  </si>
  <si>
    <t>* Medium estimation except for EU-28</t>
  </si>
  <si>
    <t>Eurostat website used for EU-28 data.</t>
  </si>
  <si>
    <t>Tunisia</t>
  </si>
  <si>
    <t>PARTNER/PERIOD</t>
  </si>
  <si>
    <t>South Africa</t>
  </si>
  <si>
    <t>EU-28 imports from Africa</t>
  </si>
  <si>
    <t>EU-28 exports to Africa</t>
  </si>
  <si>
    <t>EU-28 trade balance with Africa</t>
  </si>
  <si>
    <t>WORLD</t>
  </si>
  <si>
    <t>1990-1995</t>
  </si>
  <si>
    <t>1995-2000</t>
  </si>
  <si>
    <t>2000-2005</t>
  </si>
  <si>
    <t>2005-2010</t>
  </si>
  <si>
    <t>2010-2015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</si>
  <si>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</si>
  <si>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</si>
  <si>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</si>
  <si>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</si>
  <si>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</si>
  <si>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</si>
  <si>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</si>
  <si>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</si>
  <si>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</si>
  <si>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</si>
  <si>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</si>
  <si>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</si>
  <si>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</si>
  <si>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</si>
  <si>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</si>
  <si>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</si>
  <si>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</si>
  <si>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</si>
  <si>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</si>
  <si>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</si>
  <si>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</si>
  <si>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</si>
  <si>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</si>
  <si>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</si>
  <si>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</si>
  <si>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</si>
  <si>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</si>
  <si>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</si>
  <si>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rank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</si>
  <si>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ext_lt_maineu)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</si>
  <si>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DS-018995)</t>
    </r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</si>
  <si>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</si>
  <si>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</si>
  <si>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</si>
  <si>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</si>
  <si>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</si>
  <si>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</si>
  <si>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</si>
  <si>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</si>
  <si>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</si>
  <si>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</si>
  <si>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Congo, Dem. Republic</t>
  </si>
  <si>
    <t>Côte d'Ivoire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</si>
  <si>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</si>
  <si>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</si>
  <si>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</si>
  <si>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</si>
  <si>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</si>
  <si>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</si>
  <si>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</si>
  <si>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</si>
  <si>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</si>
  <si>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</si>
  <si>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</si>
  <si>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</si>
  <si>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</si>
  <si>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</si>
  <si>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</si>
  <si>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</si>
  <si>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</si>
  <si>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</si>
  <si>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</si>
  <si>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</si>
  <si>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Rwanda</t>
  </si>
  <si>
    <t>Senegal</t>
  </si>
  <si>
    <t>Seychelles</t>
  </si>
  <si>
    <t>Sierra Leone</t>
  </si>
  <si>
    <t>Somalia</t>
  </si>
  <si>
    <t>South Sudan</t>
  </si>
  <si>
    <t>Sudan</t>
  </si>
  <si>
    <t>Swaziland</t>
  </si>
  <si>
    <t>Tanzania</t>
  </si>
  <si>
    <t>Togo</t>
  </si>
  <si>
    <t>Uganda</t>
  </si>
  <si>
    <t>Zambia</t>
  </si>
  <si>
    <t>Zimbabwe</t>
  </si>
  <si>
    <t>:</t>
  </si>
  <si>
    <t>GDP growth rates</t>
  </si>
  <si>
    <t>EU-28 - Revenue</t>
  </si>
  <si>
    <t>Africa - Revenue</t>
  </si>
  <si>
    <t>Africa - Expenditure</t>
  </si>
  <si>
    <t>EU-28 -  Expenditure</t>
  </si>
  <si>
    <t>Sao Tome and Principe</t>
  </si>
  <si>
    <t>Tanzania, United Republic of</t>
  </si>
  <si>
    <t>2014</t>
  </si>
  <si>
    <t>European non-EU-28 countries</t>
  </si>
  <si>
    <t>http://appsso.eurostat.ec.europa.eu/nui/show.do?query=BOOKMARK_DS-018995_QID_-12BF2C99_UID_-3F171EB0&amp;layout=PERIOD,L,X,0;PARTNER,L,Y,0;REPORTER,L,Z,0;PRODUCT,C,Z,1;FLOW,L,Z,2;INDICATORS,C,Z,3;&amp;zSelection=DS-018995INDICATORS,VALUE_IN_EUROS;DS-018995PRODUCT,TOTAL;DS-018995REPORTER,EU28;DS-018995FLOW,1;&amp;rankName1=INDICATORS_1_2_-1_2&amp;rankName2=FLOW_1_2_-1_2&amp;rankName3=REPORTER_1_2_-1_2&amp;rankName4=PRODUCT_1_2_-1_2&amp;rankName5=PERIOD_1_0_0_0&amp;rankName6=PARTNER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</si>
  <si>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CENTRAL AFRICAN REPUBLIC</t>
  </si>
  <si>
    <t>ANGOLA</t>
  </si>
  <si>
    <t>BURKINA FASO  (UPPER VOLTA -&gt; 1985)</t>
  </si>
  <si>
    <t>BURUNDI</t>
  </si>
  <si>
    <t>BENIN (DAHOMEY -&gt; 1976)</t>
  </si>
  <si>
    <t>BOTSWANA</t>
  </si>
  <si>
    <t>CONGO, DEMOCRATIC REPUBLIC OF (ZAIRE -&gt;1997)</t>
  </si>
  <si>
    <t>CONGO</t>
  </si>
  <si>
    <t>COTE D'IVOIRE</t>
  </si>
  <si>
    <t>CAMEROON</t>
  </si>
  <si>
    <t>CAPE VERDE</t>
  </si>
  <si>
    <t>DJIBOUTI (AFARS ISSAS-&gt;1977)</t>
  </si>
  <si>
    <t>ALGERIA</t>
  </si>
  <si>
    <t>EGYPT</t>
  </si>
  <si>
    <t>ERITREA</t>
  </si>
  <si>
    <t>ETHIOPIA (incl. ERITREA -&gt;1993)</t>
  </si>
  <si>
    <t>GABON</t>
  </si>
  <si>
    <t>GHANA</t>
  </si>
  <si>
    <t>GAMBIA</t>
  </si>
  <si>
    <t>GUINEA</t>
  </si>
  <si>
    <t>EQUATORIAL GUINEA</t>
  </si>
  <si>
    <t>GUINEA-BISSAU</t>
  </si>
  <si>
    <t>KENYA</t>
  </si>
  <si>
    <t>COMOROS (incl. MAYOTTE -&gt;1976)</t>
  </si>
  <si>
    <t>LIBERIA</t>
  </si>
  <si>
    <t>LESOTHO</t>
  </si>
  <si>
    <t>LIBYAN ARAB JAMAHIRIYA (LIBYA)</t>
  </si>
  <si>
    <t>MOROCCO</t>
  </si>
  <si>
    <t>MADAGASCAR</t>
  </si>
  <si>
    <t>MALI</t>
  </si>
  <si>
    <t>MAURITANIA (incl.Sp SAH.from 1977)</t>
  </si>
  <si>
    <t>MAURITIUS</t>
  </si>
  <si>
    <t>MALAWI</t>
  </si>
  <si>
    <t>MOZAMBIQUE</t>
  </si>
  <si>
    <t>NAMIBIA</t>
  </si>
  <si>
    <t>NIGER</t>
  </si>
  <si>
    <t>NIGERIA</t>
  </si>
  <si>
    <t>RWANDA</t>
  </si>
  <si>
    <t>SEYCHELLES</t>
  </si>
  <si>
    <t>SUDAN</t>
  </si>
  <si>
    <t>SIERRA LEONE</t>
  </si>
  <si>
    <t>SENEGAL</t>
  </si>
  <si>
    <t>SOMALIA</t>
  </si>
  <si>
    <t>SOUTH SUDAN</t>
  </si>
  <si>
    <t>SAO TOME AND PRINCIPE</t>
  </si>
  <si>
    <t>SWAZILAND (NGWANE)</t>
  </si>
  <si>
    <t>CHAD</t>
  </si>
  <si>
    <t>TOGO</t>
  </si>
  <si>
    <t>TUNISIA</t>
  </si>
  <si>
    <t>TANZANIA, UNITED REPUBLIC OF</t>
  </si>
  <si>
    <t>UGANDA</t>
  </si>
  <si>
    <t>SOUTH AFRICA (incl. NA -&gt;1989)</t>
  </si>
  <si>
    <t>ZAMBIA</t>
  </si>
  <si>
    <t>ZIMBABWE (RHODESIA -&gt;1980)</t>
  </si>
  <si>
    <t>TOTAL</t>
  </si>
  <si>
    <t>DC: figure for Africa calculated</t>
  </si>
  <si>
    <t>Under five mortality rate (per 1 000 population)</t>
  </si>
  <si>
    <t>Infant mortality rate (per 1 000 live births)</t>
  </si>
  <si>
    <t>2005=100</t>
  </si>
  <si>
    <t>GDP per capita (2014)</t>
  </si>
  <si>
    <t>AFRICA</t>
  </si>
  <si>
    <t>ASIA</t>
  </si>
  <si>
    <t>EUROPE</t>
  </si>
  <si>
    <t>LATIN AMERICA AND THE CARIBBEAN</t>
  </si>
  <si>
    <t>NORTHERN AMERICA</t>
  </si>
  <si>
    <t>OCEANIA</t>
  </si>
  <si>
    <t>rest of europe</t>
  </si>
  <si>
    <t>UN data or Africa data (some countries are missing)?</t>
  </si>
  <si>
    <t>Africa (from AU)</t>
  </si>
  <si>
    <t>no data for 2015</t>
  </si>
  <si>
    <t>done</t>
  </si>
  <si>
    <t>EU-28: estimation for 2013 as France is missing</t>
  </si>
  <si>
    <t>Africa: data available for 2005-2015 but a huge number of country are missing for 2014</t>
  </si>
  <si>
    <t>Democratic Republic of Congo</t>
  </si>
  <si>
    <t>Libyan Arab Jamahiriya</t>
  </si>
  <si>
    <t>Africa: 2005 data not available, data from last year used</t>
  </si>
  <si>
    <t>Rest of Europe (¹)</t>
  </si>
  <si>
    <t>GDP (current EUR)</t>
  </si>
  <si>
    <t>GDP per capita (current EUR)</t>
  </si>
  <si>
    <t>Current EUR</t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</si>
  <si>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 Eurostat (online data code: nama_10_pc) and the Statistics Division of the African Union Commission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</si>
  <si>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nama_10_gdp and nama_10_pc), the Statistics Division of the African Union Commission and World Bank.</t>
    </r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</si>
  <si>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 Eurostat (online data code: tec00115) and the Statistics Division of the African Union Commission</t>
    </r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</si>
  <si>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 Eurostat Eurostat (online data code: demo_minfind) and the Statistics Division of the African Union Commission</t>
    </r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</si>
  <si>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 Eurostat (online data code: demo_magec and demo_fasec) and the Statistics Division of the African Union Commission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</si>
  <si>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demo_pjan and proj_13ndbims) and United Nations Population Division</t>
    </r>
  </si>
  <si>
    <r>
      <t xml:space="preserve">Source: </t>
    </r>
    <r>
      <rPr>
        <sz val="9"/>
        <color indexed="8"/>
        <rFont val="Arial"/>
        <family val="2"/>
      </rPr>
      <t>Eurostat (online data code: demo_pjan) and United Nations Population Division</t>
    </r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</si>
  <si>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 Eurostat (online data code: gov_10a_main) and the Statistics Division of the African Union Commission</t>
    </r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</si>
  <si>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Eurostat (online data code: DS-018995)</t>
    </r>
  </si>
  <si>
    <t>(¹) Estimate</t>
  </si>
  <si>
    <t>Africa (¹)</t>
  </si>
  <si>
    <r>
      <rPr>
        <i/>
        <sz val="9"/>
        <color indexed="8"/>
        <rFont val="Arial"/>
        <family val="2"/>
      </rPr>
      <t>Sources:</t>
    </r>
    <r>
      <rPr>
        <sz val="9"/>
        <color indexed="8"/>
        <rFont val="Arial"/>
        <family val="2"/>
      </rPr>
      <t xml:space="preserve"> Eurostat (online data code: demo_mlexpec) and the Statistics Division of the African Union Commission</t>
    </r>
  </si>
  <si>
    <t>Turkey</t>
  </si>
  <si>
    <t>With Turkey included in 'Rest of Europe' instead of in 'Asia'</t>
  </si>
  <si>
    <t>With Turkey in Asia</t>
  </si>
  <si>
    <t>EUROPE w/TR</t>
  </si>
  <si>
    <t>EU-28 (²)</t>
  </si>
  <si>
    <t>(²) EU-28: population as of 1 January</t>
  </si>
  <si>
    <t>Rest of Europe</t>
  </si>
  <si>
    <t>Note: 'Rest of Europe' comprises the countries Albania, Belarus, Bosnia and Hezegovina, Faeroe Islands, Iceland, Kosovo*, Liechtenstein, the former Yugoslav Republic of Macedonia, Moldova, Montenegro, Norway, Russia, Serbia, Switzerland and Ukraine (* The designation 'Kosovo' is without prejudice to positions on status, and is in line with UNSCR 1244 and the ICJ Opinion on the Kosovo Declaration of Independence)</t>
  </si>
  <si>
    <t>2050 (¹)</t>
  </si>
  <si>
    <t>Gross Domestic Product
(million EUR)</t>
  </si>
  <si>
    <t>GDP per capita
(EUR)</t>
  </si>
  <si>
    <t>2016  (¹)</t>
  </si>
  <si>
    <t>2016*</t>
  </si>
  <si>
    <t>Annual average growth rate
1995-2016 (%)</t>
  </si>
  <si>
    <t>GDP (current U$S)</t>
  </si>
  <si>
    <t>GDP per capita (current U$S)</t>
  </si>
  <si>
    <t>Exchange rates U$S-EURO</t>
  </si>
  <si>
    <t>Germany (until 1990 former territory of the FRG)</t>
  </si>
  <si>
    <t>south Sudan</t>
  </si>
  <si>
    <t>BOTH</t>
  </si>
  <si>
    <t>GDP pc</t>
  </si>
  <si>
    <t>deficit EU-28</t>
  </si>
  <si>
    <t>deficit Africa</t>
  </si>
  <si>
    <t>Jan.-Dec. 2016</t>
  </si>
  <si>
    <t>Slovak Republic</t>
  </si>
  <si>
    <t>WB DATA</t>
  </si>
  <si>
    <t>World Bank Data</t>
  </si>
  <si>
    <t>Cabo Verde</t>
  </si>
  <si>
    <t>Congo, Rep.</t>
  </si>
  <si>
    <t>Congo, Dem. Rep.</t>
  </si>
  <si>
    <t>Cote d'Ivoire</t>
  </si>
  <si>
    <t>Egypt, Arab Rep.</t>
  </si>
  <si>
    <t>Gambia, The</t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</si>
  <si>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 World Bank and the Statistics Division of the African Union Commission</t>
    </r>
  </si>
  <si>
    <t>Figure 1: Population index with forecasts up to 2050 (1960 = 100)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</si>
  <si>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demo_pjan and proj_13ndbims) and United Nations Population Division of the Department of Economic and Social Affairs</t>
    </r>
  </si>
  <si>
    <t>Table 1: World population (mid-year) (million), 1995-2016</t>
  </si>
  <si>
    <t>Figure 2: World population by regions, 2016 and 2050 (projection) (%)</t>
  </si>
  <si>
    <t>Figure 3: Life expectancy at birth</t>
  </si>
  <si>
    <t>(¹) 2016: UNPD estimate, medium fertility scenario</t>
  </si>
  <si>
    <t>Figure 4: Infant mortality rate, 2007-2016 (deaths per thousand live births)</t>
  </si>
  <si>
    <t>Figure 14: Mobile communication subscriptions, top 20 EU Member States and African countries, 2015 (subscriptions per thousand inhabitants)</t>
  </si>
  <si>
    <t>Table 2: Gross Domestic Product at current prices, 2006-2016</t>
  </si>
  <si>
    <t>Figure 13: GDP growth rates at constant prices, top 10 EU Member States and top 10 African countries, 2015-2016 (%)</t>
  </si>
  <si>
    <t>Figure 12: GDP per capita at current prices, top 10 EU Member States and top 10 African countries, 2016 (EUR)</t>
  </si>
  <si>
    <t>Figure 11: Government revenue and expenditure, 2008-2016 (% of GDP)</t>
  </si>
  <si>
    <t>Figure 5: Under-five mortality rate, 2007-2016 (deaths per thousand live births)</t>
  </si>
  <si>
    <t>2016 (¹)</t>
  </si>
  <si>
    <t>(¹) UNPD estimate, medium fertility scenario</t>
  </si>
  <si>
    <t>Figure 6: EU-28 international merchandise trade by partner region, value, 2016 (%)</t>
  </si>
  <si>
    <t>Figure 7: EU-28 international merchandise trade with Africa, value, 2007-2016 (EUR billion)</t>
  </si>
  <si>
    <t>Figure 8: EU-28 international merchandise trade with Africa, by product group (SITC section), value, 2016 (EUR billion)</t>
  </si>
  <si>
    <t>Figure 9: EU-28 imports of goods from Africa by main partners, value, 2016 (%)</t>
  </si>
  <si>
    <t>Figure 10: EU-28 exports of goods to Africa by main partners, value, 2016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</si>
</sst>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0.0%"/>
    <numFmt numFmtId="169" formatCode="_(* #,##0_);_(* \(#,##0\);_(* &quot;-&quot;??_);_(@_)"/>
    <numFmt numFmtId="170" formatCode="#,##0.0"/>
    <numFmt numFmtId="171" formatCode="_(* #,##0.0_);_(* \(#,##0.0\);_(* &quot;-&quot;??_);_(@_)"/>
    <numFmt numFmtId="172" formatCode="#,##0.000000"/>
    <numFmt numFmtId="173" formatCode="##0.00;\-##0.00;0"/>
    <numFmt numFmtId="174" formatCode="###\ ##0"/>
    <numFmt numFmtId="175" formatCode="#,##0.0_i"/>
    <numFmt numFmtId="176" formatCode="#,##0_i"/>
    <numFmt numFmtId="177" formatCode="#\ ###\ ###\ ##0;\-#\ ###\ ###\ ##0;0"/>
    <numFmt numFmtId="178" formatCode="##0.0;\-##0.0;0"/>
    <numFmt numFmtId="179" formatCode="0.000"/>
    <numFmt numFmtId="180" formatCode="&quot;$&quot;#,##0;\-&quot;$&quot;#,##0"/>
    <numFmt numFmtId="181" formatCode="&quot;   &quot;@"/>
    <numFmt numFmtId="182" formatCode="&quot;      &quot;@"/>
    <numFmt numFmtId="183" formatCode="&quot;         &quot;@"/>
    <numFmt numFmtId="184" formatCode="&quot;            &quot;@"/>
    <numFmt numFmtId="185" formatCode="&quot;               &quot;@"/>
    <numFmt numFmtId="186" formatCode="_-* #,##0.00\ [$€-1]_-;\-* #,##0.00\ [$€-1]_-;_-* &quot;-&quot;??\ [$€-1]_-"/>
    <numFmt numFmtId="187" formatCode="[&gt;=0.05]#,##0.0;[&lt;=-0.05]\-#,##0.0;?0.0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0_)"/>
    <numFmt numFmtId="192" formatCode="_-* #,##0.00\ _F_-;\-* #,##0.00\ _F_-;_-* &quot;-&quot;??\ _F_-;_-@_-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_-* #,##0_-;_-* #,##0\-;_-* &quot;-&quot;_-;_-@_-"/>
    <numFmt numFmtId="196" formatCode="\$#,##0.00\ ;\(\$#,##0.00\)"/>
    <numFmt numFmtId="197" formatCode="&quot;ج.م.&quot;\ #,##0_-;[Red]&quot;ج.م.&quot;\ #,##0\-"/>
    <numFmt numFmtId="198" formatCode="&quot;ج.م.&quot;\ #,##0.00_-;[Red]&quot;ج.م.&quot;\ #,##0.00\-"/>
    <numFmt numFmtId="199" formatCode="_-* #,##0.0\ _€_-;\-* #,##0.0\ _€_-;_-* &quot;-&quot;??\ _€_-;_-@_-"/>
    <numFmt numFmtId="200" formatCode="#\ ##0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6.15"/>
      <name val="Arial"/>
      <family val="2"/>
    </font>
    <font>
      <sz val="10"/>
      <name val="Geneva"/>
      <family val="2"/>
    </font>
    <font>
      <sz val="10"/>
      <name val="Arabic Transparent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name val="Tms Rmn"/>
      <family val="2"/>
    </font>
    <font>
      <sz val="12"/>
      <name val="Tms Rmn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9"/>
      <name val="Helvetica"/>
      <family val="2"/>
    </font>
    <font>
      <i/>
      <sz val="8"/>
      <name val="Tms Rm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9"/>
      <name val="Helvetica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6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6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 style="thin">
        <color rgb="FF000000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indexed="8"/>
      </top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/>
      <right/>
      <top style="thin">
        <color indexed="8"/>
      </top>
      <bottom style="thin"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 style="thin">
        <color indexed="8"/>
      </top>
      <bottom/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indexed="8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indexed="8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 style="thin">
        <color rgb="FF000000"/>
      </bottom>
    </border>
    <border>
      <left style="medium">
        <color indexed="9"/>
      </left>
      <right style="medium">
        <color indexed="9"/>
      </right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0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175" fontId="10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>
      <alignment/>
      <protection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85" fontId="18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0" borderId="1">
      <alignment horizontal="center" vertical="center"/>
      <protection/>
    </xf>
    <xf numFmtId="0" fontId="21" fillId="0" borderId="0">
      <alignment horizontal="left" wrapText="1"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0" fontId="26" fillId="29" borderId="4" applyNumberFormat="0" applyAlignment="0" applyProtection="0"/>
    <xf numFmtId="167" fontId="27" fillId="6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0" fontId="28" fillId="6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170" fontId="28" fillId="30" borderId="5">
      <alignment horizontal="righ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29" fillId="30" borderId="5">
      <alignment horizontal="left" vertical="center" indent="1"/>
      <protection/>
    </xf>
    <xf numFmtId="0" fontId="1" fillId="30" borderId="6">
      <alignment/>
      <protection/>
    </xf>
    <xf numFmtId="0" fontId="30" fillId="28" borderId="5">
      <alignment horizontal="center" vertical="center"/>
      <protection/>
    </xf>
    <xf numFmtId="167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3" fontId="27" fillId="30" borderId="5">
      <alignment horizontal="right" vertical="center" indent="1"/>
      <protection/>
    </xf>
    <xf numFmtId="0" fontId="1" fillId="30" borderId="0">
      <alignment/>
      <protection/>
    </xf>
    <xf numFmtId="0" fontId="31" fillId="30" borderId="5">
      <alignment horizontal="left" vertical="center" indent="1"/>
      <protection/>
    </xf>
    <xf numFmtId="0" fontId="31" fillId="30" borderId="7">
      <alignment horizontal="left" vertical="center" indent="1"/>
      <protection/>
    </xf>
    <xf numFmtId="0" fontId="30" fillId="30" borderId="8">
      <alignment horizontal="left" vertical="center" indent="1"/>
      <protection/>
    </xf>
    <xf numFmtId="0" fontId="31" fillId="30" borderId="5">
      <alignment horizontal="left" indent="1"/>
      <protection/>
    </xf>
    <xf numFmtId="0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3" fontId="28" fillId="30" borderId="5">
      <alignment horizontal="right" vertical="center" indent="1"/>
      <protection/>
    </xf>
    <xf numFmtId="0" fontId="32" fillId="31" borderId="5">
      <alignment horizontal="left" vertical="center" indent="1"/>
      <protection/>
    </xf>
    <xf numFmtId="0" fontId="33" fillId="31" borderId="5">
      <alignment horizontal="left" vertical="center" indent="1"/>
      <protection/>
    </xf>
    <xf numFmtId="0" fontId="34" fillId="30" borderId="5">
      <alignment horizontal="left" vertical="center" indent="1"/>
      <protection/>
    </xf>
    <xf numFmtId="0" fontId="35" fillId="30" borderId="6">
      <alignment/>
      <protection/>
    </xf>
    <xf numFmtId="0" fontId="30" fillId="32" borderId="5">
      <alignment horizontal="left" vertical="center" indent="1"/>
      <protection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32" borderId="9" applyNumberFormat="0" applyFont="0" applyAlignment="0" applyProtection="0"/>
    <xf numFmtId="180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67" fontId="20" fillId="0" borderId="0" applyBorder="0">
      <alignment/>
      <protection/>
    </xf>
    <xf numFmtId="167" fontId="20" fillId="0" borderId="10">
      <alignment/>
      <protection/>
    </xf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36" fillId="7" borderId="2" applyNumberFormat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9" fillId="0" borderId="0" applyNumberFormat="0" applyFill="0" applyBorder="0" applyProtection="0">
      <alignment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11" applyNumberFormat="0" applyFill="0" applyBorder="0" applyProtection="0">
      <alignment horizontal="left"/>
    </xf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>
      <alignment/>
      <protection locked="0"/>
    </xf>
    <xf numFmtId="17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41" fillId="30" borderId="5" applyNumberFormat="0" applyBorder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23" fillId="3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7" fillId="0" borderId="6" applyNumberFormat="0" applyFill="0" applyProtection="0">
      <alignment horizontal="left" vertical="top" wrapText="1"/>
    </xf>
    <xf numFmtId="0" fontId="48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49" fillId="0" borderId="0" applyNumberFormat="0">
      <alignment horizontal="right"/>
      <protection/>
    </xf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7" fontId="20" fillId="0" borderId="0" applyFill="0" applyBorder="0" applyProtection="0">
      <alignment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18" fillId="0" borderId="0">
      <alignment horizontal="left"/>
      <protection/>
    </xf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0" fontId="55" fillId="28" borderId="15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52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3" fontId="47" fillId="0" borderId="0" applyFill="0" applyBorder="0" applyProtection="0">
      <alignment horizontal="right"/>
    </xf>
    <xf numFmtId="49" fontId="47" fillId="0" borderId="0" applyFill="0" applyBorder="0" applyProtection="0">
      <alignment horizontal="right"/>
    </xf>
    <xf numFmtId="49" fontId="47" fillId="0" borderId="0" applyFill="0" applyBorder="0" applyProtection="0">
      <alignment horizontal="left"/>
    </xf>
    <xf numFmtId="49" fontId="56" fillId="0" borderId="0" applyFill="0" applyBorder="0" applyProtection="0">
      <alignment horizontal="right"/>
    </xf>
    <xf numFmtId="49" fontId="21" fillId="0" borderId="0" applyFill="0" applyBorder="0" applyProtection="0">
      <alignment horizontal="left"/>
    </xf>
    <xf numFmtId="0" fontId="56" fillId="0" borderId="0" applyNumberFormat="0" applyFill="0" applyBorder="0" applyProtection="0">
      <alignment/>
    </xf>
    <xf numFmtId="49" fontId="56" fillId="0" borderId="6" applyFill="0" applyProtection="0">
      <alignment horizontal="center"/>
    </xf>
    <xf numFmtId="49" fontId="56" fillId="0" borderId="6" applyFill="0" applyProtection="0">
      <alignment horizontal="center" vertical="justify" wrapText="1"/>
    </xf>
    <xf numFmtId="49" fontId="57" fillId="0" borderId="6" applyFill="0" applyProtection="0">
      <alignment horizontal="center" vertical="top" wrapText="1"/>
    </xf>
    <xf numFmtId="49" fontId="56" fillId="0" borderId="0" applyFill="0" applyBorder="0" applyProtection="0">
      <alignment horizontal="right" vertical="top"/>
    </xf>
    <xf numFmtId="49" fontId="47" fillId="0" borderId="0" applyFill="0" applyBorder="0" applyProtection="0">
      <alignment horizontal="right" vertical="top" wrapText="1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56" fillId="0" borderId="16" applyFill="0" applyProtection="0">
      <alignment horizontal="center"/>
    </xf>
    <xf numFmtId="49" fontId="56" fillId="0" borderId="16" applyFill="0" applyProtection="0">
      <alignment horizontal="center" wrapText="1"/>
    </xf>
    <xf numFmtId="0" fontId="56" fillId="0" borderId="16" applyFill="0" applyProtection="0">
      <alignment horizontal="center"/>
    </xf>
    <xf numFmtId="0" fontId="57" fillId="0" borderId="16" applyFill="0" applyProtection="0">
      <alignment horizontal="center" vertical="top"/>
    </xf>
    <xf numFmtId="0" fontId="47" fillId="0" borderId="17" applyNumberFormat="0" applyFill="0" applyProtection="0">
      <alignment vertical="top"/>
    </xf>
    <xf numFmtId="49" fontId="56" fillId="0" borderId="17" applyFill="0" applyProtection="0">
      <alignment horizontal="center" vertical="justify" wrapText="1"/>
    </xf>
    <xf numFmtId="49" fontId="56" fillId="0" borderId="17" applyFill="0" applyProtection="0">
      <alignment horizontal="center"/>
    </xf>
    <xf numFmtId="0" fontId="56" fillId="0" borderId="17" applyFill="0" applyProtection="0">
      <alignment horizontal="center"/>
    </xf>
    <xf numFmtId="0" fontId="57" fillId="0" borderId="17" applyFill="0" applyProtection="0">
      <alignment horizontal="center" vertical="top"/>
    </xf>
    <xf numFmtId="0" fontId="56" fillId="0" borderId="0" applyNumberFormat="0" applyFill="0" applyBorder="0" applyProtection="0">
      <alignment horizontal="left"/>
    </xf>
    <xf numFmtId="0" fontId="47" fillId="37" borderId="6" applyNumberFormat="0" applyAlignment="0" applyProtection="0"/>
    <xf numFmtId="3" fontId="47" fillId="37" borderId="6" applyProtection="0">
      <alignment horizontal="right"/>
    </xf>
    <xf numFmtId="49" fontId="47" fillId="28" borderId="0" applyBorder="0" applyProtection="0">
      <alignment horizontal="right"/>
    </xf>
    <xf numFmtId="0" fontId="60" fillId="37" borderId="6" applyNumberFormat="0" applyProtection="0">
      <alignment horizontal="left" vertical="top" wrapText="1"/>
    </xf>
    <xf numFmtId="0" fontId="47" fillId="0" borderId="6" applyNumberFormat="0" applyFill="0" applyAlignment="0" applyProtection="0"/>
    <xf numFmtId="3" fontId="47" fillId="0" borderId="6" applyFill="0" applyProtection="0">
      <alignment horizontal="right"/>
    </xf>
    <xf numFmtId="0" fontId="60" fillId="0" borderId="6" applyNumberFormat="0" applyFill="0" applyProtection="0">
      <alignment horizontal="left" vertical="top" wrapText="1"/>
    </xf>
    <xf numFmtId="0" fontId="40" fillId="4" borderId="0" applyNumberFormat="0" applyBorder="0" applyAlignment="0" applyProtection="0"/>
    <xf numFmtId="0" fontId="20" fillId="0" borderId="18">
      <alignment horizontal="center" vertical="center"/>
      <protection/>
    </xf>
    <xf numFmtId="0" fontId="55" fillId="28" borderId="15" applyNumberFormat="0" applyAlignment="0" applyProtection="0"/>
    <xf numFmtId="195" fontId="1" fillId="0" borderId="0" applyFont="0" applyFill="0" applyBorder="0" applyAlignment="0" applyProtection="0"/>
    <xf numFmtId="0" fontId="61" fillId="0" borderId="11" applyNumberFormat="0" applyFill="0" applyBorder="0" applyProtection="0">
      <alignment horizontal="left"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 applyNumberFormat="0">
      <alignment/>
      <protection/>
    </xf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61" fillId="0" borderId="11" applyNumberFormat="0" applyFill="0" applyBorder="0" applyProtection="0">
      <alignment horizontal="right"/>
    </xf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65" fillId="0" borderId="0" applyNumberFormat="0" applyFill="0" applyBorder="0" applyProtection="0">
      <alignment/>
    </xf>
    <xf numFmtId="0" fontId="26" fillId="29" borderId="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Protection="0">
      <alignment/>
    </xf>
    <xf numFmtId="196" fontId="66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0">
      <alignment/>
      <protection/>
    </xf>
    <xf numFmtId="10" fontId="66" fillId="0" borderId="0" applyProtection="0">
      <alignment/>
    </xf>
    <xf numFmtId="0" fontId="66" fillId="0" borderId="0">
      <alignment/>
      <protection/>
    </xf>
    <xf numFmtId="2" fontId="66" fillId="0" borderId="0" applyProtection="0">
      <alignment/>
    </xf>
    <xf numFmtId="4" fontId="66" fillId="0" borderId="0" applyProtection="0">
      <alignment/>
    </xf>
    <xf numFmtId="0" fontId="38" fillId="0" borderId="0" applyNumberFormat="0" applyFill="0" applyBorder="0">
      <alignment/>
      <protection locked="0"/>
    </xf>
    <xf numFmtId="0" fontId="69" fillId="0" borderId="0" applyNumberFormat="0" applyFill="0" applyBorder="0">
      <alignment/>
      <protection locked="0"/>
    </xf>
    <xf numFmtId="0" fontId="58" fillId="0" borderId="0">
      <alignment/>
      <protection/>
    </xf>
    <xf numFmtId="197" fontId="58" fillId="0" borderId="0" applyFont="0" applyFill="0" applyBorder="0" applyAlignment="0" applyProtection="0"/>
    <xf numFmtId="19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</cellStyleXfs>
  <cellXfs count="295">
    <xf numFmtId="0" fontId="0" fillId="0" borderId="0" xfId="0"/>
    <xf numFmtId="0" fontId="3" fillId="38" borderId="21" xfId="0" applyNumberFormat="1" applyFont="1" applyFill="1" applyBorder="1" applyAlignment="1">
      <alignment horizontal="left"/>
    </xf>
    <xf numFmtId="0" fontId="3" fillId="38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69" fontId="4" fillId="0" borderId="22" xfId="18" applyNumberFormat="1" applyFont="1" applyFill="1" applyBorder="1" applyAlignment="1">
      <alignment vertical="center"/>
    </xf>
    <xf numFmtId="169" fontId="4" fillId="0" borderId="23" xfId="18" applyNumberFormat="1" applyFont="1" applyFill="1" applyBorder="1" applyAlignment="1">
      <alignment vertical="center"/>
    </xf>
    <xf numFmtId="169" fontId="4" fillId="0" borderId="24" xfId="18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left"/>
    </xf>
    <xf numFmtId="169" fontId="4" fillId="0" borderId="27" xfId="18" applyNumberFormat="1" applyFont="1" applyFill="1" applyBorder="1" applyAlignment="1">
      <alignment vertical="center"/>
    </xf>
    <xf numFmtId="0" fontId="11" fillId="8" borderId="28" xfId="0" applyFont="1" applyFill="1" applyBorder="1" applyAlignment="1" quotePrefix="1">
      <alignment horizontal="center" vertical="center"/>
    </xf>
    <xf numFmtId="0" fontId="11" fillId="0" borderId="0" xfId="0" applyFont="1"/>
    <xf numFmtId="0" fontId="11" fillId="8" borderId="5" xfId="0" applyFont="1" applyFill="1" applyBorder="1" applyAlignment="1" quotePrefix="1">
      <alignment horizontal="right"/>
    </xf>
    <xf numFmtId="173" fontId="10" fillId="0" borderId="0" xfId="0" applyNumberFormat="1" applyFont="1" applyAlignment="1">
      <alignment horizontal="right"/>
    </xf>
    <xf numFmtId="0" fontId="12" fillId="39" borderId="0" xfId="0" applyFont="1" applyFill="1"/>
    <xf numFmtId="0" fontId="10" fillId="0" borderId="0" xfId="0" applyFont="1"/>
    <xf numFmtId="10" fontId="10" fillId="0" borderId="0" xfId="0" applyNumberFormat="1" applyFont="1"/>
    <xf numFmtId="0" fontId="3" fillId="30" borderId="0" xfId="0" applyNumberFormat="1" applyFont="1" applyFill="1" applyBorder="1" applyAlignment="1">
      <alignment/>
    </xf>
    <xf numFmtId="0" fontId="12" fillId="0" borderId="0" xfId="0" applyFont="1" applyFill="1"/>
    <xf numFmtId="0" fontId="10" fillId="0" borderId="0" xfId="0" applyFont="1" applyAlignment="1">
      <alignment horizontal="right"/>
    </xf>
    <xf numFmtId="1" fontId="10" fillId="0" borderId="0" xfId="0" applyNumberFormat="1" applyFont="1" applyFill="1"/>
    <xf numFmtId="1" fontId="10" fillId="0" borderId="0" xfId="0" applyNumberFormat="1" applyFont="1"/>
    <xf numFmtId="0" fontId="10" fillId="0" borderId="0" xfId="0" applyFont="1" applyFill="1"/>
    <xf numFmtId="0" fontId="4" fillId="0" borderId="0" xfId="0" applyFont="1" applyFill="1"/>
    <xf numFmtId="0" fontId="3" fillId="0" borderId="0" xfId="0" applyFont="1"/>
    <xf numFmtId="0" fontId="4" fillId="40" borderId="29" xfId="0" applyNumberFormat="1" applyFont="1" applyFill="1" applyBorder="1" applyAlignment="1">
      <alignment/>
    </xf>
    <xf numFmtId="0" fontId="4" fillId="40" borderId="29" xfId="0" applyNumberFormat="1" applyFont="1" applyFill="1" applyBorder="1" applyAlignment="1">
      <alignment horizontal="center"/>
    </xf>
    <xf numFmtId="0" fontId="4" fillId="30" borderId="2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30" borderId="23" xfId="0" applyNumberFormat="1" applyFont="1" applyFill="1" applyBorder="1" applyAlignment="1">
      <alignment/>
    </xf>
    <xf numFmtId="0" fontId="6" fillId="0" borderId="0" xfId="0" applyFont="1"/>
    <xf numFmtId="0" fontId="10" fillId="40" borderId="0" xfId="0" applyFont="1" applyFill="1"/>
    <xf numFmtId="0" fontId="10" fillId="0" borderId="0" xfId="0" applyFont="1" applyBorder="1"/>
    <xf numFmtId="0" fontId="4" fillId="30" borderId="0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1" fontId="4" fillId="30" borderId="0" xfId="0" applyNumberFormat="1" applyFont="1" applyFill="1" applyBorder="1" applyAlignment="1">
      <alignment/>
    </xf>
    <xf numFmtId="0" fontId="4" fillId="30" borderId="23" xfId="0" applyNumberFormat="1" applyFont="1" applyFill="1" applyBorder="1" applyAlignment="1">
      <alignment horizontal="left" indent="1"/>
    </xf>
    <xf numFmtId="0" fontId="4" fillId="30" borderId="27" xfId="0" applyNumberFormat="1" applyFont="1" applyFill="1" applyBorder="1" applyAlignment="1">
      <alignment horizontal="left" indent="1"/>
    </xf>
    <xf numFmtId="0" fontId="10" fillId="39" borderId="0" xfId="0" applyFont="1" applyFill="1"/>
    <xf numFmtId="168" fontId="10" fillId="0" borderId="0" xfId="15" applyNumberFormat="1" applyFont="1"/>
    <xf numFmtId="164" fontId="10" fillId="0" borderId="0" xfId="0" applyNumberFormat="1" applyFont="1"/>
    <xf numFmtId="169" fontId="10" fillId="0" borderId="0" xfId="0" applyNumberFormat="1" applyFont="1"/>
    <xf numFmtId="172" fontId="4" fillId="0" borderId="0" xfId="28" applyNumberFormat="1" applyFont="1">
      <alignment/>
      <protection/>
    </xf>
    <xf numFmtId="0" fontId="5" fillId="23" borderId="30" xfId="24" applyFont="1" applyFill="1" applyBorder="1" applyAlignment="1">
      <alignment/>
      <protection/>
    </xf>
    <xf numFmtId="0" fontId="4" fillId="40" borderId="29" xfId="0" applyNumberFormat="1" applyFont="1" applyFill="1" applyBorder="1" applyAlignment="1">
      <alignment horizontal="right"/>
    </xf>
    <xf numFmtId="3" fontId="10" fillId="0" borderId="0" xfId="0" applyNumberFormat="1" applyFont="1"/>
    <xf numFmtId="0" fontId="3" fillId="41" borderId="31" xfId="0" applyNumberFormat="1" applyFont="1" applyFill="1" applyBorder="1" applyAlignment="1">
      <alignment horizontal="center" vertical="center"/>
    </xf>
    <xf numFmtId="3" fontId="6" fillId="0" borderId="32" xfId="27" applyNumberFormat="1" applyFont="1" applyFill="1" applyBorder="1" applyAlignment="1">
      <alignment horizontal="right" vertical="center"/>
      <protection/>
    </xf>
    <xf numFmtId="3" fontId="6" fillId="0" borderId="33" xfId="0" applyNumberFormat="1" applyFont="1" applyBorder="1"/>
    <xf numFmtId="3" fontId="4" fillId="30" borderId="23" xfId="0" applyNumberFormat="1" applyFont="1" applyFill="1" applyBorder="1" applyAlignment="1">
      <alignment horizontal="left" indent="1"/>
    </xf>
    <xf numFmtId="0" fontId="4" fillId="30" borderId="0" xfId="0" applyNumberFormat="1" applyFont="1" applyFill="1" applyBorder="1" applyAlignment="1">
      <alignment horizontal="left" indent="1"/>
    </xf>
    <xf numFmtId="0" fontId="4" fillId="0" borderId="0" xfId="0" applyFont="1"/>
    <xf numFmtId="0" fontId="6" fillId="0" borderId="0" xfId="0" applyFont="1" applyBorder="1" applyAlignment="1">
      <alignment/>
    </xf>
    <xf numFmtId="0" fontId="4" fillId="40" borderId="34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left" indent="1"/>
    </xf>
    <xf numFmtId="169" fontId="4" fillId="0" borderId="0" xfId="18" applyNumberFormat="1" applyFont="1" applyFill="1" applyBorder="1" applyAlignment="1">
      <alignment vertical="center"/>
    </xf>
    <xf numFmtId="9" fontId="10" fillId="0" borderId="0" xfId="15" applyFont="1"/>
    <xf numFmtId="2" fontId="10" fillId="0" borderId="0" xfId="0" applyNumberFormat="1" applyFont="1"/>
    <xf numFmtId="168" fontId="10" fillId="0" borderId="0" xfId="15" applyNumberFormat="1" applyFont="1" applyFill="1"/>
    <xf numFmtId="167" fontId="10" fillId="0" borderId="0" xfId="0" applyNumberFormat="1" applyFont="1"/>
    <xf numFmtId="10" fontId="10" fillId="0" borderId="0" xfId="15" applyNumberFormat="1" applyFont="1"/>
    <xf numFmtId="0" fontId="10" fillId="42" borderId="0" xfId="0" applyFont="1" applyFill="1"/>
    <xf numFmtId="0" fontId="3" fillId="0" borderId="0" xfId="0" applyFont="1" applyAlignment="1">
      <alignment horizontal="left"/>
    </xf>
    <xf numFmtId="0" fontId="4" fillId="43" borderId="1" xfId="0" applyNumberFormat="1" applyFont="1" applyFill="1" applyBorder="1" applyAlignment="1">
      <alignment/>
    </xf>
    <xf numFmtId="174" fontId="4" fillId="43" borderId="1" xfId="18" applyNumberFormat="1" applyFont="1" applyFill="1" applyBorder="1" applyAlignment="1">
      <alignment horizontal="right"/>
    </xf>
    <xf numFmtId="174" fontId="4" fillId="0" borderId="22" xfId="18" applyNumberFormat="1" applyFont="1" applyFill="1" applyBorder="1" applyAlignment="1">
      <alignment horizontal="right"/>
    </xf>
    <xf numFmtId="0" fontId="4" fillId="30" borderId="22" xfId="0" applyNumberFormat="1" applyFont="1" applyFill="1" applyBorder="1" applyAlignment="1">
      <alignment/>
    </xf>
    <xf numFmtId="174" fontId="4" fillId="30" borderId="22" xfId="18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74" fontId="4" fillId="0" borderId="0" xfId="18" applyNumberFormat="1" applyFont="1" applyFill="1" applyBorder="1" applyAlignment="1">
      <alignment horizontal="right"/>
    </xf>
    <xf numFmtId="0" fontId="4" fillId="42" borderId="23" xfId="0" applyNumberFormat="1" applyFont="1" applyFill="1" applyBorder="1" applyAlignment="1">
      <alignment/>
    </xf>
    <xf numFmtId="169" fontId="4" fillId="42" borderId="23" xfId="18" applyNumberFormat="1" applyFont="1" applyFill="1" applyBorder="1" applyAlignment="1">
      <alignment horizontal="right"/>
    </xf>
    <xf numFmtId="169" fontId="4" fillId="30" borderId="23" xfId="18" applyNumberFormat="1" applyFont="1" applyFill="1" applyBorder="1" applyAlignment="1">
      <alignment horizontal="right"/>
    </xf>
    <xf numFmtId="169" fontId="4" fillId="44" borderId="1" xfId="21" applyNumberFormat="1" applyFont="1" applyFill="1" applyBorder="1" applyAlignment="1">
      <alignment horizontal="right"/>
    </xf>
    <xf numFmtId="1" fontId="4" fillId="44" borderId="27" xfId="0" applyNumberFormat="1" applyFont="1" applyFill="1" applyBorder="1" applyAlignment="1">
      <alignment horizontal="right"/>
    </xf>
    <xf numFmtId="0" fontId="4" fillId="45" borderId="29" xfId="0" applyNumberFormat="1" applyFont="1" applyFill="1" applyBorder="1" applyAlignment="1">
      <alignment/>
    </xf>
    <xf numFmtId="0" fontId="4" fillId="45" borderId="29" xfId="0" applyNumberFormat="1" applyFont="1" applyFill="1" applyBorder="1" applyAlignment="1">
      <alignment horizontal="center"/>
    </xf>
    <xf numFmtId="167" fontId="4" fillId="43" borderId="1" xfId="0" applyNumberFormat="1" applyFont="1" applyFill="1" applyBorder="1" applyAlignment="1">
      <alignment horizontal="right"/>
    </xf>
    <xf numFmtId="170" fontId="4" fillId="43" borderId="1" xfId="0" applyNumberFormat="1" applyFont="1" applyFill="1" applyBorder="1" applyAlignment="1">
      <alignment horizontal="right"/>
    </xf>
    <xf numFmtId="0" fontId="4" fillId="43" borderId="1" xfId="0" applyNumberFormat="1" applyFont="1" applyFill="1" applyBorder="1" applyAlignment="1" quotePrefix="1">
      <alignment wrapText="1"/>
    </xf>
    <xf numFmtId="0" fontId="4" fillId="43" borderId="1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wrapText="1"/>
    </xf>
    <xf numFmtId="0" fontId="3" fillId="0" borderId="35" xfId="0" applyFont="1" applyBorder="1" applyAlignment="1">
      <alignment horizontal="left"/>
    </xf>
    <xf numFmtId="0" fontId="11" fillId="0" borderId="0" xfId="0" applyFont="1" applyAlignment="1">
      <alignment horizontal="left"/>
    </xf>
    <xf numFmtId="1" fontId="5" fillId="23" borderId="30" xfId="24" applyNumberFormat="1" applyFont="1" applyFill="1" applyBorder="1" applyAlignment="1">
      <alignment horizontal="center"/>
      <protection/>
    </xf>
    <xf numFmtId="0" fontId="10" fillId="0" borderId="35" xfId="0" applyFont="1" applyBorder="1"/>
    <xf numFmtId="177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7" fontId="10" fillId="0" borderId="0" xfId="0" applyNumberFormat="1" applyFont="1"/>
    <xf numFmtId="165" fontId="10" fillId="0" borderId="0" xfId="16" applyFont="1" applyFill="1"/>
    <xf numFmtId="167" fontId="4" fillId="39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4" fillId="0" borderId="36" xfId="0" applyNumberFormat="1" applyFont="1" applyFill="1" applyBorder="1" applyAlignment="1">
      <alignment/>
    </xf>
    <xf numFmtId="167" fontId="4" fillId="46" borderId="1" xfId="0" applyNumberFormat="1" applyFont="1" applyFill="1" applyBorder="1" applyAlignment="1">
      <alignment/>
    </xf>
    <xf numFmtId="170" fontId="4" fillId="46" borderId="37" xfId="0" applyNumberFormat="1" applyFont="1" applyFill="1" applyBorder="1" applyAlignment="1">
      <alignment horizontal="right"/>
    </xf>
    <xf numFmtId="0" fontId="14" fillId="0" borderId="0" xfId="22" applyFont="1" applyAlignment="1" applyProtection="1">
      <alignment/>
      <protection/>
    </xf>
    <xf numFmtId="0" fontId="3" fillId="38" borderId="21" xfId="0" applyNumberFormat="1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center" vertical="center"/>
    </xf>
    <xf numFmtId="0" fontId="3" fillId="38" borderId="21" xfId="29" applyNumberFormat="1" applyFont="1" applyFill="1" applyBorder="1" applyAlignment="1">
      <alignment horizontal="left"/>
      <protection/>
    </xf>
    <xf numFmtId="0" fontId="3" fillId="47" borderId="21" xfId="0" applyNumberFormat="1" applyFont="1" applyFill="1" applyBorder="1" applyAlignment="1">
      <alignment horizontal="left"/>
    </xf>
    <xf numFmtId="0" fontId="3" fillId="30" borderId="38" xfId="0" applyNumberFormat="1" applyFont="1" applyFill="1" applyBorder="1" applyAlignment="1">
      <alignment horizontal="left"/>
    </xf>
    <xf numFmtId="0" fontId="3" fillId="30" borderId="25" xfId="0" applyNumberFormat="1" applyFont="1" applyFill="1" applyBorder="1" applyAlignment="1">
      <alignment horizontal="left"/>
    </xf>
    <xf numFmtId="0" fontId="3" fillId="30" borderId="39" xfId="0" applyNumberFormat="1" applyFont="1" applyFill="1" applyBorder="1" applyAlignment="1">
      <alignment horizontal="left"/>
    </xf>
    <xf numFmtId="0" fontId="3" fillId="30" borderId="40" xfId="0" applyNumberFormat="1" applyFont="1" applyFill="1" applyBorder="1" applyAlignment="1">
      <alignment horizontal="left"/>
    </xf>
    <xf numFmtId="0" fontId="3" fillId="30" borderId="41" xfId="0" applyNumberFormat="1" applyFont="1" applyFill="1" applyBorder="1" applyAlignment="1">
      <alignment horizontal="left"/>
    </xf>
    <xf numFmtId="3" fontId="4" fillId="47" borderId="21" xfId="0" applyNumberFormat="1" applyFont="1" applyFill="1" applyBorder="1" applyAlignment="1">
      <alignment horizontal="right" indent="1"/>
    </xf>
    <xf numFmtId="3" fontId="4" fillId="0" borderId="38" xfId="0" applyNumberFormat="1" applyFont="1" applyFill="1" applyBorder="1" applyAlignment="1">
      <alignment horizontal="right" indent="1"/>
    </xf>
    <xf numFmtId="3" fontId="4" fillId="0" borderId="25" xfId="0" applyNumberFormat="1" applyFont="1" applyFill="1" applyBorder="1" applyAlignment="1">
      <alignment horizontal="right" indent="1"/>
    </xf>
    <xf numFmtId="3" fontId="4" fillId="0" borderId="40" xfId="0" applyNumberFormat="1" applyFont="1" applyFill="1" applyBorder="1" applyAlignment="1">
      <alignment horizontal="right" indent="1"/>
    </xf>
    <xf numFmtId="3" fontId="4" fillId="0" borderId="41" xfId="0" applyNumberFormat="1" applyFont="1" applyFill="1" applyBorder="1" applyAlignment="1">
      <alignment horizontal="right" indent="1"/>
    </xf>
    <xf numFmtId="3" fontId="4" fillId="0" borderId="39" xfId="0" applyNumberFormat="1" applyFont="1" applyFill="1" applyBorder="1" applyAlignment="1">
      <alignment horizontal="right" indent="1"/>
    </xf>
    <xf numFmtId="175" fontId="10" fillId="47" borderId="21" xfId="30" applyFill="1" applyBorder="1" applyAlignment="1">
      <alignment horizontal="right" indent="3"/>
    </xf>
    <xf numFmtId="175" fontId="10" fillId="0" borderId="38" xfId="30" applyFill="1" applyBorder="1" applyAlignment="1">
      <alignment horizontal="right" indent="3"/>
    </xf>
    <xf numFmtId="175" fontId="10" fillId="0" borderId="25" xfId="30" applyFill="1" applyBorder="1" applyAlignment="1">
      <alignment horizontal="right" indent="3"/>
    </xf>
    <xf numFmtId="175" fontId="10" fillId="0" borderId="40" xfId="30" applyFill="1" applyBorder="1" applyAlignment="1">
      <alignment horizontal="right" indent="3"/>
    </xf>
    <xf numFmtId="175" fontId="10" fillId="0" borderId="41" xfId="30" applyFill="1" applyBorder="1" applyAlignment="1">
      <alignment horizontal="right" indent="3"/>
    </xf>
    <xf numFmtId="175" fontId="10" fillId="0" borderId="39" xfId="30" applyFill="1" applyBorder="1" applyAlignment="1">
      <alignment horizontal="right" indent="3"/>
    </xf>
    <xf numFmtId="178" fontId="10" fillId="39" borderId="0" xfId="0" applyNumberFormat="1" applyFont="1" applyFill="1"/>
    <xf numFmtId="0" fontId="5" fillId="0" borderId="42" xfId="24" applyFont="1" applyFill="1" applyBorder="1" applyAlignment="1">
      <alignment/>
      <protection/>
    </xf>
    <xf numFmtId="1" fontId="5" fillId="0" borderId="43" xfId="24" applyNumberFormat="1" applyFont="1" applyFill="1" applyBorder="1" applyAlignment="1">
      <alignment horizontal="center"/>
      <protection/>
    </xf>
    <xf numFmtId="0" fontId="4" fillId="48" borderId="0" xfId="0" applyNumberFormat="1" applyFont="1" applyFill="1" applyBorder="1" applyAlignment="1">
      <alignment/>
    </xf>
    <xf numFmtId="171" fontId="10" fillId="0" borderId="0" xfId="18" applyNumberFormat="1" applyFont="1"/>
    <xf numFmtId="3" fontId="10" fillId="39" borderId="0" xfId="0" applyNumberFormat="1" applyFont="1" applyFill="1"/>
    <xf numFmtId="0" fontId="10" fillId="39" borderId="18" xfId="0" applyFont="1" applyFill="1" applyBorder="1"/>
    <xf numFmtId="0" fontId="10" fillId="39" borderId="35" xfId="0" applyFont="1" applyFill="1" applyBorder="1"/>
    <xf numFmtId="3" fontId="10" fillId="39" borderId="35" xfId="0" applyNumberFormat="1" applyFont="1" applyFill="1" applyBorder="1"/>
    <xf numFmtId="3" fontId="10" fillId="0" borderId="35" xfId="0" applyNumberFormat="1" applyFont="1" applyBorder="1"/>
    <xf numFmtId="0" fontId="6" fillId="39" borderId="1" xfId="0" applyFont="1" applyFill="1" applyBorder="1"/>
    <xf numFmtId="0" fontId="10" fillId="39" borderId="1" xfId="0" applyFont="1" applyFill="1" applyBorder="1"/>
    <xf numFmtId="0" fontId="3" fillId="38" borderId="44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3" fillId="38" borderId="45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left"/>
    </xf>
    <xf numFmtId="0" fontId="3" fillId="47" borderId="29" xfId="0" applyNumberFormat="1" applyFont="1" applyFill="1" applyBorder="1" applyAlignment="1">
      <alignment horizontal="left"/>
    </xf>
    <xf numFmtId="0" fontId="3" fillId="47" borderId="47" xfId="0" applyNumberFormat="1" applyFont="1" applyFill="1" applyBorder="1" applyAlignment="1">
      <alignment horizontal="left"/>
    </xf>
    <xf numFmtId="0" fontId="3" fillId="47" borderId="48" xfId="0" applyNumberFormat="1" applyFont="1" applyFill="1" applyBorder="1" applyAlignment="1">
      <alignment horizontal="left"/>
    </xf>
    <xf numFmtId="176" fontId="10" fillId="47" borderId="49" xfId="30" applyNumberFormat="1" applyFill="1" applyBorder="1" applyAlignment="1">
      <alignment horizontal="right" indent="2"/>
    </xf>
    <xf numFmtId="176" fontId="10" fillId="47" borderId="29" xfId="30" applyNumberFormat="1" applyFill="1" applyBorder="1" applyAlignment="1">
      <alignment horizontal="right" indent="2"/>
    </xf>
    <xf numFmtId="176" fontId="10" fillId="47" borderId="50" xfId="30" applyNumberFormat="1" applyFill="1" applyBorder="1" applyAlignment="1">
      <alignment horizontal="right" indent="2"/>
    </xf>
    <xf numFmtId="176" fontId="10" fillId="47" borderId="47" xfId="30" applyNumberFormat="1" applyFill="1" applyBorder="1" applyAlignment="1">
      <alignment horizontal="right" indent="2"/>
    </xf>
    <xf numFmtId="176" fontId="10" fillId="47" borderId="51" xfId="30" applyNumberFormat="1" applyFill="1" applyBorder="1" applyAlignment="1">
      <alignment horizontal="right" indent="2"/>
    </xf>
    <xf numFmtId="176" fontId="10" fillId="47" borderId="48" xfId="30" applyNumberFormat="1" applyFill="1" applyBorder="1" applyAlignment="1">
      <alignment horizontal="right" indent="2"/>
    </xf>
    <xf numFmtId="176" fontId="10" fillId="0" borderId="46" xfId="30" applyNumberFormat="1" applyFill="1" applyBorder="1" applyAlignment="1">
      <alignment horizontal="right" indent="2"/>
    </xf>
    <xf numFmtId="176" fontId="10" fillId="0" borderId="52" xfId="30" applyNumberFormat="1" applyFill="1" applyBorder="1" applyAlignment="1">
      <alignment horizontal="right" indent="2"/>
    </xf>
    <xf numFmtId="176" fontId="10" fillId="0" borderId="25" xfId="30" applyNumberFormat="1" applyFill="1" applyBorder="1" applyAlignment="1">
      <alignment horizontal="right" indent="2"/>
    </xf>
    <xf numFmtId="176" fontId="10" fillId="0" borderId="53" xfId="30" applyNumberFormat="1" applyFill="1" applyBorder="1" applyAlignment="1">
      <alignment horizontal="right" indent="2"/>
    </xf>
    <xf numFmtId="176" fontId="10" fillId="0" borderId="26" xfId="30" applyNumberFormat="1" applyFill="1" applyBorder="1" applyAlignment="1">
      <alignment horizontal="right" indent="2"/>
    </xf>
    <xf numFmtId="176" fontId="10" fillId="0" borderId="54" xfId="30" applyNumberFormat="1" applyFill="1" applyBorder="1" applyAlignment="1">
      <alignment horizontal="right" indent="2"/>
    </xf>
    <xf numFmtId="175" fontId="10" fillId="47" borderId="49" xfId="30" applyFill="1" applyBorder="1" applyAlignment="1">
      <alignment horizontal="right" indent="2"/>
    </xf>
    <xf numFmtId="175" fontId="10" fillId="47" borderId="29" xfId="30" applyFill="1" applyBorder="1" applyAlignment="1">
      <alignment horizontal="right" indent="2"/>
    </xf>
    <xf numFmtId="175" fontId="10" fillId="47" borderId="50" xfId="30" applyFill="1" applyBorder="1" applyAlignment="1">
      <alignment horizontal="right" indent="2"/>
    </xf>
    <xf numFmtId="175" fontId="10" fillId="47" borderId="47" xfId="30" applyFill="1" applyBorder="1" applyAlignment="1">
      <alignment horizontal="right" indent="2"/>
    </xf>
    <xf numFmtId="175" fontId="10" fillId="47" borderId="51" xfId="30" applyFill="1" applyBorder="1" applyAlignment="1">
      <alignment horizontal="right" indent="2"/>
    </xf>
    <xf numFmtId="175" fontId="10" fillId="47" borderId="48" xfId="30" applyFill="1" applyBorder="1" applyAlignment="1">
      <alignment horizontal="right" indent="2"/>
    </xf>
    <xf numFmtId="175" fontId="10" fillId="0" borderId="46" xfId="30" applyFill="1" applyBorder="1" applyAlignment="1">
      <alignment horizontal="right" indent="2"/>
    </xf>
    <xf numFmtId="175" fontId="10" fillId="0" borderId="52" xfId="30" applyFill="1" applyBorder="1" applyAlignment="1">
      <alignment horizontal="right" indent="2"/>
    </xf>
    <xf numFmtId="175" fontId="10" fillId="0" borderId="25" xfId="30" applyFill="1" applyBorder="1" applyAlignment="1">
      <alignment horizontal="right" indent="2"/>
    </xf>
    <xf numFmtId="175" fontId="10" fillId="0" borderId="53" xfId="30" applyFill="1" applyBorder="1" applyAlignment="1">
      <alignment horizontal="right" indent="2"/>
    </xf>
    <xf numFmtId="175" fontId="10" fillId="0" borderId="26" xfId="30" applyFill="1" applyBorder="1" applyAlignment="1">
      <alignment horizontal="right" indent="2"/>
    </xf>
    <xf numFmtId="175" fontId="10" fillId="0" borderId="54" xfId="30" applyFill="1" applyBorder="1" applyAlignment="1">
      <alignment horizontal="right" indent="2"/>
    </xf>
    <xf numFmtId="176" fontId="10" fillId="47" borderId="49" xfId="30" applyNumberFormat="1" applyFill="1" applyBorder="1" applyAlignment="1">
      <alignment horizontal="right" indent="1"/>
    </xf>
    <xf numFmtId="176" fontId="10" fillId="47" borderId="29" xfId="30" applyNumberFormat="1" applyFill="1" applyBorder="1" applyAlignment="1">
      <alignment horizontal="right" indent="1"/>
    </xf>
    <xf numFmtId="176" fontId="10" fillId="47" borderId="50" xfId="30" applyNumberFormat="1" applyFill="1" applyBorder="1" applyAlignment="1">
      <alignment horizontal="right" indent="1"/>
    </xf>
    <xf numFmtId="176" fontId="10" fillId="47" borderId="47" xfId="30" applyNumberFormat="1" applyFill="1" applyBorder="1" applyAlignment="1">
      <alignment horizontal="right" indent="1"/>
    </xf>
    <xf numFmtId="176" fontId="10" fillId="47" borderId="51" xfId="30" applyNumberFormat="1" applyFill="1" applyBorder="1" applyAlignment="1">
      <alignment horizontal="right" indent="1"/>
    </xf>
    <xf numFmtId="176" fontId="10" fillId="47" borderId="48" xfId="30" applyNumberFormat="1" applyFill="1" applyBorder="1" applyAlignment="1">
      <alignment horizontal="right" indent="1"/>
    </xf>
    <xf numFmtId="176" fontId="10" fillId="0" borderId="55" xfId="30" applyNumberFormat="1" applyFill="1" applyBorder="1" applyAlignment="1">
      <alignment horizontal="right" indent="1"/>
    </xf>
    <xf numFmtId="176" fontId="10" fillId="0" borderId="46" xfId="30" applyNumberFormat="1" applyFill="1" applyBorder="1" applyAlignment="1">
      <alignment horizontal="right" indent="1"/>
    </xf>
    <xf numFmtId="176" fontId="10" fillId="0" borderId="52" xfId="30" applyNumberFormat="1" applyFill="1" applyBorder="1" applyAlignment="1">
      <alignment horizontal="right" indent="1"/>
    </xf>
    <xf numFmtId="176" fontId="10" fillId="0" borderId="56" xfId="30" applyNumberFormat="1" applyFill="1" applyBorder="1" applyAlignment="1">
      <alignment horizontal="right" indent="1"/>
    </xf>
    <xf numFmtId="176" fontId="10" fillId="0" borderId="25" xfId="30" applyNumberFormat="1" applyFill="1" applyBorder="1" applyAlignment="1">
      <alignment horizontal="right" indent="1"/>
    </xf>
    <xf numFmtId="176" fontId="10" fillId="0" borderId="53" xfId="30" applyNumberFormat="1" applyFill="1" applyBorder="1" applyAlignment="1">
      <alignment horizontal="right" indent="1"/>
    </xf>
    <xf numFmtId="176" fontId="10" fillId="0" borderId="57" xfId="30" applyNumberFormat="1" applyFill="1" applyBorder="1" applyAlignment="1">
      <alignment horizontal="right" indent="1"/>
    </xf>
    <xf numFmtId="176" fontId="10" fillId="0" borderId="26" xfId="30" applyNumberFormat="1" applyFill="1" applyBorder="1" applyAlignment="1">
      <alignment horizontal="right" indent="1"/>
    </xf>
    <xf numFmtId="176" fontId="10" fillId="0" borderId="54" xfId="30" applyNumberFormat="1" applyFill="1" applyBorder="1" applyAlignment="1">
      <alignment horizontal="right" inden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24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10" fillId="0" borderId="58" xfId="0" applyFont="1" applyBorder="1"/>
    <xf numFmtId="175" fontId="10" fillId="30" borderId="22" xfId="30" applyFill="1" applyBorder="1" applyAlignment="1">
      <alignment horizontal="right" indent="5"/>
    </xf>
    <xf numFmtId="175" fontId="10" fillId="30" borderId="23" xfId="30" applyFill="1" applyBorder="1" applyAlignment="1">
      <alignment horizontal="right" indent="5"/>
    </xf>
    <xf numFmtId="175" fontId="10" fillId="30" borderId="27" xfId="30" applyFill="1" applyBorder="1" applyAlignment="1">
      <alignment horizontal="right" indent="5"/>
    </xf>
    <xf numFmtId="0" fontId="4" fillId="40" borderId="34" xfId="0" applyNumberFormat="1" applyFont="1" applyFill="1" applyBorder="1" applyAlignment="1">
      <alignment horizontal="center" wrapText="1"/>
    </xf>
    <xf numFmtId="0" fontId="11" fillId="0" borderId="32" xfId="0" applyFont="1" applyBorder="1"/>
    <xf numFmtId="0" fontId="5" fillId="0" borderId="33" xfId="0" applyFont="1" applyBorder="1"/>
    <xf numFmtId="0" fontId="3" fillId="41" borderId="21" xfId="0" applyNumberFormat="1" applyFont="1" applyFill="1" applyBorder="1" applyAlignment="1">
      <alignment horizontal="center" vertical="center"/>
    </xf>
    <xf numFmtId="170" fontId="6" fillId="0" borderId="59" xfId="27" applyNumberFormat="1" applyFont="1" applyFill="1" applyBorder="1" applyAlignment="1">
      <alignment horizontal="right" vertical="center"/>
      <protection/>
    </xf>
    <xf numFmtId="170" fontId="6" fillId="0" borderId="38" xfId="27" applyNumberFormat="1" applyFont="1" applyFill="1" applyBorder="1" applyAlignment="1">
      <alignment horizontal="right" vertical="center"/>
      <protection/>
    </xf>
    <xf numFmtId="170" fontId="6" fillId="0" borderId="60" xfId="27" applyNumberFormat="1" applyFont="1" applyFill="1" applyBorder="1" applyAlignment="1">
      <alignment horizontal="right" vertical="center"/>
      <protection/>
    </xf>
    <xf numFmtId="170" fontId="6" fillId="0" borderId="25" xfId="27" applyNumberFormat="1" applyFont="1" applyFill="1" applyBorder="1" applyAlignment="1">
      <alignment horizontal="right" vertical="center"/>
      <protection/>
    </xf>
    <xf numFmtId="170" fontId="6" fillId="0" borderId="61" xfId="27" applyNumberFormat="1" applyFont="1" applyFill="1" applyBorder="1" applyAlignment="1">
      <alignment horizontal="right" vertical="center"/>
      <protection/>
    </xf>
    <xf numFmtId="170" fontId="6" fillId="0" borderId="26" xfId="27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2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8" xfId="0" applyFont="1" applyFill="1" applyBorder="1"/>
    <xf numFmtId="0" fontId="11" fillId="0" borderId="18" xfId="0" applyFont="1" applyBorder="1" applyAlignment="1">
      <alignment horizontal="center"/>
    </xf>
    <xf numFmtId="0" fontId="9" fillId="0" borderId="0" xfId="22" applyAlignment="1" applyProtection="1">
      <alignment/>
      <protection/>
    </xf>
    <xf numFmtId="0" fontId="10" fillId="39" borderId="11" xfId="0" applyFont="1" applyFill="1" applyBorder="1"/>
    <xf numFmtId="179" fontId="0" fillId="39" borderId="1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39" borderId="11" xfId="0" applyFont="1" applyFill="1" applyBorder="1"/>
    <xf numFmtId="3" fontId="10" fillId="39" borderId="0" xfId="0" applyNumberFormat="1" applyFont="1" applyFill="1" applyBorder="1"/>
    <xf numFmtId="3" fontId="10" fillId="39" borderId="11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8" borderId="36" xfId="0" applyNumberFormat="1" applyFont="1" applyFill="1" applyBorder="1" applyAlignment="1">
      <alignment/>
    </xf>
    <xf numFmtId="170" fontId="1" fillId="0" borderId="36" xfId="0" applyNumberFormat="1" applyFont="1" applyFill="1" applyBorder="1" applyAlignment="1">
      <alignment/>
    </xf>
    <xf numFmtId="0" fontId="1" fillId="8" borderId="0" xfId="0" applyNumberFormat="1" applyFont="1" applyFill="1" applyBorder="1" applyAlignment="1">
      <alignment/>
    </xf>
    <xf numFmtId="0" fontId="70" fillId="23" borderId="30" xfId="24" applyFont="1" applyFill="1" applyBorder="1" applyAlignment="1">
      <alignment/>
      <protection/>
    </xf>
    <xf numFmtId="0" fontId="1" fillId="42" borderId="0" xfId="0" applyNumberFormat="1" applyFont="1" applyFill="1" applyBorder="1" applyAlignment="1">
      <alignment/>
    </xf>
    <xf numFmtId="199" fontId="72" fillId="0" borderId="30" xfId="23" applyNumberFormat="1" applyFont="1" applyFill="1" applyBorder="1" applyAlignment="1">
      <alignment horizontal="center"/>
    </xf>
    <xf numFmtId="0" fontId="71" fillId="23" borderId="62" xfId="24" applyFont="1" applyFill="1" applyBorder="1" applyAlignment="1">
      <alignment/>
      <protection/>
    </xf>
    <xf numFmtId="199" fontId="72" fillId="0" borderId="30" xfId="23" applyNumberFormat="1" applyFont="1" applyFill="1" applyBorder="1" applyAlignment="1">
      <alignment horizontal="center"/>
    </xf>
    <xf numFmtId="167" fontId="11" fillId="0" borderId="0" xfId="0" applyNumberFormat="1" applyFont="1"/>
    <xf numFmtId="1" fontId="10" fillId="0" borderId="58" xfId="0" applyNumberFormat="1" applyFont="1" applyBorder="1"/>
    <xf numFmtId="170" fontId="6" fillId="0" borderId="18" xfId="27" applyNumberFormat="1" applyFont="1" applyFill="1" applyBorder="1" applyAlignment="1">
      <alignment horizontal="right" vertical="center"/>
      <protection/>
    </xf>
    <xf numFmtId="3" fontId="1" fillId="0" borderId="36" xfId="0" applyNumberFormat="1" applyFont="1" applyFill="1" applyBorder="1" applyAlignment="1">
      <alignment/>
    </xf>
    <xf numFmtId="1" fontId="0" fillId="0" borderId="0" xfId="0" applyNumberFormat="1"/>
    <xf numFmtId="0" fontId="10" fillId="0" borderId="20" xfId="0" applyFont="1" applyBorder="1"/>
    <xf numFmtId="0" fontId="0" fillId="0" borderId="20" xfId="0" applyBorder="1"/>
    <xf numFmtId="200" fontId="73" fillId="49" borderId="0" xfId="0" applyNumberFormat="1" applyFont="1" applyFill="1" applyBorder="1"/>
    <xf numFmtId="200" fontId="73" fillId="50" borderId="0" xfId="0" applyNumberFormat="1" applyFont="1" applyFill="1" applyBorder="1"/>
    <xf numFmtId="200" fontId="74" fillId="49" borderId="0" xfId="0" applyNumberFormat="1" applyFont="1" applyFill="1" applyBorder="1"/>
    <xf numFmtId="200" fontId="74" fillId="5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75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0" fillId="0" borderId="35" xfId="0" applyFont="1" applyBorder="1" applyAlignment="1">
      <alignment horizontal="left"/>
    </xf>
    <xf numFmtId="0" fontId="0" fillId="0" borderId="35" xfId="0" applyBorder="1" applyAlignment="1">
      <alignment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4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8" fillId="51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3" fillId="38" borderId="63" xfId="0" applyNumberFormat="1" applyFont="1" applyFill="1" applyBorder="1" applyAlignment="1" quotePrefix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3" fillId="38" borderId="64" xfId="0" applyNumberFormat="1" applyFont="1" applyFill="1" applyBorder="1" applyAlignment="1">
      <alignment horizontal="center" vertical="center" wrapText="1"/>
    </xf>
    <xf numFmtId="0" fontId="3" fillId="38" borderId="38" xfId="0" applyNumberFormat="1" applyFont="1" applyFill="1" applyBorder="1" applyAlignment="1" quotePrefix="1">
      <alignment horizontal="center" vertical="center" wrapText="1"/>
    </xf>
    <xf numFmtId="0" fontId="3" fillId="38" borderId="3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38" borderId="38" xfId="0" applyNumberFormat="1" applyFont="1" applyFill="1" applyBorder="1" applyAlignment="1">
      <alignment horizontal="center" vertical="center" wrapText="1"/>
    </xf>
    <xf numFmtId="0" fontId="3" fillId="38" borderId="65" xfId="0" applyNumberFormat="1" applyFont="1" applyFill="1" applyBorder="1" applyAlignment="1">
      <alignment horizontal="center" vertical="center"/>
    </xf>
  </cellXfs>
  <cellStyles count="20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Hyperlink" xfId="22"/>
    <cellStyle name="Milliers 2 2 2" xfId="23"/>
    <cellStyle name="Normal 2" xfId="24"/>
    <cellStyle name="Normal 2 2" xfId="25"/>
    <cellStyle name="Normal 3" xfId="26"/>
    <cellStyle name="Normal_100416 ZSumary tablesvNONGROUPNEW1V (YEAR 2011)" xfId="27"/>
    <cellStyle name="Normal_Euro conversion rate" xfId="28"/>
    <cellStyle name="Normal_New_Tables" xfId="29"/>
    <cellStyle name="NumberCellStyle" xfId="30"/>
    <cellStyle name="Currency 2" xfId="31"/>
    <cellStyle name="Percent 2" xfId="32"/>
    <cellStyle name="Normal 4" xfId="33"/>
    <cellStyle name="1 indent" xfId="34"/>
    <cellStyle name="2 indents" xfId="35"/>
    <cellStyle name="20 % - Accent1" xfId="36"/>
    <cellStyle name="20 % - Accent2" xfId="37"/>
    <cellStyle name="20 % - Accent3" xfId="38"/>
    <cellStyle name="20 % - Accent4" xfId="39"/>
    <cellStyle name="20 % - Accent5" xfId="40"/>
    <cellStyle name="20 % - Accent6" xfId="41"/>
    <cellStyle name="20% - Accent1 10" xfId="42"/>
    <cellStyle name="20% - Accent1 11" xfId="43"/>
    <cellStyle name="20% - Accent1 12" xfId="44"/>
    <cellStyle name="20% - Accent1 13" xfId="45"/>
    <cellStyle name="20% - Accent1 14" xfId="46"/>
    <cellStyle name="20% - Accent1 15" xfId="47"/>
    <cellStyle name="20% - Accent1 16" xfId="48"/>
    <cellStyle name="20% - Accent1 17" xfId="49"/>
    <cellStyle name="20% - Accent1 18" xfId="50"/>
    <cellStyle name="20% - Accent1 19" xfId="51"/>
    <cellStyle name="20% - Accent1 2" xfId="52"/>
    <cellStyle name="20% - Accent1 20" xfId="53"/>
    <cellStyle name="20% - Accent1 21" xfId="54"/>
    <cellStyle name="20% - Accent1 22" xfId="55"/>
    <cellStyle name="20% - Accent1 23" xfId="56"/>
    <cellStyle name="20% - Accent1 24" xfId="57"/>
    <cellStyle name="20% - Accent1 25" xfId="58"/>
    <cellStyle name="20% - Accent1 26" xfId="59"/>
    <cellStyle name="20% - Accent1 27" xfId="60"/>
    <cellStyle name="20% - Accent1 28" xfId="61"/>
    <cellStyle name="20% - Accent1 29" xfId="62"/>
    <cellStyle name="20% - Accent1 3" xfId="63"/>
    <cellStyle name="20% - Accent1 30" xfId="64"/>
    <cellStyle name="20% - Accent1 31" xfId="65"/>
    <cellStyle name="20% - Accent1 32" xfId="66"/>
    <cellStyle name="20% - Accent1 33" xfId="67"/>
    <cellStyle name="20% - Accent1 34" xfId="68"/>
    <cellStyle name="20% - Accent1 35" xfId="69"/>
    <cellStyle name="20% - Accent1 36" xfId="70"/>
    <cellStyle name="20% - Accent1 4" xfId="71"/>
    <cellStyle name="20% - Accent1 5" xfId="72"/>
    <cellStyle name="20% - Accent1 6" xfId="73"/>
    <cellStyle name="20% - Accent1 7" xfId="74"/>
    <cellStyle name="20% - Accent1 8" xfId="75"/>
    <cellStyle name="20% - Accent1 9" xfId="76"/>
    <cellStyle name="20% - Accent2 10" xfId="77"/>
    <cellStyle name="20% - Accent2 11" xfId="78"/>
    <cellStyle name="20% - Accent2 12" xfId="79"/>
    <cellStyle name="20% - Accent2 13" xfId="80"/>
    <cellStyle name="20% - Accent2 14" xfId="81"/>
    <cellStyle name="20% - Accent2 15" xfId="82"/>
    <cellStyle name="20% - Accent2 16" xfId="83"/>
    <cellStyle name="20% - Accent2 17" xfId="84"/>
    <cellStyle name="20% - Accent2 18" xfId="85"/>
    <cellStyle name="20% - Accent2 19" xfId="86"/>
    <cellStyle name="20% - Accent2 2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9" xfId="97"/>
    <cellStyle name="20% - Accent2 3" xfId="98"/>
    <cellStyle name="20% - Accent2 30" xfId="99"/>
    <cellStyle name="20% - Accent2 31" xfId="100"/>
    <cellStyle name="20% - Accent2 32" xfId="101"/>
    <cellStyle name="20% - Accent2 33" xfId="102"/>
    <cellStyle name="20% - Accent2 34" xfId="103"/>
    <cellStyle name="20% - Accent2 35" xfId="104"/>
    <cellStyle name="20% - Accent2 36" xfId="105"/>
    <cellStyle name="20% - Accent2 4" xfId="106"/>
    <cellStyle name="20% - Accent2 5" xfId="107"/>
    <cellStyle name="20% - Accent2 6" xfId="108"/>
    <cellStyle name="20% - Accent2 7" xfId="109"/>
    <cellStyle name="20% - Accent2 8" xfId="110"/>
    <cellStyle name="20% - Accent2 9" xfId="111"/>
    <cellStyle name="20% - Accent3 10" xfId="112"/>
    <cellStyle name="20% - Accent3 11" xfId="113"/>
    <cellStyle name="20% - Accent3 12" xfId="114"/>
    <cellStyle name="20% - Accent3 13" xfId="115"/>
    <cellStyle name="20% - Accent3 14" xfId="116"/>
    <cellStyle name="20% - Accent3 15" xfId="117"/>
    <cellStyle name="20% - Accent3 16" xfId="118"/>
    <cellStyle name="20% - Accent3 17" xfId="119"/>
    <cellStyle name="20% - Accent3 18" xfId="120"/>
    <cellStyle name="20% - Accent3 19" xfId="121"/>
    <cellStyle name="20% - Accent3 2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29" xfId="132"/>
    <cellStyle name="20% - Accent3 3" xfId="133"/>
    <cellStyle name="20% - Accent3 30" xfId="134"/>
    <cellStyle name="20% - Accent3 31" xfId="135"/>
    <cellStyle name="20% - Accent3 32" xfId="136"/>
    <cellStyle name="20% - Accent3 33" xfId="137"/>
    <cellStyle name="20% - Accent3 34" xfId="138"/>
    <cellStyle name="20% - Accent3 35" xfId="139"/>
    <cellStyle name="20% - Accent3 36" xfId="140"/>
    <cellStyle name="20% - Accent3 4" xfId="141"/>
    <cellStyle name="20% - Accent3 5" xfId="142"/>
    <cellStyle name="20% - Accent3 6" xfId="143"/>
    <cellStyle name="20% - Accent3 7" xfId="144"/>
    <cellStyle name="20% - Accent3 8" xfId="145"/>
    <cellStyle name="20% - Accent3 9" xfId="146"/>
    <cellStyle name="20% - Accent4 10" xfId="147"/>
    <cellStyle name="20% - Accent4 11" xfId="148"/>
    <cellStyle name="20% - Accent4 12" xfId="149"/>
    <cellStyle name="20% - Accent4 13" xfId="150"/>
    <cellStyle name="20% - Accent4 14" xfId="151"/>
    <cellStyle name="20% - Accent4 15" xfId="152"/>
    <cellStyle name="20% - Accent4 16" xfId="153"/>
    <cellStyle name="20% - Accent4 17" xfId="154"/>
    <cellStyle name="20% - Accent4 18" xfId="155"/>
    <cellStyle name="20% - Accent4 19" xfId="156"/>
    <cellStyle name="20% - Accent4 2" xfId="157"/>
    <cellStyle name="20% - Accent4 20" xfId="158"/>
    <cellStyle name="20% - Accent4 21" xfId="159"/>
    <cellStyle name="20% - Accent4 22" xfId="160"/>
    <cellStyle name="20% - Accent4 23" xfId="161"/>
    <cellStyle name="20% - Accent4 24" xfId="162"/>
    <cellStyle name="20% - Accent4 25" xfId="163"/>
    <cellStyle name="20% - Accent4 26" xfId="164"/>
    <cellStyle name="20% - Accent4 27" xfId="165"/>
    <cellStyle name="20% - Accent4 28" xfId="166"/>
    <cellStyle name="20% - Accent4 29" xfId="167"/>
    <cellStyle name="20% - Accent4 3" xfId="168"/>
    <cellStyle name="20% - Accent4 30" xfId="169"/>
    <cellStyle name="20% - Accent4 31" xfId="170"/>
    <cellStyle name="20% - Accent4 32" xfId="171"/>
    <cellStyle name="20% - Accent4 33" xfId="172"/>
    <cellStyle name="20% - Accent4 34" xfId="173"/>
    <cellStyle name="20% - Accent4 35" xfId="174"/>
    <cellStyle name="20% - Accent4 36" xfId="175"/>
    <cellStyle name="20% - Accent4 4" xfId="176"/>
    <cellStyle name="20% - Accent4 5" xfId="177"/>
    <cellStyle name="20% - Accent4 6" xfId="178"/>
    <cellStyle name="20% - Accent4 7" xfId="179"/>
    <cellStyle name="20% - Accent4 8" xfId="180"/>
    <cellStyle name="20% - Accent4 9" xfId="181"/>
    <cellStyle name="20% - Accent5 10" xfId="182"/>
    <cellStyle name="20% - Accent5 11" xfId="183"/>
    <cellStyle name="20% - Accent5 12" xfId="184"/>
    <cellStyle name="20% - Accent5 13" xfId="185"/>
    <cellStyle name="20% - Accent5 14" xfId="186"/>
    <cellStyle name="20% - Accent5 15" xfId="187"/>
    <cellStyle name="20% - Accent5 16" xfId="188"/>
    <cellStyle name="20% - Accent5 17" xfId="189"/>
    <cellStyle name="20% - Accent5 18" xfId="190"/>
    <cellStyle name="20% - Accent5 19" xfId="191"/>
    <cellStyle name="20% - Accent5 2" xfId="192"/>
    <cellStyle name="20% - Accent5 20" xfId="193"/>
    <cellStyle name="20% - Accent5 21" xfId="194"/>
    <cellStyle name="20% - Accent5 22" xfId="195"/>
    <cellStyle name="20% - Accent5 23" xfId="196"/>
    <cellStyle name="20% - Accent5 24" xfId="197"/>
    <cellStyle name="20% - Accent5 25" xfId="198"/>
    <cellStyle name="20% - Accent5 26" xfId="199"/>
    <cellStyle name="20% - Accent5 27" xfId="200"/>
    <cellStyle name="20% - Accent5 28" xfId="201"/>
    <cellStyle name="20% - Accent5 29" xfId="202"/>
    <cellStyle name="20% - Accent5 3" xfId="203"/>
    <cellStyle name="20% - Accent5 30" xfId="204"/>
    <cellStyle name="20% - Accent5 31" xfId="205"/>
    <cellStyle name="20% - Accent5 32" xfId="206"/>
    <cellStyle name="20% - Accent5 33" xfId="207"/>
    <cellStyle name="20% - Accent5 34" xfId="208"/>
    <cellStyle name="20% - Accent5 35" xfId="209"/>
    <cellStyle name="20% - Accent5 36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16" xfId="223"/>
    <cellStyle name="20% - Accent6 17" xfId="224"/>
    <cellStyle name="20% - Accent6 18" xfId="225"/>
    <cellStyle name="20% - Accent6 19" xfId="226"/>
    <cellStyle name="20% - Accent6 2" xfId="227"/>
    <cellStyle name="20% - Accent6 20" xfId="228"/>
    <cellStyle name="20% - Accent6 21" xfId="229"/>
    <cellStyle name="20% - Accent6 22" xfId="230"/>
    <cellStyle name="20% - Accent6 23" xfId="231"/>
    <cellStyle name="20% - Accent6 24" xfId="232"/>
    <cellStyle name="20% - Accent6 25" xfId="233"/>
    <cellStyle name="20% - Accent6 26" xfId="234"/>
    <cellStyle name="20% - Accent6 27" xfId="235"/>
    <cellStyle name="20% - Accent6 28" xfId="236"/>
    <cellStyle name="20% - Accent6 29" xfId="237"/>
    <cellStyle name="20% - Accent6 3" xfId="238"/>
    <cellStyle name="20% - Accent6 30" xfId="239"/>
    <cellStyle name="20% - Accent6 31" xfId="240"/>
    <cellStyle name="20% - Accent6 32" xfId="241"/>
    <cellStyle name="20% - Accent6 33" xfId="242"/>
    <cellStyle name="20% - Accent6 34" xfId="243"/>
    <cellStyle name="20% - Accent6 35" xfId="244"/>
    <cellStyle name="20% - Accent6 36" xfId="245"/>
    <cellStyle name="20% - Accent6 4" xfId="246"/>
    <cellStyle name="20% - Accent6 5" xfId="247"/>
    <cellStyle name="20% - Accent6 6" xfId="248"/>
    <cellStyle name="20% - Accent6 7" xfId="249"/>
    <cellStyle name="20% - Accent6 8" xfId="250"/>
    <cellStyle name="20% - Accent6 9" xfId="251"/>
    <cellStyle name="3 indents" xfId="252"/>
    <cellStyle name="4 indents" xfId="253"/>
    <cellStyle name="40 % - Accent1" xfId="254"/>
    <cellStyle name="40 % - Accent2" xfId="255"/>
    <cellStyle name="40 % - Accent3" xfId="256"/>
    <cellStyle name="40 % - Accent4" xfId="257"/>
    <cellStyle name="40 % - Accent5" xfId="258"/>
    <cellStyle name="40 % - Accent6" xfId="259"/>
    <cellStyle name="40% - Accent1 10" xfId="260"/>
    <cellStyle name="40% - Accent1 11" xfId="261"/>
    <cellStyle name="40% - Accent1 12" xfId="262"/>
    <cellStyle name="40% - Accent1 13" xfId="263"/>
    <cellStyle name="40% - Accent1 14" xfId="264"/>
    <cellStyle name="40% - Accent1 15" xfId="265"/>
    <cellStyle name="40% - Accent1 16" xfId="266"/>
    <cellStyle name="40% - Accent1 17" xfId="267"/>
    <cellStyle name="40% - Accent1 18" xfId="268"/>
    <cellStyle name="40% - Accent1 19" xfId="269"/>
    <cellStyle name="40% - Accent1 2" xfId="270"/>
    <cellStyle name="40% - Accent1 20" xfId="271"/>
    <cellStyle name="40% - Accent1 21" xfId="272"/>
    <cellStyle name="40% - Accent1 22" xfId="273"/>
    <cellStyle name="40% - Accent1 23" xfId="274"/>
    <cellStyle name="40% - Accent1 24" xfId="275"/>
    <cellStyle name="40% - Accent1 25" xfId="276"/>
    <cellStyle name="40% - Accent1 26" xfId="277"/>
    <cellStyle name="40% - Accent1 27" xfId="278"/>
    <cellStyle name="40% - Accent1 28" xfId="279"/>
    <cellStyle name="40% - Accent1 29" xfId="280"/>
    <cellStyle name="40% - Accent1 3" xfId="281"/>
    <cellStyle name="40% - Accent1 30" xfId="282"/>
    <cellStyle name="40% - Accent1 31" xfId="283"/>
    <cellStyle name="40% - Accent1 32" xfId="284"/>
    <cellStyle name="40% - Accent1 33" xfId="285"/>
    <cellStyle name="40% - Accent1 34" xfId="286"/>
    <cellStyle name="40% - Accent1 35" xfId="287"/>
    <cellStyle name="40% - Accent1 36" xfId="288"/>
    <cellStyle name="40% - Accent1 4" xfId="289"/>
    <cellStyle name="40% - Accent1 5" xfId="290"/>
    <cellStyle name="40% - Accent1 6" xfId="291"/>
    <cellStyle name="40% - Accent1 7" xfId="292"/>
    <cellStyle name="40% - Accent1 8" xfId="293"/>
    <cellStyle name="40% - Accent1 9" xfId="294"/>
    <cellStyle name="40% - Accent2 10" xfId="295"/>
    <cellStyle name="40% - Accent2 11" xfId="296"/>
    <cellStyle name="40% - Accent2 12" xfId="297"/>
    <cellStyle name="40% - Accent2 13" xfId="298"/>
    <cellStyle name="40% - Accent2 14" xfId="299"/>
    <cellStyle name="40% - Accent2 15" xfId="300"/>
    <cellStyle name="40% - Accent2 16" xfId="301"/>
    <cellStyle name="40% - Accent2 17" xfId="302"/>
    <cellStyle name="40% - Accent2 18" xfId="303"/>
    <cellStyle name="40% - Accent2 19" xfId="304"/>
    <cellStyle name="40% - Accent2 2" xfId="305"/>
    <cellStyle name="40% - Accent2 20" xfId="306"/>
    <cellStyle name="40% - Accent2 21" xfId="307"/>
    <cellStyle name="40% - Accent2 22" xfId="308"/>
    <cellStyle name="40% - Accent2 23" xfId="309"/>
    <cellStyle name="40% - Accent2 24" xfId="310"/>
    <cellStyle name="40% - Accent2 25" xfId="311"/>
    <cellStyle name="40% - Accent2 26" xfId="312"/>
    <cellStyle name="40% - Accent2 27" xfId="313"/>
    <cellStyle name="40% - Accent2 28" xfId="314"/>
    <cellStyle name="40% - Accent2 29" xfId="315"/>
    <cellStyle name="40% - Accent2 3" xfId="316"/>
    <cellStyle name="40% - Accent2 30" xfId="317"/>
    <cellStyle name="40% - Accent2 31" xfId="318"/>
    <cellStyle name="40% - Accent2 32" xfId="319"/>
    <cellStyle name="40% - Accent2 33" xfId="320"/>
    <cellStyle name="40% - Accent2 34" xfId="321"/>
    <cellStyle name="40% - Accent2 35" xfId="322"/>
    <cellStyle name="40% - Accent2 36" xfId="323"/>
    <cellStyle name="40% - Accent2 4" xfId="324"/>
    <cellStyle name="40% - Accent2 5" xfId="325"/>
    <cellStyle name="40% - Accent2 6" xfId="326"/>
    <cellStyle name="40% - Accent2 7" xfId="327"/>
    <cellStyle name="40% - Accent2 8" xfId="328"/>
    <cellStyle name="40% - Accent2 9" xfId="329"/>
    <cellStyle name="40% - Accent3 10" xfId="330"/>
    <cellStyle name="40% - Accent3 11" xfId="331"/>
    <cellStyle name="40% - Accent3 12" xfId="332"/>
    <cellStyle name="40% - Accent3 13" xfId="333"/>
    <cellStyle name="40% - Accent3 14" xfId="334"/>
    <cellStyle name="40% - Accent3 15" xfId="335"/>
    <cellStyle name="40% - Accent3 16" xfId="336"/>
    <cellStyle name="40% - Accent3 17" xfId="337"/>
    <cellStyle name="40% - Accent3 18" xfId="338"/>
    <cellStyle name="40% - Accent3 19" xfId="339"/>
    <cellStyle name="40% - Accent3 2" xfId="340"/>
    <cellStyle name="40% - Accent3 20" xfId="341"/>
    <cellStyle name="40% - Accent3 21" xfId="342"/>
    <cellStyle name="40% - Accent3 22" xfId="343"/>
    <cellStyle name="40% - Accent3 23" xfId="344"/>
    <cellStyle name="40% - Accent3 24" xfId="345"/>
    <cellStyle name="40% - Accent3 25" xfId="346"/>
    <cellStyle name="40% - Accent3 26" xfId="347"/>
    <cellStyle name="40% - Accent3 27" xfId="348"/>
    <cellStyle name="40% - Accent3 28" xfId="349"/>
    <cellStyle name="40% - Accent3 29" xfId="350"/>
    <cellStyle name="40% - Accent3 3" xfId="351"/>
    <cellStyle name="40% - Accent3 30" xfId="352"/>
    <cellStyle name="40% - Accent3 31" xfId="353"/>
    <cellStyle name="40% - Accent3 32" xfId="354"/>
    <cellStyle name="40% - Accent3 33" xfId="355"/>
    <cellStyle name="40% - Accent3 34" xfId="356"/>
    <cellStyle name="40% - Accent3 35" xfId="357"/>
    <cellStyle name="40% - Accent3 36" xfId="358"/>
    <cellStyle name="40% - Accent3 4" xfId="359"/>
    <cellStyle name="40% - Accent3 5" xfId="360"/>
    <cellStyle name="40% - Accent3 6" xfId="361"/>
    <cellStyle name="40% - Accent3 7" xfId="362"/>
    <cellStyle name="40% - Accent3 8" xfId="363"/>
    <cellStyle name="40% - Accent3 9" xfId="364"/>
    <cellStyle name="40% - Accent4 10" xfId="365"/>
    <cellStyle name="40% - Accent4 11" xfId="366"/>
    <cellStyle name="40% - Accent4 12" xfId="367"/>
    <cellStyle name="40% - Accent4 13" xfId="368"/>
    <cellStyle name="40% - Accent4 14" xfId="369"/>
    <cellStyle name="40% - Accent4 15" xfId="370"/>
    <cellStyle name="40% - Accent4 16" xfId="371"/>
    <cellStyle name="40% - Accent4 17" xfId="372"/>
    <cellStyle name="40% - Accent4 18" xfId="373"/>
    <cellStyle name="40% - Accent4 19" xfId="374"/>
    <cellStyle name="40% - Accent4 2" xfId="375"/>
    <cellStyle name="40% - Accent4 20" xfId="376"/>
    <cellStyle name="40% - Accent4 21" xfId="377"/>
    <cellStyle name="40% - Accent4 22" xfId="378"/>
    <cellStyle name="40% - Accent4 23" xfId="379"/>
    <cellStyle name="40% - Accent4 24" xfId="380"/>
    <cellStyle name="40% - Accent4 25" xfId="381"/>
    <cellStyle name="40% - Accent4 26" xfId="382"/>
    <cellStyle name="40% - Accent4 27" xfId="383"/>
    <cellStyle name="40% - Accent4 28" xfId="384"/>
    <cellStyle name="40% - Accent4 29" xfId="385"/>
    <cellStyle name="40% - Accent4 3" xfId="386"/>
    <cellStyle name="40% - Accent4 30" xfId="387"/>
    <cellStyle name="40% - Accent4 31" xfId="388"/>
    <cellStyle name="40% - Accent4 32" xfId="389"/>
    <cellStyle name="40% - Accent4 33" xfId="390"/>
    <cellStyle name="40% - Accent4 34" xfId="391"/>
    <cellStyle name="40% - Accent4 35" xfId="392"/>
    <cellStyle name="40% - Accent4 36" xfId="393"/>
    <cellStyle name="40% - Accent4 4" xfId="394"/>
    <cellStyle name="40% - Accent4 5" xfId="395"/>
    <cellStyle name="40% - Accent4 6" xfId="396"/>
    <cellStyle name="40% - Accent4 7" xfId="397"/>
    <cellStyle name="40% - Accent4 8" xfId="398"/>
    <cellStyle name="40% - Accent4 9" xfId="399"/>
    <cellStyle name="40% - Accent5 10" xfId="400"/>
    <cellStyle name="40% - Accent5 11" xfId="401"/>
    <cellStyle name="40% - Accent5 12" xfId="402"/>
    <cellStyle name="40% - Accent5 13" xfId="403"/>
    <cellStyle name="40% - Accent5 14" xfId="404"/>
    <cellStyle name="40% - Accent5 15" xfId="405"/>
    <cellStyle name="40% - Accent5 16" xfId="406"/>
    <cellStyle name="40% - Accent5 17" xfId="407"/>
    <cellStyle name="40% - Accent5 18" xfId="408"/>
    <cellStyle name="40% - Accent5 19" xfId="409"/>
    <cellStyle name="40% - Accent5 2" xfId="410"/>
    <cellStyle name="40% - Accent5 20" xfId="411"/>
    <cellStyle name="40% - Accent5 21" xfId="412"/>
    <cellStyle name="40% - Accent5 22" xfId="413"/>
    <cellStyle name="40% - Accent5 23" xfId="414"/>
    <cellStyle name="40% - Accent5 24" xfId="415"/>
    <cellStyle name="40% - Accent5 25" xfId="416"/>
    <cellStyle name="40% - Accent5 26" xfId="417"/>
    <cellStyle name="40% - Accent5 27" xfId="418"/>
    <cellStyle name="40% - Accent5 28" xfId="419"/>
    <cellStyle name="40% - Accent5 29" xfId="420"/>
    <cellStyle name="40% - Accent5 3" xfId="421"/>
    <cellStyle name="40% - Accent5 30" xfId="422"/>
    <cellStyle name="40% - Accent5 31" xfId="423"/>
    <cellStyle name="40% - Accent5 32" xfId="424"/>
    <cellStyle name="40% - Accent5 33" xfId="425"/>
    <cellStyle name="40% - Accent5 34" xfId="426"/>
    <cellStyle name="40% - Accent5 35" xfId="427"/>
    <cellStyle name="40% - Accent5 36" xfId="428"/>
    <cellStyle name="40% - Accent5 4" xfId="429"/>
    <cellStyle name="40% - Accent5 5" xfId="430"/>
    <cellStyle name="40% - Accent5 6" xfId="431"/>
    <cellStyle name="40% - Accent5 7" xfId="432"/>
    <cellStyle name="40% - Accent5 8" xfId="433"/>
    <cellStyle name="40% - Accent5 9" xfId="434"/>
    <cellStyle name="40% - Accent6 10" xfId="435"/>
    <cellStyle name="40% - Accent6 11" xfId="436"/>
    <cellStyle name="40% - Accent6 12" xfId="437"/>
    <cellStyle name="40% - Accent6 13" xfId="438"/>
    <cellStyle name="40% - Accent6 14" xfId="439"/>
    <cellStyle name="40% - Accent6 15" xfId="440"/>
    <cellStyle name="40% - Accent6 16" xfId="441"/>
    <cellStyle name="40% - Accent6 17" xfId="442"/>
    <cellStyle name="40% - Accent6 18" xfId="443"/>
    <cellStyle name="40% - Accent6 19" xfId="444"/>
    <cellStyle name="40% - Accent6 2" xfId="445"/>
    <cellStyle name="40% - Accent6 20" xfId="446"/>
    <cellStyle name="40% - Accent6 21" xfId="447"/>
    <cellStyle name="40% - Accent6 22" xfId="448"/>
    <cellStyle name="40% - Accent6 23" xfId="449"/>
    <cellStyle name="40% - Accent6 24" xfId="450"/>
    <cellStyle name="40% - Accent6 25" xfId="451"/>
    <cellStyle name="40% - Accent6 26" xfId="452"/>
    <cellStyle name="40% - Accent6 27" xfId="453"/>
    <cellStyle name="40% - Accent6 28" xfId="454"/>
    <cellStyle name="40% - Accent6 29" xfId="455"/>
    <cellStyle name="40% - Accent6 3" xfId="456"/>
    <cellStyle name="40% - Accent6 30" xfId="457"/>
    <cellStyle name="40% - Accent6 31" xfId="458"/>
    <cellStyle name="40% - Accent6 32" xfId="459"/>
    <cellStyle name="40% - Accent6 33" xfId="460"/>
    <cellStyle name="40% - Accent6 34" xfId="461"/>
    <cellStyle name="40% - Accent6 35" xfId="462"/>
    <cellStyle name="40% - Accent6 36" xfId="463"/>
    <cellStyle name="40% - Accent6 4" xfId="464"/>
    <cellStyle name="40% - Accent6 5" xfId="465"/>
    <cellStyle name="40% - Accent6 6" xfId="466"/>
    <cellStyle name="40% - Accent6 7" xfId="467"/>
    <cellStyle name="40% - Accent6 8" xfId="468"/>
    <cellStyle name="40% - Accent6 9" xfId="469"/>
    <cellStyle name="5 indents" xfId="470"/>
    <cellStyle name="60 % - Accent1" xfId="471"/>
    <cellStyle name="60 % - Accent2" xfId="472"/>
    <cellStyle name="60 % - Accent3" xfId="473"/>
    <cellStyle name="60 % - Accent4" xfId="474"/>
    <cellStyle name="60 % - Accent5" xfId="475"/>
    <cellStyle name="60 % - Accent6" xfId="476"/>
    <cellStyle name="60% - Accent1 10" xfId="477"/>
    <cellStyle name="60% - Accent1 11" xfId="478"/>
    <cellStyle name="60% - Accent1 12" xfId="479"/>
    <cellStyle name="60% - Accent1 13" xfId="480"/>
    <cellStyle name="60% - Accent1 14" xfId="481"/>
    <cellStyle name="60% - Accent1 15" xfId="482"/>
    <cellStyle name="60% - Accent1 16" xfId="483"/>
    <cellStyle name="60% - Accent1 17" xfId="484"/>
    <cellStyle name="60% - Accent1 18" xfId="485"/>
    <cellStyle name="60% - Accent1 19" xfId="486"/>
    <cellStyle name="60% - Accent1 2" xfId="487"/>
    <cellStyle name="60% - Accent1 20" xfId="488"/>
    <cellStyle name="60% - Accent1 21" xfId="489"/>
    <cellStyle name="60% - Accent1 22" xfId="490"/>
    <cellStyle name="60% - Accent1 23" xfId="491"/>
    <cellStyle name="60% - Accent1 24" xfId="492"/>
    <cellStyle name="60% - Accent1 25" xfId="493"/>
    <cellStyle name="60% - Accent1 26" xfId="494"/>
    <cellStyle name="60% - Accent1 27" xfId="495"/>
    <cellStyle name="60% - Accent1 28" xfId="496"/>
    <cellStyle name="60% - Accent1 29" xfId="497"/>
    <cellStyle name="60% - Accent1 3" xfId="498"/>
    <cellStyle name="60% - Accent1 30" xfId="499"/>
    <cellStyle name="60% - Accent1 31" xfId="500"/>
    <cellStyle name="60% - Accent1 32" xfId="501"/>
    <cellStyle name="60% - Accent1 33" xfId="502"/>
    <cellStyle name="60% - Accent1 34" xfId="503"/>
    <cellStyle name="60% - Accent1 35" xfId="504"/>
    <cellStyle name="60% - Accent1 36" xfId="505"/>
    <cellStyle name="60% - Accent1 4" xfId="506"/>
    <cellStyle name="60% - Accent1 5" xfId="507"/>
    <cellStyle name="60% - Accent1 6" xfId="508"/>
    <cellStyle name="60% - Accent1 7" xfId="509"/>
    <cellStyle name="60% - Accent1 8" xfId="510"/>
    <cellStyle name="60% - Accent1 9" xfId="511"/>
    <cellStyle name="60% - Accent2 10" xfId="512"/>
    <cellStyle name="60% - Accent2 11" xfId="513"/>
    <cellStyle name="60% - Accent2 12" xfId="514"/>
    <cellStyle name="60% - Accent2 13" xfId="515"/>
    <cellStyle name="60% - Accent2 14" xfId="516"/>
    <cellStyle name="60% - Accent2 15" xfId="517"/>
    <cellStyle name="60% - Accent2 16" xfId="518"/>
    <cellStyle name="60% - Accent2 17" xfId="519"/>
    <cellStyle name="60% - Accent2 18" xfId="520"/>
    <cellStyle name="60% - Accent2 19" xfId="521"/>
    <cellStyle name="60% - Accent2 2" xfId="522"/>
    <cellStyle name="60% - Accent2 20" xfId="523"/>
    <cellStyle name="60% - Accent2 21" xfId="524"/>
    <cellStyle name="60% - Accent2 22" xfId="525"/>
    <cellStyle name="60% - Accent2 23" xfId="526"/>
    <cellStyle name="60% - Accent2 24" xfId="527"/>
    <cellStyle name="60% - Accent2 25" xfId="528"/>
    <cellStyle name="60% - Accent2 26" xfId="529"/>
    <cellStyle name="60% - Accent2 27" xfId="530"/>
    <cellStyle name="60% - Accent2 28" xfId="531"/>
    <cellStyle name="60% - Accent2 29" xfId="532"/>
    <cellStyle name="60% - Accent2 3" xfId="533"/>
    <cellStyle name="60% - Accent2 30" xfId="534"/>
    <cellStyle name="60% - Accent2 31" xfId="535"/>
    <cellStyle name="60% - Accent2 32" xfId="536"/>
    <cellStyle name="60% - Accent2 33" xfId="537"/>
    <cellStyle name="60% - Accent2 34" xfId="538"/>
    <cellStyle name="60% - Accent2 35" xfId="539"/>
    <cellStyle name="60% - Accent2 36" xfId="540"/>
    <cellStyle name="60% - Accent2 4" xfId="541"/>
    <cellStyle name="60% - Accent2 5" xfId="542"/>
    <cellStyle name="60% - Accent2 6" xfId="543"/>
    <cellStyle name="60% - Accent2 7" xfId="544"/>
    <cellStyle name="60% - Accent2 8" xfId="545"/>
    <cellStyle name="60% - Accent2 9" xfId="546"/>
    <cellStyle name="60% - Accent3 10" xfId="547"/>
    <cellStyle name="60% - Accent3 11" xfId="548"/>
    <cellStyle name="60% - Accent3 12" xfId="549"/>
    <cellStyle name="60% - Accent3 13" xfId="550"/>
    <cellStyle name="60% - Accent3 14" xfId="551"/>
    <cellStyle name="60% - Accent3 15" xfId="552"/>
    <cellStyle name="60% - Accent3 16" xfId="553"/>
    <cellStyle name="60% - Accent3 17" xfId="554"/>
    <cellStyle name="60% - Accent3 18" xfId="555"/>
    <cellStyle name="60% - Accent3 19" xfId="556"/>
    <cellStyle name="60% - Accent3 2" xfId="557"/>
    <cellStyle name="60% - Accent3 20" xfId="558"/>
    <cellStyle name="60% - Accent3 21" xfId="559"/>
    <cellStyle name="60% - Accent3 22" xfId="560"/>
    <cellStyle name="60% - Accent3 23" xfId="561"/>
    <cellStyle name="60% - Accent3 24" xfId="562"/>
    <cellStyle name="60% - Accent3 25" xfId="563"/>
    <cellStyle name="60% - Accent3 26" xfId="564"/>
    <cellStyle name="60% - Accent3 27" xfId="565"/>
    <cellStyle name="60% - Accent3 28" xfId="566"/>
    <cellStyle name="60% - Accent3 29" xfId="567"/>
    <cellStyle name="60% - Accent3 3" xfId="568"/>
    <cellStyle name="60% - Accent3 30" xfId="569"/>
    <cellStyle name="60% - Accent3 31" xfId="570"/>
    <cellStyle name="60% - Accent3 32" xfId="571"/>
    <cellStyle name="60% - Accent3 33" xfId="572"/>
    <cellStyle name="60% - Accent3 34" xfId="573"/>
    <cellStyle name="60% - Accent3 35" xfId="574"/>
    <cellStyle name="60% - Accent3 36" xfId="575"/>
    <cellStyle name="60% - Accent3 4" xfId="576"/>
    <cellStyle name="60% - Accent3 5" xfId="577"/>
    <cellStyle name="60% - Accent3 6" xfId="578"/>
    <cellStyle name="60% - Accent3 7" xfId="579"/>
    <cellStyle name="60% - Accent3 8" xfId="580"/>
    <cellStyle name="60% - Accent3 9" xfId="581"/>
    <cellStyle name="60% - Accent4 10" xfId="582"/>
    <cellStyle name="60% - Accent4 11" xfId="583"/>
    <cellStyle name="60% - Accent4 12" xfId="584"/>
    <cellStyle name="60% - Accent4 13" xfId="585"/>
    <cellStyle name="60% - Accent4 14" xfId="586"/>
    <cellStyle name="60% - Accent4 15" xfId="587"/>
    <cellStyle name="60% - Accent4 16" xfId="588"/>
    <cellStyle name="60% - Accent4 17" xfId="589"/>
    <cellStyle name="60% - Accent4 18" xfId="590"/>
    <cellStyle name="60% - Accent4 19" xfId="591"/>
    <cellStyle name="60% - Accent4 2" xfId="592"/>
    <cellStyle name="60% - Accent4 20" xfId="593"/>
    <cellStyle name="60% - Accent4 21" xfId="594"/>
    <cellStyle name="60% - Accent4 22" xfId="595"/>
    <cellStyle name="60% - Accent4 23" xfId="596"/>
    <cellStyle name="60% - Accent4 24" xfId="597"/>
    <cellStyle name="60% - Accent4 25" xfId="598"/>
    <cellStyle name="60% - Accent4 26" xfId="599"/>
    <cellStyle name="60% - Accent4 27" xfId="600"/>
    <cellStyle name="60% - Accent4 28" xfId="601"/>
    <cellStyle name="60% - Accent4 29" xfId="602"/>
    <cellStyle name="60% - Accent4 3" xfId="603"/>
    <cellStyle name="60% - Accent4 30" xfId="604"/>
    <cellStyle name="60% - Accent4 31" xfId="605"/>
    <cellStyle name="60% - Accent4 32" xfId="606"/>
    <cellStyle name="60% - Accent4 33" xfId="607"/>
    <cellStyle name="60% - Accent4 34" xfId="608"/>
    <cellStyle name="60% - Accent4 35" xfId="609"/>
    <cellStyle name="60% - Accent4 36" xfId="610"/>
    <cellStyle name="60% - Accent4 4" xfId="611"/>
    <cellStyle name="60% - Accent4 5" xfId="612"/>
    <cellStyle name="60% - Accent4 6" xfId="613"/>
    <cellStyle name="60% - Accent4 7" xfId="614"/>
    <cellStyle name="60% - Accent4 8" xfId="615"/>
    <cellStyle name="60% - Accent4 9" xfId="616"/>
    <cellStyle name="60% - Accent5 10" xfId="617"/>
    <cellStyle name="60% - Accent5 11" xfId="618"/>
    <cellStyle name="60% - Accent5 12" xfId="619"/>
    <cellStyle name="60% - Accent5 13" xfId="620"/>
    <cellStyle name="60% - Accent5 14" xfId="621"/>
    <cellStyle name="60% - Accent5 15" xfId="622"/>
    <cellStyle name="60% - Accent5 16" xfId="623"/>
    <cellStyle name="60% - Accent5 17" xfId="624"/>
    <cellStyle name="60% - Accent5 18" xfId="625"/>
    <cellStyle name="60% - Accent5 19" xfId="626"/>
    <cellStyle name="60% - Accent5 2" xfId="627"/>
    <cellStyle name="60% - Accent5 20" xfId="628"/>
    <cellStyle name="60% - Accent5 21" xfId="629"/>
    <cellStyle name="60% - Accent5 22" xfId="630"/>
    <cellStyle name="60% - Accent5 23" xfId="631"/>
    <cellStyle name="60% - Accent5 24" xfId="632"/>
    <cellStyle name="60% - Accent5 25" xfId="633"/>
    <cellStyle name="60% - Accent5 26" xfId="634"/>
    <cellStyle name="60% - Accent5 27" xfId="635"/>
    <cellStyle name="60% - Accent5 28" xfId="636"/>
    <cellStyle name="60% - Accent5 29" xfId="637"/>
    <cellStyle name="60% - Accent5 3" xfId="638"/>
    <cellStyle name="60% - Accent5 30" xfId="639"/>
    <cellStyle name="60% - Accent5 31" xfId="640"/>
    <cellStyle name="60% - Accent5 32" xfId="641"/>
    <cellStyle name="60% - Accent5 33" xfId="642"/>
    <cellStyle name="60% - Accent5 34" xfId="643"/>
    <cellStyle name="60% - Accent5 35" xfId="644"/>
    <cellStyle name="60% - Accent5 36" xfId="645"/>
    <cellStyle name="60% - Accent5 4" xfId="646"/>
    <cellStyle name="60% - Accent5 5" xfId="647"/>
    <cellStyle name="60% - Accent5 6" xfId="648"/>
    <cellStyle name="60% - Accent5 7" xfId="649"/>
    <cellStyle name="60% - Accent5 8" xfId="650"/>
    <cellStyle name="60% - Accent5 9" xfId="651"/>
    <cellStyle name="60% - Accent6 10" xfId="652"/>
    <cellStyle name="60% - Accent6 11" xfId="653"/>
    <cellStyle name="60% - Accent6 12" xfId="654"/>
    <cellStyle name="60% - Accent6 13" xfId="655"/>
    <cellStyle name="60% - Accent6 14" xfId="656"/>
    <cellStyle name="60% - Accent6 15" xfId="657"/>
    <cellStyle name="60% - Accent6 16" xfId="658"/>
    <cellStyle name="60% - Accent6 17" xfId="659"/>
    <cellStyle name="60% - Accent6 18" xfId="660"/>
    <cellStyle name="60% - Accent6 19" xfId="661"/>
    <cellStyle name="60% - Accent6 2" xfId="662"/>
    <cellStyle name="60% - Accent6 20" xfId="663"/>
    <cellStyle name="60% - Accent6 21" xfId="664"/>
    <cellStyle name="60% - Accent6 22" xfId="665"/>
    <cellStyle name="60% - Accent6 23" xfId="666"/>
    <cellStyle name="60% - Accent6 24" xfId="667"/>
    <cellStyle name="60% - Accent6 25" xfId="668"/>
    <cellStyle name="60% - Accent6 26" xfId="669"/>
    <cellStyle name="60% - Accent6 27" xfId="670"/>
    <cellStyle name="60% - Accent6 28" xfId="671"/>
    <cellStyle name="60% - Accent6 29" xfId="672"/>
    <cellStyle name="60% - Accent6 3" xfId="673"/>
    <cellStyle name="60% - Accent6 30" xfId="674"/>
    <cellStyle name="60% - Accent6 31" xfId="675"/>
    <cellStyle name="60% - Accent6 32" xfId="676"/>
    <cellStyle name="60% - Accent6 33" xfId="677"/>
    <cellStyle name="60% - Accent6 34" xfId="678"/>
    <cellStyle name="60% - Accent6 35" xfId="679"/>
    <cellStyle name="60% - Accent6 36" xfId="680"/>
    <cellStyle name="60% - Accent6 4" xfId="681"/>
    <cellStyle name="60% - Accent6 5" xfId="682"/>
    <cellStyle name="60% - Accent6 6" xfId="683"/>
    <cellStyle name="60% - Accent6 7" xfId="684"/>
    <cellStyle name="60% - Accent6 8" xfId="685"/>
    <cellStyle name="60% - Accent6 9" xfId="686"/>
    <cellStyle name="Accent1 - 20 %" xfId="687"/>
    <cellStyle name="Accent1 - 40 %" xfId="688"/>
    <cellStyle name="Accent1 - 60 %" xfId="689"/>
    <cellStyle name="Accent1 10" xfId="690"/>
    <cellStyle name="Accent1 11" xfId="691"/>
    <cellStyle name="Accent1 12" xfId="692"/>
    <cellStyle name="Accent1 13" xfId="693"/>
    <cellStyle name="Accent1 14" xfId="694"/>
    <cellStyle name="Accent1 15" xfId="695"/>
    <cellStyle name="Accent1 16" xfId="696"/>
    <cellStyle name="Accent1 17" xfId="697"/>
    <cellStyle name="Accent1 18" xfId="698"/>
    <cellStyle name="Accent1 19" xfId="699"/>
    <cellStyle name="Accent1 2" xfId="700"/>
    <cellStyle name="Accent1 20" xfId="701"/>
    <cellStyle name="Accent1 21" xfId="702"/>
    <cellStyle name="Accent1 22" xfId="703"/>
    <cellStyle name="Accent1 23" xfId="704"/>
    <cellStyle name="Accent1 24" xfId="705"/>
    <cellStyle name="Accent1 25" xfId="706"/>
    <cellStyle name="Accent1 26" xfId="707"/>
    <cellStyle name="Accent1 27" xfId="708"/>
    <cellStyle name="Accent1 28" xfId="709"/>
    <cellStyle name="Accent1 29" xfId="710"/>
    <cellStyle name="Accent1 3" xfId="711"/>
    <cellStyle name="Accent1 30" xfId="712"/>
    <cellStyle name="Accent1 31" xfId="713"/>
    <cellStyle name="Accent1 32" xfId="714"/>
    <cellStyle name="Accent1 33" xfId="715"/>
    <cellStyle name="Accent1 34" xfId="716"/>
    <cellStyle name="Accent1 35" xfId="717"/>
    <cellStyle name="Accent1 36" xfId="718"/>
    <cellStyle name="Accent1 4" xfId="719"/>
    <cellStyle name="Accent1 5" xfId="720"/>
    <cellStyle name="Accent1 6" xfId="721"/>
    <cellStyle name="Accent1 7" xfId="722"/>
    <cellStyle name="Accent1 8" xfId="723"/>
    <cellStyle name="Accent1 9" xfId="724"/>
    <cellStyle name="Accent2 - 20 %" xfId="725"/>
    <cellStyle name="Accent2 - 40 %" xfId="726"/>
    <cellStyle name="Accent2 - 60 %" xfId="727"/>
    <cellStyle name="Accent2 10" xfId="728"/>
    <cellStyle name="Accent2 11" xfId="729"/>
    <cellStyle name="Accent2 12" xfId="730"/>
    <cellStyle name="Accent2 13" xfId="731"/>
    <cellStyle name="Accent2 14" xfId="732"/>
    <cellStyle name="Accent2 15" xfId="733"/>
    <cellStyle name="Accent2 16" xfId="734"/>
    <cellStyle name="Accent2 17" xfId="735"/>
    <cellStyle name="Accent2 18" xfId="736"/>
    <cellStyle name="Accent2 19" xfId="737"/>
    <cellStyle name="Accent2 2" xfId="738"/>
    <cellStyle name="Accent2 20" xfId="739"/>
    <cellStyle name="Accent2 21" xfId="740"/>
    <cellStyle name="Accent2 22" xfId="741"/>
    <cellStyle name="Accent2 23" xfId="742"/>
    <cellStyle name="Accent2 24" xfId="743"/>
    <cellStyle name="Accent2 25" xfId="744"/>
    <cellStyle name="Accent2 26" xfId="745"/>
    <cellStyle name="Accent2 27" xfId="746"/>
    <cellStyle name="Accent2 28" xfId="747"/>
    <cellStyle name="Accent2 29" xfId="748"/>
    <cellStyle name="Accent2 3" xfId="749"/>
    <cellStyle name="Accent2 30" xfId="750"/>
    <cellStyle name="Accent2 31" xfId="751"/>
    <cellStyle name="Accent2 32" xfId="752"/>
    <cellStyle name="Accent2 33" xfId="753"/>
    <cellStyle name="Accent2 34" xfId="754"/>
    <cellStyle name="Accent2 35" xfId="755"/>
    <cellStyle name="Accent2 36" xfId="756"/>
    <cellStyle name="Accent2 4" xfId="757"/>
    <cellStyle name="Accent2 5" xfId="758"/>
    <cellStyle name="Accent2 6" xfId="759"/>
    <cellStyle name="Accent2 7" xfId="760"/>
    <cellStyle name="Accent2 8" xfId="761"/>
    <cellStyle name="Accent2 9" xfId="762"/>
    <cellStyle name="Accent3 - 20 %" xfId="763"/>
    <cellStyle name="Accent3 - 40 %" xfId="764"/>
    <cellStyle name="Accent3 - 60 %" xfId="765"/>
    <cellStyle name="Accent3 10" xfId="766"/>
    <cellStyle name="Accent3 11" xfId="767"/>
    <cellStyle name="Accent3 12" xfId="768"/>
    <cellStyle name="Accent3 13" xfId="769"/>
    <cellStyle name="Accent3 14" xfId="770"/>
    <cellStyle name="Accent3 15" xfId="771"/>
    <cellStyle name="Accent3 16" xfId="772"/>
    <cellStyle name="Accent3 17" xfId="773"/>
    <cellStyle name="Accent3 18" xfId="774"/>
    <cellStyle name="Accent3 19" xfId="775"/>
    <cellStyle name="Accent3 2" xfId="776"/>
    <cellStyle name="Accent3 20" xfId="777"/>
    <cellStyle name="Accent3 21" xfId="778"/>
    <cellStyle name="Accent3 22" xfId="779"/>
    <cellStyle name="Accent3 23" xfId="780"/>
    <cellStyle name="Accent3 24" xfId="781"/>
    <cellStyle name="Accent3 25" xfId="782"/>
    <cellStyle name="Accent3 26" xfId="783"/>
    <cellStyle name="Accent3 27" xfId="784"/>
    <cellStyle name="Accent3 28" xfId="785"/>
    <cellStyle name="Accent3 29" xfId="786"/>
    <cellStyle name="Accent3 3" xfId="787"/>
    <cellStyle name="Accent3 30" xfId="788"/>
    <cellStyle name="Accent3 31" xfId="789"/>
    <cellStyle name="Accent3 32" xfId="790"/>
    <cellStyle name="Accent3 33" xfId="791"/>
    <cellStyle name="Accent3 34" xfId="792"/>
    <cellStyle name="Accent3 35" xfId="793"/>
    <cellStyle name="Accent3 36" xfId="794"/>
    <cellStyle name="Accent3 4" xfId="795"/>
    <cellStyle name="Accent3 5" xfId="796"/>
    <cellStyle name="Accent3 6" xfId="797"/>
    <cellStyle name="Accent3 7" xfId="798"/>
    <cellStyle name="Accent3 8" xfId="799"/>
    <cellStyle name="Accent3 9" xfId="800"/>
    <cellStyle name="Accent4 - 20 %" xfId="801"/>
    <cellStyle name="Accent4 - 40 %" xfId="802"/>
    <cellStyle name="Accent4 - 60 %" xfId="803"/>
    <cellStyle name="Accent4 10" xfId="804"/>
    <cellStyle name="Accent4 11" xfId="805"/>
    <cellStyle name="Accent4 12" xfId="806"/>
    <cellStyle name="Accent4 13" xfId="807"/>
    <cellStyle name="Accent4 14" xfId="808"/>
    <cellStyle name="Accent4 15" xfId="809"/>
    <cellStyle name="Accent4 16" xfId="810"/>
    <cellStyle name="Accent4 17" xfId="811"/>
    <cellStyle name="Accent4 18" xfId="812"/>
    <cellStyle name="Accent4 19" xfId="813"/>
    <cellStyle name="Accent4 2" xfId="814"/>
    <cellStyle name="Accent4 20" xfId="815"/>
    <cellStyle name="Accent4 21" xfId="816"/>
    <cellStyle name="Accent4 22" xfId="817"/>
    <cellStyle name="Accent4 23" xfId="818"/>
    <cellStyle name="Accent4 24" xfId="819"/>
    <cellStyle name="Accent4 25" xfId="820"/>
    <cellStyle name="Accent4 26" xfId="821"/>
    <cellStyle name="Accent4 27" xfId="822"/>
    <cellStyle name="Accent4 28" xfId="823"/>
    <cellStyle name="Accent4 29" xfId="824"/>
    <cellStyle name="Accent4 3" xfId="825"/>
    <cellStyle name="Accent4 30" xfId="826"/>
    <cellStyle name="Accent4 31" xfId="827"/>
    <cellStyle name="Accent4 32" xfId="828"/>
    <cellStyle name="Accent4 33" xfId="829"/>
    <cellStyle name="Accent4 34" xfId="830"/>
    <cellStyle name="Accent4 35" xfId="831"/>
    <cellStyle name="Accent4 36" xfId="832"/>
    <cellStyle name="Accent4 4" xfId="833"/>
    <cellStyle name="Accent4 5" xfId="834"/>
    <cellStyle name="Accent4 6" xfId="835"/>
    <cellStyle name="Accent4 7" xfId="836"/>
    <cellStyle name="Accent4 8" xfId="837"/>
    <cellStyle name="Accent4 9" xfId="838"/>
    <cellStyle name="Accent5 - 20 %" xfId="839"/>
    <cellStyle name="Accent5 - 40 %" xfId="840"/>
    <cellStyle name="Accent5 - 60 %" xfId="841"/>
    <cellStyle name="Accent5 10" xfId="842"/>
    <cellStyle name="Accent5 11" xfId="843"/>
    <cellStyle name="Accent5 12" xfId="844"/>
    <cellStyle name="Accent5 13" xfId="845"/>
    <cellStyle name="Accent5 14" xfId="846"/>
    <cellStyle name="Accent5 15" xfId="847"/>
    <cellStyle name="Accent5 16" xfId="848"/>
    <cellStyle name="Accent5 17" xfId="849"/>
    <cellStyle name="Accent5 18" xfId="850"/>
    <cellStyle name="Accent5 19" xfId="851"/>
    <cellStyle name="Accent5 2" xfId="852"/>
    <cellStyle name="Accent5 20" xfId="853"/>
    <cellStyle name="Accent5 21" xfId="854"/>
    <cellStyle name="Accent5 22" xfId="855"/>
    <cellStyle name="Accent5 23" xfId="856"/>
    <cellStyle name="Accent5 24" xfId="857"/>
    <cellStyle name="Accent5 25" xfId="858"/>
    <cellStyle name="Accent5 26" xfId="859"/>
    <cellStyle name="Accent5 27" xfId="860"/>
    <cellStyle name="Accent5 28" xfId="861"/>
    <cellStyle name="Accent5 29" xfId="862"/>
    <cellStyle name="Accent5 3" xfId="863"/>
    <cellStyle name="Accent5 30" xfId="864"/>
    <cellStyle name="Accent5 31" xfId="865"/>
    <cellStyle name="Accent5 32" xfId="866"/>
    <cellStyle name="Accent5 33" xfId="867"/>
    <cellStyle name="Accent5 34" xfId="868"/>
    <cellStyle name="Accent5 35" xfId="869"/>
    <cellStyle name="Accent5 36" xfId="870"/>
    <cellStyle name="Accent5 4" xfId="871"/>
    <cellStyle name="Accent5 5" xfId="872"/>
    <cellStyle name="Accent5 6" xfId="873"/>
    <cellStyle name="Accent5 7" xfId="874"/>
    <cellStyle name="Accent5 8" xfId="875"/>
    <cellStyle name="Accent5 9" xfId="876"/>
    <cellStyle name="Accent6 - 20 %" xfId="877"/>
    <cellStyle name="Accent6 - 40 %" xfId="878"/>
    <cellStyle name="Accent6 - 60 %" xfId="879"/>
    <cellStyle name="Accent6 10" xfId="880"/>
    <cellStyle name="Accent6 11" xfId="881"/>
    <cellStyle name="Accent6 12" xfId="882"/>
    <cellStyle name="Accent6 13" xfId="883"/>
    <cellStyle name="Accent6 14" xfId="884"/>
    <cellStyle name="Accent6 15" xfId="885"/>
    <cellStyle name="Accent6 16" xfId="886"/>
    <cellStyle name="Accent6 17" xfId="887"/>
    <cellStyle name="Accent6 18" xfId="888"/>
    <cellStyle name="Accent6 19" xfId="889"/>
    <cellStyle name="Accent6 2" xfId="890"/>
    <cellStyle name="Accent6 20" xfId="891"/>
    <cellStyle name="Accent6 21" xfId="892"/>
    <cellStyle name="Accent6 22" xfId="893"/>
    <cellStyle name="Accent6 23" xfId="894"/>
    <cellStyle name="Accent6 24" xfId="895"/>
    <cellStyle name="Accent6 25" xfId="896"/>
    <cellStyle name="Accent6 26" xfId="897"/>
    <cellStyle name="Accent6 27" xfId="898"/>
    <cellStyle name="Accent6 28" xfId="899"/>
    <cellStyle name="Accent6 29" xfId="900"/>
    <cellStyle name="Accent6 3" xfId="901"/>
    <cellStyle name="Accent6 30" xfId="902"/>
    <cellStyle name="Accent6 31" xfId="903"/>
    <cellStyle name="Accent6 32" xfId="904"/>
    <cellStyle name="Accent6 33" xfId="905"/>
    <cellStyle name="Accent6 34" xfId="906"/>
    <cellStyle name="Accent6 35" xfId="907"/>
    <cellStyle name="Accent6 36" xfId="908"/>
    <cellStyle name="Accent6 4" xfId="909"/>
    <cellStyle name="Accent6 5" xfId="910"/>
    <cellStyle name="Accent6 6" xfId="911"/>
    <cellStyle name="Accent6 7" xfId="912"/>
    <cellStyle name="Accent6 8" xfId="913"/>
    <cellStyle name="Accent6 9" xfId="914"/>
    <cellStyle name="annee semestre" xfId="915"/>
    <cellStyle name="arial" xfId="916"/>
    <cellStyle name="Avertissement" xfId="917"/>
    <cellStyle name="Bad 10" xfId="918"/>
    <cellStyle name="Bad 11" xfId="919"/>
    <cellStyle name="Bad 12" xfId="920"/>
    <cellStyle name="Bad 13" xfId="921"/>
    <cellStyle name="Bad 14" xfId="922"/>
    <cellStyle name="Bad 15" xfId="923"/>
    <cellStyle name="Bad 16" xfId="924"/>
    <cellStyle name="Bad 17" xfId="925"/>
    <cellStyle name="Bad 18" xfId="926"/>
    <cellStyle name="Bad 19" xfId="927"/>
    <cellStyle name="Bad 2" xfId="928"/>
    <cellStyle name="Bad 20" xfId="929"/>
    <cellStyle name="Bad 21" xfId="930"/>
    <cellStyle name="Bad 22" xfId="931"/>
    <cellStyle name="Bad 23" xfId="932"/>
    <cellStyle name="Bad 24" xfId="933"/>
    <cellStyle name="Bad 25" xfId="934"/>
    <cellStyle name="Bad 26" xfId="935"/>
    <cellStyle name="Bad 27" xfId="936"/>
    <cellStyle name="Bad 28" xfId="937"/>
    <cellStyle name="Bad 29" xfId="938"/>
    <cellStyle name="Bad 3" xfId="939"/>
    <cellStyle name="Bad 30" xfId="940"/>
    <cellStyle name="Bad 31" xfId="941"/>
    <cellStyle name="Bad 32" xfId="942"/>
    <cellStyle name="Bad 33" xfId="943"/>
    <cellStyle name="Bad 34" xfId="944"/>
    <cellStyle name="Bad 35" xfId="945"/>
    <cellStyle name="Bad 36" xfId="946"/>
    <cellStyle name="Bad 4" xfId="947"/>
    <cellStyle name="Bad 5" xfId="948"/>
    <cellStyle name="Bad 6" xfId="949"/>
    <cellStyle name="Bad 7" xfId="950"/>
    <cellStyle name="Bad 8" xfId="951"/>
    <cellStyle name="Bad 9" xfId="952"/>
    <cellStyle name="Calcul" xfId="953"/>
    <cellStyle name="Calculation 10" xfId="954"/>
    <cellStyle name="Calculation 11" xfId="955"/>
    <cellStyle name="Calculation 12" xfId="956"/>
    <cellStyle name="Calculation 13" xfId="957"/>
    <cellStyle name="Calculation 14" xfId="958"/>
    <cellStyle name="Calculation 15" xfId="959"/>
    <cellStyle name="Calculation 16" xfId="960"/>
    <cellStyle name="Calculation 17" xfId="961"/>
    <cellStyle name="Calculation 18" xfId="962"/>
    <cellStyle name="Calculation 19" xfId="963"/>
    <cellStyle name="Calculation 2" xfId="964"/>
    <cellStyle name="Calculation 20" xfId="965"/>
    <cellStyle name="Calculation 21" xfId="966"/>
    <cellStyle name="Calculation 22" xfId="967"/>
    <cellStyle name="Calculation 23" xfId="968"/>
    <cellStyle name="Calculation 24" xfId="969"/>
    <cellStyle name="Calculation 25" xfId="970"/>
    <cellStyle name="Calculation 26" xfId="971"/>
    <cellStyle name="Calculation 27" xfId="972"/>
    <cellStyle name="Calculation 28" xfId="973"/>
    <cellStyle name="Calculation 29" xfId="974"/>
    <cellStyle name="Calculation 3" xfId="975"/>
    <cellStyle name="Calculation 30" xfId="976"/>
    <cellStyle name="Calculation 31" xfId="977"/>
    <cellStyle name="Calculation 32" xfId="978"/>
    <cellStyle name="Calculation 33" xfId="979"/>
    <cellStyle name="Calculation 34" xfId="980"/>
    <cellStyle name="Calculation 35" xfId="981"/>
    <cellStyle name="Calculation 36" xfId="982"/>
    <cellStyle name="Calculation 4" xfId="983"/>
    <cellStyle name="Calculation 5" xfId="984"/>
    <cellStyle name="Calculation 6" xfId="985"/>
    <cellStyle name="Calculation 7" xfId="986"/>
    <cellStyle name="Calculation 8" xfId="987"/>
    <cellStyle name="Calculation 9" xfId="988"/>
    <cellStyle name="Cellule liée" xfId="989"/>
    <cellStyle name="Check Cell 10" xfId="990"/>
    <cellStyle name="Check Cell 11" xfId="991"/>
    <cellStyle name="Check Cell 12" xfId="992"/>
    <cellStyle name="Check Cell 13" xfId="993"/>
    <cellStyle name="Check Cell 14" xfId="994"/>
    <cellStyle name="Check Cell 15" xfId="995"/>
    <cellStyle name="Check Cell 16" xfId="996"/>
    <cellStyle name="Check Cell 17" xfId="997"/>
    <cellStyle name="Check Cell 18" xfId="998"/>
    <cellStyle name="Check Cell 19" xfId="999"/>
    <cellStyle name="Check Cell 2" xfId="1000"/>
    <cellStyle name="Check Cell 20" xfId="1001"/>
    <cellStyle name="Check Cell 21" xfId="1002"/>
    <cellStyle name="Check Cell 22" xfId="1003"/>
    <cellStyle name="Check Cell 23" xfId="1004"/>
    <cellStyle name="Check Cell 24" xfId="1005"/>
    <cellStyle name="Check Cell 25" xfId="1006"/>
    <cellStyle name="Check Cell 26" xfId="1007"/>
    <cellStyle name="Check Cell 27" xfId="1008"/>
    <cellStyle name="Check Cell 28" xfId="1009"/>
    <cellStyle name="Check Cell 29" xfId="1010"/>
    <cellStyle name="Check Cell 3" xfId="1011"/>
    <cellStyle name="Check Cell 30" xfId="1012"/>
    <cellStyle name="Check Cell 31" xfId="1013"/>
    <cellStyle name="Check Cell 32" xfId="1014"/>
    <cellStyle name="Check Cell 33" xfId="1015"/>
    <cellStyle name="Check Cell 34" xfId="1016"/>
    <cellStyle name="Check Cell 35" xfId="1017"/>
    <cellStyle name="Check Cell 36" xfId="1018"/>
    <cellStyle name="Check Cell 4" xfId="1019"/>
    <cellStyle name="Check Cell 5" xfId="1020"/>
    <cellStyle name="Check Cell 6" xfId="1021"/>
    <cellStyle name="Check Cell 7" xfId="1022"/>
    <cellStyle name="Check Cell 8" xfId="1023"/>
    <cellStyle name="Check Cell 9" xfId="1024"/>
    <cellStyle name="clsAltData" xfId="1025"/>
    <cellStyle name="clsAltDataPrezn1" xfId="1026"/>
    <cellStyle name="clsAltDataPrezn1 10" xfId="1027"/>
    <cellStyle name="clsAltDataPrezn1 11" xfId="1028"/>
    <cellStyle name="clsAltDataPrezn1 12" xfId="1029"/>
    <cellStyle name="clsAltDataPrezn1 13" xfId="1030"/>
    <cellStyle name="clsAltDataPrezn1 14" xfId="1031"/>
    <cellStyle name="clsAltDataPrezn1 15" xfId="1032"/>
    <cellStyle name="clsAltDataPrezn1 16" xfId="1033"/>
    <cellStyle name="clsAltDataPrezn1 17" xfId="1034"/>
    <cellStyle name="clsAltDataPrezn1 18" xfId="1035"/>
    <cellStyle name="clsAltDataPrezn1 19" xfId="1036"/>
    <cellStyle name="clsAltDataPrezn1 2" xfId="1037"/>
    <cellStyle name="clsAltDataPrezn1 20" xfId="1038"/>
    <cellStyle name="clsAltDataPrezn1 21" xfId="1039"/>
    <cellStyle name="clsAltDataPrezn1 22" xfId="1040"/>
    <cellStyle name="clsAltDataPrezn1 23" xfId="1041"/>
    <cellStyle name="clsAltDataPrezn1 24" xfId="1042"/>
    <cellStyle name="clsAltDataPrezn1 25" xfId="1043"/>
    <cellStyle name="clsAltDataPrezn1 26" xfId="1044"/>
    <cellStyle name="clsAltDataPrezn1 27" xfId="1045"/>
    <cellStyle name="clsAltDataPrezn1 28" xfId="1046"/>
    <cellStyle name="clsAltDataPrezn1 3" xfId="1047"/>
    <cellStyle name="clsAltDataPrezn1 4" xfId="1048"/>
    <cellStyle name="clsAltDataPrezn1 5" xfId="1049"/>
    <cellStyle name="clsAltDataPrezn1 6" xfId="1050"/>
    <cellStyle name="clsAltDataPrezn1 7" xfId="1051"/>
    <cellStyle name="clsAltDataPrezn1 8" xfId="1052"/>
    <cellStyle name="clsAltDataPrezn1 9" xfId="1053"/>
    <cellStyle name="clsAltMRVData" xfId="1054"/>
    <cellStyle name="clsAltMRVDataPrezn1" xfId="1055"/>
    <cellStyle name="clsAltMRVDataPrezn1 10" xfId="1056"/>
    <cellStyle name="clsAltMRVDataPrezn1 11" xfId="1057"/>
    <cellStyle name="clsAltMRVDataPrezn1 12" xfId="1058"/>
    <cellStyle name="clsAltMRVDataPrezn1 13" xfId="1059"/>
    <cellStyle name="clsAltMRVDataPrezn1 14" xfId="1060"/>
    <cellStyle name="clsAltMRVDataPrezn1 15" xfId="1061"/>
    <cellStyle name="clsAltMRVDataPrezn1 16" xfId="1062"/>
    <cellStyle name="clsAltMRVDataPrezn1 17" xfId="1063"/>
    <cellStyle name="clsAltMRVDataPrezn1 18" xfId="1064"/>
    <cellStyle name="clsAltMRVDataPrezn1 19" xfId="1065"/>
    <cellStyle name="clsAltMRVDataPrezn1 2" xfId="1066"/>
    <cellStyle name="clsAltMRVDataPrezn1 20" xfId="1067"/>
    <cellStyle name="clsAltMRVDataPrezn1 21" xfId="1068"/>
    <cellStyle name="clsAltMRVDataPrezn1 22" xfId="1069"/>
    <cellStyle name="clsAltMRVDataPrezn1 23" xfId="1070"/>
    <cellStyle name="clsAltMRVDataPrezn1 24" xfId="1071"/>
    <cellStyle name="clsAltMRVDataPrezn1 25" xfId="1072"/>
    <cellStyle name="clsAltMRVDataPrezn1 26" xfId="1073"/>
    <cellStyle name="clsAltMRVDataPrezn1 27" xfId="1074"/>
    <cellStyle name="clsAltMRVDataPrezn1 28" xfId="1075"/>
    <cellStyle name="clsAltMRVDataPrezn1 3" xfId="1076"/>
    <cellStyle name="clsAltMRVDataPrezn1 4" xfId="1077"/>
    <cellStyle name="clsAltMRVDataPrezn1 5" xfId="1078"/>
    <cellStyle name="clsAltMRVDataPrezn1 6" xfId="1079"/>
    <cellStyle name="clsAltMRVDataPrezn1 7" xfId="1080"/>
    <cellStyle name="clsAltMRVDataPrezn1 8" xfId="1081"/>
    <cellStyle name="clsAltMRVDataPrezn1 9" xfId="1082"/>
    <cellStyle name="clsAltMRVDataPrezn3" xfId="1083"/>
    <cellStyle name="clsAltMRVDataPrezn3 10" xfId="1084"/>
    <cellStyle name="clsAltMRVDataPrezn3 11" xfId="1085"/>
    <cellStyle name="clsAltMRVDataPrezn3 12" xfId="1086"/>
    <cellStyle name="clsAltMRVDataPrezn3 13" xfId="1087"/>
    <cellStyle name="clsAltMRVDataPrezn3 14" xfId="1088"/>
    <cellStyle name="clsAltMRVDataPrezn3 15" xfId="1089"/>
    <cellStyle name="clsAltMRVDataPrezn3 16" xfId="1090"/>
    <cellStyle name="clsAltMRVDataPrezn3 17" xfId="1091"/>
    <cellStyle name="clsAltMRVDataPrezn3 18" xfId="1092"/>
    <cellStyle name="clsAltMRVDataPrezn3 19" xfId="1093"/>
    <cellStyle name="clsAltMRVDataPrezn3 2" xfId="1094"/>
    <cellStyle name="clsAltMRVDataPrezn3 20" xfId="1095"/>
    <cellStyle name="clsAltMRVDataPrezn3 21" xfId="1096"/>
    <cellStyle name="clsAltMRVDataPrezn3 22" xfId="1097"/>
    <cellStyle name="clsAltMRVDataPrezn3 23" xfId="1098"/>
    <cellStyle name="clsAltMRVDataPrezn3 24" xfId="1099"/>
    <cellStyle name="clsAltMRVDataPrezn3 25" xfId="1100"/>
    <cellStyle name="clsAltMRVDataPrezn3 26" xfId="1101"/>
    <cellStyle name="clsAltMRVDataPrezn3 27" xfId="1102"/>
    <cellStyle name="clsAltMRVDataPrezn3 28" xfId="1103"/>
    <cellStyle name="clsAltMRVDataPrezn3 3" xfId="1104"/>
    <cellStyle name="clsAltMRVDataPrezn3 4" xfId="1105"/>
    <cellStyle name="clsAltMRVDataPrezn3 5" xfId="1106"/>
    <cellStyle name="clsAltMRVDataPrezn3 6" xfId="1107"/>
    <cellStyle name="clsAltMRVDataPrezn3 7" xfId="1108"/>
    <cellStyle name="clsAltMRVDataPrezn3 8" xfId="1109"/>
    <cellStyle name="clsAltMRVDataPrezn3 9" xfId="1110"/>
    <cellStyle name="clsAltRowHeader" xfId="1111"/>
    <cellStyle name="clsAltRowHeader 10" xfId="1112"/>
    <cellStyle name="clsAltRowHeader 11" xfId="1113"/>
    <cellStyle name="clsAltRowHeader 12" xfId="1114"/>
    <cellStyle name="clsAltRowHeader 13" xfId="1115"/>
    <cellStyle name="clsAltRowHeader 14" xfId="1116"/>
    <cellStyle name="clsAltRowHeader 15" xfId="1117"/>
    <cellStyle name="clsAltRowHeader 16" xfId="1118"/>
    <cellStyle name="clsAltRowHeader 17" xfId="1119"/>
    <cellStyle name="clsAltRowHeader 18" xfId="1120"/>
    <cellStyle name="clsAltRowHeader 19" xfId="1121"/>
    <cellStyle name="clsAltRowHeader 2" xfId="1122"/>
    <cellStyle name="clsAltRowHeader 20" xfId="1123"/>
    <cellStyle name="clsAltRowHeader 21" xfId="1124"/>
    <cellStyle name="clsAltRowHeader 22" xfId="1125"/>
    <cellStyle name="clsAltRowHeader 23" xfId="1126"/>
    <cellStyle name="clsAltRowHeader 24" xfId="1127"/>
    <cellStyle name="clsAltRowHeader 25" xfId="1128"/>
    <cellStyle name="clsAltRowHeader 26" xfId="1129"/>
    <cellStyle name="clsAltRowHeader 27" xfId="1130"/>
    <cellStyle name="clsAltRowHeader 28" xfId="1131"/>
    <cellStyle name="clsAltRowHeader 3" xfId="1132"/>
    <cellStyle name="clsAltRowHeader 4" xfId="1133"/>
    <cellStyle name="clsAltRowHeader 5" xfId="1134"/>
    <cellStyle name="clsAltRowHeader 6" xfId="1135"/>
    <cellStyle name="clsAltRowHeader 7" xfId="1136"/>
    <cellStyle name="clsAltRowHeader 8" xfId="1137"/>
    <cellStyle name="clsAltRowHeader 9" xfId="1138"/>
    <cellStyle name="clsBlank" xfId="1139"/>
    <cellStyle name="clsColumnHeader" xfId="1140"/>
    <cellStyle name="clsData" xfId="1141"/>
    <cellStyle name="clsDataPrezn1" xfId="1142"/>
    <cellStyle name="clsDataPrezn1 10" xfId="1143"/>
    <cellStyle name="clsDataPrezn1 11" xfId="1144"/>
    <cellStyle name="clsDataPrezn1 12" xfId="1145"/>
    <cellStyle name="clsDataPrezn1 13" xfId="1146"/>
    <cellStyle name="clsDataPrezn1 14" xfId="1147"/>
    <cellStyle name="clsDataPrezn1 15" xfId="1148"/>
    <cellStyle name="clsDataPrezn1 16" xfId="1149"/>
    <cellStyle name="clsDataPrezn1 17" xfId="1150"/>
    <cellStyle name="clsDataPrezn1 18" xfId="1151"/>
    <cellStyle name="clsDataPrezn1 19" xfId="1152"/>
    <cellStyle name="clsDataPrezn1 2" xfId="1153"/>
    <cellStyle name="clsDataPrezn1 20" xfId="1154"/>
    <cellStyle name="clsDataPrezn1 21" xfId="1155"/>
    <cellStyle name="clsDataPrezn1 22" xfId="1156"/>
    <cellStyle name="clsDataPrezn1 23" xfId="1157"/>
    <cellStyle name="clsDataPrezn1 24" xfId="1158"/>
    <cellStyle name="clsDataPrezn1 25" xfId="1159"/>
    <cellStyle name="clsDataPrezn1 26" xfId="1160"/>
    <cellStyle name="clsDataPrezn1 27" xfId="1161"/>
    <cellStyle name="clsDataPrezn1 28" xfId="1162"/>
    <cellStyle name="clsDataPrezn1 3" xfId="1163"/>
    <cellStyle name="clsDataPrezn1 4" xfId="1164"/>
    <cellStyle name="clsDataPrezn1 5" xfId="1165"/>
    <cellStyle name="clsDataPrezn1 6" xfId="1166"/>
    <cellStyle name="clsDataPrezn1 7" xfId="1167"/>
    <cellStyle name="clsDataPrezn1 8" xfId="1168"/>
    <cellStyle name="clsDataPrezn1 9" xfId="1169"/>
    <cellStyle name="clsDefault" xfId="1170"/>
    <cellStyle name="clsFooter" xfId="1171"/>
    <cellStyle name="clsIndexTableData" xfId="1172"/>
    <cellStyle name="clsIndexTableHdr" xfId="1173"/>
    <cellStyle name="clsIndexTableTitle" xfId="1174"/>
    <cellStyle name="clsMRVData" xfId="1175"/>
    <cellStyle name="clsMRVDataPrezn1" xfId="1176"/>
    <cellStyle name="clsMRVDataPrezn1 10" xfId="1177"/>
    <cellStyle name="clsMRVDataPrezn1 11" xfId="1178"/>
    <cellStyle name="clsMRVDataPrezn1 12" xfId="1179"/>
    <cellStyle name="clsMRVDataPrezn1 13" xfId="1180"/>
    <cellStyle name="clsMRVDataPrezn1 14" xfId="1181"/>
    <cellStyle name="clsMRVDataPrezn1 15" xfId="1182"/>
    <cellStyle name="clsMRVDataPrezn1 16" xfId="1183"/>
    <cellStyle name="clsMRVDataPrezn1 17" xfId="1184"/>
    <cellStyle name="clsMRVDataPrezn1 18" xfId="1185"/>
    <cellStyle name="clsMRVDataPrezn1 19" xfId="1186"/>
    <cellStyle name="clsMRVDataPrezn1 2" xfId="1187"/>
    <cellStyle name="clsMRVDataPrezn1 20" xfId="1188"/>
    <cellStyle name="clsMRVDataPrezn1 21" xfId="1189"/>
    <cellStyle name="clsMRVDataPrezn1 22" xfId="1190"/>
    <cellStyle name="clsMRVDataPrezn1 23" xfId="1191"/>
    <cellStyle name="clsMRVDataPrezn1 24" xfId="1192"/>
    <cellStyle name="clsMRVDataPrezn1 25" xfId="1193"/>
    <cellStyle name="clsMRVDataPrezn1 26" xfId="1194"/>
    <cellStyle name="clsMRVDataPrezn1 27" xfId="1195"/>
    <cellStyle name="clsMRVDataPrezn1 28" xfId="1196"/>
    <cellStyle name="clsMRVDataPrezn1 3" xfId="1197"/>
    <cellStyle name="clsMRVDataPrezn1 4" xfId="1198"/>
    <cellStyle name="clsMRVDataPrezn1 5" xfId="1199"/>
    <cellStyle name="clsMRVDataPrezn1 6" xfId="1200"/>
    <cellStyle name="clsMRVDataPrezn1 7" xfId="1201"/>
    <cellStyle name="clsMRVDataPrezn1 8" xfId="1202"/>
    <cellStyle name="clsMRVDataPrezn1 9" xfId="1203"/>
    <cellStyle name="clsReportFooter" xfId="1204"/>
    <cellStyle name="clsReportHeader" xfId="1205"/>
    <cellStyle name="clsRowHeader" xfId="1206"/>
    <cellStyle name="clsScale" xfId="1207"/>
    <cellStyle name="clsSection" xfId="1208"/>
    <cellStyle name="Comma 2 10" xfId="1209"/>
    <cellStyle name="Comma 2 11" xfId="1210"/>
    <cellStyle name="Comma 2 12" xfId="1211"/>
    <cellStyle name="Comma 2 13" xfId="1212"/>
    <cellStyle name="Comma 2 14" xfId="1213"/>
    <cellStyle name="Comma 2 15" xfId="1214"/>
    <cellStyle name="Comma 2 16" xfId="1215"/>
    <cellStyle name="Comma 2 17" xfId="1216"/>
    <cellStyle name="Comma 2 18" xfId="1217"/>
    <cellStyle name="Comma 2 19" xfId="1218"/>
    <cellStyle name="Comma 2 2" xfId="1219"/>
    <cellStyle name="Comma 2 20" xfId="1220"/>
    <cellStyle name="Comma 2 21" xfId="1221"/>
    <cellStyle name="Comma 2 22" xfId="1222"/>
    <cellStyle name="Comma 2 23" xfId="1223"/>
    <cellStyle name="Comma 2 24" xfId="1224"/>
    <cellStyle name="Comma 2 25" xfId="1225"/>
    <cellStyle name="Comma 2 26" xfId="1226"/>
    <cellStyle name="Comma 2 27" xfId="1227"/>
    <cellStyle name="Comma 2 28" xfId="1228"/>
    <cellStyle name="Comma 2 29" xfId="1229"/>
    <cellStyle name="Comma 2 3" xfId="1230"/>
    <cellStyle name="Comma 2 30" xfId="1231"/>
    <cellStyle name="Comma 2 31" xfId="1232"/>
    <cellStyle name="Comma 2 32" xfId="1233"/>
    <cellStyle name="Comma 2 33" xfId="1234"/>
    <cellStyle name="Comma 2 34" xfId="1235"/>
    <cellStyle name="Comma 2 4" xfId="1236"/>
    <cellStyle name="Comma 2 5" xfId="1237"/>
    <cellStyle name="Comma 2 6" xfId="1238"/>
    <cellStyle name="Comma 2 7" xfId="1239"/>
    <cellStyle name="Comma 2 8" xfId="1240"/>
    <cellStyle name="Comma 2 9" xfId="1241"/>
    <cellStyle name="Comma0" xfId="1242"/>
    <cellStyle name="Commentaire" xfId="1243"/>
    <cellStyle name="Currency0" xfId="1244"/>
    <cellStyle name="Date" xfId="1245"/>
    <cellStyle name="données" xfId="1246"/>
    <cellStyle name="donnéesbord" xfId="1247"/>
    <cellStyle name="Emphase 1" xfId="1248"/>
    <cellStyle name="Emphase 2" xfId="1249"/>
    <cellStyle name="Emphase 3" xfId="1250"/>
    <cellStyle name="Entrée" xfId="1251"/>
    <cellStyle name="Euro" xfId="1252"/>
    <cellStyle name="Euro 2" xfId="1253"/>
    <cellStyle name="Euro_BEN (2)" xfId="1254"/>
    <cellStyle name="Explanatory Text 10" xfId="1255"/>
    <cellStyle name="Explanatory Text 11" xfId="1256"/>
    <cellStyle name="Explanatory Text 12" xfId="1257"/>
    <cellStyle name="Explanatory Text 13" xfId="1258"/>
    <cellStyle name="Explanatory Text 14" xfId="1259"/>
    <cellStyle name="Explanatory Text 15" xfId="1260"/>
    <cellStyle name="Explanatory Text 16" xfId="1261"/>
    <cellStyle name="Explanatory Text 17" xfId="1262"/>
    <cellStyle name="Explanatory Text 18" xfId="1263"/>
    <cellStyle name="Explanatory Text 19" xfId="1264"/>
    <cellStyle name="Explanatory Text 2" xfId="1265"/>
    <cellStyle name="Explanatory Text 20" xfId="1266"/>
    <cellStyle name="Explanatory Text 21" xfId="1267"/>
    <cellStyle name="Explanatory Text 22" xfId="1268"/>
    <cellStyle name="Explanatory Text 23" xfId="1269"/>
    <cellStyle name="Explanatory Text 24" xfId="1270"/>
    <cellStyle name="Explanatory Text 25" xfId="1271"/>
    <cellStyle name="Explanatory Text 26" xfId="1272"/>
    <cellStyle name="Explanatory Text 27" xfId="1273"/>
    <cellStyle name="Explanatory Text 28" xfId="1274"/>
    <cellStyle name="Explanatory Text 29" xfId="1275"/>
    <cellStyle name="Explanatory Text 3" xfId="1276"/>
    <cellStyle name="Explanatory Text 30" xfId="1277"/>
    <cellStyle name="Explanatory Text 31" xfId="1278"/>
    <cellStyle name="Explanatory Text 32" xfId="1279"/>
    <cellStyle name="Explanatory Text 33" xfId="1280"/>
    <cellStyle name="Explanatory Text 34" xfId="1281"/>
    <cellStyle name="Explanatory Text 35" xfId="1282"/>
    <cellStyle name="Explanatory Text 36" xfId="1283"/>
    <cellStyle name="Explanatory Text 4" xfId="1284"/>
    <cellStyle name="Explanatory Text 5" xfId="1285"/>
    <cellStyle name="Explanatory Text 6" xfId="1286"/>
    <cellStyle name="Explanatory Text 7" xfId="1287"/>
    <cellStyle name="Explanatory Text 8" xfId="1288"/>
    <cellStyle name="Explanatory Text 9" xfId="1289"/>
    <cellStyle name="Fixed" xfId="1290"/>
    <cellStyle name="Footnote" xfId="1291"/>
    <cellStyle name="Good 10" xfId="1292"/>
    <cellStyle name="Good 11" xfId="1293"/>
    <cellStyle name="Good 12" xfId="1294"/>
    <cellStyle name="Good 13" xfId="1295"/>
    <cellStyle name="Good 14" xfId="1296"/>
    <cellStyle name="Good 15" xfId="1297"/>
    <cellStyle name="Good 16" xfId="1298"/>
    <cellStyle name="Good 17" xfId="1299"/>
    <cellStyle name="Good 18" xfId="1300"/>
    <cellStyle name="Good 19" xfId="1301"/>
    <cellStyle name="Good 2" xfId="1302"/>
    <cellStyle name="Good 20" xfId="1303"/>
    <cellStyle name="Good 21" xfId="1304"/>
    <cellStyle name="Good 22" xfId="1305"/>
    <cellStyle name="Good 23" xfId="1306"/>
    <cellStyle name="Good 24" xfId="1307"/>
    <cellStyle name="Good 25" xfId="1308"/>
    <cellStyle name="Good 26" xfId="1309"/>
    <cellStyle name="Good 27" xfId="1310"/>
    <cellStyle name="Good 28" xfId="1311"/>
    <cellStyle name="Good 29" xfId="1312"/>
    <cellStyle name="Good 3" xfId="1313"/>
    <cellStyle name="Good 30" xfId="1314"/>
    <cellStyle name="Good 31" xfId="1315"/>
    <cellStyle name="Good 32" xfId="1316"/>
    <cellStyle name="Good 33" xfId="1317"/>
    <cellStyle name="Good 34" xfId="1318"/>
    <cellStyle name="Good 35" xfId="1319"/>
    <cellStyle name="Good 36" xfId="1320"/>
    <cellStyle name="Good 4" xfId="1321"/>
    <cellStyle name="Good 5" xfId="1322"/>
    <cellStyle name="Good 6" xfId="1323"/>
    <cellStyle name="Good 7" xfId="1324"/>
    <cellStyle name="Good 8" xfId="1325"/>
    <cellStyle name="Good 9" xfId="1326"/>
    <cellStyle name="Grey" xfId="1327"/>
    <cellStyle name="Heading" xfId="1328"/>
    <cellStyle name="Heading 1 10" xfId="1329"/>
    <cellStyle name="Heading 1 11" xfId="1330"/>
    <cellStyle name="Heading 1 12" xfId="1331"/>
    <cellStyle name="Heading 1 13" xfId="1332"/>
    <cellStyle name="Heading 1 14" xfId="1333"/>
    <cellStyle name="Heading 1 15" xfId="1334"/>
    <cellStyle name="Heading 1 16" xfId="1335"/>
    <cellStyle name="Heading 1 17" xfId="1336"/>
    <cellStyle name="Heading 1 18" xfId="1337"/>
    <cellStyle name="Heading 1 19" xfId="1338"/>
    <cellStyle name="Heading 1 2" xfId="1339"/>
    <cellStyle name="Heading 1 20" xfId="1340"/>
    <cellStyle name="Heading 1 21" xfId="1341"/>
    <cellStyle name="Heading 1 22" xfId="1342"/>
    <cellStyle name="Heading 1 23" xfId="1343"/>
    <cellStyle name="Heading 1 24" xfId="1344"/>
    <cellStyle name="Heading 1 25" xfId="1345"/>
    <cellStyle name="Heading 1 26" xfId="1346"/>
    <cellStyle name="Heading 1 27" xfId="1347"/>
    <cellStyle name="Heading 1 28" xfId="1348"/>
    <cellStyle name="Heading 1 29" xfId="1349"/>
    <cellStyle name="Heading 1 3" xfId="1350"/>
    <cellStyle name="Heading 1 30" xfId="1351"/>
    <cellStyle name="Heading 1 31" xfId="1352"/>
    <cellStyle name="Heading 1 32" xfId="1353"/>
    <cellStyle name="Heading 1 33" xfId="1354"/>
    <cellStyle name="Heading 1 34" xfId="1355"/>
    <cellStyle name="Heading 1 35" xfId="1356"/>
    <cellStyle name="Heading 1 36" xfId="1357"/>
    <cellStyle name="Heading 1 4" xfId="1358"/>
    <cellStyle name="Heading 1 5" xfId="1359"/>
    <cellStyle name="Heading 1 6" xfId="1360"/>
    <cellStyle name="Heading 1 7" xfId="1361"/>
    <cellStyle name="Heading 1 8" xfId="1362"/>
    <cellStyle name="Heading 1 9" xfId="1363"/>
    <cellStyle name="Heading 2 10" xfId="1364"/>
    <cellStyle name="Heading 2 11" xfId="1365"/>
    <cellStyle name="Heading 2 12" xfId="1366"/>
    <cellStyle name="Heading 2 13" xfId="1367"/>
    <cellStyle name="Heading 2 14" xfId="1368"/>
    <cellStyle name="Heading 2 15" xfId="1369"/>
    <cellStyle name="Heading 2 16" xfId="1370"/>
    <cellStyle name="Heading 2 17" xfId="1371"/>
    <cellStyle name="Heading 2 18" xfId="1372"/>
    <cellStyle name="Heading 2 19" xfId="1373"/>
    <cellStyle name="Heading 2 2" xfId="1374"/>
    <cellStyle name="Heading 2 20" xfId="1375"/>
    <cellStyle name="Heading 2 21" xfId="1376"/>
    <cellStyle name="Heading 2 22" xfId="1377"/>
    <cellStyle name="Heading 2 23" xfId="1378"/>
    <cellStyle name="Heading 2 24" xfId="1379"/>
    <cellStyle name="Heading 2 25" xfId="1380"/>
    <cellStyle name="Heading 2 26" xfId="1381"/>
    <cellStyle name="Heading 2 27" xfId="1382"/>
    <cellStyle name="Heading 2 28" xfId="1383"/>
    <cellStyle name="Heading 2 29" xfId="1384"/>
    <cellStyle name="Heading 2 3" xfId="1385"/>
    <cellStyle name="Heading 2 30" xfId="1386"/>
    <cellStyle name="Heading 2 31" xfId="1387"/>
    <cellStyle name="Heading 2 32" xfId="1388"/>
    <cellStyle name="Heading 2 33" xfId="1389"/>
    <cellStyle name="Heading 2 34" xfId="1390"/>
    <cellStyle name="Heading 2 35" xfId="1391"/>
    <cellStyle name="Heading 2 36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3 10" xfId="1399"/>
    <cellStyle name="Heading 3 11" xfId="1400"/>
    <cellStyle name="Heading 3 12" xfId="1401"/>
    <cellStyle name="Heading 3 13" xfId="1402"/>
    <cellStyle name="Heading 3 14" xfId="1403"/>
    <cellStyle name="Heading 3 15" xfId="1404"/>
    <cellStyle name="Heading 3 16" xfId="1405"/>
    <cellStyle name="Heading 3 17" xfId="1406"/>
    <cellStyle name="Heading 3 18" xfId="1407"/>
    <cellStyle name="Heading 3 19" xfId="1408"/>
    <cellStyle name="Heading 3 2" xfId="1409"/>
    <cellStyle name="Heading 3 20" xfId="1410"/>
    <cellStyle name="Heading 3 21" xfId="1411"/>
    <cellStyle name="Heading 3 22" xfId="1412"/>
    <cellStyle name="Heading 3 23" xfId="1413"/>
    <cellStyle name="Heading 3 24" xfId="1414"/>
    <cellStyle name="Heading 3 25" xfId="1415"/>
    <cellStyle name="Heading 3 26" xfId="1416"/>
    <cellStyle name="Heading 3 27" xfId="1417"/>
    <cellStyle name="Heading 3 28" xfId="1418"/>
    <cellStyle name="Heading 3 29" xfId="1419"/>
    <cellStyle name="Heading 3 3" xfId="1420"/>
    <cellStyle name="Heading 3 30" xfId="1421"/>
    <cellStyle name="Heading 3 31" xfId="1422"/>
    <cellStyle name="Heading 3 32" xfId="1423"/>
    <cellStyle name="Heading 3 33" xfId="1424"/>
    <cellStyle name="Heading 3 34" xfId="1425"/>
    <cellStyle name="Heading 3 35" xfId="1426"/>
    <cellStyle name="Heading 3 36" xfId="1427"/>
    <cellStyle name="Heading 3 4" xfId="1428"/>
    <cellStyle name="Heading 3 5" xfId="1429"/>
    <cellStyle name="Heading 3 6" xfId="1430"/>
    <cellStyle name="Heading 3 7" xfId="1431"/>
    <cellStyle name="Heading 3 8" xfId="1432"/>
    <cellStyle name="Heading 3 9" xfId="1433"/>
    <cellStyle name="Heading 4 10" xfId="1434"/>
    <cellStyle name="Heading 4 11" xfId="1435"/>
    <cellStyle name="Heading 4 12" xfId="1436"/>
    <cellStyle name="Heading 4 13" xfId="1437"/>
    <cellStyle name="Heading 4 14" xfId="1438"/>
    <cellStyle name="Heading 4 15" xfId="1439"/>
    <cellStyle name="Heading 4 16" xfId="1440"/>
    <cellStyle name="Heading 4 17" xfId="1441"/>
    <cellStyle name="Heading 4 18" xfId="1442"/>
    <cellStyle name="Heading 4 19" xfId="1443"/>
    <cellStyle name="Heading 4 2" xfId="1444"/>
    <cellStyle name="Heading 4 20" xfId="1445"/>
    <cellStyle name="Heading 4 21" xfId="1446"/>
    <cellStyle name="Heading 4 22" xfId="1447"/>
    <cellStyle name="Heading 4 23" xfId="1448"/>
    <cellStyle name="Heading 4 24" xfId="1449"/>
    <cellStyle name="Heading 4 25" xfId="1450"/>
    <cellStyle name="Heading 4 26" xfId="1451"/>
    <cellStyle name="Heading 4 27" xfId="1452"/>
    <cellStyle name="Heading 4 28" xfId="1453"/>
    <cellStyle name="Heading 4 29" xfId="1454"/>
    <cellStyle name="Heading 4 3" xfId="1455"/>
    <cellStyle name="Heading 4 30" xfId="1456"/>
    <cellStyle name="Heading 4 31" xfId="1457"/>
    <cellStyle name="Heading 4 32" xfId="1458"/>
    <cellStyle name="Heading 4 33" xfId="1459"/>
    <cellStyle name="Heading 4 34" xfId="1460"/>
    <cellStyle name="Heading 4 35" xfId="1461"/>
    <cellStyle name="Heading 4 36" xfId="1462"/>
    <cellStyle name="Heading 4 4" xfId="1463"/>
    <cellStyle name="Heading 4 5" xfId="1464"/>
    <cellStyle name="Heading 4 6" xfId="1465"/>
    <cellStyle name="Heading 4 7" xfId="1466"/>
    <cellStyle name="Heading 4 8" xfId="1467"/>
    <cellStyle name="Heading 4 9" xfId="1468"/>
    <cellStyle name="Hipervínculo_IIF" xfId="1469"/>
    <cellStyle name="imf-one decimal" xfId="1470"/>
    <cellStyle name="imf-zero decimal" xfId="1471"/>
    <cellStyle name="Input [yellow]" xfId="1472"/>
    <cellStyle name="Input 10" xfId="1473"/>
    <cellStyle name="Input 11" xfId="1474"/>
    <cellStyle name="Input 12" xfId="1475"/>
    <cellStyle name="Input 13" xfId="1476"/>
    <cellStyle name="Input 14" xfId="1477"/>
    <cellStyle name="Input 15" xfId="1478"/>
    <cellStyle name="Input 16" xfId="1479"/>
    <cellStyle name="Input 17" xfId="1480"/>
    <cellStyle name="Input 18" xfId="1481"/>
    <cellStyle name="Input 19" xfId="1482"/>
    <cellStyle name="Input 2" xfId="1483"/>
    <cellStyle name="Input 20" xfId="1484"/>
    <cellStyle name="Input 21" xfId="1485"/>
    <cellStyle name="Input 22" xfId="1486"/>
    <cellStyle name="Input 23" xfId="1487"/>
    <cellStyle name="Input 24" xfId="1488"/>
    <cellStyle name="Input 25" xfId="1489"/>
    <cellStyle name="Input 26" xfId="1490"/>
    <cellStyle name="Input 27" xfId="1491"/>
    <cellStyle name="Input 28" xfId="1492"/>
    <cellStyle name="Input 29" xfId="1493"/>
    <cellStyle name="Input 3" xfId="1494"/>
    <cellStyle name="Input 30" xfId="1495"/>
    <cellStyle name="Input 31" xfId="1496"/>
    <cellStyle name="Input 32" xfId="1497"/>
    <cellStyle name="Input 33" xfId="1498"/>
    <cellStyle name="Input 34" xfId="1499"/>
    <cellStyle name="Input 35" xfId="1500"/>
    <cellStyle name="Input 36" xfId="1501"/>
    <cellStyle name="Input 4" xfId="1502"/>
    <cellStyle name="Input 5" xfId="1503"/>
    <cellStyle name="Input 6" xfId="1504"/>
    <cellStyle name="Input 7" xfId="1505"/>
    <cellStyle name="Input 8" xfId="1506"/>
    <cellStyle name="Input 9" xfId="1507"/>
    <cellStyle name="Insatisfaisant" xfId="1508"/>
    <cellStyle name="Linked Cell 10" xfId="1509"/>
    <cellStyle name="Linked Cell 11" xfId="1510"/>
    <cellStyle name="Linked Cell 12" xfId="1511"/>
    <cellStyle name="Linked Cell 13" xfId="1512"/>
    <cellStyle name="Linked Cell 14" xfId="1513"/>
    <cellStyle name="Linked Cell 15" xfId="1514"/>
    <cellStyle name="Linked Cell 16" xfId="1515"/>
    <cellStyle name="Linked Cell 17" xfId="1516"/>
    <cellStyle name="Linked Cell 18" xfId="1517"/>
    <cellStyle name="Linked Cell 19" xfId="1518"/>
    <cellStyle name="Linked Cell 2" xfId="1519"/>
    <cellStyle name="Linked Cell 20" xfId="1520"/>
    <cellStyle name="Linked Cell 21" xfId="1521"/>
    <cellStyle name="Linked Cell 22" xfId="1522"/>
    <cellStyle name="Linked Cell 23" xfId="1523"/>
    <cellStyle name="Linked Cell 24" xfId="1524"/>
    <cellStyle name="Linked Cell 25" xfId="1525"/>
    <cellStyle name="Linked Cell 26" xfId="1526"/>
    <cellStyle name="Linked Cell 27" xfId="1527"/>
    <cellStyle name="Linked Cell 28" xfId="1528"/>
    <cellStyle name="Linked Cell 29" xfId="1529"/>
    <cellStyle name="Linked Cell 3" xfId="1530"/>
    <cellStyle name="Linked Cell 30" xfId="1531"/>
    <cellStyle name="Linked Cell 31" xfId="1532"/>
    <cellStyle name="Linked Cell 32" xfId="1533"/>
    <cellStyle name="Linked Cell 33" xfId="1534"/>
    <cellStyle name="Linked Cell 34" xfId="1535"/>
    <cellStyle name="Linked Cell 35" xfId="1536"/>
    <cellStyle name="Linked Cell 36" xfId="1537"/>
    <cellStyle name="Linked Cell 4" xfId="1538"/>
    <cellStyle name="Linked Cell 5" xfId="1539"/>
    <cellStyle name="Linked Cell 6" xfId="1540"/>
    <cellStyle name="Linked Cell 7" xfId="1541"/>
    <cellStyle name="Linked Cell 8" xfId="1542"/>
    <cellStyle name="Linked Cell 9" xfId="1543"/>
    <cellStyle name="m49048872" xfId="15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545"/>
    <cellStyle name="Millares [0]_BALPROGRAMA2001R" xfId="1546"/>
    <cellStyle name="Millares_BALPROGRAMA2001R" xfId="1547"/>
    <cellStyle name="Milliers 2 2" xfId="1548"/>
    <cellStyle name="Milliers 26" xfId="1549"/>
    <cellStyle name="Milliers 3" xfId="1550"/>
    <cellStyle name="Milliers_Total population_r8" xfId="1551"/>
    <cellStyle name="Moneda [0]_BALPROGRAMA2001R" xfId="1552"/>
    <cellStyle name="Moneda_BALPROGRAMA2001R" xfId="1553"/>
    <cellStyle name="MS_Arabic" xfId="1554"/>
    <cellStyle name="Neutral 10" xfId="1555"/>
    <cellStyle name="Neutral 11" xfId="1556"/>
    <cellStyle name="Neutral 12" xfId="1557"/>
    <cellStyle name="Neutral 13" xfId="1558"/>
    <cellStyle name="Neutral 14" xfId="1559"/>
    <cellStyle name="Neutral 15" xfId="1560"/>
    <cellStyle name="Neutral 16" xfId="1561"/>
    <cellStyle name="Neutral 17" xfId="1562"/>
    <cellStyle name="Neutral 18" xfId="1563"/>
    <cellStyle name="Neutral 19" xfId="1564"/>
    <cellStyle name="Neutral 2" xfId="1565"/>
    <cellStyle name="Neutral 20" xfId="1566"/>
    <cellStyle name="Neutral 21" xfId="1567"/>
    <cellStyle name="Neutral 22" xfId="1568"/>
    <cellStyle name="Neutral 23" xfId="1569"/>
    <cellStyle name="Neutral 24" xfId="1570"/>
    <cellStyle name="Neutral 25" xfId="1571"/>
    <cellStyle name="Neutral 26" xfId="1572"/>
    <cellStyle name="Neutral 27" xfId="1573"/>
    <cellStyle name="Neutral 28" xfId="1574"/>
    <cellStyle name="Neutral 29" xfId="1575"/>
    <cellStyle name="Neutral 3" xfId="1576"/>
    <cellStyle name="Neutral 30" xfId="1577"/>
    <cellStyle name="Neutral 31" xfId="1578"/>
    <cellStyle name="Neutral 32" xfId="1579"/>
    <cellStyle name="Neutral 33" xfId="1580"/>
    <cellStyle name="Neutral 34" xfId="1581"/>
    <cellStyle name="Neutral 35" xfId="1582"/>
    <cellStyle name="Neutral 36" xfId="1583"/>
    <cellStyle name="Neutral 4" xfId="1584"/>
    <cellStyle name="Neutral 5" xfId="1585"/>
    <cellStyle name="Neutral 6" xfId="1586"/>
    <cellStyle name="Neutral 7" xfId="1587"/>
    <cellStyle name="Neutral 8" xfId="1588"/>
    <cellStyle name="Neutral 9" xfId="1589"/>
    <cellStyle name="Neutre" xfId="1590"/>
    <cellStyle name="Non défini" xfId="1591"/>
    <cellStyle name="Normal - Style1" xfId="1592"/>
    <cellStyle name="Normal - Style2" xfId="1593"/>
    <cellStyle name="Normal 10" xfId="1594"/>
    <cellStyle name="Normal 11" xfId="1595"/>
    <cellStyle name="Normal 11 2" xfId="1596"/>
    <cellStyle name="Normal 12" xfId="1597"/>
    <cellStyle name="Normal 12 2" xfId="1598"/>
    <cellStyle name="Normal 13" xfId="1599"/>
    <cellStyle name="Normal 13 2" xfId="1600"/>
    <cellStyle name="Normal 14" xfId="1601"/>
    <cellStyle name="Normal 15" xfId="1602"/>
    <cellStyle name="Normal 16" xfId="1603"/>
    <cellStyle name="Normal 17" xfId="1604"/>
    <cellStyle name="Normal 18" xfId="1605"/>
    <cellStyle name="Normal 18 10" xfId="1606"/>
    <cellStyle name="Normal 18 11" xfId="1607"/>
    <cellStyle name="Normal 18 12" xfId="1608"/>
    <cellStyle name="Normal 18 13" xfId="1609"/>
    <cellStyle name="Normal 18 14" xfId="1610"/>
    <cellStyle name="Normal 18 15" xfId="1611"/>
    <cellStyle name="Normal 18 16" xfId="1612"/>
    <cellStyle name="Normal 18 17" xfId="1613"/>
    <cellStyle name="Normal 18 18" xfId="1614"/>
    <cellStyle name="Normal 18 19" xfId="1615"/>
    <cellStyle name="Normal 18 2" xfId="1616"/>
    <cellStyle name="Normal 18 20" xfId="1617"/>
    <cellStyle name="Normal 18 21" xfId="1618"/>
    <cellStyle name="Normal 18 22" xfId="1619"/>
    <cellStyle name="Normal 18 23" xfId="1620"/>
    <cellStyle name="Normal 18 24" xfId="1621"/>
    <cellStyle name="Normal 18 25" xfId="1622"/>
    <cellStyle name="Normal 18 26" xfId="1623"/>
    <cellStyle name="Normal 18 27" xfId="1624"/>
    <cellStyle name="Normal 18 28" xfId="1625"/>
    <cellStyle name="Normal 18 3" xfId="1626"/>
    <cellStyle name="Normal 18 4" xfId="1627"/>
    <cellStyle name="Normal 18 5" xfId="1628"/>
    <cellStyle name="Normal 18 6" xfId="1629"/>
    <cellStyle name="Normal 18 7" xfId="1630"/>
    <cellStyle name="Normal 18 8" xfId="1631"/>
    <cellStyle name="Normal 18 9" xfId="1632"/>
    <cellStyle name="Normal 19" xfId="1633"/>
    <cellStyle name="Normal 2 10" xfId="1634"/>
    <cellStyle name="Normal 2 11" xfId="1635"/>
    <cellStyle name="Normal 2 12" xfId="1636"/>
    <cellStyle name="Normal 2 13" xfId="1637"/>
    <cellStyle name="Normal 2 14" xfId="1638"/>
    <cellStyle name="Normal 2 15" xfId="1639"/>
    <cellStyle name="Normal 2 16" xfId="1640"/>
    <cellStyle name="Normal 2 17" xfId="1641"/>
    <cellStyle name="Normal 2 18" xfId="1642"/>
    <cellStyle name="Normal 2 19" xfId="1643"/>
    <cellStyle name="Normal 2 2 10" xfId="1644"/>
    <cellStyle name="Normal 2 2 11" xfId="1645"/>
    <cellStyle name="Normal 2 2 12" xfId="1646"/>
    <cellStyle name="Normal 2 2 13" xfId="1647"/>
    <cellStyle name="Normal 2 2 14" xfId="1648"/>
    <cellStyle name="Normal 2 2 15" xfId="1649"/>
    <cellStyle name="Normal 2 2 16" xfId="1650"/>
    <cellStyle name="Normal 2 2 17" xfId="1651"/>
    <cellStyle name="Normal 2 2 18" xfId="1652"/>
    <cellStyle name="Normal 2 2 19" xfId="1653"/>
    <cellStyle name="Normal 2 2 2" xfId="1654"/>
    <cellStyle name="Normal 2 2 2 10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0" xfId="1677"/>
    <cellStyle name="Normal 2 2 2 2 21" xfId="1678"/>
    <cellStyle name="Normal 2 2 2 2 22" xfId="1679"/>
    <cellStyle name="Normal 2 2 2 2 23" xfId="1680"/>
    <cellStyle name="Normal 2 2 2 2 24" xfId="1681"/>
    <cellStyle name="Normal 2 2 2 2 25" xfId="1682"/>
    <cellStyle name="Normal 2 2 2 2 26" xfId="1683"/>
    <cellStyle name="Normal 2 2 2 2 27" xfId="1684"/>
    <cellStyle name="Normal 2 2 2 2 28" xfId="1685"/>
    <cellStyle name="Normal 2 2 2 2 29" xfId="1686"/>
    <cellStyle name="Normal 2 2 2 2 3" xfId="1687"/>
    <cellStyle name="Normal 2 2 2 2 30" xfId="1688"/>
    <cellStyle name="Normal 2 2 2 2 31" xfId="1689"/>
    <cellStyle name="Normal 2 2 2 2 32" xfId="1690"/>
    <cellStyle name="Normal 2 2 2 2 33" xfId="1691"/>
    <cellStyle name="Normal 2 2 2 2 34" xfId="1692"/>
    <cellStyle name="Normal 2 2 2 2 35" xfId="1693"/>
    <cellStyle name="Normal 2 2 2 2 36" xfId="1694"/>
    <cellStyle name="Normal 2 2 2 2 4" xfId="1695"/>
    <cellStyle name="Normal 2 2 2 2 5" xfId="1696"/>
    <cellStyle name="Normal 2 2 2 2 6" xfId="1697"/>
    <cellStyle name="Normal 2 2 2 2 7" xfId="1698"/>
    <cellStyle name="Normal 2 2 2 2 8" xfId="1699"/>
    <cellStyle name="Normal 2 2 2 2 9" xfId="1700"/>
    <cellStyle name="Normal 2 2 2 20" xfId="1701"/>
    <cellStyle name="Normal 2 2 2 21" xfId="1702"/>
    <cellStyle name="Normal 2 2 2 22" xfId="1703"/>
    <cellStyle name="Normal 2 2 2 23" xfId="1704"/>
    <cellStyle name="Normal 2 2 2 24" xfId="1705"/>
    <cellStyle name="Normal 2 2 2 25" xfId="1706"/>
    <cellStyle name="Normal 2 2 2 26" xfId="1707"/>
    <cellStyle name="Normal 2 2 2 27" xfId="1708"/>
    <cellStyle name="Normal 2 2 2 28" xfId="1709"/>
    <cellStyle name="Normal 2 2 2 29" xfId="1710"/>
    <cellStyle name="Normal 2 2 2 3" xfId="1711"/>
    <cellStyle name="Normal 2 2 2 30" xfId="1712"/>
    <cellStyle name="Normal 2 2 2 31" xfId="1713"/>
    <cellStyle name="Normal 2 2 2 32" xfId="1714"/>
    <cellStyle name="Normal 2 2 2 33" xfId="1715"/>
    <cellStyle name="Normal 2 2 2 34" xfId="1716"/>
    <cellStyle name="Normal 2 2 2 35" xfId="1717"/>
    <cellStyle name="Normal 2 2 2 36" xfId="1718"/>
    <cellStyle name="Normal 2 2 2 4" xfId="1719"/>
    <cellStyle name="Normal 2 2 2 5" xfId="1720"/>
    <cellStyle name="Normal 2 2 2 6" xfId="1721"/>
    <cellStyle name="Normal 2 2 2 7" xfId="1722"/>
    <cellStyle name="Normal 2 2 2 8" xfId="1723"/>
    <cellStyle name="Normal 2 2 2 9" xfId="1724"/>
    <cellStyle name="Normal 2 2 20" xfId="1725"/>
    <cellStyle name="Normal 2 2 21" xfId="1726"/>
    <cellStyle name="Normal 2 2 22" xfId="1727"/>
    <cellStyle name="Normal 2 2 23" xfId="1728"/>
    <cellStyle name="Normal 2 2 24" xfId="1729"/>
    <cellStyle name="Normal 2 2 25" xfId="1730"/>
    <cellStyle name="Normal 2 2 26" xfId="1731"/>
    <cellStyle name="Normal 2 2 27" xfId="1732"/>
    <cellStyle name="Normal 2 2 28" xfId="1733"/>
    <cellStyle name="Normal 2 2 29" xfId="1734"/>
    <cellStyle name="Normal 2 2 3" xfId="1735"/>
    <cellStyle name="Normal 2 2 30" xfId="1736"/>
    <cellStyle name="Normal 2 2 31" xfId="1737"/>
    <cellStyle name="Normal 2 2 32" xfId="1738"/>
    <cellStyle name="Normal 2 2 33" xfId="1739"/>
    <cellStyle name="Normal 2 2 34" xfId="1740"/>
    <cellStyle name="Normal 2 2 35" xfId="1741"/>
    <cellStyle name="Normal 2 2 36" xfId="1742"/>
    <cellStyle name="Normal 2 2 4" xfId="1743"/>
    <cellStyle name="Normal 2 2 5" xfId="1744"/>
    <cellStyle name="Normal 2 2 6" xfId="1745"/>
    <cellStyle name="Normal 2 2 7" xfId="1746"/>
    <cellStyle name="Normal 2 2 8" xfId="1747"/>
    <cellStyle name="Normal 2 2 9" xfId="1748"/>
    <cellStyle name="Normal 2 20" xfId="1749"/>
    <cellStyle name="Normal 2 21" xfId="1750"/>
    <cellStyle name="Normal 2 22" xfId="1751"/>
    <cellStyle name="Normal 2 23" xfId="1752"/>
    <cellStyle name="Normal 2 24" xfId="1753"/>
    <cellStyle name="Normal 2 25" xfId="1754"/>
    <cellStyle name="Normal 2 26" xfId="1755"/>
    <cellStyle name="Normal 2 27" xfId="1756"/>
    <cellStyle name="Normal 2 28" xfId="1757"/>
    <cellStyle name="Normal 2 29" xfId="1758"/>
    <cellStyle name="Normal 2 3" xfId="1759"/>
    <cellStyle name="Normal 2 3 2 2" xfId="1760"/>
    <cellStyle name="Normal 2 30" xfId="1761"/>
    <cellStyle name="Normal 2 31" xfId="1762"/>
    <cellStyle name="Normal 2 32" xfId="1763"/>
    <cellStyle name="Normal 2 33" xfId="1764"/>
    <cellStyle name="Normal 2 34" xfId="1765"/>
    <cellStyle name="Normal 2 35" xfId="1766"/>
    <cellStyle name="Normal 2 36" xfId="1767"/>
    <cellStyle name="Normal 2 37" xfId="1768"/>
    <cellStyle name="Normal 2 38" xfId="1769"/>
    <cellStyle name="Normal 2 39" xfId="1770"/>
    <cellStyle name="Normal 2 4" xfId="1771"/>
    <cellStyle name="Normal 2 40" xfId="1772"/>
    <cellStyle name="Normal 2 41" xfId="1773"/>
    <cellStyle name="Normal 2 42" xfId="1774"/>
    <cellStyle name="Normal 2 43" xfId="1775"/>
    <cellStyle name="Normal 2 44" xfId="1776"/>
    <cellStyle name="Normal 2 45" xfId="1777"/>
    <cellStyle name="Normal 2 5" xfId="1778"/>
    <cellStyle name="Normal 2 6" xfId="1779"/>
    <cellStyle name="Normal 2 7" xfId="1780"/>
    <cellStyle name="Normal 2 8" xfId="1781"/>
    <cellStyle name="Normal 2 9" xfId="1782"/>
    <cellStyle name="Normal 20 3" xfId="1783"/>
    <cellStyle name="Normal 24" xfId="1784"/>
    <cellStyle name="Normal 3 3" xfId="1785"/>
    <cellStyle name="Normal 3 2" xfId="1786"/>
    <cellStyle name="Normal 3 2 2" xfId="1787"/>
    <cellStyle name="Normal 3_IPI" xfId="1788"/>
    <cellStyle name="Normal 4 3" xfId="1789"/>
    <cellStyle name="Normal 4 2" xfId="1790"/>
    <cellStyle name="Normal 4 2 2" xfId="1791"/>
    <cellStyle name="Normal 4_IPI" xfId="1792"/>
    <cellStyle name="Normal 47" xfId="1793"/>
    <cellStyle name="Normal 5" xfId="1794"/>
    <cellStyle name="Normal 54" xfId="1795"/>
    <cellStyle name="Normal 55" xfId="1796"/>
    <cellStyle name="Normal 56" xfId="1797"/>
    <cellStyle name="Normal 6" xfId="1798"/>
    <cellStyle name="Normal 7" xfId="1799"/>
    <cellStyle name="Normal 8" xfId="1800"/>
    <cellStyle name="Normal 9" xfId="1801"/>
    <cellStyle name="Normal 9 2" xfId="1802"/>
    <cellStyle name="Normal Table" xfId="1803"/>
    <cellStyle name="Note 10" xfId="1804"/>
    <cellStyle name="Note 11" xfId="1805"/>
    <cellStyle name="Note 12" xfId="1806"/>
    <cellStyle name="Note 13" xfId="1807"/>
    <cellStyle name="Note 14" xfId="1808"/>
    <cellStyle name="Note 15" xfId="1809"/>
    <cellStyle name="Note 16" xfId="1810"/>
    <cellStyle name="Note 17" xfId="1811"/>
    <cellStyle name="Note 18" xfId="1812"/>
    <cellStyle name="Note 19" xfId="1813"/>
    <cellStyle name="Note 2" xfId="1814"/>
    <cellStyle name="Note 20" xfId="1815"/>
    <cellStyle name="Note 21" xfId="1816"/>
    <cellStyle name="Note 22" xfId="1817"/>
    <cellStyle name="Note 23" xfId="1818"/>
    <cellStyle name="Note 24" xfId="1819"/>
    <cellStyle name="Note 25" xfId="1820"/>
    <cellStyle name="Note 26" xfId="1821"/>
    <cellStyle name="Note 27" xfId="1822"/>
    <cellStyle name="Note 28" xfId="1823"/>
    <cellStyle name="Note 29" xfId="1824"/>
    <cellStyle name="Note 3" xfId="1825"/>
    <cellStyle name="Note 30" xfId="1826"/>
    <cellStyle name="Note 31" xfId="1827"/>
    <cellStyle name="Note 32" xfId="1828"/>
    <cellStyle name="Note 33" xfId="1829"/>
    <cellStyle name="Note 34" xfId="1830"/>
    <cellStyle name="Note 35" xfId="1831"/>
    <cellStyle name="Note 36" xfId="1832"/>
    <cellStyle name="Note 4" xfId="1833"/>
    <cellStyle name="Note 5" xfId="1834"/>
    <cellStyle name="Note 6" xfId="1835"/>
    <cellStyle name="Note 7" xfId="1836"/>
    <cellStyle name="Note 8" xfId="1837"/>
    <cellStyle name="Note 9" xfId="1838"/>
    <cellStyle name="notes" xfId="1839"/>
    <cellStyle name="Output 10" xfId="1840"/>
    <cellStyle name="Output 11" xfId="1841"/>
    <cellStyle name="Output 12" xfId="1842"/>
    <cellStyle name="Output 13" xfId="1843"/>
    <cellStyle name="Output 14" xfId="1844"/>
    <cellStyle name="Output 15" xfId="1845"/>
    <cellStyle name="Output 16" xfId="1846"/>
    <cellStyle name="Output 17" xfId="1847"/>
    <cellStyle name="Output 18" xfId="1848"/>
    <cellStyle name="Output 19" xfId="1849"/>
    <cellStyle name="Output 2" xfId="1850"/>
    <cellStyle name="Output 20" xfId="1851"/>
    <cellStyle name="Output 21" xfId="1852"/>
    <cellStyle name="Output 22" xfId="1853"/>
    <cellStyle name="Output 23" xfId="1854"/>
    <cellStyle name="Output 24" xfId="1855"/>
    <cellStyle name="Output 25" xfId="1856"/>
    <cellStyle name="Output 26" xfId="1857"/>
    <cellStyle name="Output 27" xfId="1858"/>
    <cellStyle name="Output 28" xfId="1859"/>
    <cellStyle name="Output 29" xfId="1860"/>
    <cellStyle name="Output 3" xfId="1861"/>
    <cellStyle name="Output 30" xfId="1862"/>
    <cellStyle name="Output 31" xfId="1863"/>
    <cellStyle name="Output 32" xfId="1864"/>
    <cellStyle name="Output 33" xfId="1865"/>
    <cellStyle name="Output 34" xfId="1866"/>
    <cellStyle name="Output 35" xfId="1867"/>
    <cellStyle name="Output 36" xfId="1868"/>
    <cellStyle name="Output 4" xfId="1869"/>
    <cellStyle name="Output 5" xfId="1870"/>
    <cellStyle name="Output 6" xfId="1871"/>
    <cellStyle name="Output 7" xfId="1872"/>
    <cellStyle name="Output 8" xfId="1873"/>
    <cellStyle name="Output 9" xfId="1874"/>
    <cellStyle name="Percent [2]" xfId="1875"/>
    <cellStyle name="Percent 2 2" xfId="1876"/>
    <cellStyle name="Percent 3" xfId="1877"/>
    <cellStyle name="Percent 4" xfId="1878"/>
    <cellStyle name="percentage difference" xfId="1879"/>
    <cellStyle name="percentage difference one decimal" xfId="1880"/>
    <cellStyle name="percentage difference zero decimal" xfId="1881"/>
    <cellStyle name="Pourcentage 2" xfId="1882"/>
    <cellStyle name="Pourcentage 6" xfId="1883"/>
    <cellStyle name="Pourcentage 6 2" xfId="1884"/>
    <cellStyle name="Publication" xfId="1885"/>
    <cellStyle name="s24" xfId="1886"/>
    <cellStyle name="s30" xfId="1887"/>
    <cellStyle name="s32" xfId="1888"/>
    <cellStyle name="s33" xfId="1889"/>
    <cellStyle name="s35" xfId="1890"/>
    <cellStyle name="s37" xfId="1891"/>
    <cellStyle name="s44" xfId="1892"/>
    <cellStyle name="s45" xfId="1893"/>
    <cellStyle name="s48" xfId="1894"/>
    <cellStyle name="s56" xfId="1895"/>
    <cellStyle name="s57" xfId="1896"/>
    <cellStyle name="s58" xfId="1897"/>
    <cellStyle name="s59" xfId="1898"/>
    <cellStyle name="s62" xfId="1899"/>
    <cellStyle name="s63" xfId="1900"/>
    <cellStyle name="s64" xfId="1901"/>
    <cellStyle name="s65" xfId="1902"/>
    <cellStyle name="s66" xfId="1903"/>
    <cellStyle name="s67" xfId="1904"/>
    <cellStyle name="s68" xfId="1905"/>
    <cellStyle name="s69" xfId="1906"/>
    <cellStyle name="s70" xfId="1907"/>
    <cellStyle name="s73" xfId="1908"/>
    <cellStyle name="s78" xfId="1909"/>
    <cellStyle name="s80" xfId="1910"/>
    <cellStyle name="s82" xfId="1911"/>
    <cellStyle name="s85" xfId="1912"/>
    <cellStyle name="s93" xfId="1913"/>
    <cellStyle name="s94" xfId="1914"/>
    <cellStyle name="s95" xfId="1915"/>
    <cellStyle name="Satisfaisant" xfId="1916"/>
    <cellStyle name="semestre" xfId="1917"/>
    <cellStyle name="Sortie" xfId="1918"/>
    <cellStyle name="Spelling 1033,0" xfId="1919"/>
    <cellStyle name="Stub" xfId="1920"/>
    <cellStyle name="Style 1" xfId="1921"/>
    <cellStyle name="tête chapitre" xfId="1922"/>
    <cellStyle name="Text" xfId="1923"/>
    <cellStyle name="Texte explicatif" xfId="1924"/>
    <cellStyle name="Title 10" xfId="1925"/>
    <cellStyle name="Title 11" xfId="1926"/>
    <cellStyle name="Title 12" xfId="1927"/>
    <cellStyle name="Title 13" xfId="1928"/>
    <cellStyle name="Title 14" xfId="1929"/>
    <cellStyle name="Title 15" xfId="1930"/>
    <cellStyle name="Title 16" xfId="1931"/>
    <cellStyle name="Title 17" xfId="1932"/>
    <cellStyle name="Title 18" xfId="1933"/>
    <cellStyle name="Title 19" xfId="1934"/>
    <cellStyle name="Title 2" xfId="1935"/>
    <cellStyle name="Title 20" xfId="1936"/>
    <cellStyle name="Title 21" xfId="1937"/>
    <cellStyle name="Title 22" xfId="1938"/>
    <cellStyle name="Title 23" xfId="1939"/>
    <cellStyle name="Title 24" xfId="1940"/>
    <cellStyle name="Title 25" xfId="1941"/>
    <cellStyle name="Title 26" xfId="1942"/>
    <cellStyle name="Title 27" xfId="1943"/>
    <cellStyle name="Title 28" xfId="1944"/>
    <cellStyle name="Title 29" xfId="1945"/>
    <cellStyle name="Title 3" xfId="1946"/>
    <cellStyle name="Title 30" xfId="1947"/>
    <cellStyle name="Title 31" xfId="1948"/>
    <cellStyle name="Title 32" xfId="1949"/>
    <cellStyle name="Title 33" xfId="1950"/>
    <cellStyle name="Title 34" xfId="1951"/>
    <cellStyle name="Title 35" xfId="1952"/>
    <cellStyle name="Title 36" xfId="1953"/>
    <cellStyle name="Title 4" xfId="1954"/>
    <cellStyle name="Title 5" xfId="1955"/>
    <cellStyle name="Title 6" xfId="1956"/>
    <cellStyle name="Title 7" xfId="1957"/>
    <cellStyle name="Title 8" xfId="1958"/>
    <cellStyle name="Title 9" xfId="1959"/>
    <cellStyle name="Titre" xfId="1960"/>
    <cellStyle name="Titre de la feuille" xfId="1961"/>
    <cellStyle name="Titre 1" xfId="1962"/>
    <cellStyle name="Titre 2" xfId="1963"/>
    <cellStyle name="Titre 3" xfId="1964"/>
    <cellStyle name="Titre 4" xfId="1965"/>
    <cellStyle name="Top" xfId="1966"/>
    <cellStyle name="Total 10" xfId="1967"/>
    <cellStyle name="Total 11" xfId="1968"/>
    <cellStyle name="Total 12" xfId="1969"/>
    <cellStyle name="Total 13" xfId="1970"/>
    <cellStyle name="Total 14" xfId="1971"/>
    <cellStyle name="Total 15" xfId="1972"/>
    <cellStyle name="Total 16" xfId="1973"/>
    <cellStyle name="Total 17" xfId="1974"/>
    <cellStyle name="Total 18" xfId="1975"/>
    <cellStyle name="Total 19" xfId="1976"/>
    <cellStyle name="Total 2" xfId="1977"/>
    <cellStyle name="Total 20" xfId="1978"/>
    <cellStyle name="Total 21" xfId="1979"/>
    <cellStyle name="Total 22" xfId="1980"/>
    <cellStyle name="Total 23" xfId="1981"/>
    <cellStyle name="Total 24" xfId="1982"/>
    <cellStyle name="Total 25" xfId="1983"/>
    <cellStyle name="Total 26" xfId="1984"/>
    <cellStyle name="Total 27" xfId="1985"/>
    <cellStyle name="Total 28" xfId="1986"/>
    <cellStyle name="Total 29" xfId="1987"/>
    <cellStyle name="Total 3" xfId="1988"/>
    <cellStyle name="Total 30" xfId="1989"/>
    <cellStyle name="Total 31" xfId="1990"/>
    <cellStyle name="Total 32" xfId="1991"/>
    <cellStyle name="Total 33" xfId="1992"/>
    <cellStyle name="Total 34" xfId="1993"/>
    <cellStyle name="Total 35" xfId="1994"/>
    <cellStyle name="Total 36" xfId="1995"/>
    <cellStyle name="Total 4" xfId="1996"/>
    <cellStyle name="Total 5" xfId="1997"/>
    <cellStyle name="Total 6" xfId="1998"/>
    <cellStyle name="Total 7" xfId="1999"/>
    <cellStyle name="Total 8" xfId="2000"/>
    <cellStyle name="Total 9" xfId="2001"/>
    <cellStyle name="Totals" xfId="2002"/>
    <cellStyle name="Vérification" xfId="2003"/>
    <cellStyle name="Warning Text 10" xfId="2004"/>
    <cellStyle name="Warning Text 11" xfId="2005"/>
    <cellStyle name="Warning Text 12" xfId="2006"/>
    <cellStyle name="Warning Text 13" xfId="2007"/>
    <cellStyle name="Warning Text 14" xfId="2008"/>
    <cellStyle name="Warning Text 15" xfId="2009"/>
    <cellStyle name="Warning Text 16" xfId="2010"/>
    <cellStyle name="Warning Text 17" xfId="2011"/>
    <cellStyle name="Warning Text 18" xfId="2012"/>
    <cellStyle name="Warning Text 19" xfId="2013"/>
    <cellStyle name="Warning Text 2" xfId="2014"/>
    <cellStyle name="Warning Text 20" xfId="2015"/>
    <cellStyle name="Warning Text 21" xfId="2016"/>
    <cellStyle name="Warning Text 22" xfId="2017"/>
    <cellStyle name="Warning Text 23" xfId="2018"/>
    <cellStyle name="Warning Text 24" xfId="2019"/>
    <cellStyle name="Warning Text 25" xfId="2020"/>
    <cellStyle name="Warning Text 26" xfId="2021"/>
    <cellStyle name="Warning Text 27" xfId="2022"/>
    <cellStyle name="Warning Text 28" xfId="2023"/>
    <cellStyle name="Warning Text 29" xfId="2024"/>
    <cellStyle name="Warning Text 3" xfId="2025"/>
    <cellStyle name="Warning Text 30" xfId="2026"/>
    <cellStyle name="Warning Text 31" xfId="2027"/>
    <cellStyle name="Warning Text 32" xfId="2028"/>
    <cellStyle name="Warning Text 33" xfId="2029"/>
    <cellStyle name="Warning Text 34" xfId="2030"/>
    <cellStyle name="Warning Text 35" xfId="2031"/>
    <cellStyle name="Warning Text 36" xfId="2032"/>
    <cellStyle name="Warning Text 4" xfId="2033"/>
    <cellStyle name="Warning Text 5" xfId="2034"/>
    <cellStyle name="Warning Text 6" xfId="2035"/>
    <cellStyle name="Warning Text 7" xfId="2036"/>
    <cellStyle name="Warning Text 8" xfId="2037"/>
    <cellStyle name="Warning Text 9" xfId="2038"/>
    <cellStyle name="ДАТА" xfId="2039"/>
    <cellStyle name="ДЕНЕЖНЫЙ_BOPENGC" xfId="2040"/>
    <cellStyle name="ЗАГОЛОВОК1" xfId="2041"/>
    <cellStyle name="ЗАГОЛОВОК2" xfId="2042"/>
    <cellStyle name="ИТОГОВЫЙ" xfId="2043"/>
    <cellStyle name="Обычный_BOPENGC" xfId="2044"/>
    <cellStyle name="ПРОЦЕНТНЫЙ_BOPENGC" xfId="2045"/>
    <cellStyle name="ТЕКСТ" xfId="2046"/>
    <cellStyle name="ФИКСИРОВАННЫЙ" xfId="2047"/>
    <cellStyle name="ФИНАНСОВЫЙ_BOPENGC" xfId="2048"/>
    <cellStyle name="ارتباط تشعبي متبع_قطاعات" xfId="2049"/>
    <cellStyle name="ارتباط تشعبي_a" xfId="2050"/>
    <cellStyle name="عادي_2002 2003 الرابع" xfId="2051"/>
    <cellStyle name="عملة [0]_2002 2003 الرابع" xfId="2052"/>
    <cellStyle name="عملة_2002 2003 الرابع" xfId="2053"/>
    <cellStyle name="فاصلة [0]_2002 2003 الرابع" xfId="2054"/>
    <cellStyle name="فاصلة_2002 2003 الراب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1'!$A$59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solidFill>
                  <a:schemeClr val="accent1"/>
                </a:solidFill>
                <a:prstDash val="solid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solidFill>
                  <a:schemeClr val="accent1"/>
                </a:solidFill>
                <a:prstDash val="sysDot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  <a:prstDash val="sysDot"/>
                </a:ln>
              </c:spPr>
            </c:marker>
          </c:dPt>
          <c:dPt>
            <c:idx val="13"/>
            <c:spPr>
              <a:ln>
                <a:solidFill>
                  <a:schemeClr val="accent1"/>
                </a:solidFill>
                <a:prstDash val="sysDot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solidFill>
                  <a:schemeClr val="accent1"/>
                </a:solidFill>
                <a:prstDash val="sysDot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solidFill>
                  <a:schemeClr val="accent1"/>
                </a:solidFill>
                <a:prstDash val="sysDot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solidFill>
                  <a:schemeClr val="accent1"/>
                </a:solidFill>
                <a:prstDash val="sysDot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solidFill>
                  <a:schemeClr val="accent1"/>
                </a:solidFill>
                <a:prstDash val="sysDot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solidFill>
                  <a:schemeClr val="accent1"/>
                </a:solidFill>
                <a:prstDash val="sysDot"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1'!$B$58:$T$58</c:f>
              <c:numCache/>
            </c:numRef>
          </c:cat>
          <c:val>
            <c:numRef>
              <c:f>'Figure 1'!$B$59:$T$59</c:f>
              <c:numCache/>
            </c:numRef>
          </c:val>
          <c:smooth val="0"/>
        </c:ser>
        <c:ser>
          <c:idx val="3"/>
          <c:order val="1"/>
          <c:tx>
            <c:strRef>
              <c:f>'Figure 1'!$A$60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0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solidFill>
                  <a:schemeClr val="accent3"/>
                </a:solidFill>
                <a:prstDash val="sysDot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solidFill>
                  <a:schemeClr val="accent3"/>
                </a:solidFill>
                <a:prstDash val="sysDot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solidFill>
                  <a:schemeClr val="accent3"/>
                </a:solidFill>
                <a:prstDash val="sysDot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solidFill>
                  <a:schemeClr val="accent3"/>
                </a:solidFill>
                <a:prstDash val="sysDot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solidFill>
                  <a:schemeClr val="accent3"/>
                </a:solidFill>
                <a:prstDash val="sysDot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solidFill>
                  <a:schemeClr val="accent3"/>
                </a:solidFill>
                <a:prstDash val="sysDot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solidFill>
                  <a:schemeClr val="accent3"/>
                </a:solidFill>
                <a:prstDash val="sysDot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1'!$B$58:$T$58</c:f>
              <c:numCache/>
            </c:numRef>
          </c:cat>
          <c:val>
            <c:numRef>
              <c:f>'Figure 1'!$B$60:$T$60</c:f>
              <c:numCache/>
            </c:numRef>
          </c:val>
          <c:smooth val="0"/>
        </c:ser>
        <c:ser>
          <c:idx val="0"/>
          <c:order val="2"/>
          <c:tx>
            <c:strRef>
              <c:f>'Figure 1'!$A$61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solidFill>
                  <a:schemeClr val="accent2"/>
                </a:solidFill>
                <a:prstDash val="solid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solidFill>
                  <a:schemeClr val="accent2"/>
                </a:solidFill>
                <a:prstDash val="sysDot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solidFill>
                  <a:schemeClr val="accent2"/>
                </a:solidFill>
                <a:prstDash val="sysDot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solidFill>
                  <a:schemeClr val="accent2"/>
                </a:solidFill>
                <a:prstDash val="sysDot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solidFill>
                  <a:schemeClr val="accent2"/>
                </a:solidFill>
                <a:prstDash val="sysDot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solidFill>
                  <a:schemeClr val="accent2"/>
                </a:solidFill>
                <a:prstDash val="sysDot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solidFill>
                  <a:schemeClr val="accent2"/>
                </a:solidFill>
                <a:prstDash val="sysDot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solidFill>
                  <a:schemeClr val="accent2"/>
                </a:solidFill>
                <a:prstDash val="sysDot"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1'!$B$58:$T$58</c:f>
              <c:numCache/>
            </c:numRef>
          </c:cat>
          <c:val>
            <c:numRef>
              <c:f>'Figure 1'!$B$61:$T$61</c:f>
              <c:numCache/>
            </c:numRef>
          </c:val>
          <c:smooth val="0"/>
        </c:ser>
        <c:marker val="1"/>
        <c:axId val="5574570"/>
        <c:axId val="50171131"/>
      </c:line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557457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5'!$A$53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5'!$D$52:$M$52</c:f>
              <c:numCache/>
            </c:numRef>
          </c:cat>
          <c:val>
            <c:numRef>
              <c:f>'Figure 5'!$D$53:$M$53</c:f>
              <c:numCache/>
            </c:numRef>
          </c:val>
          <c:smooth val="0"/>
        </c:ser>
        <c:marker val="1"/>
        <c:axId val="51127664"/>
        <c:axId val="57495793"/>
      </c:line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127664"/>
        <c:crosses val="autoZero"/>
        <c:crossBetween val="between"/>
        <c:dispUnits/>
        <c:majorUnit val="1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"/>
          <c:y val="0.14625"/>
          <c:w val="0.66575"/>
          <c:h val="0.79475"/>
        </c:manualLayout>
      </c:layout>
      <c:pieChart>
        <c:varyColors val="1"/>
        <c:ser>
          <c:idx val="0"/>
          <c:order val="0"/>
          <c:tx>
            <c:strRef>
              <c:f>'Figure 6'!$B$54</c:f>
              <c:strCache>
                <c:ptCount val="1"/>
                <c:pt idx="0">
                  <c:v>2016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32"/>
                  <c:y val="-0.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20025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1"/>
                  <c:y val="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5"/>
                  <c:y val="0.04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6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2"/>
                  <c:y val="-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6'!$A$55:$A$60</c:f>
              <c:strCache/>
            </c:strRef>
          </c:cat>
          <c:val>
            <c:numRef>
              <c:f>'Figure 6'!$B$55:$B$60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75"/>
          <c:y val="0.1825"/>
          <c:w val="0.5165"/>
          <c:h val="0.7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32"/>
                  <c:y val="-0.02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8525"/>
                  <c:y val="-0.08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5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825"/>
                  <c:y val="0.06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1"/>
                  <c:y val="0.0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205"/>
                  <c:y val="-0.0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6'!$A$63:$A$68</c:f>
              <c:strCache/>
            </c:strRef>
          </c:cat>
          <c:val>
            <c:numRef>
              <c:f>'Figure 6'!$B$63:$B$68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7'!$A$48</c:f>
              <c:strCache>
                <c:ptCount val="1"/>
                <c:pt idx="0">
                  <c:v>EU-28 exports to Africa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7'!$F$47:$O$47</c:f>
              <c:numCache/>
            </c:numRef>
          </c:cat>
          <c:val>
            <c:numRef>
              <c:f>'Figure 7'!$F$48:$O$48</c:f>
              <c:numCache/>
            </c:numRef>
          </c:val>
        </c:ser>
        <c:ser>
          <c:idx val="1"/>
          <c:order val="1"/>
          <c:tx>
            <c:strRef>
              <c:f>'Figure 7'!$A$49</c:f>
              <c:strCache>
                <c:ptCount val="1"/>
                <c:pt idx="0">
                  <c:v>EU-28 imports from Africa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7'!$F$47:$O$47</c:f>
              <c:numCache/>
            </c:numRef>
          </c:cat>
          <c:val>
            <c:numRef>
              <c:f>'Figure 7'!$F$49:$O$49</c:f>
              <c:numCache/>
            </c:numRef>
          </c:val>
        </c:ser>
        <c:ser>
          <c:idx val="2"/>
          <c:order val="2"/>
          <c:tx>
            <c:strRef>
              <c:f>'Figure 7'!$A$50</c:f>
              <c:strCache>
                <c:ptCount val="1"/>
                <c:pt idx="0">
                  <c:v>EU-28 trade balance with Africa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7'!$F$47:$O$47</c:f>
              <c:numCache/>
            </c:numRef>
          </c:cat>
          <c:val>
            <c:numRef>
              <c:f>'Figure 7'!$F$50:$O$50</c:f>
              <c:numCache/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  <c:max val="20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700090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8'!$C$49</c:f>
              <c:strCache>
                <c:ptCount val="1"/>
                <c:pt idx="0">
                  <c:v>EU-28 imports from Africa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8'!$A$50:$A$59</c:f>
              <c:strCache/>
            </c:strRef>
          </c:cat>
          <c:val>
            <c:numRef>
              <c:f>'Figure 8'!$C$50:$C$59</c:f>
              <c:numCache/>
            </c:numRef>
          </c:val>
        </c:ser>
        <c:ser>
          <c:idx val="0"/>
          <c:order val="1"/>
          <c:tx>
            <c:strRef>
              <c:f>'Figure 8'!$B$49</c:f>
              <c:strCache>
                <c:ptCount val="1"/>
                <c:pt idx="0">
                  <c:v>EU-28 exports to Africa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8'!$A$50:$A$59</c:f>
              <c:strCache/>
            </c:strRef>
          </c:cat>
          <c:val>
            <c:numRef>
              <c:f>'Figure 8'!$B$50:$B$59</c:f>
              <c:numCache/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850205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9ED58A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23"/>
                  <c:y val="0.023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55"/>
                  <c:y val="-0.041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625"/>
                  <c:y val="-0.0557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575"/>
                  <c:y val="-0.0002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525"/>
                  <c:y val="-0.0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025"/>
                  <c:y val="-0.01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.013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'Figures 9-10'!$A$36:$A$44</c:f>
              <c:strCache/>
            </c:strRef>
          </c:cat>
          <c:val>
            <c:numRef>
              <c:f>'Figures 9-10'!$B$36:$B$44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9ED58A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105"/>
                  <c:y val="0.019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.0102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25"/>
                  <c:y val="-0.0197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225"/>
                  <c:y val="-0.0002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.002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175"/>
                  <c:y val="-0.0127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825"/>
                  <c:y val="0.0357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'Figures 9-10'!$M$36:$M$42</c:f>
              <c:strCache/>
            </c:strRef>
          </c:cat>
          <c:val>
            <c:numRef>
              <c:f>'Figures 9-10'!$N$36:$N$42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11'!$A$49</c:f>
              <c:strCache>
                <c:ptCount val="1"/>
                <c:pt idx="0">
                  <c:v>EU-28 - Revenue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11'!$B$48:$J$48</c:f>
              <c:numCache/>
            </c:numRef>
          </c:cat>
          <c:val>
            <c:numRef>
              <c:f>'Figure 11'!$B$49:$J$49</c:f>
              <c:numCache/>
            </c:numRef>
          </c:val>
          <c:smooth val="0"/>
        </c:ser>
        <c:ser>
          <c:idx val="1"/>
          <c:order val="1"/>
          <c:tx>
            <c:strRef>
              <c:f>'Figure 11'!$A$50</c:f>
              <c:strCache>
                <c:ptCount val="1"/>
                <c:pt idx="0">
                  <c:v>EU-28 -  Expenditure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11'!$B$48:$J$48</c:f>
              <c:numCache/>
            </c:numRef>
          </c:cat>
          <c:val>
            <c:numRef>
              <c:f>'Figure 11'!$B$50:$J$50</c:f>
              <c:numCache/>
            </c:numRef>
          </c:val>
          <c:smooth val="0"/>
        </c:ser>
        <c:ser>
          <c:idx val="2"/>
          <c:order val="2"/>
          <c:tx>
            <c:strRef>
              <c:f>'Figure 11'!$A$51</c:f>
              <c:strCache>
                <c:ptCount val="1"/>
                <c:pt idx="0">
                  <c:v>Africa - Revenue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11'!$B$48:$J$48</c:f>
              <c:numCache/>
            </c:numRef>
          </c:cat>
          <c:val>
            <c:numRef>
              <c:f>'Figure 11'!$B$51:$J$51</c:f>
              <c:numCache/>
            </c:numRef>
          </c:val>
          <c:smooth val="0"/>
        </c:ser>
        <c:ser>
          <c:idx val="3"/>
          <c:order val="3"/>
          <c:tx>
            <c:strRef>
              <c:f>'Figure 11'!$A$52</c:f>
              <c:strCache>
                <c:ptCount val="1"/>
                <c:pt idx="0">
                  <c:v>Africa - Expenditure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11'!$B$48:$J$48</c:f>
              <c:numCache/>
            </c:numRef>
          </c:cat>
          <c:val>
            <c:numRef>
              <c:f>'Figure 11'!$B$52:$J$52</c:f>
              <c:numCache/>
            </c:numRef>
          </c:val>
          <c:smooth val="0"/>
        </c:ser>
        <c:marker val="1"/>
        <c:axId val="31658478"/>
        <c:axId val="16490847"/>
      </c:line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165847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12'!$E$80:$E$104</c:f>
              <c:strCache/>
            </c:strRef>
          </c:cat>
          <c:val>
            <c:numRef>
              <c:f>'Figure 12'!$F$80:$F$104</c:f>
              <c:numCache/>
            </c:numRef>
          </c:val>
        </c:ser>
        <c:axId val="14199896"/>
        <c:axId val="60690201"/>
      </c:barChart>
      <c:catAx>
        <c:axId val="14199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  <c:max val="100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0" sourceLinked="1"/>
        <c:majorTickMark val="out"/>
        <c:minorTickMark val="none"/>
        <c:tickLblPos val="nextTo"/>
        <c:spPr>
          <a:ln w="9525">
            <a:noFill/>
          </a:ln>
        </c:spPr>
        <c:crossAx val="14199896"/>
        <c:crosses val="autoZero"/>
        <c:crossBetween val="between"/>
        <c:dispUnits/>
        <c:majorUnit val="20000"/>
        <c:minorUnit val="20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13'!$N$66:$N$90</c:f>
              <c:strCache/>
            </c:strRef>
          </c:cat>
          <c:val>
            <c:numRef>
              <c:f>'Figure 13'!$O$66:$O$90</c:f>
              <c:numCache/>
            </c:numRef>
          </c:val>
        </c:ser>
        <c:axId val="9340898"/>
        <c:axId val="16959219"/>
      </c:barChart>
      <c:catAx>
        <c:axId val="9340898"/>
        <c:scaling>
          <c:orientation val="maxMin"/>
        </c:scaling>
        <c:axPos val="l"/>
        <c:delete val="0"/>
        <c:numFmt formatCode="#,##0.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959219"/>
        <c:crosses val="autoZero"/>
        <c:auto val="1"/>
        <c:lblOffset val="100"/>
        <c:noMultiLvlLbl val="0"/>
      </c:catAx>
      <c:valAx>
        <c:axId val="1695921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3408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25"/>
          <c:y val="0.17475"/>
          <c:w val="0.6565"/>
          <c:h val="0.783"/>
        </c:manualLayout>
      </c:layout>
      <c:pieChart>
        <c:varyColors val="1"/>
        <c:ser>
          <c:idx val="0"/>
          <c:order val="0"/>
          <c:tx>
            <c:strRef>
              <c:f>'Figure 2'!$B$52</c:f>
              <c:strCache>
                <c:ptCount val="1"/>
                <c:pt idx="0">
                  <c:v>2015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275"/>
                  <c:y val="0.097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675"/>
                  <c:y val="0.025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625"/>
                  <c:y val="0.054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425"/>
                  <c:y val="0.0432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425"/>
                  <c:y val="0.024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6"/>
                  <c:y val="-0.003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5"/>
                  <c:y val="-0.004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2'!$A$53:$A$59</c:f>
              <c:strCache/>
            </c:strRef>
          </c:cat>
          <c:val>
            <c:numRef>
              <c:f>'Figure 2'!$B$53:$B$59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Pt>
            <c:idx val="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14'!$N$64:$N$85</c:f>
              <c:strCache/>
            </c:strRef>
          </c:cat>
          <c:val>
            <c:numRef>
              <c:f>'Figure 14'!$O$64:$O$85</c:f>
              <c:numCache/>
            </c:numRef>
          </c:val>
        </c:ser>
        <c:axId val="18415244"/>
        <c:axId val="31519469"/>
      </c:barChart>
      <c:catAx>
        <c:axId val="184152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  <c:max val="24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8415244"/>
        <c:crosses val="autoZero"/>
        <c:crossBetween val="between"/>
        <c:dispUnits/>
        <c:majorUnit val="2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25"/>
          <c:y val="0.17475"/>
          <c:w val="0.6565"/>
          <c:h val="0.78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275"/>
                  <c:y val="0.09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675"/>
                  <c:y val="0.02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375"/>
                  <c:y val="0.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025"/>
                  <c:y val="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2"/>
                  <c:y val="-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25"/>
                  <c:y val="0.0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9125"/>
                  <c:y val="-0.02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2'!$A$69:$A$75</c:f>
              <c:strCache/>
            </c:strRef>
          </c:cat>
          <c:val>
            <c:numRef>
              <c:f>'Figure 2'!$B$69:$B$75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3'!$B$52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3'!$A$53:$A$54</c:f>
              <c:strCache/>
            </c:strRef>
          </c:cat>
          <c:val>
            <c:numRef>
              <c:f>'Figure 3'!$B$53:$B$54</c:f>
              <c:numCache/>
            </c:numRef>
          </c:val>
        </c:ser>
        <c:ser>
          <c:idx val="0"/>
          <c:order val="1"/>
          <c:tx>
            <c:strRef>
              <c:f>'Figure 3'!$C$52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3'!$A$53:$A$54</c:f>
              <c:strCache/>
            </c:strRef>
          </c:cat>
          <c:val>
            <c:numRef>
              <c:f>'Figure 3'!$C$53:$C$54</c:f>
              <c:numCache/>
            </c:numRef>
          </c:val>
        </c:ser>
        <c:ser>
          <c:idx val="2"/>
          <c:order val="2"/>
          <c:tx>
            <c:strRef>
              <c:f>'Figure 3'!$D$52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3'!$A$53:$A$54</c:f>
              <c:strCache/>
            </c:strRef>
          </c:cat>
          <c:val>
            <c:numRef>
              <c:f>'Figure 3'!$D$53:$D$54</c:f>
              <c:numCache/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329781"/>
        <c:crosses val="autoZero"/>
        <c:auto val="0"/>
        <c:lblOffset val="100"/>
        <c:noMultiLvlLbl val="0"/>
      </c:catAx>
      <c:valAx>
        <c:axId val="37329781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88699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4'!$A$41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0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solidFill>
                  <a:schemeClr val="accent3"/>
                </a:solidFill>
                <a:prstDash val="solid"/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4'!$D$39:$M$39</c:f>
              <c:numCache/>
            </c:numRef>
          </c:cat>
          <c:val>
            <c:numRef>
              <c:f>'Figure 4'!$D$41:$M$41</c:f>
              <c:numCache/>
            </c:numRef>
          </c:val>
          <c:smooth val="0"/>
        </c:ser>
        <c:ser>
          <c:idx val="0"/>
          <c:order val="1"/>
          <c:tx>
            <c:strRef>
              <c:f>'Figure 4'!$A$41</c:f>
              <c:strCache>
                <c:ptCount val="1"/>
                <c:pt idx="0">
                  <c:v>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4'!$D$39:$M$39</c:f>
              <c:numCache/>
            </c:numRef>
          </c:cat>
          <c:smooth val="0"/>
        </c:ser>
        <c:axId val="423710"/>
        <c:axId val="3813391"/>
      </c:line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23710"/>
        <c:crosses val="autoZero"/>
        <c:crossBetween val="between"/>
        <c:dispUnits/>
      </c:valAx>
    </c:plotArea>
    <c:legend>
      <c:legendPos val="b"/>
      <c:legendEntry>
        <c:idx val="1"/>
        <c:delete val="1"/>
      </c:legendEntry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4'!$A$40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4'!$D$39:$L$39</c:f>
              <c:numCache/>
            </c:numRef>
          </c:cat>
          <c:val>
            <c:numRef>
              <c:f>'Figure 4'!$D$40:$L$40</c:f>
              <c:numCache/>
            </c:numRef>
          </c:val>
          <c:smooth val="0"/>
        </c:ser>
        <c:marker val="1"/>
        <c:axId val="34320520"/>
        <c:axId val="40449225"/>
      </c:line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34320520"/>
        <c:crosses val="autoZero"/>
        <c:crossBetween val="between"/>
        <c:dispUnits/>
        <c:majorUnit val="0.5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5'!$A$54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solidFill>
                <a:srgbClr val="4267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4267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5'!$B$52:$J$52</c:f>
              <c:numCache/>
            </c:numRef>
          </c:cat>
          <c:val>
            <c:numRef>
              <c:f>'Figure 5'!$B$54:$J$54</c:f>
              <c:numCache/>
            </c:numRef>
          </c:val>
          <c:smooth val="0"/>
        </c:ser>
        <c:marker val="1"/>
        <c:axId val="28498706"/>
        <c:axId val="55161763"/>
      </c:line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4987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5'!$A$53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5'!$B$52:$J$52</c:f>
              <c:numCache/>
            </c:numRef>
          </c:cat>
          <c:val>
            <c:numRef>
              <c:f>'Figure 5'!$B$53:$I$53</c:f>
              <c:numCache/>
            </c:numRef>
          </c:val>
          <c:smooth val="0"/>
        </c:ser>
        <c:marker val="1"/>
        <c:axId val="26693820"/>
        <c:axId val="38917789"/>
      </c:line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crossAx val="2669382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5'!$A$54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0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solidFill>
                  <a:schemeClr val="accent3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solidFill>
                  <a:schemeClr val="accent3"/>
                </a:solidFill>
              </a:ln>
            </c:spPr>
            <c:marker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5'!$D$52:$M$52</c:f>
              <c:numCache/>
            </c:numRef>
          </c:cat>
          <c:val>
            <c:numRef>
              <c:f>'Figure 5'!$D$54:$M$54</c:f>
              <c:numCache/>
            </c:numRef>
          </c:val>
          <c:smooth val="0"/>
        </c:ser>
        <c:ser>
          <c:idx val="0"/>
          <c:order val="1"/>
          <c:tx>
            <c:strRef>
              <c:f>'Figure 5'!$A$54</c:f>
              <c:strCache>
                <c:ptCount val="1"/>
                <c:pt idx="0">
                  <c:v>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5'!$D$52:$M$52</c:f>
              <c:numCache/>
            </c:numRef>
          </c:cat>
          <c:smooth val="0"/>
        </c:ser>
        <c:axId val="14715782"/>
        <c:axId val="65333175"/>
      </c:line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471578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12</xdr:col>
      <xdr:colOff>590550</xdr:colOff>
      <xdr:row>34</xdr:row>
      <xdr:rowOff>19050</xdr:rowOff>
    </xdr:to>
    <xdr:graphicFrame macro="">
      <xdr:nvGraphicFramePr>
        <xdr:cNvPr id="5855" name="Chart 5"/>
        <xdr:cNvGraphicFramePr/>
      </xdr:nvGraphicFramePr>
      <xdr:xfrm>
        <a:off x="9525" y="400050"/>
        <a:ext cx="91535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12</xdr:col>
      <xdr:colOff>352425</xdr:colOff>
      <xdr:row>33</xdr:row>
      <xdr:rowOff>28575</xdr:rowOff>
    </xdr:to>
    <xdr:graphicFrame macro="">
      <xdr:nvGraphicFramePr>
        <xdr:cNvPr id="2488708" name="Chart 1"/>
        <xdr:cNvGraphicFramePr/>
      </xdr:nvGraphicFramePr>
      <xdr:xfrm>
        <a:off x="47625" y="60007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10</xdr:col>
      <xdr:colOff>523875</xdr:colOff>
      <xdr:row>52</xdr:row>
      <xdr:rowOff>95250</xdr:rowOff>
    </xdr:to>
    <xdr:graphicFrame macro="">
      <xdr:nvGraphicFramePr>
        <xdr:cNvPr id="2487056" name="Chart 1"/>
        <xdr:cNvGraphicFramePr/>
      </xdr:nvGraphicFramePr>
      <xdr:xfrm>
        <a:off x="0" y="466725"/>
        <a:ext cx="6619875" cy="953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57150</xdr:rowOff>
    </xdr:from>
    <xdr:to>
      <xdr:col>11</xdr:col>
      <xdr:colOff>533400</xdr:colOff>
      <xdr:row>51</xdr:row>
      <xdr:rowOff>38100</xdr:rowOff>
    </xdr:to>
    <xdr:graphicFrame macro="">
      <xdr:nvGraphicFramePr>
        <xdr:cNvPr id="2486042" name="Chart 3"/>
        <xdr:cNvGraphicFramePr/>
      </xdr:nvGraphicFramePr>
      <xdr:xfrm>
        <a:off x="114300" y="438150"/>
        <a:ext cx="7229475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0</xdr:rowOff>
    </xdr:from>
    <xdr:to>
      <xdr:col>12</xdr:col>
      <xdr:colOff>361950</xdr:colOff>
      <xdr:row>45</xdr:row>
      <xdr:rowOff>0</xdr:rowOff>
    </xdr:to>
    <xdr:graphicFrame macro="">
      <xdr:nvGraphicFramePr>
        <xdr:cNvPr id="2495876" name="Chart 1"/>
        <xdr:cNvGraphicFramePr/>
      </xdr:nvGraphicFramePr>
      <xdr:xfrm>
        <a:off x="57150" y="381000"/>
        <a:ext cx="7620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6</xdr:col>
      <xdr:colOff>400050</xdr:colOff>
      <xdr:row>23</xdr:row>
      <xdr:rowOff>114300</xdr:rowOff>
    </xdr:to>
    <xdr:graphicFrame macro="">
      <xdr:nvGraphicFramePr>
        <xdr:cNvPr id="10076250" name="Chart 2"/>
        <xdr:cNvGraphicFramePr/>
      </xdr:nvGraphicFramePr>
      <xdr:xfrm>
        <a:off x="0" y="952500"/>
        <a:ext cx="5038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5</xdr:row>
      <xdr:rowOff>19050</xdr:rowOff>
    </xdr:from>
    <xdr:to>
      <xdr:col>12</xdr:col>
      <xdr:colOff>390525</xdr:colOff>
      <xdr:row>23</xdr:row>
      <xdr:rowOff>76200</xdr:rowOff>
    </xdr:to>
    <xdr:graphicFrame macro="">
      <xdr:nvGraphicFramePr>
        <xdr:cNvPr id="10076251" name="Chart 2"/>
        <xdr:cNvGraphicFramePr/>
      </xdr:nvGraphicFramePr>
      <xdr:xfrm>
        <a:off x="4505325" y="942975"/>
        <a:ext cx="43624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7</xdr:col>
      <xdr:colOff>0</xdr:colOff>
      <xdr:row>25</xdr:row>
      <xdr:rowOff>123825</xdr:rowOff>
    </xdr:to>
    <xdr:grpSp>
      <xdr:nvGrpSpPr>
        <xdr:cNvPr id="2" name="Group 1"/>
        <xdr:cNvGrpSpPr/>
      </xdr:nvGrpSpPr>
      <xdr:grpSpPr>
        <a:xfrm>
          <a:off x="0" y="371475"/>
          <a:ext cx="4267200" cy="4514850"/>
          <a:chOff x="1" y="371476"/>
          <a:chExt cx="4267200" cy="3638549"/>
        </a:xfrm>
      </xdr:grpSpPr>
      <xdr:graphicFrame macro="">
        <xdr:nvGraphicFramePr>
          <xdr:cNvPr id="3" name="Chart 2"/>
          <xdr:cNvGraphicFramePr/>
        </xdr:nvGraphicFramePr>
        <xdr:xfrm>
          <a:off x="1" y="371476"/>
          <a:ext cx="4267200" cy="36385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618745" y="3647989"/>
            <a:ext cx="428854" cy="247421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2005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562455" y="3647989"/>
            <a:ext cx="428854" cy="247421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2005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3399893" y="3647989"/>
            <a:ext cx="428854" cy="247421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2015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495655" y="3647989"/>
            <a:ext cx="428854" cy="247421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2015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962505" y="3647989"/>
            <a:ext cx="428854" cy="247421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2010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1076402" y="3647989"/>
            <a:ext cx="428854" cy="247421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2010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10</xdr:col>
      <xdr:colOff>504825</xdr:colOff>
      <xdr:row>32</xdr:row>
      <xdr:rowOff>76200</xdr:rowOff>
    </xdr:to>
    <xdr:graphicFrame macro="">
      <xdr:nvGraphicFramePr>
        <xdr:cNvPr id="6720932" name="Chart 2"/>
        <xdr:cNvGraphicFramePr/>
      </xdr:nvGraphicFramePr>
      <xdr:xfrm>
        <a:off x="104775" y="438150"/>
        <a:ext cx="7620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2</xdr:row>
      <xdr:rowOff>57150</xdr:rowOff>
    </xdr:from>
    <xdr:to>
      <xdr:col>23</xdr:col>
      <xdr:colOff>276225</xdr:colOff>
      <xdr:row>32</xdr:row>
      <xdr:rowOff>95250</xdr:rowOff>
    </xdr:to>
    <xdr:graphicFrame macro="">
      <xdr:nvGraphicFramePr>
        <xdr:cNvPr id="6720933" name="Chart 3"/>
        <xdr:cNvGraphicFramePr/>
      </xdr:nvGraphicFramePr>
      <xdr:xfrm>
        <a:off x="7800975" y="438150"/>
        <a:ext cx="76200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142875</xdr:rowOff>
    </xdr:from>
    <xdr:to>
      <xdr:col>10</xdr:col>
      <xdr:colOff>514350</xdr:colOff>
      <xdr:row>32</xdr:row>
      <xdr:rowOff>142875</xdr:rowOff>
    </xdr:to>
    <xdr:graphicFrame macro="">
      <xdr:nvGraphicFramePr>
        <xdr:cNvPr id="5943969" name="Chart 2"/>
        <xdr:cNvGraphicFramePr/>
      </xdr:nvGraphicFramePr>
      <xdr:xfrm>
        <a:off x="114300" y="495300"/>
        <a:ext cx="7620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542925</xdr:colOff>
      <xdr:row>2</xdr:row>
      <xdr:rowOff>66675</xdr:rowOff>
    </xdr:from>
    <xdr:to>
      <xdr:col>23</xdr:col>
      <xdr:colOff>238125</xdr:colOff>
      <xdr:row>32</xdr:row>
      <xdr:rowOff>123825</xdr:rowOff>
    </xdr:to>
    <xdr:graphicFrame macro="">
      <xdr:nvGraphicFramePr>
        <xdr:cNvPr id="5943970" name="Chart 3"/>
        <xdr:cNvGraphicFramePr/>
      </xdr:nvGraphicFramePr>
      <xdr:xfrm>
        <a:off x="7762875" y="447675"/>
        <a:ext cx="762000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114300</xdr:rowOff>
    </xdr:from>
    <xdr:to>
      <xdr:col>10</xdr:col>
      <xdr:colOff>514350</xdr:colOff>
      <xdr:row>32</xdr:row>
      <xdr:rowOff>114300</xdr:rowOff>
    </xdr:to>
    <xdr:graphicFrame macro="">
      <xdr:nvGraphicFramePr>
        <xdr:cNvPr id="5943971" name="Chart 2"/>
        <xdr:cNvGraphicFramePr/>
      </xdr:nvGraphicFramePr>
      <xdr:xfrm>
        <a:off x="114300" y="495300"/>
        <a:ext cx="762000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2</xdr:row>
      <xdr:rowOff>66675</xdr:rowOff>
    </xdr:from>
    <xdr:to>
      <xdr:col>23</xdr:col>
      <xdr:colOff>238125</xdr:colOff>
      <xdr:row>33</xdr:row>
      <xdr:rowOff>0</xdr:rowOff>
    </xdr:to>
    <xdr:graphicFrame macro="">
      <xdr:nvGraphicFramePr>
        <xdr:cNvPr id="5943972" name="Chart 3"/>
        <xdr:cNvGraphicFramePr/>
      </xdr:nvGraphicFramePr>
      <xdr:xfrm>
        <a:off x="7762875" y="447675"/>
        <a:ext cx="762000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85725</xdr:colOff>
      <xdr:row>23</xdr:row>
      <xdr:rowOff>142875</xdr:rowOff>
    </xdr:to>
    <xdr:graphicFrame macro="">
      <xdr:nvGraphicFramePr>
        <xdr:cNvPr id="10093658" name="Chart 1"/>
        <xdr:cNvGraphicFramePr/>
      </xdr:nvGraphicFramePr>
      <xdr:xfrm>
        <a:off x="0" y="885825"/>
        <a:ext cx="4905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4</xdr:row>
      <xdr:rowOff>66675</xdr:rowOff>
    </xdr:from>
    <xdr:to>
      <xdr:col>13</xdr:col>
      <xdr:colOff>123825</xdr:colOff>
      <xdr:row>23</xdr:row>
      <xdr:rowOff>57150</xdr:rowOff>
    </xdr:to>
    <xdr:graphicFrame macro="">
      <xdr:nvGraphicFramePr>
        <xdr:cNvPr id="10093659" name="Chart 1"/>
        <xdr:cNvGraphicFramePr/>
      </xdr:nvGraphicFramePr>
      <xdr:xfrm>
        <a:off x="5000625" y="828675"/>
        <a:ext cx="42100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133350</xdr:rowOff>
    </xdr:from>
    <xdr:to>
      <xdr:col>12</xdr:col>
      <xdr:colOff>114300</xdr:colOff>
      <xdr:row>31</xdr:row>
      <xdr:rowOff>95250</xdr:rowOff>
    </xdr:to>
    <xdr:graphicFrame macro="">
      <xdr:nvGraphicFramePr>
        <xdr:cNvPr id="2410906" name="Chart 1"/>
        <xdr:cNvGraphicFramePr/>
      </xdr:nvGraphicFramePr>
      <xdr:xfrm>
        <a:off x="9525" y="514350"/>
        <a:ext cx="7620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8</xdr:col>
      <xdr:colOff>419100</xdr:colOff>
      <xdr:row>27</xdr:row>
      <xdr:rowOff>38100</xdr:rowOff>
    </xdr:to>
    <xdr:graphicFrame macro="">
      <xdr:nvGraphicFramePr>
        <xdr:cNvPr id="1768913" name="Chart 3"/>
        <xdr:cNvGraphicFramePr/>
      </xdr:nvGraphicFramePr>
      <xdr:xfrm>
        <a:off x="38100" y="428625"/>
        <a:ext cx="7620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180975</xdr:rowOff>
    </xdr:from>
    <xdr:to>
      <xdr:col>6</xdr:col>
      <xdr:colOff>19050</xdr:colOff>
      <xdr:row>19</xdr:row>
      <xdr:rowOff>142875</xdr:rowOff>
    </xdr:to>
    <xdr:graphicFrame macro="">
      <xdr:nvGraphicFramePr>
        <xdr:cNvPr id="1811353" name="Chart 1"/>
        <xdr:cNvGraphicFramePr/>
      </xdr:nvGraphicFramePr>
      <xdr:xfrm>
        <a:off x="19050" y="371475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2</xdr:row>
      <xdr:rowOff>9525</xdr:rowOff>
    </xdr:from>
    <xdr:to>
      <xdr:col>14</xdr:col>
      <xdr:colOff>295275</xdr:colOff>
      <xdr:row>20</xdr:row>
      <xdr:rowOff>9525</xdr:rowOff>
    </xdr:to>
    <xdr:graphicFrame macro="">
      <xdr:nvGraphicFramePr>
        <xdr:cNvPr id="1811354" name="Chart 2"/>
        <xdr:cNvGraphicFramePr/>
      </xdr:nvGraphicFramePr>
      <xdr:xfrm>
        <a:off x="5943600" y="390525"/>
        <a:ext cx="45720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databank.worldbank.org/data/" TargetMode="Externa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unpd/wpp/Excel-Data/population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1"/>
  <sheetViews>
    <sheetView showGridLines="0" workbookViewId="0" topLeftCell="A1">
      <selection activeCell="A2" sqref="A2:M2"/>
    </sheetView>
  </sheetViews>
  <sheetFormatPr defaultColWidth="9.140625" defaultRowHeight="15"/>
  <cols>
    <col min="1" max="1" width="9.140625" style="15" customWidth="1"/>
    <col min="2" max="13" width="10.8515625" style="15" bestFit="1" customWidth="1"/>
    <col min="14" max="14" width="12.8515625" style="15" customWidth="1"/>
    <col min="15" max="20" width="13.8515625" style="15" bestFit="1" customWidth="1"/>
    <col min="21" max="16384" width="9.140625" style="15" customWidth="1"/>
  </cols>
  <sheetData>
    <row r="1" spans="1:13" ht="15">
      <c r="A1" s="258" t="s">
        <v>293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6" ht="15">
      <c r="A2" s="260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P2" s="18"/>
    </row>
    <row r="36" spans="1:13" ht="15">
      <c r="A36" s="261" t="s">
        <v>294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</row>
    <row r="37" ht="15">
      <c r="A37" s="30"/>
    </row>
    <row r="38" ht="15">
      <c r="A38" s="30"/>
    </row>
    <row r="39" ht="15">
      <c r="A39" s="30"/>
    </row>
    <row r="40" ht="15">
      <c r="A40" s="30"/>
    </row>
    <row r="41" ht="15">
      <c r="A41" s="30"/>
    </row>
    <row r="42" ht="15">
      <c r="A42" s="30"/>
    </row>
    <row r="43" ht="15">
      <c r="A43" s="30"/>
    </row>
    <row r="44" ht="15">
      <c r="A44" s="30"/>
    </row>
    <row r="45" ht="15">
      <c r="A45" s="30"/>
    </row>
    <row r="46" ht="15">
      <c r="A46" s="30"/>
    </row>
    <row r="47" ht="15">
      <c r="A47" s="17" t="s">
        <v>47</v>
      </c>
    </row>
    <row r="48" ht="15">
      <c r="A48" s="17" t="s">
        <v>67</v>
      </c>
    </row>
    <row r="49" ht="15">
      <c r="A49" s="17"/>
    </row>
    <row r="50" ht="15">
      <c r="A50" s="17"/>
    </row>
    <row r="51" ht="15">
      <c r="A51" s="24" t="s">
        <v>40</v>
      </c>
    </row>
    <row r="52" spans="1:20" ht="15">
      <c r="A52" s="25"/>
      <c r="B52" s="26" t="s">
        <v>33</v>
      </c>
      <c r="C52" s="26" t="s">
        <v>34</v>
      </c>
      <c r="D52" s="26" t="s">
        <v>35</v>
      </c>
      <c r="E52" s="26" t="s">
        <v>36</v>
      </c>
      <c r="F52" s="26" t="s">
        <v>37</v>
      </c>
      <c r="G52" s="26" t="s">
        <v>38</v>
      </c>
      <c r="H52" s="26" t="s">
        <v>39</v>
      </c>
      <c r="I52" s="26" t="s">
        <v>11</v>
      </c>
      <c r="J52" s="26" t="s">
        <v>12</v>
      </c>
      <c r="K52" s="26" t="s">
        <v>0</v>
      </c>
      <c r="L52" s="26" t="s">
        <v>13</v>
      </c>
      <c r="M52" s="26" t="s">
        <v>24</v>
      </c>
      <c r="N52" s="26" t="s">
        <v>25</v>
      </c>
      <c r="O52" s="26" t="s">
        <v>26</v>
      </c>
      <c r="P52" s="26" t="s">
        <v>27</v>
      </c>
      <c r="Q52" s="26" t="s">
        <v>28</v>
      </c>
      <c r="R52" s="26" t="s">
        <v>29</v>
      </c>
      <c r="S52" s="26" t="s">
        <v>30</v>
      </c>
      <c r="T52" s="26" t="s">
        <v>31</v>
      </c>
    </row>
    <row r="53" spans="1:20" ht="15">
      <c r="A53" s="27" t="s">
        <v>1</v>
      </c>
      <c r="B53" s="88">
        <v>3018343.828</v>
      </c>
      <c r="C53" s="88">
        <v>3322495.121</v>
      </c>
      <c r="D53" s="88">
        <v>3682487.691</v>
      </c>
      <c r="E53" s="88">
        <v>4061399.228</v>
      </c>
      <c r="F53" s="88">
        <v>4439632.465</v>
      </c>
      <c r="G53" s="88">
        <v>4852540.569</v>
      </c>
      <c r="H53" s="88">
        <v>5309667.699</v>
      </c>
      <c r="I53" s="88">
        <v>5735123.084</v>
      </c>
      <c r="J53" s="88">
        <v>6126622.121</v>
      </c>
      <c r="K53" s="88">
        <v>6519635.85</v>
      </c>
      <c r="L53" s="88">
        <v>6929725.04300001</v>
      </c>
      <c r="M53" s="88">
        <v>7349472.099</v>
      </c>
      <c r="N53" s="88">
        <v>7758156.792</v>
      </c>
      <c r="O53" s="88">
        <v>8141661.007</v>
      </c>
      <c r="P53" s="88">
        <v>8500766.052</v>
      </c>
      <c r="Q53" s="88">
        <v>8838907.877</v>
      </c>
      <c r="R53" s="88">
        <v>9157233.976</v>
      </c>
      <c r="S53" s="88">
        <v>9453891.78</v>
      </c>
      <c r="T53" s="88">
        <v>9725147.994</v>
      </c>
    </row>
    <row r="54" spans="1:20" ht="15">
      <c r="A54" s="29" t="s">
        <v>51</v>
      </c>
      <c r="B54" s="97">
        <v>406731754</v>
      </c>
      <c r="C54" s="97">
        <v>424721157</v>
      </c>
      <c r="D54" s="97">
        <v>439872955</v>
      </c>
      <c r="E54" s="97">
        <v>452066347</v>
      </c>
      <c r="F54" s="97">
        <v>461751770</v>
      </c>
      <c r="G54" s="97">
        <v>468389143</v>
      </c>
      <c r="H54" s="97">
        <v>475187711</v>
      </c>
      <c r="I54" s="97">
        <v>481897024</v>
      </c>
      <c r="J54" s="97">
        <v>487250522</v>
      </c>
      <c r="K54" s="97">
        <v>494598322</v>
      </c>
      <c r="L54" s="97">
        <v>503170618</v>
      </c>
      <c r="M54" s="97">
        <v>508450856</v>
      </c>
      <c r="N54" s="97">
        <v>512474771</v>
      </c>
      <c r="O54" s="97">
        <v>515754662</v>
      </c>
      <c r="P54" s="97">
        <v>518499055</v>
      </c>
      <c r="Q54" s="97">
        <v>521126970</v>
      </c>
      <c r="R54" s="97">
        <v>523545921</v>
      </c>
      <c r="S54" s="97">
        <v>525171079</v>
      </c>
      <c r="T54" s="97">
        <v>525527890</v>
      </c>
    </row>
    <row r="55" spans="1:20" ht="15">
      <c r="A55" s="27" t="s">
        <v>3</v>
      </c>
      <c r="B55" s="88">
        <v>284887.148</v>
      </c>
      <c r="C55" s="88">
        <v>321999.242</v>
      </c>
      <c r="D55" s="88">
        <v>365625.902</v>
      </c>
      <c r="E55" s="88">
        <v>416490.405</v>
      </c>
      <c r="F55" s="88">
        <v>477965.129</v>
      </c>
      <c r="G55" s="88">
        <v>550027.726</v>
      </c>
      <c r="H55" s="88">
        <v>631614.304</v>
      </c>
      <c r="I55" s="88">
        <v>720416.386</v>
      </c>
      <c r="J55" s="88">
        <v>814063.149</v>
      </c>
      <c r="K55" s="88">
        <v>920238.945</v>
      </c>
      <c r="L55" s="88">
        <v>1044106.862</v>
      </c>
      <c r="M55" s="88">
        <v>1186178.282</v>
      </c>
      <c r="N55" s="88">
        <v>1340103.338</v>
      </c>
      <c r="O55" s="88">
        <v>1504213.342</v>
      </c>
      <c r="P55" s="88">
        <v>1679301.149</v>
      </c>
      <c r="Q55" s="88">
        <v>1865921.62</v>
      </c>
      <c r="R55" s="88">
        <v>2063029.912</v>
      </c>
      <c r="S55" s="88">
        <v>2267855.869</v>
      </c>
      <c r="T55" s="88">
        <v>2477536.324</v>
      </c>
    </row>
    <row r="58" spans="1:20" ht="15">
      <c r="A58" s="25"/>
      <c r="B58" s="26">
        <v>1960</v>
      </c>
      <c r="C58" s="26">
        <v>1965</v>
      </c>
      <c r="D58" s="26">
        <v>1970</v>
      </c>
      <c r="E58" s="26">
        <v>1975</v>
      </c>
      <c r="F58" s="26">
        <v>1980</v>
      </c>
      <c r="G58" s="26">
        <v>1985</v>
      </c>
      <c r="H58" s="26">
        <v>1990</v>
      </c>
      <c r="I58" s="26">
        <v>1995</v>
      </c>
      <c r="J58" s="26">
        <v>2000</v>
      </c>
      <c r="K58" s="26">
        <v>2005</v>
      </c>
      <c r="L58" s="26">
        <v>2010</v>
      </c>
      <c r="M58" s="26">
        <v>2015</v>
      </c>
      <c r="N58" s="26">
        <v>2020</v>
      </c>
      <c r="O58" s="26">
        <v>2025</v>
      </c>
      <c r="P58" s="26">
        <v>2030</v>
      </c>
      <c r="Q58" s="26">
        <v>2035</v>
      </c>
      <c r="R58" s="26">
        <v>2040</v>
      </c>
      <c r="S58" s="26">
        <v>2045</v>
      </c>
      <c r="T58" s="26">
        <v>2050</v>
      </c>
    </row>
    <row r="59" spans="1:20" ht="15">
      <c r="A59" s="29" t="s">
        <v>51</v>
      </c>
      <c r="B59" s="29">
        <f aca="true" t="shared" si="0" ref="B59:T59">(100*B54)/$B54</f>
        <v>100</v>
      </c>
      <c r="C59" s="29">
        <f t="shared" si="0"/>
        <v>104.4229157972259</v>
      </c>
      <c r="D59" s="29">
        <f t="shared" si="0"/>
        <v>108.14817153420482</v>
      </c>
      <c r="E59" s="29">
        <f t="shared" si="0"/>
        <v>111.14606680057736</v>
      </c>
      <c r="F59" s="29">
        <f t="shared" si="0"/>
        <v>113.52734706816129</v>
      </c>
      <c r="G59" s="29">
        <f t="shared" si="0"/>
        <v>115.15922678611417</v>
      </c>
      <c r="H59" s="29">
        <f t="shared" si="0"/>
        <v>116.8307382757236</v>
      </c>
      <c r="I59" s="29">
        <f t="shared" si="0"/>
        <v>118.48030532673876</v>
      </c>
      <c r="J59" s="29">
        <f t="shared" si="0"/>
        <v>119.79652859855146</v>
      </c>
      <c r="K59" s="29">
        <f t="shared" si="0"/>
        <v>121.60307552480892</v>
      </c>
      <c r="L59" s="29">
        <f t="shared" si="0"/>
        <v>123.71067984035493</v>
      </c>
      <c r="M59" s="29">
        <f t="shared" si="0"/>
        <v>125.00889124088404</v>
      </c>
      <c r="N59" s="29">
        <f t="shared" si="0"/>
        <v>125.99822019305628</v>
      </c>
      <c r="O59" s="29">
        <f t="shared" si="0"/>
        <v>126.80462170160435</v>
      </c>
      <c r="P59" s="29">
        <f t="shared" si="0"/>
        <v>127.47936444617993</v>
      </c>
      <c r="Q59" s="29">
        <f t="shared" si="0"/>
        <v>128.12546964307094</v>
      </c>
      <c r="R59" s="29">
        <f t="shared" si="0"/>
        <v>128.72019847262774</v>
      </c>
      <c r="S59" s="29">
        <f t="shared" si="0"/>
        <v>129.1197635383049</v>
      </c>
      <c r="T59" s="29">
        <f t="shared" si="0"/>
        <v>129.20748990746367</v>
      </c>
    </row>
    <row r="60" spans="1:20" ht="15">
      <c r="A60" s="27" t="s">
        <v>3</v>
      </c>
      <c r="B60" s="29">
        <f aca="true" t="shared" si="1" ref="B60:T60">(100*B55)/$B55</f>
        <v>100</v>
      </c>
      <c r="C60" s="29">
        <f t="shared" si="1"/>
        <v>113.02694567323903</v>
      </c>
      <c r="D60" s="29">
        <f t="shared" si="1"/>
        <v>128.34060945423906</v>
      </c>
      <c r="E60" s="29">
        <f t="shared" si="1"/>
        <v>146.19487327662813</v>
      </c>
      <c r="F60" s="29">
        <f t="shared" si="1"/>
        <v>167.77349640216133</v>
      </c>
      <c r="G60" s="29">
        <f t="shared" si="1"/>
        <v>193.06863432112425</v>
      </c>
      <c r="H60" s="29">
        <f t="shared" si="1"/>
        <v>221.70684372185158</v>
      </c>
      <c r="I60" s="29">
        <f t="shared" si="1"/>
        <v>252.87781181339923</v>
      </c>
      <c r="J60" s="29">
        <f t="shared" si="1"/>
        <v>285.74934134971926</v>
      </c>
      <c r="K60" s="29">
        <f t="shared" si="1"/>
        <v>323.0187642581897</v>
      </c>
      <c r="L60" s="29">
        <f t="shared" si="1"/>
        <v>366.4984079941718</v>
      </c>
      <c r="M60" s="29">
        <f t="shared" si="1"/>
        <v>416.36777591665873</v>
      </c>
      <c r="N60" s="29">
        <f t="shared" si="1"/>
        <v>470.3979619326317</v>
      </c>
      <c r="O60" s="29">
        <f t="shared" si="1"/>
        <v>528.003229545476</v>
      </c>
      <c r="P60" s="29">
        <f t="shared" si="1"/>
        <v>589.4618836929773</v>
      </c>
      <c r="Q60" s="29">
        <f t="shared" si="1"/>
        <v>654.9686895668597</v>
      </c>
      <c r="R60" s="29">
        <f t="shared" si="1"/>
        <v>724.1568903627762</v>
      </c>
      <c r="S60" s="29">
        <f t="shared" si="1"/>
        <v>796.0541164882595</v>
      </c>
      <c r="T60" s="29">
        <f t="shared" si="1"/>
        <v>869.6553499844086</v>
      </c>
    </row>
    <row r="61" spans="1:20" ht="15">
      <c r="A61" s="27" t="s">
        <v>1</v>
      </c>
      <c r="B61" s="29">
        <f aca="true" t="shared" si="2" ref="B61:T61">(100*B53)/$B53</f>
        <v>100</v>
      </c>
      <c r="C61" s="29">
        <f t="shared" si="2"/>
        <v>110.07676097661593</v>
      </c>
      <c r="D61" s="29">
        <f t="shared" si="2"/>
        <v>122.00358543778201</v>
      </c>
      <c r="E61" s="29">
        <f t="shared" si="2"/>
        <v>134.55720949760533</v>
      </c>
      <c r="F61" s="29">
        <f t="shared" si="2"/>
        <v>147.08836096853045</v>
      </c>
      <c r="G61" s="29">
        <f t="shared" si="2"/>
        <v>160.76831684928905</v>
      </c>
      <c r="H61" s="29">
        <f t="shared" si="2"/>
        <v>175.91328230217778</v>
      </c>
      <c r="I61" s="29">
        <f t="shared" si="2"/>
        <v>190.00893903462875</v>
      </c>
      <c r="J61" s="29">
        <f t="shared" si="2"/>
        <v>202.97959643184825</v>
      </c>
      <c r="K61" s="29">
        <f t="shared" si="2"/>
        <v>216.00043671366652</v>
      </c>
      <c r="L61" s="29">
        <f t="shared" si="2"/>
        <v>229.58699995393664</v>
      </c>
      <c r="M61" s="29">
        <f t="shared" si="2"/>
        <v>243.4935354554975</v>
      </c>
      <c r="N61" s="29">
        <f t="shared" si="2"/>
        <v>257.03356655496304</v>
      </c>
      <c r="O61" s="29">
        <f t="shared" si="2"/>
        <v>269.7393494893783</v>
      </c>
      <c r="P61" s="29">
        <f t="shared" si="2"/>
        <v>281.6367695801155</v>
      </c>
      <c r="Q61" s="29">
        <f t="shared" si="2"/>
        <v>292.8396624335801</v>
      </c>
      <c r="R61" s="29">
        <f t="shared" si="2"/>
        <v>303.3860453885971</v>
      </c>
      <c r="S61" s="29">
        <f t="shared" si="2"/>
        <v>313.21454144156564</v>
      </c>
      <c r="T61" s="29">
        <f t="shared" si="2"/>
        <v>322.2014637227075</v>
      </c>
    </row>
  </sheetData>
  <mergeCells count="3">
    <mergeCell ref="A1:M1"/>
    <mergeCell ref="A2:M2"/>
    <mergeCell ref="A36:M36"/>
  </mergeCells>
  <printOptions/>
  <pageMargins left="0" right="0.11811023622047245" top="0.15748031496062992" bottom="0.15748031496062992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04"/>
  <sheetViews>
    <sheetView showGridLines="0" workbookViewId="0" topLeftCell="A1">
      <selection activeCell="P4" sqref="P4"/>
    </sheetView>
  </sheetViews>
  <sheetFormatPr defaultColWidth="9.140625" defaultRowHeight="15"/>
  <cols>
    <col min="1" max="1" width="16.7109375" style="15" customWidth="1"/>
    <col min="2" max="2" width="15.28125" style="15" customWidth="1"/>
    <col min="3" max="6" width="9.140625" style="15" customWidth="1"/>
    <col min="7" max="7" width="10.00390625" style="15" customWidth="1"/>
    <col min="8" max="12" width="9.140625" style="15" customWidth="1"/>
    <col min="13" max="13" width="14.28125" style="15" customWidth="1"/>
    <col min="14" max="14" width="14.7109375" style="15" bestFit="1" customWidth="1"/>
    <col min="15" max="15" width="11.7109375" style="15" customWidth="1"/>
    <col min="16" max="16384" width="9.140625" style="15" customWidth="1"/>
  </cols>
  <sheetData>
    <row r="1" spans="1:16" ht="15">
      <c r="A1" s="258" t="s">
        <v>311</v>
      </c>
      <c r="B1" s="285"/>
      <c r="C1" s="285"/>
      <c r="D1" s="285"/>
      <c r="E1" s="285"/>
      <c r="F1" s="285"/>
      <c r="G1" s="259"/>
      <c r="I1" s="258" t="s">
        <v>312</v>
      </c>
      <c r="J1" s="259"/>
      <c r="K1" s="259"/>
      <c r="L1" s="259"/>
      <c r="M1" s="259"/>
      <c r="N1" s="259"/>
      <c r="O1" s="259"/>
      <c r="P1" s="22"/>
    </row>
    <row r="2" spans="1:16" ht="15">
      <c r="A2" s="260"/>
      <c r="B2" s="260"/>
      <c r="C2" s="260"/>
      <c r="D2" s="260"/>
      <c r="E2" s="260"/>
      <c r="F2" s="260"/>
      <c r="G2" s="260"/>
      <c r="I2" s="260"/>
      <c r="J2" s="259"/>
      <c r="K2" s="259"/>
      <c r="L2" s="259"/>
      <c r="M2" s="259"/>
      <c r="N2" s="259"/>
      <c r="O2" s="259"/>
      <c r="P2" s="18"/>
    </row>
    <row r="3" ht="15">
      <c r="P3" s="18"/>
    </row>
    <row r="21" spans="1:15" ht="15">
      <c r="A21" s="261" t="s">
        <v>255</v>
      </c>
      <c r="B21" s="259"/>
      <c r="C21" s="259"/>
      <c r="D21" s="259"/>
      <c r="E21" s="259"/>
      <c r="F21" s="259"/>
      <c r="G21" s="259"/>
      <c r="I21" s="261" t="s">
        <v>255</v>
      </c>
      <c r="J21" s="259"/>
      <c r="K21" s="259"/>
      <c r="L21" s="259"/>
      <c r="M21" s="259"/>
      <c r="N21" s="259"/>
      <c r="O21" s="259"/>
    </row>
    <row r="32" ht="15">
      <c r="A32" s="15" t="s">
        <v>166</v>
      </c>
    </row>
    <row r="35" spans="1:14" ht="15">
      <c r="A35" s="25" t="s">
        <v>69</v>
      </c>
      <c r="B35" s="25" t="s">
        <v>45</v>
      </c>
      <c r="M35" s="25" t="s">
        <v>69</v>
      </c>
      <c r="N35" s="25" t="s">
        <v>46</v>
      </c>
    </row>
    <row r="36" spans="1:15" ht="15">
      <c r="A36" s="36" t="s">
        <v>70</v>
      </c>
      <c r="B36" s="36">
        <v>22920851642</v>
      </c>
      <c r="C36" s="16">
        <f>B36/$B$46</f>
        <v>0.1964414495899344</v>
      </c>
      <c r="M36" s="36" t="s">
        <v>70</v>
      </c>
      <c r="N36" s="36">
        <v>22977184377</v>
      </c>
      <c r="O36" s="16">
        <f>N36/$N$46</f>
        <v>0.15972421643321985</v>
      </c>
    </row>
    <row r="37" spans="1:15" ht="15">
      <c r="A37" s="36" t="s">
        <v>16</v>
      </c>
      <c r="B37" s="36">
        <v>16508828010</v>
      </c>
      <c r="C37" s="16">
        <f aca="true" t="shared" si="0" ref="C37:C42">B37/$B$46</f>
        <v>0.14148767925240743</v>
      </c>
      <c r="M37" s="36" t="s">
        <v>20</v>
      </c>
      <c r="N37" s="36">
        <v>20802003592</v>
      </c>
      <c r="O37" s="16">
        <f aca="true" t="shared" si="1" ref="O37:O42">N37/$N$46</f>
        <v>0.14460360631910618</v>
      </c>
    </row>
    <row r="38" spans="1:15" ht="15">
      <c r="A38" s="36" t="s">
        <v>20</v>
      </c>
      <c r="B38" s="36">
        <v>13789249797</v>
      </c>
      <c r="C38" s="16">
        <f t="shared" si="0"/>
        <v>0.1181797370005589</v>
      </c>
      <c r="M38" s="36" t="s">
        <v>19</v>
      </c>
      <c r="N38" s="36">
        <v>20631969989</v>
      </c>
      <c r="O38" s="16">
        <f t="shared" si="1"/>
        <v>0.1434216301656799</v>
      </c>
    </row>
    <row r="39" spans="1:15" ht="15">
      <c r="A39" s="36" t="s">
        <v>15</v>
      </c>
      <c r="B39" s="36">
        <v>10915683107</v>
      </c>
      <c r="C39" s="16">
        <f t="shared" si="0"/>
        <v>0.09355204799084572</v>
      </c>
      <c r="M39" s="36" t="s">
        <v>16</v>
      </c>
      <c r="N39" s="36">
        <v>20360611792</v>
      </c>
      <c r="O39" s="16">
        <f t="shared" si="1"/>
        <v>0.14153530350887936</v>
      </c>
    </row>
    <row r="40" spans="1:15" ht="15">
      <c r="A40" s="36" t="s">
        <v>68</v>
      </c>
      <c r="B40" s="36">
        <v>9317012842</v>
      </c>
      <c r="C40" s="16">
        <f t="shared" si="0"/>
        <v>0.07985076371144877</v>
      </c>
      <c r="M40" s="36" t="s">
        <v>68</v>
      </c>
      <c r="N40" s="36">
        <v>10551661515</v>
      </c>
      <c r="O40" s="16">
        <f t="shared" si="1"/>
        <v>0.07334910317553815</v>
      </c>
    </row>
    <row r="41" spans="1:15" ht="15">
      <c r="A41" s="36" t="s">
        <v>19</v>
      </c>
      <c r="B41" s="36">
        <v>6705776590</v>
      </c>
      <c r="C41" s="16">
        <f t="shared" si="0"/>
        <v>0.057471358156345735</v>
      </c>
      <c r="M41" s="36" t="s">
        <v>15</v>
      </c>
      <c r="N41" s="36">
        <v>8955104011</v>
      </c>
      <c r="O41" s="16">
        <f t="shared" si="1"/>
        <v>0.062250750473444715</v>
      </c>
    </row>
    <row r="42" spans="1:15" ht="15">
      <c r="A42" s="36" t="s">
        <v>14</v>
      </c>
      <c r="B42" s="36">
        <v>4889665512</v>
      </c>
      <c r="C42" s="16">
        <f t="shared" si="0"/>
        <v>0.04190651360559026</v>
      </c>
      <c r="M42" s="36" t="s">
        <v>18</v>
      </c>
      <c r="N42" s="36">
        <f>SUM(N56:N103)</f>
        <v>39576822979</v>
      </c>
      <c r="O42" s="16">
        <f t="shared" si="1"/>
        <v>0.2751153899241318</v>
      </c>
    </row>
    <row r="43" spans="1:15" ht="15">
      <c r="A43" s="36" t="s">
        <v>18</v>
      </c>
      <c r="B43" s="49">
        <f>SUM(B57:B103)</f>
        <v>31633254753</v>
      </c>
      <c r="C43" s="16">
        <f>1-SUM(C36:C42)</f>
        <v>0.27111045069286877</v>
      </c>
      <c r="M43" s="36"/>
      <c r="N43" s="49"/>
      <c r="O43" s="16"/>
    </row>
    <row r="44" spans="1:3" ht="15">
      <c r="A44" s="50"/>
      <c r="B44" s="45"/>
      <c r="C44" s="16"/>
    </row>
    <row r="46" spans="1:14" ht="15">
      <c r="A46" s="51" t="s">
        <v>3</v>
      </c>
      <c r="B46" s="45">
        <f>SUM(B50:B103)</f>
        <v>116680322253</v>
      </c>
      <c r="M46" s="50" t="s">
        <v>3</v>
      </c>
      <c r="N46" s="45">
        <f>SUM(N50:N103)</f>
        <v>143855358255</v>
      </c>
    </row>
    <row r="49" spans="1:14" ht="12.75">
      <c r="A49" s="237" t="s">
        <v>69</v>
      </c>
      <c r="B49" s="237" t="s">
        <v>282</v>
      </c>
      <c r="M49" s="237" t="s">
        <v>69</v>
      </c>
      <c r="N49" s="237" t="s">
        <v>282</v>
      </c>
    </row>
    <row r="50" spans="1:15" ht="12.75">
      <c r="A50" s="237" t="s">
        <v>218</v>
      </c>
      <c r="B50" s="248">
        <v>22920851642</v>
      </c>
      <c r="C50" s="60">
        <f>B50/$B$104</f>
        <v>0.1964414495899344</v>
      </c>
      <c r="M50" s="237" t="s">
        <v>218</v>
      </c>
      <c r="N50" s="248">
        <v>22977184377</v>
      </c>
      <c r="O50" s="60">
        <f>N50/$N$104</f>
        <v>0.15972421643321985</v>
      </c>
    </row>
    <row r="51" spans="1:15" ht="12.75">
      <c r="A51" s="237" t="s">
        <v>179</v>
      </c>
      <c r="B51" s="248">
        <v>16508828010</v>
      </c>
      <c r="C51" s="60">
        <f aca="true" t="shared" si="2" ref="C51:C103">B51/$B$104</f>
        <v>0.14148767925240743</v>
      </c>
      <c r="M51" s="237" t="s">
        <v>194</v>
      </c>
      <c r="N51" s="248">
        <v>20802003592</v>
      </c>
      <c r="O51" s="60">
        <f aca="true" t="shared" si="3" ref="O51:O103">N51/$N$104</f>
        <v>0.14460360631910618</v>
      </c>
    </row>
    <row r="52" spans="1:15" ht="12.75">
      <c r="A52" s="237" t="s">
        <v>194</v>
      </c>
      <c r="B52" s="248">
        <v>13789249797</v>
      </c>
      <c r="C52" s="60">
        <f t="shared" si="2"/>
        <v>0.1181797370005589</v>
      </c>
      <c r="M52" s="237" t="s">
        <v>180</v>
      </c>
      <c r="N52" s="248">
        <v>20631969989</v>
      </c>
      <c r="O52" s="60">
        <f t="shared" si="3"/>
        <v>0.1434216301656799</v>
      </c>
    </row>
    <row r="53" spans="1:15" ht="12.75">
      <c r="A53" s="237" t="s">
        <v>203</v>
      </c>
      <c r="B53" s="248">
        <v>10915683107</v>
      </c>
      <c r="C53" s="60">
        <f t="shared" si="2"/>
        <v>0.09355204799084572</v>
      </c>
      <c r="M53" s="237" t="s">
        <v>179</v>
      </c>
      <c r="N53" s="248">
        <v>20360611792</v>
      </c>
      <c r="O53" s="60">
        <f t="shared" si="3"/>
        <v>0.14153530350887936</v>
      </c>
    </row>
    <row r="54" spans="1:15" ht="12.75">
      <c r="A54" s="237" t="s">
        <v>215</v>
      </c>
      <c r="B54" s="248">
        <v>9317012842</v>
      </c>
      <c r="C54" s="60">
        <f t="shared" si="2"/>
        <v>0.07985076371144877</v>
      </c>
      <c r="M54" s="237" t="s">
        <v>215</v>
      </c>
      <c r="N54" s="248">
        <v>10551661515</v>
      </c>
      <c r="O54" s="60">
        <f t="shared" si="3"/>
        <v>0.07334910317553815</v>
      </c>
    </row>
    <row r="55" spans="1:15" ht="12.75">
      <c r="A55" s="237" t="s">
        <v>180</v>
      </c>
      <c r="B55" s="248">
        <v>6705776590</v>
      </c>
      <c r="C55" s="60">
        <f t="shared" si="2"/>
        <v>0.057471358156345735</v>
      </c>
      <c r="M55" s="237" t="s">
        <v>203</v>
      </c>
      <c r="N55" s="248">
        <v>8955104011</v>
      </c>
      <c r="O55" s="60">
        <f t="shared" si="3"/>
        <v>0.062250750473444715</v>
      </c>
    </row>
    <row r="56" spans="1:15" ht="12.75">
      <c r="A56" s="237" t="s">
        <v>193</v>
      </c>
      <c r="B56" s="248">
        <v>4889665512</v>
      </c>
      <c r="C56" s="60">
        <f t="shared" si="2"/>
        <v>0.04190651360559026</v>
      </c>
      <c r="M56" s="237" t="s">
        <v>193</v>
      </c>
      <c r="N56" s="248">
        <v>3454307735</v>
      </c>
      <c r="O56" s="60">
        <f t="shared" si="3"/>
        <v>0.024012367539878815</v>
      </c>
    </row>
    <row r="57" spans="1:15" ht="12.75">
      <c r="A57" s="237" t="s">
        <v>175</v>
      </c>
      <c r="B57" s="248">
        <v>4547755751</v>
      </c>
      <c r="C57" s="60">
        <f t="shared" si="2"/>
        <v>0.03897620149813283</v>
      </c>
      <c r="M57" s="237" t="s">
        <v>168</v>
      </c>
      <c r="N57" s="248">
        <v>3384623797</v>
      </c>
      <c r="O57" s="60">
        <f t="shared" si="3"/>
        <v>0.023527964742198683</v>
      </c>
    </row>
    <row r="58" spans="1:15" ht="12.75">
      <c r="A58" s="237" t="s">
        <v>168</v>
      </c>
      <c r="B58" s="248">
        <v>4187941241</v>
      </c>
      <c r="C58" s="60">
        <f t="shared" si="2"/>
        <v>0.03589243807468421</v>
      </c>
      <c r="M58" s="237" t="s">
        <v>184</v>
      </c>
      <c r="N58" s="248">
        <v>2847434610</v>
      </c>
      <c r="O58" s="60">
        <f t="shared" si="3"/>
        <v>0.019793733403747103</v>
      </c>
    </row>
    <row r="59" spans="1:15" ht="12.75">
      <c r="A59" s="237" t="s">
        <v>184</v>
      </c>
      <c r="B59" s="248">
        <v>2307993277</v>
      </c>
      <c r="C59" s="60">
        <f t="shared" si="2"/>
        <v>0.019780484253339115</v>
      </c>
      <c r="M59" s="237" t="s">
        <v>214</v>
      </c>
      <c r="N59" s="248">
        <v>2592895361</v>
      </c>
      <c r="O59" s="60">
        <f t="shared" si="3"/>
        <v>0.018024322433675345</v>
      </c>
    </row>
    <row r="60" spans="1:15" ht="12.75">
      <c r="A60" s="237" t="s">
        <v>172</v>
      </c>
      <c r="B60" s="248">
        <v>2196350691</v>
      </c>
      <c r="C60" s="60">
        <f t="shared" si="2"/>
        <v>0.018823659796187518</v>
      </c>
      <c r="M60" s="237" t="s">
        <v>175</v>
      </c>
      <c r="N60" s="248">
        <v>2433562111</v>
      </c>
      <c r="O60" s="60">
        <f t="shared" si="3"/>
        <v>0.01691672900140594</v>
      </c>
    </row>
    <row r="61" spans="1:15" ht="12.75">
      <c r="A61" s="237" t="s">
        <v>176</v>
      </c>
      <c r="B61" s="248">
        <v>1776542653</v>
      </c>
      <c r="C61" s="60">
        <f t="shared" si="2"/>
        <v>0.015225726315255551</v>
      </c>
      <c r="M61" s="237" t="s">
        <v>208</v>
      </c>
      <c r="N61" s="248">
        <v>2347558354</v>
      </c>
      <c r="O61" s="60">
        <f t="shared" si="3"/>
        <v>0.01631888017572961</v>
      </c>
    </row>
    <row r="62" spans="1:15" ht="12.75">
      <c r="A62" s="237" t="s">
        <v>200</v>
      </c>
      <c r="B62" s="248">
        <v>1326300154</v>
      </c>
      <c r="C62" s="60">
        <f t="shared" si="2"/>
        <v>0.011366956556086296</v>
      </c>
      <c r="M62" s="237" t="s">
        <v>182</v>
      </c>
      <c r="N62" s="248">
        <v>2096027928</v>
      </c>
      <c r="O62" s="60">
        <f t="shared" si="3"/>
        <v>0.014570384818649243</v>
      </c>
    </row>
    <row r="63" spans="1:15" ht="12.75">
      <c r="A63" s="237" t="s">
        <v>187</v>
      </c>
      <c r="B63" s="248">
        <v>1320813240</v>
      </c>
      <c r="C63" s="60">
        <f t="shared" si="2"/>
        <v>0.01131993136885633</v>
      </c>
      <c r="M63" s="237" t="s">
        <v>189</v>
      </c>
      <c r="N63" s="248">
        <v>1888565572</v>
      </c>
      <c r="O63" s="60">
        <f t="shared" si="3"/>
        <v>0.0131282254266282</v>
      </c>
    </row>
    <row r="64" spans="1:15" ht="12.75">
      <c r="A64" s="237" t="s">
        <v>189</v>
      </c>
      <c r="B64" s="248">
        <v>1283559928</v>
      </c>
      <c r="C64" s="60">
        <f t="shared" si="2"/>
        <v>0.011000654636664735</v>
      </c>
      <c r="M64" s="237" t="s">
        <v>176</v>
      </c>
      <c r="N64" s="248">
        <v>1560645866</v>
      </c>
      <c r="O64" s="60">
        <f t="shared" si="3"/>
        <v>0.01084871557744535</v>
      </c>
    </row>
    <row r="65" spans="1:15" ht="12.75">
      <c r="A65" s="237" t="s">
        <v>174</v>
      </c>
      <c r="B65" s="248">
        <v>1120990152</v>
      </c>
      <c r="C65" s="60">
        <f t="shared" si="2"/>
        <v>0.009607362495702893</v>
      </c>
      <c r="M65" s="237" t="s">
        <v>174</v>
      </c>
      <c r="N65" s="248">
        <v>1199340132</v>
      </c>
      <c r="O65" s="60">
        <f t="shared" si="3"/>
        <v>0.008337125196782959</v>
      </c>
    </row>
    <row r="66" spans="1:15" ht="12.75">
      <c r="A66" s="237" t="s">
        <v>201</v>
      </c>
      <c r="B66" s="248">
        <v>1091578914</v>
      </c>
      <c r="C66" s="60">
        <f t="shared" si="2"/>
        <v>0.009355295673876442</v>
      </c>
      <c r="M66" s="237" t="s">
        <v>196</v>
      </c>
      <c r="N66" s="248">
        <v>1112576050</v>
      </c>
      <c r="O66" s="60">
        <f t="shared" si="3"/>
        <v>0.00773399102748632</v>
      </c>
    </row>
    <row r="67" spans="1:15" ht="12.75">
      <c r="A67" s="237" t="s">
        <v>183</v>
      </c>
      <c r="B67" s="248">
        <v>1045811190</v>
      </c>
      <c r="C67" s="60">
        <f t="shared" si="2"/>
        <v>0.008963046808632814</v>
      </c>
      <c r="M67" s="237" t="s">
        <v>216</v>
      </c>
      <c r="N67" s="248">
        <v>972649451</v>
      </c>
      <c r="O67" s="60">
        <f t="shared" si="3"/>
        <v>0.0067613015100617116</v>
      </c>
    </row>
    <row r="68" spans="1:15" ht="12.75">
      <c r="A68" s="237" t="s">
        <v>195</v>
      </c>
      <c r="B68" s="248">
        <v>985901979</v>
      </c>
      <c r="C68" s="60">
        <f t="shared" si="2"/>
        <v>0.008449599383709717</v>
      </c>
      <c r="M68" s="237" t="s">
        <v>198</v>
      </c>
      <c r="N68" s="248">
        <v>949423023</v>
      </c>
      <c r="O68" s="60">
        <f t="shared" si="3"/>
        <v>0.006599844694815188</v>
      </c>
    </row>
    <row r="69" spans="1:15" ht="12.75">
      <c r="A69" s="237" t="s">
        <v>173</v>
      </c>
      <c r="B69" s="248">
        <v>921745248</v>
      </c>
      <c r="C69" s="60">
        <f t="shared" si="2"/>
        <v>0.007899748905401235</v>
      </c>
      <c r="M69" s="237" t="s">
        <v>186</v>
      </c>
      <c r="N69" s="248">
        <v>929146355</v>
      </c>
      <c r="O69" s="60">
        <f t="shared" si="3"/>
        <v>0.006458892920435972</v>
      </c>
    </row>
    <row r="70" spans="1:15" ht="12.75">
      <c r="A70" s="237" t="s">
        <v>198</v>
      </c>
      <c r="B70" s="248">
        <v>866163384</v>
      </c>
      <c r="C70" s="60">
        <f t="shared" si="2"/>
        <v>0.0074233886852136275</v>
      </c>
      <c r="M70" s="237" t="s">
        <v>173</v>
      </c>
      <c r="N70" s="248">
        <v>909748372</v>
      </c>
      <c r="O70" s="60">
        <f t="shared" si="3"/>
        <v>0.006324049260559119</v>
      </c>
    </row>
    <row r="71" spans="1:15" ht="12.75">
      <c r="A71" s="237" t="s">
        <v>182</v>
      </c>
      <c r="B71" s="248">
        <v>720522444</v>
      </c>
      <c r="C71" s="60">
        <f t="shared" si="2"/>
        <v>0.006175183870658829</v>
      </c>
      <c r="M71" s="237" t="s">
        <v>206</v>
      </c>
      <c r="N71" s="248">
        <v>860739707</v>
      </c>
      <c r="O71" s="60">
        <f t="shared" si="3"/>
        <v>0.00598336911075805</v>
      </c>
    </row>
    <row r="72" spans="1:15" ht="12.75">
      <c r="A72" s="237" t="s">
        <v>216</v>
      </c>
      <c r="B72" s="248">
        <v>632035376</v>
      </c>
      <c r="C72" s="60">
        <f t="shared" si="2"/>
        <v>0.0054168120536172894</v>
      </c>
      <c r="M72" s="237" t="s">
        <v>183</v>
      </c>
      <c r="N72" s="248">
        <v>838552431</v>
      </c>
      <c r="O72" s="60">
        <f t="shared" si="3"/>
        <v>0.0058291358846263505</v>
      </c>
    </row>
    <row r="73" spans="1:15" ht="12.75">
      <c r="A73" s="237" t="s">
        <v>186</v>
      </c>
      <c r="B73" s="248">
        <v>577305981</v>
      </c>
      <c r="C73" s="60">
        <f t="shared" si="2"/>
        <v>0.004947757855418134</v>
      </c>
      <c r="M73" s="237" t="s">
        <v>191</v>
      </c>
      <c r="N73" s="248">
        <v>772041997</v>
      </c>
      <c r="O73" s="60">
        <f t="shared" si="3"/>
        <v>0.005366793467862821</v>
      </c>
    </row>
    <row r="74" spans="1:15" ht="12.75">
      <c r="A74" s="237" t="s">
        <v>191</v>
      </c>
      <c r="B74" s="248">
        <v>462658492</v>
      </c>
      <c r="C74" s="60">
        <f t="shared" si="2"/>
        <v>0.003965180101206864</v>
      </c>
      <c r="M74" s="237" t="s">
        <v>200</v>
      </c>
      <c r="N74" s="248">
        <v>681980507</v>
      </c>
      <c r="O74" s="60">
        <f t="shared" si="3"/>
        <v>0.004740737608057059</v>
      </c>
    </row>
    <row r="75" spans="1:15" ht="12.75">
      <c r="A75" s="237" t="s">
        <v>217</v>
      </c>
      <c r="B75" s="248">
        <v>446485465</v>
      </c>
      <c r="C75" s="60">
        <f t="shared" si="2"/>
        <v>0.003826570379467051</v>
      </c>
      <c r="M75" s="237" t="s">
        <v>197</v>
      </c>
      <c r="N75" s="248">
        <v>647464528</v>
      </c>
      <c r="O75" s="60">
        <f t="shared" si="3"/>
        <v>0.004500802304856073</v>
      </c>
    </row>
    <row r="76" spans="1:15" ht="12.75">
      <c r="A76" s="237" t="s">
        <v>219</v>
      </c>
      <c r="B76" s="248">
        <v>434006409</v>
      </c>
      <c r="C76" s="60">
        <f t="shared" si="2"/>
        <v>0.0037196195606911016</v>
      </c>
      <c r="M76" s="237" t="s">
        <v>171</v>
      </c>
      <c r="N76" s="248">
        <v>609171408</v>
      </c>
      <c r="O76" s="60">
        <f t="shared" si="3"/>
        <v>0.004234610482288566</v>
      </c>
    </row>
    <row r="77" spans="1:15" ht="12.75">
      <c r="A77" s="237" t="s">
        <v>197</v>
      </c>
      <c r="B77" s="248">
        <v>427890221</v>
      </c>
      <c r="C77" s="60">
        <f t="shared" si="2"/>
        <v>0.003667201227574587</v>
      </c>
      <c r="M77" s="237" t="s">
        <v>169</v>
      </c>
      <c r="N77" s="248">
        <v>602845167</v>
      </c>
      <c r="O77" s="60">
        <f t="shared" si="3"/>
        <v>0.004190634080736766</v>
      </c>
    </row>
    <row r="78" spans="1:15" ht="12.75">
      <c r="A78" s="237" t="s">
        <v>208</v>
      </c>
      <c r="B78" s="248">
        <v>422090609</v>
      </c>
      <c r="C78" s="60">
        <f t="shared" si="2"/>
        <v>0.003617496085456239</v>
      </c>
      <c r="M78" s="237" t="s">
        <v>195</v>
      </c>
      <c r="N78" s="248">
        <v>556202954</v>
      </c>
      <c r="O78" s="60">
        <f t="shared" si="3"/>
        <v>0.0038664041489095383</v>
      </c>
    </row>
    <row r="79" spans="1:15" ht="12.75">
      <c r="A79" s="237" t="s">
        <v>220</v>
      </c>
      <c r="B79" s="248">
        <v>333211257</v>
      </c>
      <c r="C79" s="60">
        <f t="shared" si="2"/>
        <v>0.002855762227648739</v>
      </c>
      <c r="M79" s="237" t="s">
        <v>217</v>
      </c>
      <c r="N79" s="248">
        <v>510259800</v>
      </c>
      <c r="O79" s="60">
        <f t="shared" si="3"/>
        <v>0.0035470336745851787</v>
      </c>
    </row>
    <row r="80" spans="1:15" ht="12.75">
      <c r="A80" s="237" t="s">
        <v>205</v>
      </c>
      <c r="B80" s="248">
        <v>281874801</v>
      </c>
      <c r="C80" s="60">
        <f t="shared" si="2"/>
        <v>0.0024157869601080283</v>
      </c>
      <c r="M80" s="237" t="s">
        <v>177</v>
      </c>
      <c r="N80" s="248">
        <v>473767964</v>
      </c>
      <c r="O80" s="60">
        <f t="shared" si="3"/>
        <v>0.003293363345981123</v>
      </c>
    </row>
    <row r="81" spans="1:15" ht="12.75">
      <c r="A81" s="237" t="s">
        <v>199</v>
      </c>
      <c r="B81" s="248">
        <v>271811450</v>
      </c>
      <c r="C81" s="60">
        <f t="shared" si="2"/>
        <v>0.0023295397608743868</v>
      </c>
      <c r="M81" s="237" t="s">
        <v>187</v>
      </c>
      <c r="N81" s="248">
        <v>440000076</v>
      </c>
      <c r="O81" s="60">
        <f t="shared" si="3"/>
        <v>0.003058628342644351</v>
      </c>
    </row>
    <row r="82" spans="1:15" ht="12.75">
      <c r="A82" s="237" t="s">
        <v>207</v>
      </c>
      <c r="B82" s="248">
        <v>224010190</v>
      </c>
      <c r="C82" s="60">
        <f t="shared" si="2"/>
        <v>0.0019198626270012758</v>
      </c>
      <c r="M82" s="237" t="s">
        <v>204</v>
      </c>
      <c r="N82" s="248">
        <v>415273810</v>
      </c>
      <c r="O82" s="60">
        <f t="shared" si="3"/>
        <v>0.002886745513252832</v>
      </c>
    </row>
    <row r="83" spans="1:15" ht="12.75">
      <c r="A83" s="237" t="s">
        <v>202</v>
      </c>
      <c r="B83" s="248">
        <v>219973220</v>
      </c>
      <c r="C83" s="60">
        <f t="shared" si="2"/>
        <v>0.00188526407668834</v>
      </c>
      <c r="M83" s="237" t="s">
        <v>201</v>
      </c>
      <c r="N83" s="248">
        <v>372270899</v>
      </c>
      <c r="O83" s="60">
        <f t="shared" si="3"/>
        <v>0.002587813923066442</v>
      </c>
    </row>
    <row r="84" spans="1:15" ht="12.75">
      <c r="A84" s="237" t="s">
        <v>192</v>
      </c>
      <c r="B84" s="248">
        <v>207536982</v>
      </c>
      <c r="C84" s="60">
        <f t="shared" si="2"/>
        <v>0.0017786802263880786</v>
      </c>
      <c r="M84" s="237" t="s">
        <v>219</v>
      </c>
      <c r="N84" s="248">
        <v>350364442</v>
      </c>
      <c r="O84" s="60">
        <f t="shared" si="3"/>
        <v>0.002435532789671547</v>
      </c>
    </row>
    <row r="85" spans="1:15" ht="12.75">
      <c r="A85" s="237" t="s">
        <v>206</v>
      </c>
      <c r="B85" s="248">
        <v>184220650</v>
      </c>
      <c r="C85" s="60">
        <f t="shared" si="2"/>
        <v>0.001578849341884325</v>
      </c>
      <c r="M85" s="237" t="s">
        <v>178</v>
      </c>
      <c r="N85" s="248">
        <v>349966532</v>
      </c>
      <c r="O85" s="60">
        <f t="shared" si="3"/>
        <v>0.00243276674741336</v>
      </c>
    </row>
    <row r="86" spans="1:15" ht="12.75">
      <c r="A86" s="237" t="s">
        <v>212</v>
      </c>
      <c r="B86" s="248">
        <v>122059204</v>
      </c>
      <c r="C86" s="60">
        <f t="shared" si="2"/>
        <v>0.001046099304862536</v>
      </c>
      <c r="M86" s="237" t="s">
        <v>172</v>
      </c>
      <c r="N86" s="248">
        <v>331732733</v>
      </c>
      <c r="O86" s="60">
        <f t="shared" si="3"/>
        <v>0.0023060158274533366</v>
      </c>
    </row>
    <row r="87" spans="1:15" ht="12.75">
      <c r="A87" s="237" t="s">
        <v>213</v>
      </c>
      <c r="B87" s="248">
        <v>115918781</v>
      </c>
      <c r="C87" s="60">
        <f t="shared" si="2"/>
        <v>0.000993473267485937</v>
      </c>
      <c r="M87" s="237" t="s">
        <v>205</v>
      </c>
      <c r="N87" s="248">
        <v>279540939</v>
      </c>
      <c r="O87" s="60">
        <f t="shared" si="3"/>
        <v>0.0019432083892522228</v>
      </c>
    </row>
    <row r="88" spans="1:15" ht="12.75">
      <c r="A88" s="237" t="s">
        <v>169</v>
      </c>
      <c r="B88" s="248">
        <v>110345644</v>
      </c>
      <c r="C88" s="60">
        <f t="shared" si="2"/>
        <v>0.000945709112464873</v>
      </c>
      <c r="M88" s="237" t="s">
        <v>202</v>
      </c>
      <c r="N88" s="248">
        <v>269625046</v>
      </c>
      <c r="O88" s="60">
        <f t="shared" si="3"/>
        <v>0.0018742787844027256</v>
      </c>
    </row>
    <row r="89" spans="1:15" ht="12.75">
      <c r="A89" s="237" t="s">
        <v>214</v>
      </c>
      <c r="B89" s="248">
        <v>104507038</v>
      </c>
      <c r="C89" s="60">
        <f t="shared" si="2"/>
        <v>0.0008956697751776477</v>
      </c>
      <c r="M89" s="237" t="s">
        <v>213</v>
      </c>
      <c r="N89" s="248">
        <v>210539205</v>
      </c>
      <c r="O89" s="60">
        <f t="shared" si="3"/>
        <v>0.0014635478827753868</v>
      </c>
    </row>
    <row r="90" spans="1:15" ht="12.75">
      <c r="A90" s="237" t="s">
        <v>177</v>
      </c>
      <c r="B90" s="248">
        <v>71673716</v>
      </c>
      <c r="C90" s="60">
        <f t="shared" si="2"/>
        <v>0.0006142742376438472</v>
      </c>
      <c r="M90" s="237" t="s">
        <v>207</v>
      </c>
      <c r="N90" s="248">
        <v>209986794</v>
      </c>
      <c r="O90" s="60">
        <f t="shared" si="3"/>
        <v>0.0014597078381173296</v>
      </c>
    </row>
    <row r="91" spans="1:15" ht="12.75">
      <c r="A91" s="237" t="s">
        <v>204</v>
      </c>
      <c r="B91" s="248">
        <v>52785860</v>
      </c>
      <c r="C91" s="60">
        <f t="shared" si="2"/>
        <v>0.0004523972764280123</v>
      </c>
      <c r="M91" s="237" t="s">
        <v>220</v>
      </c>
      <c r="N91" s="248">
        <v>174461594</v>
      </c>
      <c r="O91" s="60">
        <f t="shared" si="3"/>
        <v>0.0012127570089585885</v>
      </c>
    </row>
    <row r="92" spans="1:15" ht="12.75">
      <c r="A92" s="237" t="s">
        <v>171</v>
      </c>
      <c r="B92" s="248">
        <v>40937105</v>
      </c>
      <c r="C92" s="60">
        <f t="shared" si="2"/>
        <v>0.0003508484053655196</v>
      </c>
      <c r="M92" s="237" t="s">
        <v>185</v>
      </c>
      <c r="N92" s="248">
        <v>136477572</v>
      </c>
      <c r="O92" s="60">
        <f t="shared" si="3"/>
        <v>0.0009487138585277996</v>
      </c>
    </row>
    <row r="93" spans="1:15" ht="12.75">
      <c r="A93" s="237" t="s">
        <v>196</v>
      </c>
      <c r="B93" s="248">
        <v>39813995</v>
      </c>
      <c r="C93" s="60">
        <f t="shared" si="2"/>
        <v>0.0003412228748706283</v>
      </c>
      <c r="M93" s="237" t="s">
        <v>188</v>
      </c>
      <c r="N93" s="248">
        <v>126991322</v>
      </c>
      <c r="O93" s="60">
        <f t="shared" si="3"/>
        <v>0.000882770885564745</v>
      </c>
    </row>
    <row r="94" spans="1:15" ht="12.75">
      <c r="A94" s="237" t="s">
        <v>170</v>
      </c>
      <c r="B94" s="248">
        <v>32194110</v>
      </c>
      <c r="C94" s="60">
        <f t="shared" si="2"/>
        <v>0.00027591721875941464</v>
      </c>
      <c r="M94" s="237" t="s">
        <v>199</v>
      </c>
      <c r="N94" s="248">
        <v>120626408</v>
      </c>
      <c r="O94" s="60">
        <f t="shared" si="3"/>
        <v>0.000838525651482345</v>
      </c>
    </row>
    <row r="95" spans="1:15" ht="12.75">
      <c r="A95" s="237" t="s">
        <v>178</v>
      </c>
      <c r="B95" s="248">
        <v>26592673</v>
      </c>
      <c r="C95" s="60">
        <f t="shared" si="2"/>
        <v>0.00022791052069892845</v>
      </c>
      <c r="M95" s="237" t="s">
        <v>167</v>
      </c>
      <c r="N95" s="248">
        <v>101311873</v>
      </c>
      <c r="O95" s="60">
        <f t="shared" si="3"/>
        <v>0.0007042620742733349</v>
      </c>
    </row>
    <row r="96" spans="1:15" ht="12.75">
      <c r="A96" s="237" t="s">
        <v>167</v>
      </c>
      <c r="B96" s="248">
        <v>16839697</v>
      </c>
      <c r="C96" s="60">
        <f t="shared" si="2"/>
        <v>0.00014432336725541593</v>
      </c>
      <c r="M96" s="237" t="s">
        <v>209</v>
      </c>
      <c r="N96" s="248">
        <v>91787882</v>
      </c>
      <c r="O96" s="60">
        <f t="shared" si="3"/>
        <v>0.0006380567475095056</v>
      </c>
    </row>
    <row r="97" spans="1:15" ht="12.75">
      <c r="A97" s="237" t="s">
        <v>190</v>
      </c>
      <c r="B97" s="248">
        <v>15691915</v>
      </c>
      <c r="C97" s="60">
        <f t="shared" si="2"/>
        <v>0.00013448638722453083</v>
      </c>
      <c r="M97" s="237" t="s">
        <v>170</v>
      </c>
      <c r="N97" s="248">
        <v>79957123</v>
      </c>
      <c r="O97" s="60">
        <f t="shared" si="3"/>
        <v>0.0005558160917319944</v>
      </c>
    </row>
    <row r="98" spans="1:15" ht="12.75">
      <c r="A98" s="237" t="s">
        <v>185</v>
      </c>
      <c r="B98" s="248">
        <v>14979979</v>
      </c>
      <c r="C98" s="60">
        <f t="shared" si="2"/>
        <v>0.000128384792831808</v>
      </c>
      <c r="M98" s="237" t="s">
        <v>211</v>
      </c>
      <c r="N98" s="248">
        <v>73056983</v>
      </c>
      <c r="O98" s="60">
        <f t="shared" si="3"/>
        <v>0.0005078502732619676</v>
      </c>
    </row>
    <row r="99" spans="1:15" ht="12.75">
      <c r="A99" s="237" t="s">
        <v>181</v>
      </c>
      <c r="B99" s="248">
        <v>13229792</v>
      </c>
      <c r="C99" s="60">
        <f t="shared" si="2"/>
        <v>0.00011338494567501801</v>
      </c>
      <c r="M99" s="237" t="s">
        <v>190</v>
      </c>
      <c r="N99" s="248">
        <v>61460183</v>
      </c>
      <c r="O99" s="60">
        <f t="shared" si="3"/>
        <v>0.00042723596635903423</v>
      </c>
    </row>
    <row r="100" spans="1:15" ht="12.75">
      <c r="A100" s="237" t="s">
        <v>209</v>
      </c>
      <c r="B100" s="248">
        <v>13070346</v>
      </c>
      <c r="C100" s="60">
        <f t="shared" si="2"/>
        <v>0.00011201842562329694</v>
      </c>
      <c r="M100" s="237" t="s">
        <v>181</v>
      </c>
      <c r="N100" s="248">
        <v>55026214</v>
      </c>
      <c r="O100" s="60">
        <f t="shared" si="3"/>
        <v>0.0003825107014954547</v>
      </c>
    </row>
    <row r="101" spans="1:15" ht="12.75">
      <c r="A101" s="237" t="s">
        <v>211</v>
      </c>
      <c r="B101" s="248">
        <v>10415390</v>
      </c>
      <c r="C101" s="60">
        <f t="shared" si="2"/>
        <v>8.926432322852285E-05</v>
      </c>
      <c r="M101" s="237" t="s">
        <v>212</v>
      </c>
      <c r="N101" s="248">
        <v>50881612</v>
      </c>
      <c r="O101" s="60">
        <f t="shared" si="3"/>
        <v>0.00035369980386692687</v>
      </c>
    </row>
    <row r="102" spans="1:15" ht="12.75">
      <c r="A102" s="237" t="s">
        <v>188</v>
      </c>
      <c r="B102" s="248">
        <v>6684822</v>
      </c>
      <c r="C102" s="60">
        <f t="shared" si="2"/>
        <v>5.729176840551728E-05</v>
      </c>
      <c r="M102" s="237" t="s">
        <v>210</v>
      </c>
      <c r="N102" s="248">
        <v>31649245</v>
      </c>
      <c r="O102" s="60">
        <f t="shared" si="3"/>
        <v>0.00022000741149939032</v>
      </c>
    </row>
    <row r="103" spans="1:15" ht="12.75">
      <c r="A103" s="237" t="s">
        <v>210</v>
      </c>
      <c r="B103" s="248">
        <v>433337</v>
      </c>
      <c r="C103" s="60">
        <f t="shared" si="2"/>
        <v>3.7138824407802694E-06</v>
      </c>
      <c r="M103" s="237" t="s">
        <v>192</v>
      </c>
      <c r="N103" s="248">
        <v>12303312</v>
      </c>
      <c r="O103" s="60">
        <f t="shared" si="3"/>
        <v>8.552557339011995E-05</v>
      </c>
    </row>
    <row r="104" spans="1:14" ht="15">
      <c r="A104" s="15" t="s">
        <v>227</v>
      </c>
      <c r="B104" s="45">
        <f>SUM(B50:B103)</f>
        <v>116680322253</v>
      </c>
      <c r="M104" s="15" t="s">
        <v>227</v>
      </c>
      <c r="N104" s="45">
        <f>SUM(N50:N103)</f>
        <v>143855358255</v>
      </c>
    </row>
  </sheetData>
  <mergeCells count="6">
    <mergeCell ref="A1:G1"/>
    <mergeCell ref="A2:G2"/>
    <mergeCell ref="A21:G21"/>
    <mergeCell ref="I2:O2"/>
    <mergeCell ref="I1:O1"/>
    <mergeCell ref="I21:O21"/>
  </mergeCells>
  <printOptions/>
  <pageMargins left="0.7" right="0.7" top="0.75" bottom="0.75" header="0.3" footer="0.3"/>
  <pageSetup fitToHeight="1" fitToWidth="1" horizontalDpi="600" verticalDpi="600" orientation="portrait" paperSize="9" scale="51" r:id="rId2"/>
  <ignoredErrors>
    <ignoredError sqref="B43 N42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4"/>
  <sheetViews>
    <sheetView showGridLines="0" workbookViewId="0" topLeftCell="A1">
      <selection activeCell="A2" sqref="A2:M2"/>
    </sheetView>
  </sheetViews>
  <sheetFormatPr defaultColWidth="9.140625" defaultRowHeight="15"/>
  <cols>
    <col min="1" max="16384" width="9.140625" style="15" customWidth="1"/>
  </cols>
  <sheetData>
    <row r="1" spans="1:13" ht="15">
      <c r="A1" s="285" t="s">
        <v>304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5">
      <c r="A2" s="260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ht="15">
      <c r="O3" s="18"/>
    </row>
    <row r="35" spans="1:13" ht="15">
      <c r="A35" s="261" t="s">
        <v>254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</row>
    <row r="38" ht="15">
      <c r="B38" s="59"/>
    </row>
    <row r="39" ht="15">
      <c r="B39" s="59"/>
    </row>
    <row r="40" ht="15">
      <c r="B40" s="59"/>
    </row>
    <row r="41" ht="15">
      <c r="B41" s="59"/>
    </row>
    <row r="42" ht="15">
      <c r="B42" s="59"/>
    </row>
    <row r="43" ht="15">
      <c r="B43" s="59"/>
    </row>
    <row r="44" spans="2:8" ht="15">
      <c r="B44" s="59"/>
      <c r="C44" s="59"/>
      <c r="D44" s="59"/>
      <c r="E44" s="59"/>
      <c r="F44" s="59"/>
      <c r="G44" s="59"/>
      <c r="H44" s="59"/>
    </row>
    <row r="45" spans="2:8" ht="15">
      <c r="B45" s="59"/>
      <c r="C45" s="59"/>
      <c r="D45" s="59"/>
      <c r="E45" s="59"/>
      <c r="F45" s="59"/>
      <c r="G45" s="59"/>
      <c r="H45" s="59"/>
    </row>
    <row r="46" spans="2:8" ht="15">
      <c r="B46" s="59"/>
      <c r="C46" s="59"/>
      <c r="D46" s="59"/>
      <c r="E46" s="59"/>
      <c r="F46" s="59"/>
      <c r="G46" s="59"/>
      <c r="H46" s="59"/>
    </row>
    <row r="48" spans="2:10" ht="15">
      <c r="B48" s="15">
        <v>2008</v>
      </c>
      <c r="C48" s="15">
        <v>2009</v>
      </c>
      <c r="D48" s="15">
        <v>2010</v>
      </c>
      <c r="E48" s="15">
        <v>2011</v>
      </c>
      <c r="F48" s="15">
        <v>2012</v>
      </c>
      <c r="G48" s="15">
        <v>2013</v>
      </c>
      <c r="H48" s="15">
        <v>2014</v>
      </c>
      <c r="I48" s="15">
        <v>2015</v>
      </c>
      <c r="J48" s="15">
        <v>2016</v>
      </c>
    </row>
    <row r="49" spans="1:24" ht="15">
      <c r="A49" s="15" t="s">
        <v>158</v>
      </c>
      <c r="B49" s="59">
        <v>43.8</v>
      </c>
      <c r="C49" s="15">
        <v>43.5</v>
      </c>
      <c r="D49" s="15">
        <v>43.5</v>
      </c>
      <c r="E49" s="15">
        <v>44</v>
      </c>
      <c r="F49" s="15">
        <v>44.7</v>
      </c>
      <c r="G49" s="15">
        <v>45.4</v>
      </c>
      <c r="H49" s="15">
        <v>45.1</v>
      </c>
      <c r="I49" s="15">
        <v>44.9</v>
      </c>
      <c r="J49" s="15">
        <v>44.9</v>
      </c>
      <c r="Q49" s="59"/>
      <c r="R49" s="59"/>
      <c r="S49" s="59"/>
      <c r="T49" s="59"/>
      <c r="U49" s="59"/>
      <c r="V49" s="59"/>
      <c r="W49" s="59"/>
      <c r="X49" s="59"/>
    </row>
    <row r="50" spans="1:24" ht="15">
      <c r="A50" s="15" t="s">
        <v>161</v>
      </c>
      <c r="B50" s="59">
        <v>46.2</v>
      </c>
      <c r="C50" s="59">
        <v>50.1</v>
      </c>
      <c r="D50" s="59">
        <v>49.9</v>
      </c>
      <c r="E50" s="59">
        <v>48.6</v>
      </c>
      <c r="F50" s="59">
        <v>49</v>
      </c>
      <c r="G50" s="59">
        <v>48.7</v>
      </c>
      <c r="H50" s="15">
        <v>48.1</v>
      </c>
      <c r="I50" s="15">
        <v>47.2</v>
      </c>
      <c r="J50" s="15">
        <v>46.6</v>
      </c>
      <c r="Q50" s="59"/>
      <c r="R50" s="59"/>
      <c r="S50" s="59"/>
      <c r="T50" s="59"/>
      <c r="U50" s="59"/>
      <c r="V50" s="59"/>
      <c r="W50" s="59"/>
      <c r="X50" s="59"/>
    </row>
    <row r="51" spans="1:24" ht="15">
      <c r="A51" s="15" t="s">
        <v>159</v>
      </c>
      <c r="B51" s="59">
        <v>29.64409012718739</v>
      </c>
      <c r="C51" s="59">
        <v>26.638219263672376</v>
      </c>
      <c r="D51" s="59">
        <v>27.1449045967849</v>
      </c>
      <c r="E51" s="59">
        <v>24.982118288253904</v>
      </c>
      <c r="F51" s="59">
        <v>27.877353037454927</v>
      </c>
      <c r="G51" s="59">
        <v>24.357308082595605</v>
      </c>
      <c r="H51" s="59">
        <v>22.713396811946915</v>
      </c>
      <c r="I51" s="59">
        <v>18.91505530748854</v>
      </c>
      <c r="J51" s="15">
        <v>23.1</v>
      </c>
      <c r="Q51" s="59"/>
      <c r="R51" s="59"/>
      <c r="S51" s="59"/>
      <c r="T51" s="59"/>
      <c r="U51" s="59"/>
      <c r="V51" s="59"/>
      <c r="W51" s="59"/>
      <c r="X51" s="59"/>
    </row>
    <row r="52" spans="1:24" ht="15">
      <c r="A52" s="15" t="s">
        <v>160</v>
      </c>
      <c r="B52" s="59">
        <v>26.497197673978548</v>
      </c>
      <c r="C52" s="59">
        <v>29.73014529355146</v>
      </c>
      <c r="D52" s="59">
        <v>30.642934382784773</v>
      </c>
      <c r="E52" s="59">
        <v>28.03216845560754</v>
      </c>
      <c r="F52" s="59">
        <v>30.98244826026182</v>
      </c>
      <c r="G52" s="59">
        <v>27.713189017313653</v>
      </c>
      <c r="H52" s="59">
        <v>27.506493560802767</v>
      </c>
      <c r="I52" s="59">
        <v>24.670092134366158</v>
      </c>
      <c r="J52" s="15">
        <v>29.7</v>
      </c>
      <c r="Q52" s="59"/>
      <c r="R52" s="59"/>
      <c r="S52" s="59"/>
      <c r="T52" s="59"/>
      <c r="U52" s="59"/>
      <c r="V52" s="59"/>
      <c r="W52" s="59"/>
      <c r="X52" s="59"/>
    </row>
    <row r="53" spans="1:10" ht="15">
      <c r="A53" s="15" t="s">
        <v>280</v>
      </c>
      <c r="B53" s="245">
        <f>+B49-B50</f>
        <v>-2.4000000000000057</v>
      </c>
      <c r="C53" s="245">
        <f aca="true" t="shared" si="0" ref="C53:J53">+C49-C50</f>
        <v>-6.600000000000001</v>
      </c>
      <c r="D53" s="245">
        <f t="shared" si="0"/>
        <v>-6.399999999999999</v>
      </c>
      <c r="E53" s="245">
        <f t="shared" si="0"/>
        <v>-4.600000000000001</v>
      </c>
      <c r="F53" s="245">
        <f t="shared" si="0"/>
        <v>-4.299999999999997</v>
      </c>
      <c r="G53" s="245">
        <f t="shared" si="0"/>
        <v>-3.3000000000000043</v>
      </c>
      <c r="H53" s="245">
        <f t="shared" si="0"/>
        <v>-3</v>
      </c>
      <c r="I53" s="245">
        <f t="shared" si="0"/>
        <v>-2.3000000000000043</v>
      </c>
      <c r="J53" s="245">
        <f t="shared" si="0"/>
        <v>-1.7000000000000028</v>
      </c>
    </row>
    <row r="54" spans="1:10" ht="15">
      <c r="A54" s="15" t="s">
        <v>281</v>
      </c>
      <c r="B54" s="245">
        <f>+B51-B52</f>
        <v>3.1468924532088423</v>
      </c>
      <c r="C54" s="245">
        <f aca="true" t="shared" si="1" ref="C54:J54">+C51-C52</f>
        <v>-3.091926029879083</v>
      </c>
      <c r="D54" s="245">
        <f t="shared" si="1"/>
        <v>-3.498029785999872</v>
      </c>
      <c r="E54" s="245">
        <f t="shared" si="1"/>
        <v>-3.0500501673536355</v>
      </c>
      <c r="F54" s="245">
        <f t="shared" si="1"/>
        <v>-3.1050952228068915</v>
      </c>
      <c r="G54" s="245">
        <f t="shared" si="1"/>
        <v>-3.355880934718048</v>
      </c>
      <c r="H54" s="245">
        <f t="shared" si="1"/>
        <v>-4.793096748855852</v>
      </c>
      <c r="I54" s="245">
        <f t="shared" si="1"/>
        <v>-5.7550368268776175</v>
      </c>
      <c r="J54" s="245">
        <f t="shared" si="1"/>
        <v>-6.599999999999998</v>
      </c>
    </row>
  </sheetData>
  <mergeCells count="3">
    <mergeCell ref="A1:M1"/>
    <mergeCell ref="A2:M2"/>
    <mergeCell ref="A35:M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2"/>
  <sheetViews>
    <sheetView showGridLines="0" workbookViewId="0" topLeftCell="A1">
      <selection activeCell="A2" sqref="A2"/>
    </sheetView>
  </sheetViews>
  <sheetFormatPr defaultColWidth="9.140625" defaultRowHeight="15"/>
  <cols>
    <col min="1" max="16384" width="9.140625" style="15" customWidth="1"/>
  </cols>
  <sheetData>
    <row r="1" spans="1:13" ht="15">
      <c r="A1" s="285" t="s">
        <v>303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5">
      <c r="A2" s="96"/>
      <c r="M2" s="85"/>
    </row>
    <row r="28" ht="15">
      <c r="M28" s="30"/>
    </row>
    <row r="29" spans="1:13" ht="15">
      <c r="A29" s="30"/>
      <c r="M29" s="30"/>
    </row>
    <row r="30" spans="1:13" ht="15">
      <c r="A30" s="30"/>
      <c r="M30" s="30"/>
    </row>
    <row r="31" spans="1:13" ht="15">
      <c r="A31" s="30"/>
      <c r="M31" s="30"/>
    </row>
    <row r="32" spans="1:13" ht="15">
      <c r="A32" s="30"/>
      <c r="M32" s="30"/>
    </row>
    <row r="33" spans="1:13" ht="15">
      <c r="A33" s="30"/>
      <c r="M33" s="30"/>
    </row>
    <row r="34" spans="1:13" ht="15">
      <c r="A34" s="30"/>
      <c r="M34" s="30"/>
    </row>
    <row r="35" spans="1:13" ht="15">
      <c r="A35" s="30"/>
      <c r="M35" s="30"/>
    </row>
    <row r="36" spans="1:13" ht="15">
      <c r="A36" s="30"/>
      <c r="M36" s="30"/>
    </row>
    <row r="37" spans="1:13" ht="15">
      <c r="A37" s="30"/>
      <c r="M37" s="30"/>
    </row>
    <row r="38" spans="1:13" ht="15">
      <c r="A38" s="30"/>
      <c r="M38" s="30"/>
    </row>
    <row r="39" spans="1:13" ht="15">
      <c r="A39" s="30"/>
      <c r="M39" s="30"/>
    </row>
    <row r="40" spans="1:13" ht="15">
      <c r="A40" s="30"/>
      <c r="M40" s="30"/>
    </row>
    <row r="41" spans="1:13" ht="15">
      <c r="A41" s="30"/>
      <c r="M41" s="30"/>
    </row>
    <row r="42" spans="1:13" ht="15">
      <c r="A42" s="30"/>
      <c r="M42" s="30"/>
    </row>
    <row r="43" spans="1:13" ht="15">
      <c r="A43" s="30"/>
      <c r="M43" s="30"/>
    </row>
    <row r="44" spans="1:13" ht="15">
      <c r="A44" s="30"/>
      <c r="M44" s="30"/>
    </row>
    <row r="45" spans="1:13" ht="15">
      <c r="A45" s="30"/>
      <c r="M45" s="30"/>
    </row>
    <row r="46" spans="1:13" ht="15">
      <c r="A46" s="30"/>
      <c r="M46" s="30"/>
    </row>
    <row r="47" spans="1:13" ht="15">
      <c r="A47" s="30"/>
      <c r="M47" s="30"/>
    </row>
    <row r="48" spans="1:13" ht="15">
      <c r="A48" s="30"/>
      <c r="M48" s="30"/>
    </row>
    <row r="49" spans="1:13" ht="15">
      <c r="A49" s="30"/>
      <c r="M49" s="30"/>
    </row>
    <row r="50" spans="1:13" ht="15">
      <c r="A50" s="30"/>
      <c r="M50" s="30"/>
    </row>
    <row r="51" spans="1:13" ht="15">
      <c r="A51" s="30"/>
      <c r="M51" s="30"/>
    </row>
    <row r="52" spans="1:13" ht="15">
      <c r="A52" s="30"/>
      <c r="M52" s="30"/>
    </row>
    <row r="53" spans="1:13" ht="15">
      <c r="A53" s="30"/>
      <c r="M53" s="30"/>
    </row>
    <row r="54" spans="1:13" ht="15">
      <c r="A54" s="261" t="s">
        <v>247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M54" s="30"/>
    </row>
    <row r="55" spans="1:13" ht="15">
      <c r="A55" s="181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M55" s="30"/>
    </row>
    <row r="56" spans="1:13" ht="15">
      <c r="A56" s="18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M56" s="30"/>
    </row>
    <row r="57" spans="1:13" ht="15">
      <c r="A57" s="181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M57" s="30"/>
    </row>
    <row r="58" spans="1:13" ht="15">
      <c r="A58" s="18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M58" s="30"/>
    </row>
    <row r="59" spans="1:13" ht="15">
      <c r="A59" s="181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M59" s="30"/>
    </row>
    <row r="60" spans="1:13" ht="15">
      <c r="A60" s="181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M60" s="30"/>
    </row>
    <row r="61" spans="1:13" ht="15">
      <c r="A61" s="181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M61" s="30"/>
    </row>
    <row r="62" spans="1:13" ht="15">
      <c r="A62" s="181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M62" s="30"/>
    </row>
    <row r="63" spans="1:13" ht="15">
      <c r="A63" s="181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M63" s="30"/>
    </row>
    <row r="64" spans="1:13" ht="15">
      <c r="A64" s="181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M64" s="30"/>
    </row>
    <row r="65" spans="1:13" ht="15">
      <c r="A65" s="181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M65" s="30"/>
    </row>
    <row r="66" spans="1:13" ht="15">
      <c r="A66" s="181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M66" s="30"/>
    </row>
    <row r="67" spans="1:13" ht="15">
      <c r="A67" s="181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M67" s="30"/>
    </row>
    <row r="68" spans="1:13" ht="15">
      <c r="A68" s="181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M68" s="30"/>
    </row>
    <row r="69" spans="1:13" ht="15">
      <c r="A69" s="181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M69" s="30"/>
    </row>
    <row r="70" spans="1:13" ht="15">
      <c r="A70" s="181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M70" s="30"/>
    </row>
    <row r="71" spans="1:13" ht="15">
      <c r="A71" s="18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M71" s="30"/>
    </row>
    <row r="72" spans="1:13" ht="15">
      <c r="A72" s="181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M72" s="30"/>
    </row>
    <row r="73" spans="1:13" ht="15">
      <c r="A73" s="18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M73" s="30"/>
    </row>
    <row r="74" spans="1:13" ht="15">
      <c r="A74" s="181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M74" s="30"/>
    </row>
    <row r="75" spans="1:13" ht="15">
      <c r="A75" s="181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M75" s="30"/>
    </row>
    <row r="76" spans="1:13" ht="15">
      <c r="A76" s="30"/>
      <c r="M76" s="30"/>
    </row>
    <row r="79" spans="1:11" ht="15">
      <c r="A79" s="15" t="s">
        <v>49</v>
      </c>
      <c r="B79" s="15">
        <v>2016</v>
      </c>
      <c r="K79" s="15" t="s">
        <v>226</v>
      </c>
    </row>
    <row r="80" spans="1:16" ht="15">
      <c r="A80" s="63" t="s">
        <v>53</v>
      </c>
      <c r="B80" s="64">
        <v>29000</v>
      </c>
      <c r="E80" s="63" t="s">
        <v>51</v>
      </c>
      <c r="F80" s="64">
        <f>B80</f>
        <v>29000</v>
      </c>
      <c r="J80" s="63" t="s">
        <v>3</v>
      </c>
      <c r="K80" s="64">
        <v>1895</v>
      </c>
      <c r="N80" s="63" t="s">
        <v>278</v>
      </c>
      <c r="O80" s="64" t="s">
        <v>279</v>
      </c>
      <c r="P80" s="14" t="s">
        <v>222</v>
      </c>
    </row>
    <row r="81" spans="1:15" ht="15">
      <c r="A81" s="27" t="s">
        <v>95</v>
      </c>
      <c r="B81" s="67">
        <v>92900</v>
      </c>
      <c r="J81" s="34" t="s">
        <v>145</v>
      </c>
      <c r="K81" s="65">
        <v>14862.307566603946</v>
      </c>
      <c r="L81" s="15">
        <v>1</v>
      </c>
      <c r="N81" s="27" t="s">
        <v>95</v>
      </c>
      <c r="O81" s="67">
        <v>92900</v>
      </c>
    </row>
    <row r="82" spans="1:15" ht="15">
      <c r="A82" s="27" t="s">
        <v>86</v>
      </c>
      <c r="B82" s="67">
        <v>58800</v>
      </c>
      <c r="D82" s="15">
        <v>1</v>
      </c>
      <c r="E82" s="34" t="str">
        <f>A81</f>
        <v>Luxembourg</v>
      </c>
      <c r="F82" s="65">
        <f>B81</f>
        <v>92900</v>
      </c>
      <c r="J82" s="34" t="s">
        <v>124</v>
      </c>
      <c r="K82" s="65">
        <v>12293.89035321933</v>
      </c>
      <c r="L82" s="15">
        <v>2</v>
      </c>
      <c r="N82" s="27" t="s">
        <v>86</v>
      </c>
      <c r="O82" s="67">
        <v>58800</v>
      </c>
    </row>
    <row r="83" spans="1:15" ht="15">
      <c r="A83" s="27" t="s">
        <v>83</v>
      </c>
      <c r="B83" s="67">
        <v>48400</v>
      </c>
      <c r="D83" s="15">
        <v>2</v>
      </c>
      <c r="E83" s="34" t="str">
        <f aca="true" t="shared" si="0" ref="E83:E91">A82</f>
        <v>Ireland</v>
      </c>
      <c r="F83" s="65">
        <f aca="true" t="shared" si="1" ref="F83:F91">B82</f>
        <v>58800</v>
      </c>
      <c r="J83" s="34" t="s">
        <v>139</v>
      </c>
      <c r="K83" s="65">
        <v>9589.332100987716</v>
      </c>
      <c r="L83" s="15">
        <v>3</v>
      </c>
      <c r="N83" s="27" t="s">
        <v>83</v>
      </c>
      <c r="O83" s="67">
        <v>48400</v>
      </c>
    </row>
    <row r="84" spans="1:15" ht="15">
      <c r="A84" s="27" t="s">
        <v>106</v>
      </c>
      <c r="B84" s="67">
        <v>46600</v>
      </c>
      <c r="D84" s="15">
        <v>3</v>
      </c>
      <c r="E84" s="34" t="str">
        <f t="shared" si="0"/>
        <v>Denmark</v>
      </c>
      <c r="F84" s="65">
        <f t="shared" si="1"/>
        <v>48400</v>
      </c>
      <c r="J84" s="34" t="s">
        <v>127</v>
      </c>
      <c r="K84" s="65">
        <v>7844.895829787094</v>
      </c>
      <c r="L84" s="15">
        <v>4</v>
      </c>
      <c r="N84" s="27" t="s">
        <v>106</v>
      </c>
      <c r="O84" s="67">
        <v>46600</v>
      </c>
    </row>
    <row r="85" spans="1:15" ht="15">
      <c r="A85" s="27" t="s">
        <v>98</v>
      </c>
      <c r="B85" s="67">
        <v>41300</v>
      </c>
      <c r="D85" s="15">
        <v>4</v>
      </c>
      <c r="E85" s="34" t="str">
        <f t="shared" si="0"/>
        <v>Sweden</v>
      </c>
      <c r="F85" s="65">
        <f t="shared" si="1"/>
        <v>46600</v>
      </c>
      <c r="J85" s="34" t="s">
        <v>241</v>
      </c>
      <c r="K85" s="65">
        <v>7150.897916690438</v>
      </c>
      <c r="L85" s="15">
        <v>5</v>
      </c>
      <c r="N85" s="27" t="s">
        <v>98</v>
      </c>
      <c r="O85" s="67">
        <v>41300</v>
      </c>
    </row>
    <row r="86" spans="1:15" ht="15">
      <c r="A86" s="27" t="s">
        <v>99</v>
      </c>
      <c r="B86" s="67">
        <v>40000</v>
      </c>
      <c r="D86" s="15">
        <v>5</v>
      </c>
      <c r="E86" s="34" t="str">
        <f t="shared" si="0"/>
        <v>Netherlands</v>
      </c>
      <c r="F86" s="65">
        <f t="shared" si="1"/>
        <v>41300</v>
      </c>
      <c r="J86" s="34" t="s">
        <v>112</v>
      </c>
      <c r="K86" s="65">
        <v>5423.389134365745</v>
      </c>
      <c r="L86" s="15">
        <v>6</v>
      </c>
      <c r="N86" s="27" t="s">
        <v>99</v>
      </c>
      <c r="O86" s="67">
        <v>40000</v>
      </c>
    </row>
    <row r="87" spans="1:15" ht="15">
      <c r="A87" s="27" t="s">
        <v>105</v>
      </c>
      <c r="B87" s="67">
        <v>39200</v>
      </c>
      <c r="D87" s="15">
        <v>6</v>
      </c>
      <c r="E87" s="34" t="str">
        <f t="shared" si="0"/>
        <v>Austria</v>
      </c>
      <c r="F87" s="65">
        <f t="shared" si="1"/>
        <v>40000</v>
      </c>
      <c r="J87" s="34" t="s">
        <v>70</v>
      </c>
      <c r="K87" s="65">
        <v>5198.020536713851</v>
      </c>
      <c r="L87" s="15">
        <v>7</v>
      </c>
      <c r="N87" s="27" t="s">
        <v>105</v>
      </c>
      <c r="O87" s="67">
        <v>39200</v>
      </c>
    </row>
    <row r="88" spans="1:15" ht="15">
      <c r="A88" s="27" t="s">
        <v>84</v>
      </c>
      <c r="B88" s="67">
        <v>38100</v>
      </c>
      <c r="D88" s="15">
        <v>7</v>
      </c>
      <c r="E88" s="34" t="str">
        <f t="shared" si="0"/>
        <v>Finland</v>
      </c>
      <c r="F88" s="65">
        <f t="shared" si="1"/>
        <v>39200</v>
      </c>
      <c r="J88" s="34" t="s">
        <v>141</v>
      </c>
      <c r="K88" s="65">
        <v>4181.002167918349</v>
      </c>
      <c r="L88" s="15">
        <v>8</v>
      </c>
      <c r="N88" s="27" t="s">
        <v>276</v>
      </c>
      <c r="O88" s="67">
        <v>38100</v>
      </c>
    </row>
    <row r="89" spans="1:15" ht="15">
      <c r="A89" s="66" t="s">
        <v>80</v>
      </c>
      <c r="B89" s="67">
        <v>37400</v>
      </c>
      <c r="D89" s="15">
        <v>8</v>
      </c>
      <c r="E89" s="34" t="str">
        <f t="shared" si="0"/>
        <v>Germany</v>
      </c>
      <c r="F89" s="65">
        <f t="shared" si="1"/>
        <v>38100</v>
      </c>
      <c r="J89" s="34" t="s">
        <v>16</v>
      </c>
      <c r="K89" s="65">
        <v>4108.842846295267</v>
      </c>
      <c r="L89" s="15">
        <v>9</v>
      </c>
      <c r="N89" s="66" t="s">
        <v>80</v>
      </c>
      <c r="O89" s="67">
        <v>37400</v>
      </c>
    </row>
    <row r="90" spans="1:15" ht="15">
      <c r="A90" s="27" t="s">
        <v>107</v>
      </c>
      <c r="B90" s="67">
        <v>36100</v>
      </c>
      <c r="D90" s="15">
        <v>9</v>
      </c>
      <c r="E90" s="34" t="str">
        <f t="shared" si="0"/>
        <v>Belgium</v>
      </c>
      <c r="F90" s="65">
        <f t="shared" si="1"/>
        <v>37400</v>
      </c>
      <c r="J90" s="34" t="s">
        <v>68</v>
      </c>
      <c r="K90" s="65">
        <v>3763.608631075593</v>
      </c>
      <c r="L90" s="15">
        <v>10</v>
      </c>
      <c r="N90" s="27" t="s">
        <v>107</v>
      </c>
      <c r="O90" s="67">
        <v>36100</v>
      </c>
    </row>
    <row r="91" spans="1:15" ht="15">
      <c r="A91" s="27" t="s">
        <v>89</v>
      </c>
      <c r="B91" s="67">
        <v>33300</v>
      </c>
      <c r="D91" s="15">
        <v>10</v>
      </c>
      <c r="E91" s="34" t="str">
        <f t="shared" si="0"/>
        <v>United Kingdom</v>
      </c>
      <c r="F91" s="65">
        <f t="shared" si="1"/>
        <v>36100</v>
      </c>
      <c r="J91" s="34" t="s">
        <v>17</v>
      </c>
      <c r="K91" s="65">
        <v>3749.4735217552775</v>
      </c>
      <c r="N91" s="27" t="s">
        <v>89</v>
      </c>
      <c r="O91" s="67">
        <v>33300</v>
      </c>
    </row>
    <row r="92" spans="1:15" ht="15">
      <c r="A92" s="27" t="s">
        <v>91</v>
      </c>
      <c r="B92" s="67">
        <v>27600</v>
      </c>
      <c r="E92" s="68"/>
      <c r="F92" s="69"/>
      <c r="J92" s="34" t="s">
        <v>19</v>
      </c>
      <c r="K92" s="65">
        <v>3436.319013403839</v>
      </c>
      <c r="N92" s="27" t="s">
        <v>91</v>
      </c>
      <c r="O92" s="67">
        <v>27600</v>
      </c>
    </row>
    <row r="93" spans="1:15" ht="15">
      <c r="A93" s="27" t="s">
        <v>88</v>
      </c>
      <c r="B93" s="67">
        <v>24000</v>
      </c>
      <c r="E93" s="63" t="s">
        <v>3</v>
      </c>
      <c r="F93" s="64">
        <v>1638.052460335926</v>
      </c>
      <c r="J93" s="34" t="s">
        <v>116</v>
      </c>
      <c r="K93" s="65">
        <v>3352.8314612723752</v>
      </c>
      <c r="N93" s="27" t="s">
        <v>88</v>
      </c>
      <c r="O93" s="67">
        <v>24000</v>
      </c>
    </row>
    <row r="94" spans="1:15" ht="15">
      <c r="A94" s="27" t="s">
        <v>97</v>
      </c>
      <c r="B94" s="67">
        <v>22700</v>
      </c>
      <c r="J94" s="34" t="s">
        <v>20</v>
      </c>
      <c r="K94" s="65">
        <v>3328.987583972241</v>
      </c>
      <c r="N94" s="27" t="s">
        <v>97</v>
      </c>
      <c r="O94" s="67">
        <v>22700</v>
      </c>
    </row>
    <row r="95" spans="1:15" ht="15">
      <c r="A95" s="27" t="s">
        <v>92</v>
      </c>
      <c r="B95" s="67">
        <v>21000</v>
      </c>
      <c r="E95" s="27" t="str">
        <f>J81</f>
        <v>Seychelles</v>
      </c>
      <c r="F95" s="67">
        <f>K81</f>
        <v>14862.307566603946</v>
      </c>
      <c r="J95" s="34" t="s">
        <v>149</v>
      </c>
      <c r="K95" s="65">
        <v>2682.0570405513486</v>
      </c>
      <c r="N95" s="27" t="s">
        <v>92</v>
      </c>
      <c r="O95" s="67">
        <v>21000</v>
      </c>
    </row>
    <row r="96" spans="1:15" ht="15">
      <c r="A96" s="27" t="s">
        <v>103</v>
      </c>
      <c r="B96" s="67">
        <v>19600</v>
      </c>
      <c r="E96" s="27" t="str">
        <f aca="true" t="shared" si="2" ref="E96:E104">J82</f>
        <v>Equatorial Guinea</v>
      </c>
      <c r="F96" s="67">
        <f aca="true" t="shared" si="3" ref="F96:F104">K82</f>
        <v>12293.89035321933</v>
      </c>
      <c r="J96" s="34" t="s">
        <v>150</v>
      </c>
      <c r="K96" s="65">
        <v>2483.117631793734</v>
      </c>
      <c r="N96" s="27" t="s">
        <v>103</v>
      </c>
      <c r="O96" s="67">
        <v>19600</v>
      </c>
    </row>
    <row r="97" spans="1:15" ht="15">
      <c r="A97" s="27" t="s">
        <v>101</v>
      </c>
      <c r="B97" s="67">
        <v>17900</v>
      </c>
      <c r="E97" s="27" t="str">
        <f t="shared" si="2"/>
        <v>Mauritius</v>
      </c>
      <c r="F97" s="67">
        <f t="shared" si="3"/>
        <v>9589.332100987716</v>
      </c>
      <c r="J97" s="34" t="s">
        <v>15</v>
      </c>
      <c r="K97" s="65">
        <v>2320.011484216051</v>
      </c>
      <c r="N97" s="27" t="s">
        <v>101</v>
      </c>
      <c r="O97" s="67">
        <v>17900</v>
      </c>
    </row>
    <row r="98" spans="1:15" ht="15">
      <c r="A98" s="27" t="s">
        <v>82</v>
      </c>
      <c r="B98" s="67">
        <v>16700</v>
      </c>
      <c r="E98" s="27" t="str">
        <f t="shared" si="2"/>
        <v>Gabon</v>
      </c>
      <c r="F98" s="67">
        <f t="shared" si="3"/>
        <v>7844.895829787094</v>
      </c>
      <c r="J98" s="34" t="s">
        <v>123</v>
      </c>
      <c r="K98" s="65">
        <v>2148.060083988092</v>
      </c>
      <c r="N98" s="27" t="s">
        <v>82</v>
      </c>
      <c r="O98" s="67">
        <v>16700</v>
      </c>
    </row>
    <row r="99" spans="1:15" ht="15">
      <c r="A99" s="27" t="s">
        <v>87</v>
      </c>
      <c r="B99" s="67">
        <v>16300</v>
      </c>
      <c r="E99" s="27" t="str">
        <f t="shared" si="2"/>
        <v>Libyan Arab Jamahiriya</v>
      </c>
      <c r="F99" s="67">
        <f t="shared" si="3"/>
        <v>7150.897916690438</v>
      </c>
      <c r="J99" s="34" t="s">
        <v>120</v>
      </c>
      <c r="K99" s="65">
        <v>1860.2999984867486</v>
      </c>
      <c r="N99" s="27" t="s">
        <v>87</v>
      </c>
      <c r="O99" s="67">
        <v>16300</v>
      </c>
    </row>
    <row r="100" spans="1:15" ht="15">
      <c r="A100" s="27" t="s">
        <v>85</v>
      </c>
      <c r="B100" s="67">
        <v>16000</v>
      </c>
      <c r="E100" s="27" t="str">
        <f t="shared" si="2"/>
        <v>Botswana</v>
      </c>
      <c r="F100" s="67">
        <f t="shared" si="3"/>
        <v>5423.389134365745</v>
      </c>
      <c r="J100" s="34" t="s">
        <v>162</v>
      </c>
      <c r="K100" s="65">
        <v>1854.839822630177</v>
      </c>
      <c r="N100" s="27" t="s">
        <v>85</v>
      </c>
      <c r="O100" s="67">
        <v>16000</v>
      </c>
    </row>
    <row r="101" spans="1:15" ht="15">
      <c r="A101" s="27" t="s">
        <v>104</v>
      </c>
      <c r="B101" s="67">
        <v>14900</v>
      </c>
      <c r="E101" s="27" t="str">
        <f t="shared" si="2"/>
        <v>South Africa</v>
      </c>
      <c r="F101" s="67">
        <f t="shared" si="3"/>
        <v>5198.020536713851</v>
      </c>
      <c r="J101" s="34" t="s">
        <v>132</v>
      </c>
      <c r="K101" s="65">
        <v>1550.7231417626906</v>
      </c>
      <c r="N101" s="27" t="s">
        <v>104</v>
      </c>
      <c r="O101" s="67">
        <v>14900</v>
      </c>
    </row>
    <row r="102" spans="1:16" ht="15">
      <c r="A102" s="27" t="s">
        <v>94</v>
      </c>
      <c r="B102" s="67">
        <v>13500</v>
      </c>
      <c r="E102" s="27" t="str">
        <f t="shared" si="2"/>
        <v>Namibia</v>
      </c>
      <c r="F102" s="67">
        <f t="shared" si="3"/>
        <v>4181.002167918349</v>
      </c>
      <c r="J102" s="34" t="s">
        <v>122</v>
      </c>
      <c r="K102" s="65">
        <v>1530.1911050559802</v>
      </c>
      <c r="N102" s="70" t="s">
        <v>145</v>
      </c>
      <c r="O102" s="65">
        <v>14862.307566603946</v>
      </c>
      <c r="P102" s="39">
        <f>+O102/B80</f>
        <v>0.5124933643656533</v>
      </c>
    </row>
    <row r="103" spans="1:15" ht="15">
      <c r="A103" s="27" t="s">
        <v>93</v>
      </c>
      <c r="B103" s="67">
        <v>12800</v>
      </c>
      <c r="E103" s="27" t="str">
        <f t="shared" si="2"/>
        <v>Algeria</v>
      </c>
      <c r="F103" s="67">
        <f t="shared" si="3"/>
        <v>4108.842846295267</v>
      </c>
      <c r="J103" s="34" t="s">
        <v>129</v>
      </c>
      <c r="K103" s="65">
        <v>1514.342613875721</v>
      </c>
      <c r="N103" s="27" t="s">
        <v>94</v>
      </c>
      <c r="O103" s="67">
        <v>13500</v>
      </c>
    </row>
    <row r="104" spans="1:15" ht="15">
      <c r="A104" s="27" t="s">
        <v>96</v>
      </c>
      <c r="B104" s="67">
        <v>11500</v>
      </c>
      <c r="E104" s="27" t="str">
        <f t="shared" si="2"/>
        <v>Tunisia</v>
      </c>
      <c r="F104" s="67">
        <f t="shared" si="3"/>
        <v>3763.608631075593</v>
      </c>
      <c r="J104" s="34" t="s">
        <v>154</v>
      </c>
      <c r="K104" s="65">
        <v>1446.7742526926222</v>
      </c>
      <c r="N104" s="27" t="s">
        <v>93</v>
      </c>
      <c r="O104" s="67">
        <v>12800</v>
      </c>
    </row>
    <row r="105" spans="1:15" ht="15">
      <c r="A105" s="27" t="s">
        <v>90</v>
      </c>
      <c r="B105" s="67">
        <v>11000</v>
      </c>
      <c r="J105" s="34" t="s">
        <v>138</v>
      </c>
      <c r="K105" s="65">
        <v>1390.7196904599414</v>
      </c>
      <c r="N105" s="70" t="s">
        <v>124</v>
      </c>
      <c r="O105" s="65">
        <v>12293.89035321933</v>
      </c>
    </row>
    <row r="106" spans="1:15" ht="15">
      <c r="A106" s="66" t="s">
        <v>100</v>
      </c>
      <c r="B106" s="67">
        <v>11000</v>
      </c>
      <c r="J106" s="34" t="s">
        <v>115</v>
      </c>
      <c r="K106" s="65">
        <v>1291.0018930849883</v>
      </c>
      <c r="N106" s="66" t="s">
        <v>96</v>
      </c>
      <c r="O106" s="67">
        <v>11500</v>
      </c>
    </row>
    <row r="107" spans="1:15" ht="15">
      <c r="A107" s="27" t="s">
        <v>102</v>
      </c>
      <c r="B107" s="67">
        <v>8600</v>
      </c>
      <c r="J107" s="34" t="s">
        <v>144</v>
      </c>
      <c r="K107" s="65">
        <v>949.9940932591205</v>
      </c>
      <c r="N107" s="27" t="s">
        <v>90</v>
      </c>
      <c r="O107" s="67">
        <v>11000</v>
      </c>
    </row>
    <row r="108" spans="1:15" ht="15">
      <c r="A108" s="27" t="s">
        <v>81</v>
      </c>
      <c r="B108" s="67">
        <v>6600</v>
      </c>
      <c r="J108" s="34" t="s">
        <v>163</v>
      </c>
      <c r="K108" s="65">
        <v>918.1782251542401</v>
      </c>
      <c r="N108" s="27" t="s">
        <v>100</v>
      </c>
      <c r="O108" s="67">
        <v>11000</v>
      </c>
    </row>
    <row r="109" spans="10:15" ht="15">
      <c r="J109" s="34" t="s">
        <v>125</v>
      </c>
      <c r="K109" s="65">
        <v>870.4827602018213</v>
      </c>
      <c r="N109" s="70" t="s">
        <v>139</v>
      </c>
      <c r="O109" s="65">
        <v>9589.332100987716</v>
      </c>
    </row>
    <row r="110" spans="10:15" ht="15">
      <c r="J110" s="34" t="s">
        <v>111</v>
      </c>
      <c r="K110" s="65">
        <v>802.8388719791873</v>
      </c>
      <c r="N110" s="27" t="s">
        <v>102</v>
      </c>
      <c r="O110" s="67">
        <v>8600</v>
      </c>
    </row>
    <row r="111" spans="10:15" ht="15">
      <c r="J111" s="34" t="s">
        <v>133</v>
      </c>
      <c r="K111" s="65">
        <v>800.981550419142</v>
      </c>
      <c r="N111" s="70" t="s">
        <v>127</v>
      </c>
      <c r="O111" s="65">
        <v>7844.895829787094</v>
      </c>
    </row>
    <row r="112" spans="10:15" ht="15">
      <c r="J112" s="34" t="s">
        <v>137</v>
      </c>
      <c r="K112" s="65">
        <v>778.2453659666684</v>
      </c>
      <c r="N112" s="70" t="s">
        <v>241</v>
      </c>
      <c r="O112" s="65">
        <v>7150.897916690438</v>
      </c>
    </row>
    <row r="113" spans="10:15" ht="15">
      <c r="J113" s="34" t="s">
        <v>153</v>
      </c>
      <c r="K113" s="65">
        <v>767.7394314421522</v>
      </c>
      <c r="N113" s="27" t="s">
        <v>81</v>
      </c>
      <c r="O113" s="67">
        <v>6600</v>
      </c>
    </row>
    <row r="114" spans="10:15" ht="15">
      <c r="J114" s="34" t="s">
        <v>118</v>
      </c>
      <c r="K114" s="65">
        <v>738.7210678272124</v>
      </c>
      <c r="N114" s="70" t="s">
        <v>112</v>
      </c>
      <c r="O114" s="65">
        <v>5423.389134365745</v>
      </c>
    </row>
    <row r="115" spans="10:15" ht="15">
      <c r="J115" s="34" t="s">
        <v>119</v>
      </c>
      <c r="K115" s="65">
        <v>735.7518498247894</v>
      </c>
      <c r="N115" s="70" t="s">
        <v>70</v>
      </c>
      <c r="O115" s="65">
        <v>5198.020536713851</v>
      </c>
    </row>
    <row r="116" spans="10:15" ht="15">
      <c r="J116" s="34" t="s">
        <v>143</v>
      </c>
      <c r="K116" s="65">
        <v>723.010983151201</v>
      </c>
      <c r="N116" s="70" t="s">
        <v>141</v>
      </c>
      <c r="O116" s="65">
        <v>4181.002167918349</v>
      </c>
    </row>
    <row r="117" spans="10:15" ht="15">
      <c r="J117" s="34" t="s">
        <v>126</v>
      </c>
      <c r="K117" s="65">
        <v>689.1961271713835</v>
      </c>
      <c r="N117" s="70" t="s">
        <v>16</v>
      </c>
      <c r="O117" s="65">
        <v>4108.842846295267</v>
      </c>
    </row>
    <row r="118" spans="10:15" ht="15">
      <c r="J118" s="34" t="s">
        <v>113</v>
      </c>
      <c r="K118" s="65">
        <v>623.5329571332749</v>
      </c>
      <c r="N118" s="70" t="s">
        <v>68</v>
      </c>
      <c r="O118" s="65">
        <v>3763.608631075593</v>
      </c>
    </row>
    <row r="119" spans="10:15" ht="15">
      <c r="J119" s="34" t="s">
        <v>146</v>
      </c>
      <c r="K119" s="65">
        <v>600.7846537767834</v>
      </c>
      <c r="N119" s="70" t="s">
        <v>17</v>
      </c>
      <c r="O119" s="65">
        <v>3749.4735217552775</v>
      </c>
    </row>
    <row r="120" spans="10:15" ht="15">
      <c r="J120" s="34" t="s">
        <v>152</v>
      </c>
      <c r="K120" s="65">
        <v>598.1481443920758</v>
      </c>
      <c r="N120" s="70" t="s">
        <v>19</v>
      </c>
      <c r="O120" s="65">
        <v>3436.319013403839</v>
      </c>
    </row>
    <row r="121" spans="10:15" ht="15">
      <c r="J121" s="34" t="s">
        <v>131</v>
      </c>
      <c r="K121" s="65">
        <v>583.1244048777678</v>
      </c>
      <c r="N121" s="70" t="s">
        <v>116</v>
      </c>
      <c r="O121" s="65">
        <v>3352.8314612723752</v>
      </c>
    </row>
    <row r="122" spans="10:15" ht="15">
      <c r="J122" s="34" t="s">
        <v>134</v>
      </c>
      <c r="K122" s="65">
        <v>569.0114481841412</v>
      </c>
      <c r="N122" s="70" t="s">
        <v>20</v>
      </c>
      <c r="O122" s="65">
        <v>3328.987583972241</v>
      </c>
    </row>
    <row r="123" spans="10:15" ht="15">
      <c r="J123" s="34" t="s">
        <v>140</v>
      </c>
      <c r="K123" s="65">
        <v>556.5882642013975</v>
      </c>
      <c r="N123" s="70" t="s">
        <v>149</v>
      </c>
      <c r="O123" s="65">
        <v>2682.0570405513486</v>
      </c>
    </row>
    <row r="124" spans="10:15" ht="15">
      <c r="J124" s="34" t="s">
        <v>130</v>
      </c>
      <c r="K124" s="65">
        <v>512.352495457505</v>
      </c>
      <c r="N124" s="70" t="s">
        <v>150</v>
      </c>
      <c r="O124" s="65">
        <v>2483.117631793734</v>
      </c>
    </row>
    <row r="125" spans="10:15" ht="15">
      <c r="J125" s="34" t="s">
        <v>240</v>
      </c>
      <c r="K125" s="65">
        <v>511.8768896226675</v>
      </c>
      <c r="N125" s="70" t="s">
        <v>15</v>
      </c>
      <c r="O125" s="65">
        <v>2320.011484216051</v>
      </c>
    </row>
    <row r="126" spans="10:15" ht="15">
      <c r="J126" s="34" t="s">
        <v>128</v>
      </c>
      <c r="K126" s="65">
        <v>477.5576488692263</v>
      </c>
      <c r="N126" s="70" t="s">
        <v>123</v>
      </c>
      <c r="O126" s="65">
        <v>2148.060083988092</v>
      </c>
    </row>
    <row r="127" spans="10:15" ht="15">
      <c r="J127" s="34" t="s">
        <v>135</v>
      </c>
      <c r="K127" s="65">
        <v>399.77196644411856</v>
      </c>
      <c r="N127" s="70" t="s">
        <v>120</v>
      </c>
      <c r="O127" s="65">
        <v>1860.2999984867486</v>
      </c>
    </row>
    <row r="128" spans="10:15" ht="15">
      <c r="J128" s="34" t="s">
        <v>117</v>
      </c>
      <c r="K128" s="65">
        <v>342.17233594773256</v>
      </c>
      <c r="N128" s="70" t="s">
        <v>162</v>
      </c>
      <c r="O128" s="65">
        <v>1854.839822630177</v>
      </c>
    </row>
    <row r="129" spans="10:15" ht="15">
      <c r="J129" s="34" t="s">
        <v>142</v>
      </c>
      <c r="K129" s="65">
        <v>340.73268565271104</v>
      </c>
      <c r="N129" s="70" t="s">
        <v>132</v>
      </c>
      <c r="O129" s="65">
        <v>1550.7231417626906</v>
      </c>
    </row>
    <row r="130" spans="10:15" ht="15">
      <c r="J130" s="34" t="s">
        <v>155</v>
      </c>
      <c r="K130" s="65">
        <v>327.5544708053769</v>
      </c>
      <c r="N130" s="70" t="s">
        <v>122</v>
      </c>
      <c r="O130" s="65">
        <v>1530.1911050559802</v>
      </c>
    </row>
    <row r="131" spans="10:15" ht="15">
      <c r="J131" s="34" t="s">
        <v>136</v>
      </c>
      <c r="K131" s="65">
        <v>302.6942237410239</v>
      </c>
      <c r="N131" s="70" t="s">
        <v>129</v>
      </c>
      <c r="O131" s="65">
        <v>1514.342613875721</v>
      </c>
    </row>
    <row r="132" spans="10:15" ht="15">
      <c r="J132" s="34" t="s">
        <v>114</v>
      </c>
      <c r="K132" s="65">
        <v>251.15376970158198</v>
      </c>
      <c r="N132" s="70" t="s">
        <v>154</v>
      </c>
      <c r="O132" s="65">
        <v>1446.7742526926222</v>
      </c>
    </row>
    <row r="133" spans="10:15" ht="15">
      <c r="J133" s="34" t="s">
        <v>147</v>
      </c>
      <c r="K133" s="65"/>
      <c r="N133" s="70" t="s">
        <v>138</v>
      </c>
      <c r="O133" s="65">
        <v>1390.7196904599414</v>
      </c>
    </row>
    <row r="134" spans="10:15" ht="15">
      <c r="J134" s="34" t="s">
        <v>148</v>
      </c>
      <c r="K134" s="65"/>
      <c r="N134" s="70" t="s">
        <v>115</v>
      </c>
      <c r="O134" s="65">
        <v>1291.0018930849883</v>
      </c>
    </row>
    <row r="135" spans="14:15" ht="15">
      <c r="N135" s="70" t="s">
        <v>144</v>
      </c>
      <c r="O135" s="65">
        <v>949.9940932591205</v>
      </c>
    </row>
    <row r="136" spans="14:15" ht="15">
      <c r="N136" s="70" t="s">
        <v>163</v>
      </c>
      <c r="O136" s="65">
        <v>918.1782251542401</v>
      </c>
    </row>
    <row r="137" spans="14:15" ht="15">
      <c r="N137" s="70" t="s">
        <v>125</v>
      </c>
      <c r="O137" s="65">
        <v>870.4827602018213</v>
      </c>
    </row>
    <row r="138" spans="14:15" ht="15">
      <c r="N138" s="70" t="s">
        <v>111</v>
      </c>
      <c r="O138" s="65">
        <v>802.8388719791873</v>
      </c>
    </row>
    <row r="139" spans="14:15" ht="15">
      <c r="N139" s="70" t="s">
        <v>133</v>
      </c>
      <c r="O139" s="65">
        <v>800.981550419142</v>
      </c>
    </row>
    <row r="140" spans="14:15" ht="15">
      <c r="N140" s="70" t="s">
        <v>137</v>
      </c>
      <c r="O140" s="65">
        <v>778.2453659666684</v>
      </c>
    </row>
    <row r="141" spans="14:15" ht="15">
      <c r="N141" s="70" t="s">
        <v>153</v>
      </c>
      <c r="O141" s="65">
        <v>767.7394314421522</v>
      </c>
    </row>
    <row r="142" spans="14:15" ht="15">
      <c r="N142" s="70" t="s">
        <v>118</v>
      </c>
      <c r="O142" s="65">
        <v>738.7210678272124</v>
      </c>
    </row>
    <row r="143" spans="14:15" ht="15">
      <c r="N143" s="70" t="s">
        <v>119</v>
      </c>
      <c r="O143" s="65">
        <v>735.7518498247894</v>
      </c>
    </row>
    <row r="144" spans="14:15" ht="15">
      <c r="N144" s="70" t="s">
        <v>143</v>
      </c>
      <c r="O144" s="65">
        <v>723.010983151201</v>
      </c>
    </row>
    <row r="145" spans="14:15" ht="15">
      <c r="N145" s="70" t="s">
        <v>126</v>
      </c>
      <c r="O145" s="65">
        <v>689.1961271713835</v>
      </c>
    </row>
    <row r="146" spans="14:15" ht="15">
      <c r="N146" s="70" t="s">
        <v>113</v>
      </c>
      <c r="O146" s="65">
        <v>623.5329571332749</v>
      </c>
    </row>
    <row r="147" spans="14:15" ht="15">
      <c r="N147" s="70" t="s">
        <v>146</v>
      </c>
      <c r="O147" s="65">
        <v>600.7846537767834</v>
      </c>
    </row>
    <row r="148" spans="14:15" ht="15">
      <c r="N148" s="70" t="s">
        <v>152</v>
      </c>
      <c r="O148" s="65">
        <v>598.1481443920758</v>
      </c>
    </row>
    <row r="149" spans="14:15" ht="15">
      <c r="N149" s="70" t="s">
        <v>131</v>
      </c>
      <c r="O149" s="65">
        <v>583.1244048777678</v>
      </c>
    </row>
    <row r="150" spans="14:15" ht="15">
      <c r="N150" s="70" t="s">
        <v>134</v>
      </c>
      <c r="O150" s="65">
        <v>569.0114481841412</v>
      </c>
    </row>
    <row r="151" spans="14:15" ht="15">
      <c r="N151" s="70" t="s">
        <v>140</v>
      </c>
      <c r="O151" s="65">
        <v>556.5882642013975</v>
      </c>
    </row>
    <row r="152" spans="14:15" ht="15">
      <c r="N152" s="70" t="s">
        <v>130</v>
      </c>
      <c r="O152" s="65">
        <v>512.352495457505</v>
      </c>
    </row>
    <row r="153" spans="14:15" ht="15">
      <c r="N153" s="70" t="s">
        <v>240</v>
      </c>
      <c r="O153" s="65">
        <v>511.8768896226675</v>
      </c>
    </row>
    <row r="154" spans="14:15" ht="15">
      <c r="N154" s="70" t="s">
        <v>128</v>
      </c>
      <c r="O154" s="65">
        <v>477.5576488692263</v>
      </c>
    </row>
    <row r="155" spans="14:15" ht="15">
      <c r="N155" s="70" t="s">
        <v>135</v>
      </c>
      <c r="O155" s="65">
        <v>399.77196644411856</v>
      </c>
    </row>
    <row r="156" spans="14:15" ht="15">
      <c r="N156" s="70" t="s">
        <v>117</v>
      </c>
      <c r="O156" s="65">
        <v>342.17233594773256</v>
      </c>
    </row>
    <row r="157" spans="14:15" ht="15">
      <c r="N157" s="70" t="s">
        <v>142</v>
      </c>
      <c r="O157" s="65">
        <v>340.73268565271104</v>
      </c>
    </row>
    <row r="158" spans="14:15" ht="15">
      <c r="N158" s="70" t="s">
        <v>155</v>
      </c>
      <c r="O158" s="65">
        <v>327.5544708053769</v>
      </c>
    </row>
    <row r="159" spans="14:15" ht="15">
      <c r="N159" s="70" t="s">
        <v>136</v>
      </c>
      <c r="O159" s="65">
        <v>302.6942237410239</v>
      </c>
    </row>
    <row r="160" spans="14:15" ht="15">
      <c r="N160" s="70" t="s">
        <v>114</v>
      </c>
      <c r="O160" s="65">
        <v>251.15376970158198</v>
      </c>
    </row>
    <row r="161" spans="14:15" ht="15">
      <c r="N161" s="70" t="s">
        <v>147</v>
      </c>
      <c r="O161" s="65"/>
    </row>
    <row r="162" spans="14:15" ht="15">
      <c r="N162" s="70" t="s">
        <v>148</v>
      </c>
      <c r="O162" s="65"/>
    </row>
  </sheetData>
  <mergeCells count="2">
    <mergeCell ref="A54:K54"/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47"/>
  <sheetViews>
    <sheetView showGridLines="0" workbookViewId="0" topLeftCell="A1">
      <selection activeCell="A2" sqref="A2:L2"/>
    </sheetView>
  </sheetViews>
  <sheetFormatPr defaultColWidth="9.140625" defaultRowHeight="15"/>
  <cols>
    <col min="1" max="12" width="9.28125" style="15" customWidth="1"/>
    <col min="13" max="16384" width="9.140625" style="15" customWidth="1"/>
  </cols>
  <sheetData>
    <row r="1" spans="1:13" ht="15">
      <c r="A1" s="285" t="s">
        <v>302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ht="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N2" s="85"/>
    </row>
    <row r="3" ht="15">
      <c r="N3" s="85"/>
    </row>
    <row r="4" ht="15">
      <c r="N4" s="85"/>
    </row>
    <row r="5" ht="15">
      <c r="N5" s="85"/>
    </row>
    <row r="29" ht="15">
      <c r="A29" s="30"/>
    </row>
    <row r="30" ht="15">
      <c r="A30" s="30"/>
    </row>
    <row r="31" ht="15">
      <c r="A31" s="30"/>
    </row>
    <row r="32" ht="15">
      <c r="A32" s="30"/>
    </row>
    <row r="33" ht="15">
      <c r="A33" s="30"/>
    </row>
    <row r="34" ht="15">
      <c r="A34" s="30"/>
    </row>
    <row r="35" ht="15">
      <c r="A35" s="30"/>
    </row>
    <row r="36" ht="15">
      <c r="A36" s="30"/>
    </row>
    <row r="37" ht="15">
      <c r="A37" s="30"/>
    </row>
    <row r="38" ht="15">
      <c r="A38" s="30"/>
    </row>
    <row r="39" ht="15">
      <c r="A39" s="30"/>
    </row>
    <row r="40" ht="15">
      <c r="A40" s="30"/>
    </row>
    <row r="41" ht="15">
      <c r="A41" s="30"/>
    </row>
    <row r="42" ht="15">
      <c r="A42" s="30"/>
    </row>
    <row r="43" ht="15">
      <c r="A43" s="30"/>
    </row>
    <row r="44" ht="15">
      <c r="A44" s="30"/>
    </row>
    <row r="45" ht="15">
      <c r="A45" s="30"/>
    </row>
    <row r="46" ht="15">
      <c r="A46" s="30"/>
    </row>
    <row r="47" ht="15">
      <c r="A47" s="30"/>
    </row>
    <row r="48" ht="15">
      <c r="A48" s="30"/>
    </row>
    <row r="49" ht="15">
      <c r="A49" s="30"/>
    </row>
    <row r="50" ht="15">
      <c r="A50" s="30"/>
    </row>
    <row r="51" ht="15">
      <c r="A51" s="30"/>
    </row>
    <row r="53" spans="1:12" ht="15">
      <c r="A53" s="261" t="s">
        <v>249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</row>
    <row r="55" ht="15">
      <c r="A55" s="30"/>
    </row>
    <row r="63" spans="2:11" ht="15">
      <c r="B63" s="15">
        <v>2016</v>
      </c>
      <c r="K63" s="15" t="s">
        <v>157</v>
      </c>
    </row>
    <row r="64" spans="1:12" ht="13.5" thickBot="1">
      <c r="A64" s="237" t="s">
        <v>86</v>
      </c>
      <c r="B64" s="238">
        <v>5.1</v>
      </c>
      <c r="C64" s="15">
        <v>1</v>
      </c>
      <c r="G64" s="39"/>
      <c r="L64" s="15" t="s">
        <v>108</v>
      </c>
    </row>
    <row r="65" spans="1:21" ht="13.5" thickBot="1">
      <c r="A65" s="237" t="s">
        <v>97</v>
      </c>
      <c r="B65" s="238">
        <v>5</v>
      </c>
      <c r="C65" s="15">
        <v>2</v>
      </c>
      <c r="G65" s="39"/>
      <c r="J65" s="43" t="s">
        <v>54</v>
      </c>
      <c r="K65" s="86">
        <v>2016</v>
      </c>
      <c r="T65" s="123" t="s">
        <v>54</v>
      </c>
      <c r="U65" s="124">
        <v>2016</v>
      </c>
    </row>
    <row r="66" spans="1:22" ht="13.5" thickBot="1">
      <c r="A66" s="237" t="s">
        <v>102</v>
      </c>
      <c r="B66" s="238">
        <v>4.8</v>
      </c>
      <c r="C66" s="15">
        <v>3</v>
      </c>
      <c r="G66" s="39"/>
      <c r="J66" s="240" t="s">
        <v>122</v>
      </c>
      <c r="K66" s="242">
        <v>8.37419546740119</v>
      </c>
      <c r="L66" s="15">
        <v>1</v>
      </c>
      <c r="N66" s="15" t="s">
        <v>3</v>
      </c>
      <c r="O66" s="126">
        <f>+K120</f>
        <v>2.2</v>
      </c>
      <c r="T66" s="241" t="s">
        <v>122</v>
      </c>
      <c r="U66" s="235">
        <v>8.37419546740119</v>
      </c>
      <c r="V66" s="15">
        <v>1</v>
      </c>
    </row>
    <row r="67" spans="1:22" ht="13.5" thickBot="1">
      <c r="A67" s="237" t="s">
        <v>95</v>
      </c>
      <c r="B67" s="238">
        <v>4.2</v>
      </c>
      <c r="C67" s="15">
        <v>4</v>
      </c>
      <c r="G67" s="39"/>
      <c r="J67" s="240" t="s">
        <v>126</v>
      </c>
      <c r="K67" s="242">
        <v>7.56177197385868</v>
      </c>
      <c r="L67" s="15">
        <v>2</v>
      </c>
      <c r="T67" s="241" t="s">
        <v>126</v>
      </c>
      <c r="U67" s="235">
        <v>7.56177197385868</v>
      </c>
      <c r="V67" s="15">
        <v>2</v>
      </c>
    </row>
    <row r="68" spans="1:22" ht="13.5" thickBot="1">
      <c r="A68" s="237" t="s">
        <v>81</v>
      </c>
      <c r="B68" s="238">
        <v>3.4</v>
      </c>
      <c r="C68" s="15">
        <v>5</v>
      </c>
      <c r="G68" s="39"/>
      <c r="J68" s="240" t="s">
        <v>163</v>
      </c>
      <c r="K68" s="242">
        <v>7.228543873988547</v>
      </c>
      <c r="L68" s="15">
        <v>3</v>
      </c>
      <c r="N68" s="15" t="str">
        <f aca="true" t="shared" si="0" ref="N68:N76">J66</f>
        <v>Côte d'Ivoire</v>
      </c>
      <c r="O68" s="126">
        <v>8.37419546740119</v>
      </c>
      <c r="T68" s="241" t="s">
        <v>163</v>
      </c>
      <c r="U68" s="235">
        <v>7.228543873988547</v>
      </c>
      <c r="V68" s="15">
        <v>3</v>
      </c>
    </row>
    <row r="69" spans="1:22" ht="13.5" thickBot="1">
      <c r="A69" s="237" t="s">
        <v>104</v>
      </c>
      <c r="B69" s="238">
        <v>3.3</v>
      </c>
      <c r="C69" s="15">
        <v>6</v>
      </c>
      <c r="G69" s="39"/>
      <c r="J69" s="240" t="s">
        <v>144</v>
      </c>
      <c r="K69" s="242">
        <v>6.55432966326752</v>
      </c>
      <c r="L69" s="15">
        <v>4</v>
      </c>
      <c r="N69" s="15" t="str">
        <f t="shared" si="0"/>
        <v>Ethiopia</v>
      </c>
      <c r="O69" s="126">
        <v>7.56177197385868</v>
      </c>
      <c r="T69" s="241" t="s">
        <v>144</v>
      </c>
      <c r="U69" s="235">
        <v>6.55432966326752</v>
      </c>
      <c r="V69" s="15">
        <v>4</v>
      </c>
    </row>
    <row r="70" spans="1:22" ht="13.5" thickBot="1">
      <c r="A70" s="237" t="s">
        <v>88</v>
      </c>
      <c r="B70" s="238">
        <v>3.2</v>
      </c>
      <c r="C70" s="15">
        <v>7</v>
      </c>
      <c r="G70" s="39"/>
      <c r="J70" s="240" t="s">
        <v>123</v>
      </c>
      <c r="K70" s="242">
        <v>6.335734993279396</v>
      </c>
      <c r="L70" s="15">
        <v>5</v>
      </c>
      <c r="N70" s="15" t="str">
        <f t="shared" si="0"/>
        <v>Tanzania, United Republic of</v>
      </c>
      <c r="O70" s="126">
        <v>7.228543873988547</v>
      </c>
      <c r="T70" s="241" t="s">
        <v>123</v>
      </c>
      <c r="U70" s="235">
        <v>6.335734993279396</v>
      </c>
      <c r="V70" s="15">
        <v>5</v>
      </c>
    </row>
    <row r="71" spans="1:22" ht="13.5" thickBot="1">
      <c r="A71" s="237" t="s">
        <v>106</v>
      </c>
      <c r="B71" s="238">
        <v>3.2</v>
      </c>
      <c r="C71" s="15">
        <v>8</v>
      </c>
      <c r="G71" s="39"/>
      <c r="J71" s="240" t="s">
        <v>131</v>
      </c>
      <c r="K71" s="242">
        <v>6.25786369410806</v>
      </c>
      <c r="L71" s="15">
        <v>6</v>
      </c>
      <c r="N71" s="15" t="str">
        <f t="shared" si="0"/>
        <v>Senegal</v>
      </c>
      <c r="O71" s="126">
        <v>6.55432966326752</v>
      </c>
      <c r="T71" s="241" t="s">
        <v>131</v>
      </c>
      <c r="U71" s="235">
        <v>6.25786369410806</v>
      </c>
      <c r="V71" s="15">
        <v>6</v>
      </c>
    </row>
    <row r="72" spans="1:22" ht="13.5" thickBot="1">
      <c r="A72" s="237" t="s">
        <v>103</v>
      </c>
      <c r="B72" s="238">
        <v>3.1</v>
      </c>
      <c r="C72" s="15">
        <v>9</v>
      </c>
      <c r="G72" s="39"/>
      <c r="J72" s="240" t="s">
        <v>146</v>
      </c>
      <c r="K72" s="242">
        <v>6.05547402886204</v>
      </c>
      <c r="L72" s="15">
        <v>7</v>
      </c>
      <c r="N72" s="15" t="str">
        <f t="shared" si="0"/>
        <v>Djibouti</v>
      </c>
      <c r="O72" s="126">
        <v>6.335734993279396</v>
      </c>
      <c r="T72" s="241" t="s">
        <v>146</v>
      </c>
      <c r="U72" s="235">
        <v>6.05547402886204</v>
      </c>
      <c r="V72" s="15">
        <v>7</v>
      </c>
    </row>
    <row r="73" spans="1:22" ht="13.5" thickBot="1">
      <c r="A73" s="237" t="s">
        <v>90</v>
      </c>
      <c r="B73" s="238">
        <v>3</v>
      </c>
      <c r="C73" s="15">
        <v>10</v>
      </c>
      <c r="G73" s="58"/>
      <c r="H73" s="22"/>
      <c r="J73" s="240" t="s">
        <v>132</v>
      </c>
      <c r="K73" s="242">
        <v>5.993265893506194</v>
      </c>
      <c r="L73" s="15">
        <v>8</v>
      </c>
      <c r="N73" s="15" t="str">
        <f t="shared" si="0"/>
        <v>Guinea-Bissau</v>
      </c>
      <c r="O73" s="126">
        <v>6.25786369410806</v>
      </c>
      <c r="T73" s="241" t="s">
        <v>132</v>
      </c>
      <c r="U73" s="235">
        <v>5.993265893506194</v>
      </c>
      <c r="V73" s="15">
        <v>8</v>
      </c>
    </row>
    <row r="74" spans="1:22" ht="13.5" thickBot="1">
      <c r="A74" s="237" t="s">
        <v>92</v>
      </c>
      <c r="B74" s="238">
        <v>2.8</v>
      </c>
      <c r="J74" s="240" t="s">
        <v>152</v>
      </c>
      <c r="K74" s="242">
        <v>5.98828704016037</v>
      </c>
      <c r="L74" s="15">
        <v>9</v>
      </c>
      <c r="N74" s="15" t="str">
        <f t="shared" si="0"/>
        <v>Sierra Leone</v>
      </c>
      <c r="O74" s="126">
        <v>6.05547402886204</v>
      </c>
      <c r="T74" s="241" t="s">
        <v>152</v>
      </c>
      <c r="U74" s="235">
        <v>5.98828704016037</v>
      </c>
      <c r="V74" s="15">
        <v>9</v>
      </c>
    </row>
    <row r="75" spans="1:22" ht="13.5" thickBot="1">
      <c r="A75" s="237" t="s">
        <v>100</v>
      </c>
      <c r="B75" s="238">
        <v>2.7</v>
      </c>
      <c r="J75" s="240" t="s">
        <v>143</v>
      </c>
      <c r="K75" s="242">
        <v>5.93177617207192</v>
      </c>
      <c r="L75" s="15">
        <v>10</v>
      </c>
      <c r="N75" s="15" t="str">
        <f t="shared" si="0"/>
        <v>Kenya</v>
      </c>
      <c r="O75" s="126">
        <v>5.993265893506194</v>
      </c>
      <c r="T75" s="241" t="s">
        <v>143</v>
      </c>
      <c r="U75" s="235">
        <v>5.93177617207192</v>
      </c>
      <c r="V75" s="15">
        <v>10</v>
      </c>
    </row>
    <row r="76" spans="1:22" ht="13.5" thickBot="1">
      <c r="A76" s="237" t="s">
        <v>82</v>
      </c>
      <c r="B76" s="238">
        <v>2.6</v>
      </c>
      <c r="J76" s="240" t="s">
        <v>137</v>
      </c>
      <c r="K76" s="242">
        <v>5.44496476283567</v>
      </c>
      <c r="L76" s="15">
        <v>11</v>
      </c>
      <c r="N76" s="15" t="str">
        <f t="shared" si="0"/>
        <v>Togo</v>
      </c>
      <c r="O76" s="126">
        <v>5.98828704016037</v>
      </c>
      <c r="T76" s="241" t="s">
        <v>137</v>
      </c>
      <c r="U76" s="235">
        <v>5.44496476283567</v>
      </c>
      <c r="V76" s="15">
        <v>11</v>
      </c>
    </row>
    <row r="77" spans="1:22" ht="13.5" thickBot="1">
      <c r="A77" s="237" t="s">
        <v>94</v>
      </c>
      <c r="B77" s="238">
        <v>2.3</v>
      </c>
      <c r="J77" s="240" t="s">
        <v>113</v>
      </c>
      <c r="K77" s="242">
        <v>5.38200806156102</v>
      </c>
      <c r="L77" s="15">
        <v>12</v>
      </c>
      <c r="N77" s="15" t="s">
        <v>143</v>
      </c>
      <c r="O77" s="126">
        <v>5.93177617207192</v>
      </c>
      <c r="T77" s="241" t="s">
        <v>113</v>
      </c>
      <c r="U77" s="235">
        <v>5.38200806156102</v>
      </c>
      <c r="V77" s="15">
        <v>12</v>
      </c>
    </row>
    <row r="78" spans="1:22" ht="13.5" thickBot="1">
      <c r="A78" s="237" t="s">
        <v>98</v>
      </c>
      <c r="B78" s="238">
        <v>2.2</v>
      </c>
      <c r="J78" s="240" t="s">
        <v>142</v>
      </c>
      <c r="K78" s="242">
        <v>5.198470481435491</v>
      </c>
      <c r="L78" s="15">
        <v>13</v>
      </c>
      <c r="O78" s="126"/>
      <c r="T78" s="241" t="s">
        <v>142</v>
      </c>
      <c r="U78" s="235">
        <v>5.198470481435491</v>
      </c>
      <c r="V78" s="15">
        <v>13</v>
      </c>
    </row>
    <row r="79" spans="1:22" ht="13.5" thickBot="1">
      <c r="A79" s="237" t="s">
        <v>85</v>
      </c>
      <c r="B79" s="238">
        <v>2.1</v>
      </c>
      <c r="J79" s="240" t="s">
        <v>117</v>
      </c>
      <c r="K79" s="242">
        <v>5.100254911334212</v>
      </c>
      <c r="L79" s="15">
        <v>14</v>
      </c>
      <c r="N79" s="15" t="str">
        <f>A92</f>
        <v>EU-28</v>
      </c>
      <c r="O79" s="126">
        <f>B92</f>
        <v>1.9</v>
      </c>
      <c r="T79" s="241" t="s">
        <v>117</v>
      </c>
      <c r="U79" s="235">
        <v>5.100254911334212</v>
      </c>
      <c r="V79" s="15">
        <v>14</v>
      </c>
    </row>
    <row r="80" spans="1:22" ht="13.5" thickBot="1">
      <c r="A80" s="237" t="s">
        <v>93</v>
      </c>
      <c r="B80" s="238">
        <v>2</v>
      </c>
      <c r="G80" s="56"/>
      <c r="J80" s="240" t="s">
        <v>162</v>
      </c>
      <c r="K80" s="242">
        <v>5.023515600216877</v>
      </c>
      <c r="L80" s="15">
        <v>15</v>
      </c>
      <c r="T80" s="239" t="s">
        <v>86</v>
      </c>
      <c r="U80" s="235">
        <v>5.1</v>
      </c>
      <c r="V80" s="15">
        <v>15</v>
      </c>
    </row>
    <row r="81" spans="1:22" ht="13.5" thickBot="1">
      <c r="A81" s="237" t="s">
        <v>96</v>
      </c>
      <c r="B81" s="238">
        <v>2</v>
      </c>
      <c r="G81" s="56"/>
      <c r="J81" s="240" t="s">
        <v>111</v>
      </c>
      <c r="K81" s="242">
        <v>4.95489549585868</v>
      </c>
      <c r="L81" s="15">
        <v>16</v>
      </c>
      <c r="N81" s="15" t="str">
        <f aca="true" t="shared" si="1" ref="N81:N90">+A64</f>
        <v>Ireland</v>
      </c>
      <c r="O81" s="126">
        <f aca="true" t="shared" si="2" ref="O81:O90">+B64</f>
        <v>5.1</v>
      </c>
      <c r="T81" s="241" t="s">
        <v>162</v>
      </c>
      <c r="U81" s="235">
        <v>5.023515600216877</v>
      </c>
      <c r="V81" s="15">
        <v>16</v>
      </c>
    </row>
    <row r="82" spans="1:22" ht="13.5" thickBot="1">
      <c r="A82" s="237" t="s">
        <v>276</v>
      </c>
      <c r="B82" s="238">
        <v>1.9</v>
      </c>
      <c r="J82" s="240" t="s">
        <v>130</v>
      </c>
      <c r="K82" s="242">
        <v>4.947599229839295</v>
      </c>
      <c r="L82" s="15">
        <v>17</v>
      </c>
      <c r="N82" s="15" t="str">
        <f t="shared" si="1"/>
        <v>Malta</v>
      </c>
      <c r="O82" s="126">
        <f t="shared" si="2"/>
        <v>5</v>
      </c>
      <c r="T82" s="239" t="s">
        <v>97</v>
      </c>
      <c r="U82" s="235">
        <v>5</v>
      </c>
      <c r="V82" s="15">
        <v>17</v>
      </c>
    </row>
    <row r="83" spans="1:22" ht="13.5" thickBot="1">
      <c r="A83" s="237" t="s">
        <v>105</v>
      </c>
      <c r="B83" s="238">
        <v>1.9</v>
      </c>
      <c r="J83" s="240" t="s">
        <v>153</v>
      </c>
      <c r="K83" s="242">
        <v>4.79853923692295</v>
      </c>
      <c r="L83" s="15">
        <v>18</v>
      </c>
      <c r="N83" s="15" t="str">
        <f t="shared" si="1"/>
        <v>Romania</v>
      </c>
      <c r="O83" s="126">
        <f t="shared" si="2"/>
        <v>4.8</v>
      </c>
      <c r="T83" s="241" t="s">
        <v>111</v>
      </c>
      <c r="U83" s="235">
        <v>4.95489549585868</v>
      </c>
      <c r="V83" s="15">
        <v>18</v>
      </c>
    </row>
    <row r="84" spans="1:22" ht="13.5" thickBot="1">
      <c r="A84" s="237" t="s">
        <v>107</v>
      </c>
      <c r="B84" s="238">
        <v>1.8</v>
      </c>
      <c r="J84" s="240" t="s">
        <v>116</v>
      </c>
      <c r="K84" s="242">
        <v>4.692529873827689</v>
      </c>
      <c r="L84" s="15">
        <v>19</v>
      </c>
      <c r="N84" s="15" t="str">
        <f t="shared" si="1"/>
        <v>Luxembourg</v>
      </c>
      <c r="O84" s="126">
        <f t="shared" si="2"/>
        <v>4.2</v>
      </c>
      <c r="T84" s="241" t="s">
        <v>130</v>
      </c>
      <c r="U84" s="235">
        <v>4.947599229839295</v>
      </c>
      <c r="V84" s="15">
        <v>19</v>
      </c>
    </row>
    <row r="85" spans="1:22" ht="13.5" thickBot="1">
      <c r="A85" s="237" t="s">
        <v>83</v>
      </c>
      <c r="B85" s="238">
        <v>1.7</v>
      </c>
      <c r="J85" s="240" t="s">
        <v>19</v>
      </c>
      <c r="K85" s="242">
        <v>4.29768251550431</v>
      </c>
      <c r="L85" s="15">
        <v>20</v>
      </c>
      <c r="N85" s="15" t="str">
        <f t="shared" si="1"/>
        <v>Bulgaria</v>
      </c>
      <c r="O85" s="126">
        <f t="shared" si="2"/>
        <v>3.4</v>
      </c>
      <c r="T85" s="239" t="s">
        <v>102</v>
      </c>
      <c r="U85" s="235">
        <v>4.8</v>
      </c>
      <c r="V85" s="15">
        <v>20</v>
      </c>
    </row>
    <row r="86" spans="1:21" ht="13.5" thickBot="1">
      <c r="A86" s="237" t="s">
        <v>99</v>
      </c>
      <c r="B86" s="238">
        <v>1.5</v>
      </c>
      <c r="J86" s="240" t="s">
        <v>129</v>
      </c>
      <c r="K86" s="242">
        <v>4.03726122068542</v>
      </c>
      <c r="L86" s="15">
        <v>21</v>
      </c>
      <c r="N86" s="15" t="str">
        <f t="shared" si="1"/>
        <v>Slovakia</v>
      </c>
      <c r="O86" s="126">
        <f t="shared" si="2"/>
        <v>3.3</v>
      </c>
      <c r="T86" s="241" t="s">
        <v>153</v>
      </c>
      <c r="U86" s="235">
        <v>4.79853923692295</v>
      </c>
    </row>
    <row r="87" spans="1:21" ht="13.5" thickBot="1">
      <c r="A87" s="237" t="s">
        <v>101</v>
      </c>
      <c r="B87" s="238">
        <v>1.4</v>
      </c>
      <c r="J87" s="240" t="s">
        <v>135</v>
      </c>
      <c r="K87" s="242">
        <v>3.96777335625491</v>
      </c>
      <c r="L87" s="15">
        <v>22</v>
      </c>
      <c r="N87" s="15" t="str">
        <f t="shared" si="1"/>
        <v>Spain</v>
      </c>
      <c r="O87" s="126">
        <f t="shared" si="2"/>
        <v>3.2</v>
      </c>
      <c r="T87" s="241" t="s">
        <v>116</v>
      </c>
      <c r="U87" s="235">
        <v>4.692529873827689</v>
      </c>
    </row>
    <row r="88" spans="1:21" ht="13.5" thickBot="1">
      <c r="A88" s="237" t="s">
        <v>80</v>
      </c>
      <c r="B88" s="238">
        <v>1.2</v>
      </c>
      <c r="J88" s="240" t="s">
        <v>139</v>
      </c>
      <c r="K88" s="242">
        <v>3.83042286091622</v>
      </c>
      <c r="L88" s="15">
        <v>23</v>
      </c>
      <c r="N88" s="15" t="str">
        <f t="shared" si="1"/>
        <v>Sweden</v>
      </c>
      <c r="O88" s="126">
        <f t="shared" si="2"/>
        <v>3.2</v>
      </c>
      <c r="P88" s="22"/>
      <c r="T88" s="241" t="s">
        <v>19</v>
      </c>
      <c r="U88" s="235">
        <v>4.29768251550431</v>
      </c>
    </row>
    <row r="89" spans="1:21" ht="13.5" thickBot="1">
      <c r="A89" s="237" t="s">
        <v>89</v>
      </c>
      <c r="B89" s="238">
        <v>1.2</v>
      </c>
      <c r="J89" s="240" t="s">
        <v>125</v>
      </c>
      <c r="K89" s="242">
        <v>3.759438606251364</v>
      </c>
      <c r="L89" s="15">
        <v>24</v>
      </c>
      <c r="N89" s="15" t="str">
        <f t="shared" si="1"/>
        <v>Slovenia</v>
      </c>
      <c r="O89" s="126">
        <f t="shared" si="2"/>
        <v>3.1</v>
      </c>
      <c r="T89" s="239" t="s">
        <v>95</v>
      </c>
      <c r="U89" s="235">
        <v>4.2</v>
      </c>
    </row>
    <row r="90" spans="1:21" ht="13.5" thickBot="1">
      <c r="A90" s="237" t="s">
        <v>91</v>
      </c>
      <c r="B90" s="238">
        <v>0.9</v>
      </c>
      <c r="J90" s="240" t="s">
        <v>16</v>
      </c>
      <c r="K90" s="242">
        <v>3.5</v>
      </c>
      <c r="L90" s="15">
        <v>25</v>
      </c>
      <c r="N90" s="15" t="str">
        <f t="shared" si="1"/>
        <v>Croatia</v>
      </c>
      <c r="O90" s="126">
        <f t="shared" si="2"/>
        <v>3</v>
      </c>
      <c r="T90" s="241" t="s">
        <v>129</v>
      </c>
      <c r="U90" s="235">
        <v>4.03726122068542</v>
      </c>
    </row>
    <row r="91" spans="1:21" ht="13.5" thickBot="1">
      <c r="A91" s="237" t="s">
        <v>87</v>
      </c>
      <c r="B91" s="238">
        <v>0</v>
      </c>
      <c r="J91" s="240" t="s">
        <v>140</v>
      </c>
      <c r="K91" s="242">
        <v>3.30513733831328</v>
      </c>
      <c r="L91" s="15">
        <v>26</v>
      </c>
      <c r="T91" s="241" t="s">
        <v>135</v>
      </c>
      <c r="U91" s="235">
        <v>3.96777335625491</v>
      </c>
    </row>
    <row r="92" spans="1:21" ht="13.5" thickBot="1">
      <c r="A92" s="125" t="s">
        <v>51</v>
      </c>
      <c r="B92" s="15">
        <v>1.9</v>
      </c>
      <c r="J92" s="240" t="s">
        <v>136</v>
      </c>
      <c r="K92" s="242">
        <v>3.25103440330972</v>
      </c>
      <c r="L92" s="15">
        <v>27</v>
      </c>
      <c r="T92" s="241" t="s">
        <v>139</v>
      </c>
      <c r="U92" s="235">
        <v>3.83042286091622</v>
      </c>
    </row>
    <row r="93" spans="10:21" ht="13.5" thickBot="1">
      <c r="J93" s="240" t="s">
        <v>115</v>
      </c>
      <c r="K93" s="242">
        <v>3.2283310890452332</v>
      </c>
      <c r="L93" s="15">
        <v>28</v>
      </c>
      <c r="T93" s="241" t="s">
        <v>125</v>
      </c>
      <c r="U93" s="235">
        <v>3.759438606251364</v>
      </c>
    </row>
    <row r="94" spans="10:21" ht="13.5" thickBot="1">
      <c r="J94" s="240" t="s">
        <v>119</v>
      </c>
      <c r="K94" s="242">
        <v>3.21732769957073</v>
      </c>
      <c r="L94" s="15">
        <v>29</v>
      </c>
      <c r="T94" s="241" t="s">
        <v>16</v>
      </c>
      <c r="U94" s="235">
        <v>3.5</v>
      </c>
    </row>
    <row r="95" spans="10:21" ht="13.5" thickBot="1">
      <c r="J95" s="240" t="s">
        <v>133</v>
      </c>
      <c r="K95" s="242">
        <v>3.0913128084287145</v>
      </c>
      <c r="L95" s="15">
        <v>30</v>
      </c>
      <c r="T95" s="239" t="s">
        <v>81</v>
      </c>
      <c r="U95" s="235">
        <v>3.4</v>
      </c>
    </row>
    <row r="96" spans="10:21" ht="13.5" thickBot="1">
      <c r="J96" s="240" t="s">
        <v>138</v>
      </c>
      <c r="K96" s="242">
        <v>3.062458287601011</v>
      </c>
      <c r="L96" s="15">
        <v>31</v>
      </c>
      <c r="T96" s="241" t="s">
        <v>140</v>
      </c>
      <c r="U96" s="235">
        <v>3.30513733831328</v>
      </c>
    </row>
    <row r="97" spans="10:21" ht="13.5" thickBot="1">
      <c r="J97" s="240" t="s">
        <v>149</v>
      </c>
      <c r="K97" s="242">
        <v>3.0377970257784215</v>
      </c>
      <c r="L97" s="15">
        <v>32</v>
      </c>
      <c r="T97" s="239" t="s">
        <v>104</v>
      </c>
      <c r="U97" s="235">
        <v>3.3</v>
      </c>
    </row>
    <row r="98" spans="10:21" ht="13.5" thickBot="1">
      <c r="J98" s="240" t="s">
        <v>154</v>
      </c>
      <c r="K98" s="242">
        <v>2.9812165405240343</v>
      </c>
      <c r="L98" s="15">
        <v>33</v>
      </c>
      <c r="T98" s="241" t="s">
        <v>136</v>
      </c>
      <c r="U98" s="235">
        <v>3.25103440330972</v>
      </c>
    </row>
    <row r="99" spans="10:21" ht="13.5" thickBot="1">
      <c r="J99" s="240" t="s">
        <v>112</v>
      </c>
      <c r="K99" s="242">
        <v>2.8869272942055213</v>
      </c>
      <c r="L99" s="15">
        <v>34</v>
      </c>
      <c r="T99" s="241" t="s">
        <v>115</v>
      </c>
      <c r="U99" s="235">
        <v>3.2283310890452332</v>
      </c>
    </row>
    <row r="100" spans="10:21" ht="13.5" thickBot="1">
      <c r="J100" s="240" t="s">
        <v>127</v>
      </c>
      <c r="K100" s="242">
        <v>2.87691732136177</v>
      </c>
      <c r="L100" s="15">
        <v>35</v>
      </c>
      <c r="T100" s="241" t="s">
        <v>119</v>
      </c>
      <c r="U100" s="235">
        <v>3.21732769957073</v>
      </c>
    </row>
    <row r="101" spans="10:21" ht="13.5" thickBot="1">
      <c r="J101" s="240" t="s">
        <v>240</v>
      </c>
      <c r="K101" s="242">
        <v>2.511120203468309</v>
      </c>
      <c r="L101" s="15">
        <v>36</v>
      </c>
      <c r="T101" s="239" t="s">
        <v>88</v>
      </c>
      <c r="U101" s="235">
        <v>3.2</v>
      </c>
    </row>
    <row r="102" spans="10:21" ht="13.5" thickBot="1">
      <c r="J102" s="240" t="s">
        <v>128</v>
      </c>
      <c r="K102" s="242">
        <v>2.0873504566021994</v>
      </c>
      <c r="L102" s="15">
        <v>37</v>
      </c>
      <c r="T102" s="239" t="s">
        <v>106</v>
      </c>
      <c r="U102" s="235">
        <v>3.2</v>
      </c>
    </row>
    <row r="103" spans="10:21" ht="13.5" thickBot="1">
      <c r="J103" s="240" t="s">
        <v>145</v>
      </c>
      <c r="K103" s="242">
        <v>1.47024613968694</v>
      </c>
      <c r="L103" s="15">
        <v>38</v>
      </c>
      <c r="T103" s="239" t="s">
        <v>103</v>
      </c>
      <c r="U103" s="235">
        <v>3.1</v>
      </c>
    </row>
    <row r="104" spans="10:21" ht="13.5" thickBot="1">
      <c r="J104" s="240" t="s">
        <v>141</v>
      </c>
      <c r="K104" s="242">
        <v>1.3343903627323295</v>
      </c>
      <c r="L104" s="15">
        <v>39</v>
      </c>
      <c r="T104" s="241" t="s">
        <v>133</v>
      </c>
      <c r="U104" s="235">
        <v>3.0913128084287145</v>
      </c>
    </row>
    <row r="105" spans="10:21" ht="13.5" thickBot="1">
      <c r="J105" s="240" t="s">
        <v>17</v>
      </c>
      <c r="K105" s="242">
        <v>1.1</v>
      </c>
      <c r="L105" s="15">
        <v>40</v>
      </c>
      <c r="T105" s="241" t="s">
        <v>138</v>
      </c>
      <c r="U105" s="235">
        <v>3.062458287601011</v>
      </c>
    </row>
    <row r="106" spans="10:21" ht="13.5" thickBot="1">
      <c r="J106" s="240" t="s">
        <v>20</v>
      </c>
      <c r="K106" s="242">
        <v>0.990738861566176</v>
      </c>
      <c r="L106" s="15">
        <v>41</v>
      </c>
      <c r="T106" s="241" t="s">
        <v>149</v>
      </c>
      <c r="U106" s="235">
        <v>3.0377970257784215</v>
      </c>
    </row>
    <row r="107" spans="10:21" ht="13.5" thickBot="1">
      <c r="J107" s="240" t="s">
        <v>68</v>
      </c>
      <c r="K107" s="242">
        <v>0.957954941955808</v>
      </c>
      <c r="L107" s="15">
        <v>42</v>
      </c>
      <c r="T107" s="239" t="s">
        <v>90</v>
      </c>
      <c r="U107" s="235">
        <v>3</v>
      </c>
    </row>
    <row r="108" spans="10:21" ht="13.5" thickBot="1">
      <c r="J108" s="240" t="s">
        <v>114</v>
      </c>
      <c r="K108" s="242">
        <v>0.880313301208568</v>
      </c>
      <c r="L108" s="15">
        <v>43</v>
      </c>
      <c r="T108" s="241" t="s">
        <v>154</v>
      </c>
      <c r="U108" s="235">
        <v>2.9812165405240343</v>
      </c>
    </row>
    <row r="109" spans="10:21" ht="13.5" thickBot="1">
      <c r="J109" s="240" t="s">
        <v>155</v>
      </c>
      <c r="K109" s="242">
        <v>0.48898246390094435</v>
      </c>
      <c r="L109" s="15">
        <v>44</v>
      </c>
      <c r="T109" s="241" t="s">
        <v>112</v>
      </c>
      <c r="U109" s="235">
        <v>2.8869272942055213</v>
      </c>
    </row>
    <row r="110" spans="10:21" ht="13.5" thickBot="1">
      <c r="J110" s="240" t="s">
        <v>70</v>
      </c>
      <c r="K110" s="242">
        <v>0.279426027422858</v>
      </c>
      <c r="L110" s="15">
        <v>45</v>
      </c>
      <c r="T110" s="241" t="s">
        <v>127</v>
      </c>
      <c r="U110" s="235">
        <v>2.87691732136177</v>
      </c>
    </row>
    <row r="111" spans="10:21" ht="13.5" thickBot="1">
      <c r="J111" s="240" t="s">
        <v>134</v>
      </c>
      <c r="K111" s="242">
        <v>-0.4552805254133263</v>
      </c>
      <c r="L111" s="15">
        <v>46</v>
      </c>
      <c r="T111" s="239" t="s">
        <v>92</v>
      </c>
      <c r="U111" s="235">
        <v>2.8</v>
      </c>
    </row>
    <row r="112" spans="10:21" ht="13.5" thickBot="1">
      <c r="J112" s="240" t="s">
        <v>150</v>
      </c>
      <c r="K112" s="242">
        <v>-0.6126772453371454</v>
      </c>
      <c r="L112" s="15">
        <v>47</v>
      </c>
      <c r="T112" s="239" t="s">
        <v>100</v>
      </c>
      <c r="U112" s="235">
        <v>2.7</v>
      </c>
    </row>
    <row r="113" spans="10:21" ht="13.5" thickBot="1">
      <c r="J113" s="240" t="s">
        <v>15</v>
      </c>
      <c r="K113" s="242">
        <v>-1.54105767148031</v>
      </c>
      <c r="L113" s="15">
        <v>48</v>
      </c>
      <c r="T113" s="239" t="s">
        <v>82</v>
      </c>
      <c r="U113" s="235">
        <v>2.6</v>
      </c>
    </row>
    <row r="114" spans="10:21" ht="13.5" thickBot="1">
      <c r="J114" s="240" t="s">
        <v>120</v>
      </c>
      <c r="K114" s="242">
        <v>-2.437513039679462</v>
      </c>
      <c r="L114" s="15">
        <v>49</v>
      </c>
      <c r="T114" s="241" t="s">
        <v>240</v>
      </c>
      <c r="U114" s="235">
        <v>2.511120203468309</v>
      </c>
    </row>
    <row r="115" spans="10:21" ht="13.5" thickBot="1">
      <c r="J115" s="240" t="s">
        <v>118</v>
      </c>
      <c r="K115" s="242">
        <v>-3.388542920843274</v>
      </c>
      <c r="L115" s="15">
        <v>50</v>
      </c>
      <c r="T115" s="239" t="s">
        <v>94</v>
      </c>
      <c r="U115" s="235">
        <v>2.3</v>
      </c>
    </row>
    <row r="116" spans="10:21" ht="13.5" thickBot="1">
      <c r="J116" s="240" t="s">
        <v>124</v>
      </c>
      <c r="K116" s="242">
        <v>-7.26512657204933</v>
      </c>
      <c r="L116" s="15">
        <v>51</v>
      </c>
      <c r="T116" s="239" t="s">
        <v>98</v>
      </c>
      <c r="U116" s="235">
        <v>2.2</v>
      </c>
    </row>
    <row r="117" spans="10:21" ht="13.5" thickBot="1">
      <c r="J117" s="240" t="s">
        <v>241</v>
      </c>
      <c r="K117" s="242">
        <v>-8.05010146839329</v>
      </c>
      <c r="L117" s="15">
        <v>52</v>
      </c>
      <c r="T117" s="239" t="s">
        <v>85</v>
      </c>
      <c r="U117" s="235">
        <v>2.1</v>
      </c>
    </row>
    <row r="118" spans="10:21" ht="13.5" thickBot="1">
      <c r="J118" s="240" t="s">
        <v>277</v>
      </c>
      <c r="K118" s="242">
        <v>-13.119145461460946</v>
      </c>
      <c r="L118" s="15">
        <v>53</v>
      </c>
      <c r="T118" s="241" t="s">
        <v>128</v>
      </c>
      <c r="U118" s="235">
        <v>2.0873504566021994</v>
      </c>
    </row>
    <row r="119" spans="10:21" ht="13.5" thickBot="1">
      <c r="J119" s="240" t="s">
        <v>147</v>
      </c>
      <c r="K119" s="242"/>
      <c r="L119" s="15">
        <v>54</v>
      </c>
      <c r="T119" s="239" t="s">
        <v>93</v>
      </c>
      <c r="U119" s="235">
        <v>2</v>
      </c>
    </row>
    <row r="120" spans="10:21" ht="13.5" thickBot="1">
      <c r="J120" s="243" t="s">
        <v>3</v>
      </c>
      <c r="K120" s="244">
        <v>2.2</v>
      </c>
      <c r="T120" s="239" t="s">
        <v>96</v>
      </c>
      <c r="U120" s="235">
        <v>2</v>
      </c>
    </row>
    <row r="121" spans="20:21" ht="12.75">
      <c r="T121" s="239" t="s">
        <v>276</v>
      </c>
      <c r="U121" s="235">
        <v>1.9</v>
      </c>
    </row>
    <row r="122" spans="20:21" ht="12.75">
      <c r="T122" s="239" t="s">
        <v>105</v>
      </c>
      <c r="U122" s="235">
        <v>1.9</v>
      </c>
    </row>
    <row r="123" spans="20:21" ht="12.75">
      <c r="T123" s="239" t="s">
        <v>107</v>
      </c>
      <c r="U123" s="235">
        <v>1.8</v>
      </c>
    </row>
    <row r="124" spans="20:21" ht="12.75">
      <c r="T124" s="239" t="s">
        <v>83</v>
      </c>
      <c r="U124" s="235">
        <v>1.7</v>
      </c>
    </row>
    <row r="125" spans="20:21" ht="12.75">
      <c r="T125" s="239" t="s">
        <v>99</v>
      </c>
      <c r="U125" s="235">
        <v>1.5</v>
      </c>
    </row>
    <row r="126" spans="20:21" ht="12.75">
      <c r="T126" s="241" t="s">
        <v>145</v>
      </c>
      <c r="U126" s="235">
        <v>1.47024613968694</v>
      </c>
    </row>
    <row r="127" spans="20:21" ht="12.75">
      <c r="T127" s="239" t="s">
        <v>101</v>
      </c>
      <c r="U127" s="235">
        <v>1.4</v>
      </c>
    </row>
    <row r="128" spans="20:21" ht="12.75">
      <c r="T128" s="241" t="s">
        <v>141</v>
      </c>
      <c r="U128" s="235">
        <v>1.3343903627323295</v>
      </c>
    </row>
    <row r="129" spans="20:21" ht="12.75">
      <c r="T129" s="239" t="s">
        <v>80</v>
      </c>
      <c r="U129" s="235">
        <v>1.2</v>
      </c>
    </row>
    <row r="130" spans="20:21" ht="12.75">
      <c r="T130" s="239" t="s">
        <v>89</v>
      </c>
      <c r="U130" s="235">
        <v>1.2</v>
      </c>
    </row>
    <row r="131" spans="20:21" ht="12.75">
      <c r="T131" s="241" t="s">
        <v>17</v>
      </c>
      <c r="U131" s="235">
        <v>1.1</v>
      </c>
    </row>
    <row r="132" spans="20:21" ht="12.75">
      <c r="T132" s="241" t="s">
        <v>20</v>
      </c>
      <c r="U132" s="235">
        <v>0.990738861566176</v>
      </c>
    </row>
    <row r="133" spans="20:21" ht="12.75">
      <c r="T133" s="241" t="s">
        <v>68</v>
      </c>
      <c r="U133" s="235">
        <v>0.957954941955808</v>
      </c>
    </row>
    <row r="134" spans="20:21" ht="12.75">
      <c r="T134" s="239" t="s">
        <v>91</v>
      </c>
      <c r="U134" s="235">
        <v>0.9</v>
      </c>
    </row>
    <row r="135" spans="20:21" ht="12.75">
      <c r="T135" s="241" t="s">
        <v>114</v>
      </c>
      <c r="U135" s="235">
        <v>0.880313301208568</v>
      </c>
    </row>
    <row r="136" spans="20:21" ht="12.75">
      <c r="T136" s="241" t="s">
        <v>155</v>
      </c>
      <c r="U136" s="235">
        <v>0.48898246390094435</v>
      </c>
    </row>
    <row r="137" spans="20:21" ht="12.75">
      <c r="T137" s="241" t="s">
        <v>70</v>
      </c>
      <c r="U137" s="235">
        <v>0.279426027422858</v>
      </c>
    </row>
    <row r="138" spans="20:21" ht="12.75">
      <c r="T138" s="239" t="s">
        <v>87</v>
      </c>
      <c r="U138" s="235">
        <v>0</v>
      </c>
    </row>
    <row r="139" spans="20:21" ht="12.75">
      <c r="T139" s="241" t="s">
        <v>134</v>
      </c>
      <c r="U139" s="235">
        <v>-0.4552805254133263</v>
      </c>
    </row>
    <row r="140" spans="20:21" ht="12.75">
      <c r="T140" s="241" t="s">
        <v>150</v>
      </c>
      <c r="U140" s="235">
        <v>-0.6126772453371454</v>
      </c>
    </row>
    <row r="141" spans="20:21" ht="12.75">
      <c r="T141" s="241" t="s">
        <v>15</v>
      </c>
      <c r="U141" s="235">
        <v>-1.54105767148031</v>
      </c>
    </row>
    <row r="142" spans="20:21" ht="12.75">
      <c r="T142" s="241" t="s">
        <v>120</v>
      </c>
      <c r="U142" s="235">
        <v>-2.437513039679462</v>
      </c>
    </row>
    <row r="143" spans="20:21" ht="12.75">
      <c r="T143" s="241" t="s">
        <v>118</v>
      </c>
      <c r="U143" s="235">
        <v>-3.388542920843274</v>
      </c>
    </row>
    <row r="144" spans="20:21" ht="12.75">
      <c r="T144" s="241" t="s">
        <v>124</v>
      </c>
      <c r="U144" s="235">
        <v>-7.26512657204933</v>
      </c>
    </row>
    <row r="145" spans="20:21" ht="12.75">
      <c r="T145" s="241" t="s">
        <v>241</v>
      </c>
      <c r="U145" s="235">
        <v>-8.05010146839329</v>
      </c>
    </row>
    <row r="146" spans="20:21" ht="12.75">
      <c r="T146" s="241" t="s">
        <v>277</v>
      </c>
      <c r="U146" s="235">
        <v>-13.119145461460946</v>
      </c>
    </row>
    <row r="147" spans="20:21" ht="12.75">
      <c r="T147" s="241" t="s">
        <v>147</v>
      </c>
      <c r="U147" s="235"/>
    </row>
  </sheetData>
  <mergeCells count="3">
    <mergeCell ref="A2:L2"/>
    <mergeCell ref="A53:L53"/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88"/>
  <sheetViews>
    <sheetView showGridLines="0" workbookViewId="0" topLeftCell="A1">
      <selection activeCell="B11" sqref="B11:J11"/>
    </sheetView>
  </sheetViews>
  <sheetFormatPr defaultColWidth="9.140625" defaultRowHeight="15"/>
  <cols>
    <col min="1" max="1" width="17.57421875" style="15" customWidth="1"/>
    <col min="2" max="3" width="12.7109375" style="15" customWidth="1"/>
    <col min="4" max="5" width="12.8515625" style="15" customWidth="1"/>
    <col min="6" max="10" width="12.7109375" style="15" customWidth="1"/>
    <col min="11" max="11" width="12.28125" style="15" bestFit="1" customWidth="1"/>
    <col min="12" max="12" width="9.421875" style="15" bestFit="1" customWidth="1"/>
    <col min="13" max="14" width="9.140625" style="15" customWidth="1"/>
    <col min="15" max="15" width="24.421875" style="15" bestFit="1" customWidth="1"/>
    <col min="16" max="16" width="16.7109375" style="15" bestFit="1" customWidth="1"/>
    <col min="17" max="19" width="9.8515625" style="15" bestFit="1" customWidth="1"/>
    <col min="20" max="16384" width="9.140625" style="15" customWidth="1"/>
  </cols>
  <sheetData>
    <row r="1" spans="1:14" ht="15" customHeight="1">
      <c r="A1" s="291" t="s">
        <v>301</v>
      </c>
      <c r="B1" s="291"/>
      <c r="C1" s="291"/>
      <c r="D1" s="291"/>
      <c r="E1" s="291"/>
      <c r="F1" s="291"/>
      <c r="G1" s="291"/>
      <c r="H1" s="291"/>
      <c r="I1" s="291"/>
      <c r="J1" s="291"/>
      <c r="L1" s="18"/>
      <c r="M1" s="23"/>
      <c r="N1" s="22"/>
    </row>
    <row r="2" spans="1:14" ht="1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L2" s="18"/>
      <c r="M2" s="23"/>
      <c r="N2" s="22"/>
    </row>
    <row r="3" spans="1:10" ht="30" customHeight="1">
      <c r="A3" s="1"/>
      <c r="B3" s="286" t="s">
        <v>268</v>
      </c>
      <c r="C3" s="287"/>
      <c r="D3" s="288"/>
      <c r="E3" s="293" t="s">
        <v>44</v>
      </c>
      <c r="F3" s="290"/>
      <c r="G3" s="294"/>
      <c r="H3" s="289" t="s">
        <v>269</v>
      </c>
      <c r="I3" s="290"/>
      <c r="J3" s="290"/>
    </row>
    <row r="4" spans="1:10" ht="15" customHeight="1">
      <c r="A4" s="2"/>
      <c r="B4" s="134">
        <v>2006</v>
      </c>
      <c r="C4" s="135">
        <v>2011</v>
      </c>
      <c r="D4" s="136">
        <v>2016</v>
      </c>
      <c r="E4" s="134">
        <v>2006</v>
      </c>
      <c r="F4" s="135">
        <v>2011</v>
      </c>
      <c r="G4" s="136">
        <v>2016</v>
      </c>
      <c r="H4" s="134">
        <v>2006</v>
      </c>
      <c r="I4" s="135">
        <v>2011</v>
      </c>
      <c r="J4" s="136">
        <v>2016</v>
      </c>
    </row>
    <row r="5" spans="1:10" ht="15" customHeight="1">
      <c r="A5" s="138" t="s">
        <v>1</v>
      </c>
      <c r="B5" s="165">
        <f>I50</f>
        <v>41170079.94554548</v>
      </c>
      <c r="C5" s="166">
        <f>J50</f>
        <v>52336033.52306565</v>
      </c>
      <c r="D5" s="166">
        <f>K50</f>
        <v>68325571.67193025</v>
      </c>
      <c r="E5" s="153">
        <f aca="true" t="shared" si="0" ref="E5:E14">(B5/B$5)*100</f>
        <v>100</v>
      </c>
      <c r="F5" s="154">
        <f aca="true" t="shared" si="1" ref="F5:F14">(C5/C$5)*100</f>
        <v>100</v>
      </c>
      <c r="G5" s="154">
        <f aca="true" t="shared" si="2" ref="G5:G14">(D5/D$5)*100</f>
        <v>100</v>
      </c>
      <c r="H5" s="141">
        <f>ROUND(I58,-2)</f>
        <v>6200</v>
      </c>
      <c r="I5" s="142">
        <f>ROUND(J58,-2)</f>
        <v>7500</v>
      </c>
      <c r="J5" s="142">
        <f>ROUND(K58,-2)</f>
        <v>9200</v>
      </c>
    </row>
    <row r="6" spans="1:12" ht="15" customHeight="1">
      <c r="A6" s="139" t="s">
        <v>51</v>
      </c>
      <c r="B6" s="167">
        <f>I81</f>
        <v>12241635.3</v>
      </c>
      <c r="C6" s="168">
        <f>J81</f>
        <v>13192373.8</v>
      </c>
      <c r="D6" s="168">
        <f>K81</f>
        <v>14819792.8</v>
      </c>
      <c r="E6" s="155">
        <f t="shared" si="0"/>
        <v>29.734300531336523</v>
      </c>
      <c r="F6" s="156">
        <f t="shared" si="1"/>
        <v>25.20705699675507</v>
      </c>
      <c r="G6" s="156">
        <f t="shared" si="2"/>
        <v>21.68996531951202</v>
      </c>
      <c r="H6" s="143">
        <f>I82</f>
        <v>24700</v>
      </c>
      <c r="I6" s="144">
        <f>J82</f>
        <v>26100</v>
      </c>
      <c r="J6" s="144">
        <f>K82</f>
        <v>29000</v>
      </c>
      <c r="K6" s="39"/>
      <c r="L6" s="39"/>
    </row>
    <row r="7" spans="1:12" ht="15" customHeight="1">
      <c r="A7" s="140" t="s">
        <v>3</v>
      </c>
      <c r="B7" s="169">
        <f>I77</f>
        <v>1285821.8137571502</v>
      </c>
      <c r="C7" s="170">
        <f>J77</f>
        <v>2146330.063346245</v>
      </c>
      <c r="D7" s="170">
        <f>K77</f>
        <v>2256779.6845920193</v>
      </c>
      <c r="E7" s="157">
        <f t="shared" si="0"/>
        <v>3.123194843094478</v>
      </c>
      <c r="F7" s="158">
        <f t="shared" si="1"/>
        <v>4.10105603895318</v>
      </c>
      <c r="G7" s="158">
        <f t="shared" si="2"/>
        <v>3.302979586366428</v>
      </c>
      <c r="H7" s="145">
        <f>I78</f>
        <v>1390.1711792342574</v>
      </c>
      <c r="I7" s="146">
        <f>J78</f>
        <v>2029.2591026094753</v>
      </c>
      <c r="J7" s="146">
        <f>K78</f>
        <v>1895.456323981714</v>
      </c>
      <c r="K7" s="58"/>
      <c r="L7" s="39"/>
    </row>
    <row r="8" spans="1:11" ht="15" customHeight="1">
      <c r="A8" s="137" t="s">
        <v>9</v>
      </c>
      <c r="B8" s="171">
        <f>I51</f>
        <v>11118379.873998942</v>
      </c>
      <c r="C8" s="172">
        <f>J51</f>
        <v>11088580.639914628</v>
      </c>
      <c r="D8" s="173">
        <f>K51</f>
        <v>16794875.233857222</v>
      </c>
      <c r="E8" s="159">
        <f t="shared" si="0"/>
        <v>27.00597105641989</v>
      </c>
      <c r="F8" s="159">
        <f t="shared" si="1"/>
        <v>21.187277471128272</v>
      </c>
      <c r="G8" s="160">
        <f t="shared" si="2"/>
        <v>24.580658197049452</v>
      </c>
      <c r="H8" s="147">
        <f>ROUND(I59,-2)</f>
        <v>37300</v>
      </c>
      <c r="I8" s="147">
        <f>ROUND(J59,-2)</f>
        <v>35600</v>
      </c>
      <c r="J8" s="148">
        <f>ROUND(K59,-2)</f>
        <v>52000</v>
      </c>
      <c r="K8" s="39"/>
    </row>
    <row r="9" spans="1:12" ht="15" customHeight="1">
      <c r="A9" s="7" t="s">
        <v>6</v>
      </c>
      <c r="B9" s="174">
        <f>I53</f>
        <v>2208393.2860246776</v>
      </c>
      <c r="C9" s="175">
        <f>J53</f>
        <v>5411089.064086603</v>
      </c>
      <c r="D9" s="176">
        <f>K53</f>
        <v>10129098.644984104</v>
      </c>
      <c r="E9" s="161">
        <f>(B9/B$5)*100</f>
        <v>5.364073348766041</v>
      </c>
      <c r="F9" s="161">
        <f>(C9/C$5)*100</f>
        <v>10.33912717459151</v>
      </c>
      <c r="G9" s="162">
        <f>(D9/D$5)*100</f>
        <v>14.824755061867084</v>
      </c>
      <c r="H9" s="149">
        <f>ROUND(I61,-2)</f>
        <v>1700</v>
      </c>
      <c r="I9" s="149">
        <f>ROUND(J61,-2)</f>
        <v>4000</v>
      </c>
      <c r="J9" s="150">
        <f>ROUND(K61,-2)</f>
        <v>7300</v>
      </c>
      <c r="K9" s="39"/>
      <c r="L9" s="40"/>
    </row>
    <row r="10" spans="1:11" ht="15" customHeight="1">
      <c r="A10" s="7" t="s">
        <v>8</v>
      </c>
      <c r="B10" s="174">
        <f>I52</f>
        <v>3635310.487478974</v>
      </c>
      <c r="C10" s="175">
        <f>J52</f>
        <v>4399910.610104651</v>
      </c>
      <c r="D10" s="176">
        <f>K52</f>
        <v>4467439.805832107</v>
      </c>
      <c r="E10" s="161">
        <f t="shared" si="0"/>
        <v>8.829981608700537</v>
      </c>
      <c r="F10" s="161">
        <f t="shared" si="1"/>
        <v>8.407038733964264</v>
      </c>
      <c r="G10" s="162">
        <f t="shared" si="2"/>
        <v>6.538459461829041</v>
      </c>
      <c r="H10" s="149">
        <f>ROUND(I60,-2)</f>
        <v>28400</v>
      </c>
      <c r="I10" s="149">
        <f>ROUND(J60,-2)</f>
        <v>34400</v>
      </c>
      <c r="J10" s="150">
        <f>ROUND(K60,-2)</f>
        <v>35200</v>
      </c>
      <c r="K10" s="39"/>
    </row>
    <row r="11" spans="1:11" ht="15" customHeight="1">
      <c r="A11" s="7" t="s">
        <v>7</v>
      </c>
      <c r="B11" s="174">
        <f>I55</f>
        <v>738489.5707771145</v>
      </c>
      <c r="C11" s="175">
        <f>J55</f>
        <v>1302689.2984726743</v>
      </c>
      <c r="D11" s="176">
        <f>K55</f>
        <v>2047249.370239776</v>
      </c>
      <c r="E11" s="161">
        <f>(B11/B$5)*100</f>
        <v>1.793753064735104</v>
      </c>
      <c r="F11" s="161">
        <f>(C11/C$5)*100</f>
        <v>2.489086793133741</v>
      </c>
      <c r="G11" s="162">
        <f>(D11/D$5)*100</f>
        <v>2.9963150254633497</v>
      </c>
      <c r="H11" s="149">
        <f>ROUND(I63,-2)</f>
        <v>600</v>
      </c>
      <c r="I11" s="149">
        <f>ROUND(J63,-2)</f>
        <v>1000</v>
      </c>
      <c r="J11" s="150">
        <f>ROUND(K63,-2)</f>
        <v>1500</v>
      </c>
      <c r="K11" s="39"/>
    </row>
    <row r="12" spans="1:11" ht="15" customHeight="1">
      <c r="A12" s="7" t="s">
        <v>41</v>
      </c>
      <c r="B12" s="174">
        <f>I54</f>
        <v>888803.799681507</v>
      </c>
      <c r="C12" s="175">
        <f>J54</f>
        <v>1869448.4153395696</v>
      </c>
      <c r="D12" s="176">
        <f>K54</f>
        <v>1624566.0595052273</v>
      </c>
      <c r="E12" s="161">
        <f t="shared" si="0"/>
        <v>2.1588585712175035</v>
      </c>
      <c r="F12" s="161">
        <f t="shared" si="1"/>
        <v>3.5720101228452137</v>
      </c>
      <c r="G12" s="162">
        <f t="shared" si="2"/>
        <v>2.3776838155203275</v>
      </c>
      <c r="H12" s="149">
        <f>ROUND(I62,-2)</f>
        <v>4700</v>
      </c>
      <c r="I12" s="149">
        <f>ROUND(J62,-2)</f>
        <v>9400</v>
      </c>
      <c r="J12" s="150">
        <f>ROUND(K62,-2)</f>
        <v>7800</v>
      </c>
      <c r="K12" s="39"/>
    </row>
    <row r="13" spans="1:11" ht="15" customHeight="1">
      <c r="A13" s="7" t="s">
        <v>42</v>
      </c>
      <c r="B13" s="174">
        <f aca="true" t="shared" si="3" ref="B13:B14">I56</f>
        <v>1055528.5852054441</v>
      </c>
      <c r="C13" s="175">
        <f aca="true" t="shared" si="4" ref="C13:C14">J56</f>
        <v>1278106.7871199409</v>
      </c>
      <c r="D13" s="176">
        <f aca="true" t="shared" si="5" ref="D13:D14">K56</f>
        <v>1383596.2219065935</v>
      </c>
      <c r="E13" s="161">
        <f t="shared" si="0"/>
        <v>2.56382447301915</v>
      </c>
      <c r="F13" s="161">
        <f t="shared" si="1"/>
        <v>2.442116264994845</v>
      </c>
      <c r="G13" s="162">
        <f t="shared" si="2"/>
        <v>2.02500496966205</v>
      </c>
      <c r="H13" s="149">
        <f aca="true" t="shared" si="6" ref="H13:J14">ROUND(I64,-2)</f>
        <v>32400</v>
      </c>
      <c r="I13" s="149">
        <f t="shared" si="6"/>
        <v>37200</v>
      </c>
      <c r="J13" s="150">
        <f t="shared" si="6"/>
        <v>38100</v>
      </c>
      <c r="K13" s="39"/>
    </row>
    <row r="14" spans="1:12" ht="15" customHeight="1">
      <c r="A14" s="8" t="s">
        <v>43</v>
      </c>
      <c r="B14" s="177">
        <f t="shared" si="3"/>
        <v>794349.9411895003</v>
      </c>
      <c r="C14" s="178">
        <f t="shared" si="4"/>
        <v>1451832.513190019</v>
      </c>
      <c r="D14" s="179">
        <f t="shared" si="5"/>
        <v>1160559.8301304432</v>
      </c>
      <c r="E14" s="163">
        <f t="shared" si="0"/>
        <v>1.929435022327294</v>
      </c>
      <c r="F14" s="163">
        <f t="shared" si="1"/>
        <v>2.7740591241981765</v>
      </c>
      <c r="G14" s="164">
        <f t="shared" si="2"/>
        <v>1.6985731721396315</v>
      </c>
      <c r="H14" s="151">
        <f t="shared" si="6"/>
        <v>5600</v>
      </c>
      <c r="I14" s="151">
        <f t="shared" si="6"/>
        <v>10200</v>
      </c>
      <c r="J14" s="152">
        <f t="shared" si="6"/>
        <v>7900</v>
      </c>
      <c r="K14" s="39"/>
      <c r="L14" s="56"/>
    </row>
    <row r="15" spans="1:10" ht="15" customHeight="1">
      <c r="A15" s="292" t="s">
        <v>248</v>
      </c>
      <c r="B15" s="292"/>
      <c r="C15" s="292"/>
      <c r="D15" s="292"/>
      <c r="E15" s="292"/>
      <c r="F15" s="292"/>
      <c r="G15" s="292"/>
      <c r="H15" s="292"/>
      <c r="I15" s="292"/>
      <c r="J15" s="292"/>
    </row>
    <row r="39" spans="1:12" ht="15">
      <c r="A39" s="17"/>
      <c r="L39" s="41"/>
    </row>
    <row r="42" ht="15">
      <c r="A42" s="100" t="s">
        <v>52</v>
      </c>
    </row>
    <row r="43" spans="1:9" ht="15">
      <c r="A43" s="30"/>
      <c r="B43" s="30"/>
      <c r="C43" s="30"/>
      <c r="D43" s="30"/>
      <c r="E43" s="30"/>
      <c r="G43" s="30"/>
      <c r="H43" s="30"/>
      <c r="I43" s="30"/>
    </row>
    <row r="44" spans="1:5" ht="15">
      <c r="A44" s="30"/>
      <c r="B44" s="30"/>
      <c r="C44" s="30"/>
      <c r="D44" s="30"/>
      <c r="E44" s="30"/>
    </row>
    <row r="45" spans="1:12" ht="15">
      <c r="A45" s="30"/>
      <c r="B45" s="30"/>
      <c r="C45" s="30"/>
      <c r="D45" s="30"/>
      <c r="E45" s="30"/>
      <c r="H45" s="38"/>
      <c r="I45" s="38"/>
      <c r="J45" s="206">
        <v>2006</v>
      </c>
      <c r="K45" s="206">
        <v>2011</v>
      </c>
      <c r="L45" s="206">
        <v>2016</v>
      </c>
    </row>
    <row r="46" spans="1:12" ht="15">
      <c r="A46" s="30"/>
      <c r="B46" s="30"/>
      <c r="C46" s="30"/>
      <c r="D46" s="30"/>
      <c r="E46" s="30"/>
      <c r="H46" s="133" t="s">
        <v>275</v>
      </c>
      <c r="I46" s="133"/>
      <c r="J46" s="207">
        <v>0.8024299759061954</v>
      </c>
      <c r="K46" s="207">
        <v>0.7145658923695491</v>
      </c>
      <c r="L46" s="207">
        <v>0.9044528401407296</v>
      </c>
    </row>
    <row r="47" spans="1:5" ht="15">
      <c r="A47" s="30"/>
      <c r="B47" s="30"/>
      <c r="C47" s="30"/>
      <c r="D47" s="30"/>
      <c r="E47" s="30"/>
    </row>
    <row r="48" spans="1:5" ht="15">
      <c r="A48" s="30"/>
      <c r="B48" s="30"/>
      <c r="C48" s="30"/>
      <c r="D48" s="30"/>
      <c r="E48" s="30"/>
    </row>
    <row r="49" spans="1:19" ht="15">
      <c r="A49" s="30"/>
      <c r="B49" s="132" t="s">
        <v>246</v>
      </c>
      <c r="C49" s="132"/>
      <c r="D49" s="214">
        <v>2006</v>
      </c>
      <c r="E49" s="132">
        <v>2011</v>
      </c>
      <c r="F49" s="133">
        <v>2016</v>
      </c>
      <c r="I49" s="30">
        <v>2005</v>
      </c>
      <c r="J49" s="30">
        <v>2010</v>
      </c>
      <c r="K49" s="15">
        <v>2015</v>
      </c>
      <c r="O49" s="132" t="s">
        <v>246</v>
      </c>
      <c r="P49" s="132"/>
      <c r="Q49" s="132">
        <v>2006</v>
      </c>
      <c r="R49" s="132">
        <v>2011</v>
      </c>
      <c r="S49" s="133">
        <v>2016</v>
      </c>
    </row>
    <row r="50" spans="2:19" ht="15">
      <c r="B50" s="38" t="s">
        <v>244</v>
      </c>
      <c r="C50" s="38" t="s">
        <v>9</v>
      </c>
      <c r="D50" s="216">
        <f>+(J46*Q50)/1000000</f>
        <v>11118379.873998942</v>
      </c>
      <c r="E50" s="216">
        <f>+(K46*R50)/1000000</f>
        <v>11088580.639914628</v>
      </c>
      <c r="F50" s="216">
        <f>+(L46*S50)/1000000</f>
        <v>16794875.233857222</v>
      </c>
      <c r="H50" s="15" t="s">
        <v>1</v>
      </c>
      <c r="I50" s="45">
        <f>VLOOKUP(H50,$C$50:$F$57,2,FALSE)</f>
        <v>41170079.94554548</v>
      </c>
      <c r="J50" s="45">
        <f>VLOOKUP(H50,$C$50:$F$57,3,FALSE)</f>
        <v>52336033.52306565</v>
      </c>
      <c r="K50" s="45">
        <f>VLOOKUP(H50,$C$50:$F$57,4,FALSE)</f>
        <v>68325571.67193025</v>
      </c>
      <c r="O50" s="38" t="s">
        <v>273</v>
      </c>
      <c r="P50" s="38" t="s">
        <v>9</v>
      </c>
      <c r="Q50" s="211">
        <v>13855888000000</v>
      </c>
      <c r="R50" s="212">
        <v>15517926000000</v>
      </c>
      <c r="S50" s="213">
        <v>18569100000000</v>
      </c>
    </row>
    <row r="51" spans="2:19" ht="15">
      <c r="B51" s="38" t="s">
        <v>244</v>
      </c>
      <c r="C51" s="38" t="s">
        <v>8</v>
      </c>
      <c r="D51" s="215">
        <f>+(J46*Q51)/1000000</f>
        <v>3635310.487478974</v>
      </c>
      <c r="E51" s="215">
        <f>+(K46*R51)/1000000</f>
        <v>4399910.610104651</v>
      </c>
      <c r="F51" s="215">
        <f>+(L46*S51)/1000000</f>
        <v>4467439.805832107</v>
      </c>
      <c r="H51" s="15" t="s">
        <v>9</v>
      </c>
      <c r="I51" s="45">
        <f aca="true" t="shared" si="7" ref="I51:I57">VLOOKUP(H51,$C$50:$F$57,2,FALSE)</f>
        <v>11118379.873998942</v>
      </c>
      <c r="J51" s="45">
        <f aca="true" t="shared" si="8" ref="J51:J57">VLOOKUP(H51,$C$50:$F$57,3,FALSE)</f>
        <v>11088580.639914628</v>
      </c>
      <c r="K51" s="45">
        <f aca="true" t="shared" si="9" ref="K51:K57">VLOOKUP(H51,$C$50:$F$57,4,FALSE)</f>
        <v>16794875.233857222</v>
      </c>
      <c r="O51" s="38" t="s">
        <v>273</v>
      </c>
      <c r="P51" s="38" t="s">
        <v>8</v>
      </c>
      <c r="Q51" s="217">
        <v>4530377224970.399</v>
      </c>
      <c r="R51" s="218">
        <v>6157459594823.717</v>
      </c>
      <c r="S51" s="219">
        <v>4939383909875.267</v>
      </c>
    </row>
    <row r="52" spans="2:19" ht="11.25" customHeight="1">
      <c r="B52" s="38" t="s">
        <v>244</v>
      </c>
      <c r="C52" s="38" t="s">
        <v>6</v>
      </c>
      <c r="D52" s="215">
        <f>+(J46*Q52)/1000000</f>
        <v>2208393.2860246776</v>
      </c>
      <c r="E52" s="215">
        <f>+(K46*R52)/1000000</f>
        <v>5411089.064086603</v>
      </c>
      <c r="F52" s="215">
        <f>+(L46*S52)/1000000</f>
        <v>10129098.644984104</v>
      </c>
      <c r="H52" s="15" t="s">
        <v>8</v>
      </c>
      <c r="I52" s="45">
        <f t="shared" si="7"/>
        <v>3635310.487478974</v>
      </c>
      <c r="J52" s="45">
        <f t="shared" si="8"/>
        <v>4399910.610104651</v>
      </c>
      <c r="K52" s="45">
        <f t="shared" si="9"/>
        <v>4467439.805832107</v>
      </c>
      <c r="O52" s="38" t="s">
        <v>273</v>
      </c>
      <c r="P52" s="38" t="s">
        <v>6</v>
      </c>
      <c r="Q52" s="220">
        <v>2752132089196.5786</v>
      </c>
      <c r="R52" s="221">
        <v>7572554360442.622</v>
      </c>
      <c r="S52" s="222">
        <v>11199145157649.184</v>
      </c>
    </row>
    <row r="53" spans="2:19" ht="15">
      <c r="B53" s="38" t="s">
        <v>244</v>
      </c>
      <c r="C53" s="38" t="s">
        <v>41</v>
      </c>
      <c r="D53" s="215">
        <f>+(J46*Q53)/1000000</f>
        <v>888803.799681507</v>
      </c>
      <c r="E53" s="215">
        <f>+(K46*R53)/1000000</f>
        <v>1869448.4153395696</v>
      </c>
      <c r="F53" s="215">
        <f>+(L46*S53)/1000000</f>
        <v>1624566.0595052273</v>
      </c>
      <c r="H53" s="15" t="s">
        <v>6</v>
      </c>
      <c r="I53" s="45">
        <f t="shared" si="7"/>
        <v>2208393.2860246776</v>
      </c>
      <c r="J53" s="45">
        <f t="shared" si="8"/>
        <v>5411089.064086603</v>
      </c>
      <c r="K53" s="45">
        <f t="shared" si="9"/>
        <v>10129098.644984104</v>
      </c>
      <c r="O53" s="38" t="s">
        <v>273</v>
      </c>
      <c r="P53" s="38" t="s">
        <v>41</v>
      </c>
      <c r="Q53" s="223">
        <v>1107640325472.3486</v>
      </c>
      <c r="R53" s="224">
        <v>2616201578192.2524</v>
      </c>
      <c r="S53" s="225">
        <v>1796186586414.4456</v>
      </c>
    </row>
    <row r="54" spans="2:19" ht="15">
      <c r="B54" s="38" t="s">
        <v>244</v>
      </c>
      <c r="C54" s="38" t="s">
        <v>7</v>
      </c>
      <c r="D54" s="215">
        <f>+(J46*Q54)/1000000</f>
        <v>738489.5707771145</v>
      </c>
      <c r="E54" s="215">
        <f>+(K46*R54)/1000000</f>
        <v>1302689.2984726743</v>
      </c>
      <c r="F54" s="215">
        <f>+(L46*S54)/1000000</f>
        <v>2047249.370239776</v>
      </c>
      <c r="H54" s="15" t="s">
        <v>41</v>
      </c>
      <c r="I54" s="45">
        <f t="shared" si="7"/>
        <v>888803.799681507</v>
      </c>
      <c r="J54" s="45">
        <f t="shared" si="8"/>
        <v>1869448.4153395696</v>
      </c>
      <c r="K54" s="45">
        <f t="shared" si="9"/>
        <v>1624566.0595052273</v>
      </c>
      <c r="O54" s="38" t="s">
        <v>273</v>
      </c>
      <c r="P54" s="38" t="s">
        <v>7</v>
      </c>
      <c r="Q54" s="226">
        <v>920316529729.7474</v>
      </c>
      <c r="R54" s="227">
        <v>1823049927772.0461</v>
      </c>
      <c r="S54" s="228">
        <v>2263522518124.0312</v>
      </c>
    </row>
    <row r="55" spans="2:19" ht="15">
      <c r="B55" s="38" t="s">
        <v>244</v>
      </c>
      <c r="C55" s="38" t="s">
        <v>42</v>
      </c>
      <c r="D55" s="215">
        <f>+(J46*Q55)/1000000</f>
        <v>1055528.5852054441</v>
      </c>
      <c r="E55" s="215">
        <f>+(K46*R55)/1000000</f>
        <v>1278106.7871199409</v>
      </c>
      <c r="F55" s="215">
        <f>+(L46*S55)/1000000</f>
        <v>1383596.2219065935</v>
      </c>
      <c r="H55" s="15" t="s">
        <v>7</v>
      </c>
      <c r="I55" s="45">
        <f t="shared" si="7"/>
        <v>738489.5707771145</v>
      </c>
      <c r="J55" s="45">
        <f t="shared" si="8"/>
        <v>1302689.2984726743</v>
      </c>
      <c r="K55" s="45">
        <f t="shared" si="9"/>
        <v>2047249.370239776</v>
      </c>
      <c r="O55" s="38" t="s">
        <v>273</v>
      </c>
      <c r="P55" s="38" t="s">
        <v>42</v>
      </c>
      <c r="Q55" s="229">
        <v>1315415197461.213</v>
      </c>
      <c r="R55" s="230">
        <v>1788647906047.7568</v>
      </c>
      <c r="S55" s="231">
        <v>1529760492201.3523</v>
      </c>
    </row>
    <row r="56" spans="2:19" ht="15">
      <c r="B56" s="38" t="s">
        <v>244</v>
      </c>
      <c r="C56" s="38" t="s">
        <v>43</v>
      </c>
      <c r="D56" s="215">
        <f>+(J46*Q56)/1000000</f>
        <v>794349.9411895003</v>
      </c>
      <c r="E56" s="215">
        <f>+(K46*R56)/1000000</f>
        <v>1451832.513190019</v>
      </c>
      <c r="F56" s="215">
        <f>+(L46*S56)/1000000</f>
        <v>1160559.8301304432</v>
      </c>
      <c r="H56" s="15" t="s">
        <v>42</v>
      </c>
      <c r="I56" s="45">
        <f t="shared" si="7"/>
        <v>1055528.5852054441</v>
      </c>
      <c r="J56" s="45">
        <f t="shared" si="8"/>
        <v>1278106.7871199409</v>
      </c>
      <c r="K56" s="45">
        <f t="shared" si="9"/>
        <v>1383596.2219065935</v>
      </c>
      <c r="O56" s="38" t="s">
        <v>273</v>
      </c>
      <c r="P56" s="38" t="s">
        <v>43</v>
      </c>
      <c r="Q56" s="232">
        <v>989930542278.6952</v>
      </c>
      <c r="R56" s="233">
        <v>2031768558635.8503</v>
      </c>
      <c r="S56" s="234">
        <v>1283162348132.8936</v>
      </c>
    </row>
    <row r="57" spans="2:19" ht="15">
      <c r="B57" s="128" t="s">
        <v>244</v>
      </c>
      <c r="C57" s="129" t="s">
        <v>1</v>
      </c>
      <c r="D57" s="130">
        <f>+(J46*Q57)/1000000</f>
        <v>41170079.94554548</v>
      </c>
      <c r="E57" s="130">
        <f>+(K46*R57)/1000000</f>
        <v>52336033.52306565</v>
      </c>
      <c r="F57" s="130">
        <f>+(L46*S57)/1000000</f>
        <v>68325571.67193025</v>
      </c>
      <c r="H57" s="87" t="s">
        <v>43</v>
      </c>
      <c r="I57" s="131">
        <f t="shared" si="7"/>
        <v>794349.9411895003</v>
      </c>
      <c r="J57" s="131">
        <f t="shared" si="8"/>
        <v>1451832.513190019</v>
      </c>
      <c r="K57" s="131">
        <f t="shared" si="9"/>
        <v>1160559.8301304432</v>
      </c>
      <c r="O57" s="128" t="s">
        <v>273</v>
      </c>
      <c r="P57" s="129" t="s">
        <v>1</v>
      </c>
      <c r="Q57" s="208">
        <v>51306757202149.05</v>
      </c>
      <c r="R57" s="209">
        <v>73241717918435.48</v>
      </c>
      <c r="S57" s="210">
        <v>75543542614448.58</v>
      </c>
    </row>
    <row r="58" spans="2:19" ht="15">
      <c r="B58" s="38" t="s">
        <v>245</v>
      </c>
      <c r="C58" s="38" t="s">
        <v>9</v>
      </c>
      <c r="D58" s="127">
        <f>+Q58*J$46</f>
        <v>37262.49464809461</v>
      </c>
      <c r="E58" s="127">
        <f>+R58*K$46</f>
        <v>35578.711309125494</v>
      </c>
      <c r="F58" s="127">
        <f>+S58*L$46</f>
        <v>51975.99881832786</v>
      </c>
      <c r="H58" s="15" t="s">
        <v>1</v>
      </c>
      <c r="I58" s="45">
        <f>VLOOKUP(H50,$C$58:$F$65,2,FALSE)</f>
        <v>6239.383382630167</v>
      </c>
      <c r="J58" s="45">
        <f>VLOOKUP(H50,$C$58:$F$65,3,FALSE)</f>
        <v>7462.883281639761</v>
      </c>
      <c r="K58" s="45">
        <f>VLOOKUP(H50,$C$58:$F$65,4,FALSE)</f>
        <v>9180.90929086407</v>
      </c>
      <c r="O58" s="38" t="s">
        <v>274</v>
      </c>
      <c r="P58" s="38" t="s">
        <v>9</v>
      </c>
      <c r="Q58" s="234">
        <v>46437.06711730648</v>
      </c>
      <c r="R58" s="234">
        <v>49790.66547823052</v>
      </c>
      <c r="S58" s="234">
        <v>57466.787113234765</v>
      </c>
    </row>
    <row r="59" spans="2:19" ht="15">
      <c r="B59" s="38" t="s">
        <v>245</v>
      </c>
      <c r="C59" s="38" t="s">
        <v>8</v>
      </c>
      <c r="D59" s="127">
        <f aca="true" t="shared" si="10" ref="D59:D65">+Q59*J$46</f>
        <v>28433.2949104367</v>
      </c>
      <c r="E59" s="127">
        <f aca="true" t="shared" si="11" ref="E59:E65">+R59*K$46</f>
        <v>34419.20795181723</v>
      </c>
      <c r="F59" s="127">
        <f aca="true" t="shared" si="12" ref="F59:F65">+S59*L$46</f>
        <v>35178.21180343855</v>
      </c>
      <c r="H59" s="15" t="s">
        <v>9</v>
      </c>
      <c r="I59" s="45">
        <f aca="true" t="shared" si="13" ref="I59:I65">VLOOKUP(H51,$C$58:$F$65,2,FALSE)</f>
        <v>37262.49464809461</v>
      </c>
      <c r="J59" s="45">
        <f aca="true" t="shared" si="14" ref="J59:J65">VLOOKUP(H51,$C$58:$F$65,3,FALSE)</f>
        <v>35578.711309125494</v>
      </c>
      <c r="K59" s="45">
        <f aca="true" t="shared" si="15" ref="K59:K65">VLOOKUP(H51,$C$58:$F$65,4,FALSE)</f>
        <v>51975.99881832786</v>
      </c>
      <c r="O59" s="38" t="s">
        <v>274</v>
      </c>
      <c r="P59" s="38" t="s">
        <v>8</v>
      </c>
      <c r="Q59" s="234">
        <v>35433.98896374302</v>
      </c>
      <c r="R59" s="234">
        <v>48167.99726849653</v>
      </c>
      <c r="S59" s="234">
        <v>38894.46772920183</v>
      </c>
    </row>
    <row r="60" spans="2:19" ht="15">
      <c r="B60" s="38" t="s">
        <v>245</v>
      </c>
      <c r="C60" s="38" t="s">
        <v>6</v>
      </c>
      <c r="D60" s="127">
        <f t="shared" si="10"/>
        <v>1684.4848179468488</v>
      </c>
      <c r="E60" s="127">
        <f t="shared" si="11"/>
        <v>4025.7185421697327</v>
      </c>
      <c r="F60" s="127">
        <f t="shared" si="12"/>
        <v>7347.0340111514415</v>
      </c>
      <c r="H60" s="15" t="s">
        <v>8</v>
      </c>
      <c r="I60" s="45">
        <f t="shared" si="13"/>
        <v>28433.2949104367</v>
      </c>
      <c r="J60" s="45">
        <f t="shared" si="14"/>
        <v>34419.20795181723</v>
      </c>
      <c r="K60" s="45">
        <f t="shared" si="15"/>
        <v>35178.21180343855</v>
      </c>
      <c r="O60" s="38" t="s">
        <v>274</v>
      </c>
      <c r="P60" s="38" t="s">
        <v>6</v>
      </c>
      <c r="Q60" s="234">
        <v>2099.2296755172147</v>
      </c>
      <c r="R60" s="234">
        <v>5633.796106360711</v>
      </c>
      <c r="S60" s="234">
        <v>8123.180872546401</v>
      </c>
    </row>
    <row r="61" spans="2:19" ht="15">
      <c r="B61" s="38" t="s">
        <v>245</v>
      </c>
      <c r="C61" s="38" t="s">
        <v>41</v>
      </c>
      <c r="D61" s="127">
        <f t="shared" si="10"/>
        <v>4702.35679380414</v>
      </c>
      <c r="E61" s="127">
        <f t="shared" si="11"/>
        <v>9409.02701714757</v>
      </c>
      <c r="F61" s="127">
        <f t="shared" si="12"/>
        <v>7823.470480434869</v>
      </c>
      <c r="H61" s="15" t="s">
        <v>6</v>
      </c>
      <c r="I61" s="45">
        <f t="shared" si="13"/>
        <v>1684.4848179468488</v>
      </c>
      <c r="J61" s="45">
        <f t="shared" si="14"/>
        <v>4025.7185421697327</v>
      </c>
      <c r="K61" s="45">
        <f t="shared" si="15"/>
        <v>7347.0340111514415</v>
      </c>
      <c r="O61" s="38" t="s">
        <v>274</v>
      </c>
      <c r="P61" s="38" t="s">
        <v>41</v>
      </c>
      <c r="Q61" s="234">
        <v>5860.145975346575</v>
      </c>
      <c r="R61" s="234">
        <v>13167.472891753334</v>
      </c>
      <c r="S61" s="234">
        <v>8649.948491750622</v>
      </c>
    </row>
    <row r="62" spans="2:19" ht="15">
      <c r="B62" s="38" t="s">
        <v>245</v>
      </c>
      <c r="C62" s="38" t="s">
        <v>7</v>
      </c>
      <c r="D62" s="127">
        <f t="shared" si="10"/>
        <v>635.5453798310865</v>
      </c>
      <c r="E62" s="127">
        <f t="shared" si="11"/>
        <v>1044.4609265474276</v>
      </c>
      <c r="F62" s="127">
        <f t="shared" si="12"/>
        <v>1546.0607602298094</v>
      </c>
      <c r="H62" s="15" t="s">
        <v>41</v>
      </c>
      <c r="I62" s="45">
        <f t="shared" si="13"/>
        <v>4702.35679380414</v>
      </c>
      <c r="J62" s="45">
        <f t="shared" si="14"/>
        <v>9409.02701714757</v>
      </c>
      <c r="K62" s="45">
        <f t="shared" si="15"/>
        <v>7823.470480434869</v>
      </c>
      <c r="O62" s="38" t="s">
        <v>274</v>
      </c>
      <c r="P62" s="38" t="s">
        <v>7</v>
      </c>
      <c r="Q62" s="234">
        <v>792.0259697593629</v>
      </c>
      <c r="R62" s="234">
        <v>1461.6719573389153</v>
      </c>
      <c r="S62" s="234">
        <v>1709.387921198023</v>
      </c>
    </row>
    <row r="63" spans="2:19" ht="15">
      <c r="B63" s="38" t="s">
        <v>245</v>
      </c>
      <c r="C63" s="38" t="s">
        <v>42</v>
      </c>
      <c r="D63" s="127">
        <f t="shared" si="10"/>
        <v>32407.498293484987</v>
      </c>
      <c r="E63" s="127">
        <f t="shared" si="11"/>
        <v>37216.17140837</v>
      </c>
      <c r="F63" s="127">
        <f t="shared" si="12"/>
        <v>38129.857705921524</v>
      </c>
      <c r="H63" s="15" t="s">
        <v>7</v>
      </c>
      <c r="I63" s="45">
        <f t="shared" si="13"/>
        <v>635.5453798310865</v>
      </c>
      <c r="J63" s="45">
        <f t="shared" si="14"/>
        <v>1044.4609265474276</v>
      </c>
      <c r="K63" s="45">
        <f t="shared" si="15"/>
        <v>1546.0607602298094</v>
      </c>
      <c r="O63" s="38" t="s">
        <v>274</v>
      </c>
      <c r="P63" s="38" t="s">
        <v>42</v>
      </c>
      <c r="Q63" s="234">
        <v>40386.69948351163</v>
      </c>
      <c r="R63" s="234">
        <v>52082.210760100286</v>
      </c>
      <c r="S63" s="234">
        <v>42157.92799101461</v>
      </c>
    </row>
    <row r="64" spans="2:19" ht="15">
      <c r="B64" s="38" t="s">
        <v>245</v>
      </c>
      <c r="C64" s="38" t="s">
        <v>43</v>
      </c>
      <c r="D64" s="127">
        <f t="shared" si="10"/>
        <v>5552.971423921794</v>
      </c>
      <c r="E64" s="127">
        <f t="shared" si="11"/>
        <v>10155.45396093999</v>
      </c>
      <c r="F64" s="127">
        <f t="shared" si="12"/>
        <v>7912.483122278456</v>
      </c>
      <c r="H64" s="15" t="s">
        <v>42</v>
      </c>
      <c r="I64" s="45">
        <f t="shared" si="13"/>
        <v>32407.498293484987</v>
      </c>
      <c r="J64" s="45">
        <f t="shared" si="14"/>
        <v>37216.17140837</v>
      </c>
      <c r="K64" s="45">
        <f t="shared" si="15"/>
        <v>38129.857705921524</v>
      </c>
      <c r="O64" s="38" t="s">
        <v>274</v>
      </c>
      <c r="P64" s="38" t="s">
        <v>43</v>
      </c>
      <c r="Q64" s="234">
        <v>6920.19439783608</v>
      </c>
      <c r="R64" s="234">
        <v>14212.0608741397</v>
      </c>
      <c r="S64" s="234">
        <v>8748.36450405452</v>
      </c>
    </row>
    <row r="65" spans="2:19" ht="15">
      <c r="B65" s="38" t="s">
        <v>245</v>
      </c>
      <c r="C65" s="38" t="s">
        <v>1</v>
      </c>
      <c r="D65" s="127">
        <f t="shared" si="10"/>
        <v>6239.383382630167</v>
      </c>
      <c r="E65" s="127">
        <f t="shared" si="11"/>
        <v>7462.883281639761</v>
      </c>
      <c r="F65" s="127">
        <f t="shared" si="12"/>
        <v>9180.90929086407</v>
      </c>
      <c r="H65" s="15" t="s">
        <v>43</v>
      </c>
      <c r="I65" s="45">
        <f t="shared" si="13"/>
        <v>5552.971423921794</v>
      </c>
      <c r="J65" s="45">
        <f t="shared" si="14"/>
        <v>10155.45396093999</v>
      </c>
      <c r="K65" s="45">
        <f t="shared" si="15"/>
        <v>7912.483122278456</v>
      </c>
      <c r="O65" s="38" t="s">
        <v>274</v>
      </c>
      <c r="P65" s="38" t="s">
        <v>1</v>
      </c>
      <c r="Q65" s="234">
        <v>7775.611043921863</v>
      </c>
      <c r="R65" s="234">
        <v>10443.939965973372</v>
      </c>
      <c r="S65" s="234">
        <v>10150.788281493544</v>
      </c>
    </row>
    <row r="66" spans="1:5" ht="15">
      <c r="A66" s="30"/>
      <c r="B66" s="30"/>
      <c r="C66" s="30"/>
      <c r="D66" s="30"/>
      <c r="E66" s="30"/>
    </row>
    <row r="67" spans="1:5" ht="15">
      <c r="A67" s="30"/>
      <c r="B67" s="30"/>
      <c r="C67" s="30"/>
      <c r="D67" s="30"/>
      <c r="E67" s="30"/>
    </row>
    <row r="68" spans="1:5" ht="15">
      <c r="A68" s="30"/>
      <c r="B68" s="30"/>
      <c r="C68" s="30"/>
      <c r="D68" s="30"/>
      <c r="E68" s="30"/>
    </row>
    <row r="69" spans="1:5" ht="15">
      <c r="A69" s="30"/>
      <c r="B69" s="30"/>
      <c r="C69" s="30"/>
      <c r="D69" s="30"/>
      <c r="E69" s="30"/>
    </row>
    <row r="70" spans="1:5" ht="15">
      <c r="A70" s="30"/>
      <c r="B70" s="30"/>
      <c r="C70" s="30"/>
      <c r="D70" s="30"/>
      <c r="E70" s="30"/>
    </row>
    <row r="71" spans="1:5" ht="15">
      <c r="A71" s="30"/>
      <c r="B71" s="30"/>
      <c r="C71" s="30"/>
      <c r="D71" s="30"/>
      <c r="E71" s="30"/>
    </row>
    <row r="73" spans="1:5" ht="15">
      <c r="A73" s="30"/>
      <c r="C73" s="42"/>
      <c r="D73" s="42"/>
      <c r="E73" s="42"/>
    </row>
    <row r="76" spans="9:11" ht="15">
      <c r="I76" s="30">
        <v>2006</v>
      </c>
      <c r="J76" s="30">
        <v>2011</v>
      </c>
      <c r="K76" s="15">
        <v>2016</v>
      </c>
    </row>
    <row r="77" spans="8:11" ht="15">
      <c r="H77" s="15" t="s">
        <v>3</v>
      </c>
      <c r="I77" s="45">
        <v>1285821.8137571502</v>
      </c>
      <c r="J77" s="45">
        <v>2146330.063346245</v>
      </c>
      <c r="K77" s="45">
        <v>2256779.6845920193</v>
      </c>
    </row>
    <row r="78" spans="5:11" ht="15">
      <c r="E78" s="91"/>
      <c r="F78" s="91"/>
      <c r="H78" s="15" t="s">
        <v>3</v>
      </c>
      <c r="I78" s="45">
        <v>1390.1711792342574</v>
      </c>
      <c r="J78" s="45">
        <v>2029.2591026094753</v>
      </c>
      <c r="K78" s="45">
        <v>1895.456323981714</v>
      </c>
    </row>
    <row r="80" spans="4:11" ht="15">
      <c r="D80" s="30"/>
      <c r="E80" s="30"/>
      <c r="I80" s="30">
        <v>2006</v>
      </c>
      <c r="J80" s="30">
        <v>2011</v>
      </c>
      <c r="K80" s="15">
        <v>2016</v>
      </c>
    </row>
    <row r="81" spans="8:11" ht="12.75">
      <c r="H81" s="15" t="s">
        <v>55</v>
      </c>
      <c r="I81" s="235">
        <v>12241635.3</v>
      </c>
      <c r="J81" s="235">
        <v>13192373.8</v>
      </c>
      <c r="K81" s="235">
        <v>14819792.8</v>
      </c>
    </row>
    <row r="82" spans="8:11" ht="12.75">
      <c r="H82" s="15" t="s">
        <v>55</v>
      </c>
      <c r="I82" s="236">
        <v>24700</v>
      </c>
      <c r="J82" s="236">
        <v>26100</v>
      </c>
      <c r="K82" s="236">
        <v>29000</v>
      </c>
    </row>
    <row r="87" ht="15">
      <c r="B87" s="38" t="s">
        <v>242</v>
      </c>
    </row>
    <row r="88" ht="15">
      <c r="J88" s="57"/>
    </row>
  </sheetData>
  <mergeCells count="5">
    <mergeCell ref="B3:D3"/>
    <mergeCell ref="H3:J3"/>
    <mergeCell ref="A1:J1"/>
    <mergeCell ref="A15:J15"/>
    <mergeCell ref="E3:G3"/>
  </mergeCells>
  <hyperlinks>
    <hyperlink ref="A42" r:id="rId1" display="http://databank.worldbank.org/dat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ignoredErrors>
    <ignoredError sqref="B10:J10 B11:J1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45"/>
  <sheetViews>
    <sheetView showGridLines="0" workbookViewId="0" topLeftCell="A1">
      <selection activeCell="A2" sqref="A2:M2"/>
    </sheetView>
  </sheetViews>
  <sheetFormatPr defaultColWidth="9.140625" defaultRowHeight="15"/>
  <cols>
    <col min="1" max="21" width="9.140625" style="15" customWidth="1"/>
    <col min="22" max="22" width="19.57421875" style="15" customWidth="1"/>
    <col min="23" max="24" width="9.140625" style="15" customWidth="1"/>
    <col min="25" max="25" width="10.00390625" style="15" bestFit="1" customWidth="1"/>
    <col min="26" max="16384" width="9.140625" style="15" customWidth="1"/>
  </cols>
  <sheetData>
    <row r="1" spans="1:16" ht="15">
      <c r="A1" s="285" t="s">
        <v>300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3" ht="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47" spans="1:13" ht="15">
      <c r="A47" s="279" t="s">
        <v>256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</row>
    <row r="48" spans="1:13" ht="15">
      <c r="A48" s="261" t="s">
        <v>292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</row>
    <row r="49" spans="1:13" ht="15">
      <c r="A49" s="181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3" ht="15">
      <c r="A50" s="18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1:13" ht="15">
      <c r="A51" s="181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ht="15">
      <c r="A52" s="18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</row>
    <row r="53" spans="1:13" ht="15">
      <c r="A53" s="181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</row>
    <row r="54" spans="1:13" ht="15">
      <c r="A54" s="18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</row>
    <row r="55" spans="1:13" ht="15">
      <c r="A55" s="181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5">
      <c r="A56" s="18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</row>
    <row r="57" spans="1:13" ht="15">
      <c r="A57" s="181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</row>
    <row r="58" spans="1:13" ht="15">
      <c r="A58" s="18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</row>
    <row r="59" spans="1:13" ht="15">
      <c r="A59" s="181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</row>
    <row r="60" spans="1:23" ht="15.75" thickBot="1">
      <c r="A60" s="30"/>
      <c r="S60" s="250" t="s">
        <v>284</v>
      </c>
      <c r="T60" s="250">
        <v>2015</v>
      </c>
      <c r="V60" s="251" t="s">
        <v>285</v>
      </c>
      <c r="W60" s="251">
        <v>2015</v>
      </c>
    </row>
    <row r="61" spans="1:24" ht="15.75" thickTop="1">
      <c r="A61" s="15" t="s">
        <v>54</v>
      </c>
      <c r="B61" s="15">
        <v>2014</v>
      </c>
      <c r="E61" s="15" t="s">
        <v>49</v>
      </c>
      <c r="F61" s="15" t="s">
        <v>164</v>
      </c>
      <c r="I61" s="15" t="s">
        <v>49</v>
      </c>
      <c r="J61" s="15">
        <v>2015</v>
      </c>
      <c r="S61" s="234" t="s">
        <v>99</v>
      </c>
      <c r="T61" s="249">
        <v>1574.08263680185</v>
      </c>
      <c r="V61" s="234" t="s">
        <v>16</v>
      </c>
      <c r="W61" s="249">
        <v>1063.8434124149499</v>
      </c>
      <c r="X61" s="252"/>
    </row>
    <row r="62" spans="1:24" ht="15">
      <c r="A62" s="66" t="s">
        <v>16</v>
      </c>
      <c r="B62" s="72">
        <v>929.479307330594</v>
      </c>
      <c r="C62" s="15">
        <v>1</v>
      </c>
      <c r="E62" s="61" t="s">
        <v>53</v>
      </c>
      <c r="F62" s="61">
        <v>1354.7701304273278</v>
      </c>
      <c r="I62" s="234" t="s">
        <v>112</v>
      </c>
      <c r="J62" s="249">
        <v>1690.03000432801</v>
      </c>
      <c r="K62" s="15">
        <v>1</v>
      </c>
      <c r="S62" s="234" t="s">
        <v>80</v>
      </c>
      <c r="T62" s="249">
        <v>1156.90785217498</v>
      </c>
      <c r="V62" s="234" t="s">
        <v>17</v>
      </c>
      <c r="W62" s="249">
        <v>608.438958128085</v>
      </c>
      <c r="X62" s="253"/>
    </row>
    <row r="63" spans="1:24" ht="15">
      <c r="A63" s="66" t="s">
        <v>17</v>
      </c>
      <c r="B63" s="72">
        <v>634.792082001473</v>
      </c>
      <c r="C63" s="15">
        <v>2</v>
      </c>
      <c r="E63" s="15" t="s">
        <v>80</v>
      </c>
      <c r="F63" s="15">
        <v>1221.9865919218794</v>
      </c>
      <c r="I63" s="234" t="s">
        <v>70</v>
      </c>
      <c r="J63" s="249">
        <v>1645.11682668293</v>
      </c>
      <c r="K63" s="15">
        <v>2</v>
      </c>
      <c r="S63" s="234" t="s">
        <v>81</v>
      </c>
      <c r="T63" s="249">
        <v>1292.7171496494798</v>
      </c>
      <c r="V63" s="234" t="s">
        <v>111</v>
      </c>
      <c r="W63" s="249">
        <v>856.4432268598359</v>
      </c>
      <c r="X63" s="252"/>
    </row>
    <row r="64" spans="1:24" ht="15">
      <c r="A64" s="66" t="s">
        <v>111</v>
      </c>
      <c r="B64" s="72">
        <v>996.522197724235</v>
      </c>
      <c r="C64" s="15">
        <v>3</v>
      </c>
      <c r="E64" s="15" t="s">
        <v>81</v>
      </c>
      <c r="F64" s="15">
        <v>1594.2754555578451</v>
      </c>
      <c r="I64" s="234" t="s">
        <v>127</v>
      </c>
      <c r="J64" s="249">
        <v>1611.21323162016</v>
      </c>
      <c r="K64" s="15">
        <v>3</v>
      </c>
      <c r="N64" s="234" t="s">
        <v>112</v>
      </c>
      <c r="O64" s="249">
        <v>1690.03000432801</v>
      </c>
      <c r="P64" s="15">
        <v>1</v>
      </c>
      <c r="S64" s="234" t="s">
        <v>92</v>
      </c>
      <c r="T64" s="249">
        <v>954.003408617707</v>
      </c>
      <c r="V64" s="234" t="s">
        <v>112</v>
      </c>
      <c r="W64" s="249">
        <v>1690.03000432801</v>
      </c>
      <c r="X64" s="253"/>
    </row>
    <row r="65" spans="1:24" ht="15">
      <c r="A65" s="27" t="s">
        <v>112</v>
      </c>
      <c r="B65" s="72">
        <v>1672.97593872619</v>
      </c>
      <c r="C65" s="15">
        <v>4</v>
      </c>
      <c r="E65" s="15" t="s">
        <v>82</v>
      </c>
      <c r="F65" s="15">
        <v>1281.377673397531</v>
      </c>
      <c r="I65" s="234" t="s">
        <v>145</v>
      </c>
      <c r="J65" s="249">
        <v>1581.20186872027</v>
      </c>
      <c r="K65" s="15">
        <v>4</v>
      </c>
      <c r="N65" s="234" t="s">
        <v>70</v>
      </c>
      <c r="O65" s="249">
        <v>1645.11682668293</v>
      </c>
      <c r="P65" s="15">
        <v>2</v>
      </c>
      <c r="S65" s="234" t="s">
        <v>82</v>
      </c>
      <c r="T65" s="249">
        <v>1231.55721504752</v>
      </c>
      <c r="V65" s="234" t="s">
        <v>113</v>
      </c>
      <c r="W65" s="249">
        <v>806.4303327588491</v>
      </c>
      <c r="X65" s="252"/>
    </row>
    <row r="66" spans="1:24" ht="15">
      <c r="A66" s="27" t="s">
        <v>113</v>
      </c>
      <c r="B66" s="29">
        <v>717.37469513534</v>
      </c>
      <c r="C66" s="15">
        <v>5</v>
      </c>
      <c r="E66" s="15" t="s">
        <v>83</v>
      </c>
      <c r="F66" s="15">
        <v>1613.9750694612896</v>
      </c>
      <c r="I66" s="234" t="s">
        <v>99</v>
      </c>
      <c r="J66" s="249">
        <v>1574.08263680185</v>
      </c>
      <c r="K66" s="15">
        <v>5</v>
      </c>
      <c r="N66" s="234" t="s">
        <v>127</v>
      </c>
      <c r="O66" s="249">
        <v>1611.21323162016</v>
      </c>
      <c r="P66" s="15">
        <v>3</v>
      </c>
      <c r="S66" s="234" t="s">
        <v>84</v>
      </c>
      <c r="T66" s="249">
        <v>1167.1228329196101</v>
      </c>
      <c r="V66" s="234" t="s">
        <v>114</v>
      </c>
      <c r="W66" s="249">
        <v>462.209571982514</v>
      </c>
      <c r="X66" s="253"/>
    </row>
    <row r="67" spans="1:24" ht="15">
      <c r="A67" s="27" t="s">
        <v>114</v>
      </c>
      <c r="B67" s="29">
        <v>304.620103575855</v>
      </c>
      <c r="C67" s="15">
        <v>6</v>
      </c>
      <c r="E67" s="15" t="s">
        <v>84</v>
      </c>
      <c r="F67" s="15">
        <v>1365.5762469597441</v>
      </c>
      <c r="I67" s="234" t="s">
        <v>14</v>
      </c>
      <c r="J67" s="249">
        <v>1570.02919070203</v>
      </c>
      <c r="K67" s="15">
        <v>6</v>
      </c>
      <c r="N67" s="234" t="s">
        <v>145</v>
      </c>
      <c r="O67" s="249">
        <v>1581.20186872027</v>
      </c>
      <c r="P67" s="15">
        <v>4</v>
      </c>
      <c r="S67" s="234" t="s">
        <v>83</v>
      </c>
      <c r="T67" s="249">
        <v>1283.4193760450698</v>
      </c>
      <c r="V67" s="234" t="s">
        <v>115</v>
      </c>
      <c r="W67" s="249">
        <v>718.454294848714</v>
      </c>
      <c r="X67" s="252"/>
    </row>
    <row r="68" spans="1:24" ht="15">
      <c r="A68" s="27" t="s">
        <v>115</v>
      </c>
      <c r="B68" s="29">
        <v>756.851330964976</v>
      </c>
      <c r="C68" s="15">
        <v>7</v>
      </c>
      <c r="E68" s="15" t="s">
        <v>85</v>
      </c>
      <c r="F68" s="15">
        <v>1430.7355342946105</v>
      </c>
      <c r="I68" s="234" t="s">
        <v>85</v>
      </c>
      <c r="J68" s="249">
        <v>1486.8808422256398</v>
      </c>
      <c r="K68" s="15">
        <v>7</v>
      </c>
      <c r="N68" s="234" t="s">
        <v>99</v>
      </c>
      <c r="O68" s="249">
        <v>1574.08263680185</v>
      </c>
      <c r="P68" s="15">
        <v>5</v>
      </c>
      <c r="S68" s="234" t="s">
        <v>88</v>
      </c>
      <c r="T68" s="249">
        <v>1081.96562097443</v>
      </c>
      <c r="V68" s="234" t="s">
        <v>286</v>
      </c>
      <c r="W68" s="249">
        <v>1185.83752200899</v>
      </c>
      <c r="X68" s="253"/>
    </row>
    <row r="69" spans="1:24" ht="15">
      <c r="A69" s="27" t="s">
        <v>116</v>
      </c>
      <c r="B69" s="29">
        <v>1217.89701709763</v>
      </c>
      <c r="C69" s="15">
        <v>8</v>
      </c>
      <c r="E69" s="15" t="s">
        <v>86</v>
      </c>
      <c r="F69" s="15">
        <v>1257.0756145748312</v>
      </c>
      <c r="I69" s="234" t="s">
        <v>95</v>
      </c>
      <c r="J69" s="249">
        <v>1485.1056858489699</v>
      </c>
      <c r="K69" s="15">
        <v>8</v>
      </c>
      <c r="N69" s="234" t="s">
        <v>14</v>
      </c>
      <c r="O69" s="249">
        <v>1570.02919070203</v>
      </c>
      <c r="P69" s="15">
        <v>6</v>
      </c>
      <c r="S69" s="234" t="s">
        <v>85</v>
      </c>
      <c r="T69" s="249">
        <v>1486.8808422256398</v>
      </c>
      <c r="V69" s="234" t="s">
        <v>117</v>
      </c>
      <c r="W69" s="249">
        <v>258.68681817216503</v>
      </c>
      <c r="X69" s="252"/>
    </row>
    <row r="70" spans="1:24" ht="15">
      <c r="A70" s="27" t="s">
        <v>117</v>
      </c>
      <c r="B70" s="29">
        <v>245.396089317025</v>
      </c>
      <c r="C70" s="15">
        <v>9</v>
      </c>
      <c r="E70" s="15" t="s">
        <v>87</v>
      </c>
      <c r="F70" s="15">
        <v>1198.6782598063644</v>
      </c>
      <c r="I70" s="234" t="s">
        <v>100</v>
      </c>
      <c r="J70" s="249">
        <v>1426.8699591309498</v>
      </c>
      <c r="K70" s="15">
        <v>9</v>
      </c>
      <c r="N70" s="234" t="s">
        <v>85</v>
      </c>
      <c r="O70" s="249">
        <v>1486.8808422256398</v>
      </c>
      <c r="P70" s="15">
        <v>7</v>
      </c>
      <c r="S70" s="234" t="s">
        <v>105</v>
      </c>
      <c r="T70" s="249">
        <v>1354.4685264894401</v>
      </c>
      <c r="V70" s="234" t="s">
        <v>118</v>
      </c>
      <c r="W70" s="249">
        <v>401.730681243971</v>
      </c>
      <c r="X70" s="253"/>
    </row>
    <row r="71" spans="1:24" ht="15">
      <c r="A71" s="27" t="s">
        <v>118</v>
      </c>
      <c r="B71" s="29">
        <v>397.509799679755</v>
      </c>
      <c r="C71" s="15">
        <v>10</v>
      </c>
      <c r="E71" s="15" t="s">
        <v>88</v>
      </c>
      <c r="F71" s="15">
        <v>1197.4913291027156</v>
      </c>
      <c r="I71" s="234" t="s">
        <v>91</v>
      </c>
      <c r="J71" s="249">
        <v>1421.17727453833</v>
      </c>
      <c r="K71" s="15">
        <v>10</v>
      </c>
      <c r="N71" s="234" t="s">
        <v>95</v>
      </c>
      <c r="O71" s="249">
        <v>1485.1056858489699</v>
      </c>
      <c r="P71" s="15">
        <v>8</v>
      </c>
      <c r="S71" s="234" t="s">
        <v>89</v>
      </c>
      <c r="T71" s="249">
        <v>1026.13158472136</v>
      </c>
      <c r="V71" s="234" t="s">
        <v>119</v>
      </c>
      <c r="W71" s="249">
        <v>551.6285786265449</v>
      </c>
      <c r="X71" s="252"/>
    </row>
    <row r="72" spans="1:24" ht="15">
      <c r="A72" s="27" t="s">
        <v>119</v>
      </c>
      <c r="B72" s="72">
        <v>509.012038201154</v>
      </c>
      <c r="C72" s="15">
        <v>11</v>
      </c>
      <c r="E72" s="15" t="s">
        <v>89</v>
      </c>
      <c r="F72" s="15">
        <v>1155.7263117137286</v>
      </c>
      <c r="I72" s="234" t="s">
        <v>139</v>
      </c>
      <c r="J72" s="249">
        <v>1405.81262798335</v>
      </c>
      <c r="K72" s="15">
        <v>11</v>
      </c>
      <c r="N72" s="234" t="s">
        <v>100</v>
      </c>
      <c r="O72" s="249">
        <v>1426.8699591309498</v>
      </c>
      <c r="P72" s="15">
        <v>9</v>
      </c>
      <c r="S72" s="234" t="s">
        <v>107</v>
      </c>
      <c r="T72" s="249">
        <v>1241.32215635597</v>
      </c>
      <c r="V72" s="234" t="s">
        <v>287</v>
      </c>
      <c r="W72" s="249">
        <v>1116.64342467003</v>
      </c>
      <c r="X72" s="253"/>
    </row>
    <row r="73" spans="1:24" ht="15">
      <c r="A73" s="27" t="s">
        <v>120</v>
      </c>
      <c r="B73" s="29">
        <v>1081.49574188884</v>
      </c>
      <c r="C73" s="15">
        <v>12</v>
      </c>
      <c r="E73" s="15" t="s">
        <v>90</v>
      </c>
      <c r="F73" s="15">
        <v>1096.9071130818456</v>
      </c>
      <c r="I73" s="234" t="s">
        <v>137</v>
      </c>
      <c r="J73" s="249">
        <v>1396.11855568999</v>
      </c>
      <c r="K73" s="15">
        <v>12</v>
      </c>
      <c r="N73" s="234" t="s">
        <v>91</v>
      </c>
      <c r="O73" s="249">
        <v>1421.17727453833</v>
      </c>
      <c r="P73" s="15">
        <v>10</v>
      </c>
      <c r="S73" s="234" t="s">
        <v>87</v>
      </c>
      <c r="T73" s="249">
        <v>1129.5018539286</v>
      </c>
      <c r="V73" s="234" t="s">
        <v>288</v>
      </c>
      <c r="W73" s="249">
        <v>529.8907151109701</v>
      </c>
      <c r="X73" s="253"/>
    </row>
    <row r="74" spans="1:24" ht="15">
      <c r="A74" s="27" t="s">
        <v>121</v>
      </c>
      <c r="B74" s="29">
        <v>534.932163754393</v>
      </c>
      <c r="C74" s="15">
        <v>13</v>
      </c>
      <c r="E74" s="15" t="s">
        <v>91</v>
      </c>
      <c r="F74" s="15">
        <v>1586.500161643301</v>
      </c>
      <c r="I74" s="234" t="s">
        <v>94</v>
      </c>
      <c r="J74" s="249">
        <v>1395.1638046275202</v>
      </c>
      <c r="K74" s="15">
        <v>13</v>
      </c>
      <c r="N74" s="234" t="s">
        <v>139</v>
      </c>
      <c r="O74" s="249">
        <v>1405.81262798335</v>
      </c>
      <c r="P74" s="15">
        <v>11</v>
      </c>
      <c r="S74" s="234" t="s">
        <v>90</v>
      </c>
      <c r="T74" s="249">
        <v>1037.66672447592</v>
      </c>
      <c r="V74" s="234" t="s">
        <v>289</v>
      </c>
      <c r="W74" s="249">
        <v>1193.10970447729</v>
      </c>
      <c r="X74" s="252"/>
    </row>
    <row r="75" spans="1:24" ht="15">
      <c r="A75" s="27" t="s">
        <v>122</v>
      </c>
      <c r="B75" s="72">
        <v>1062.47609322745</v>
      </c>
      <c r="C75" s="15">
        <v>14</v>
      </c>
      <c r="E75" s="15" t="s">
        <v>92</v>
      </c>
      <c r="F75" s="15">
        <v>1313.867132867133</v>
      </c>
      <c r="I75" s="234" t="s">
        <v>291</v>
      </c>
      <c r="J75" s="249">
        <v>1378.4570279089999</v>
      </c>
      <c r="K75" s="15">
        <v>14</v>
      </c>
      <c r="N75" s="234" t="s">
        <v>137</v>
      </c>
      <c r="O75" s="249">
        <v>1396.11855568999</v>
      </c>
      <c r="P75" s="15">
        <v>12</v>
      </c>
      <c r="S75" s="234" t="s">
        <v>96</v>
      </c>
      <c r="T75" s="249">
        <v>1189.1166491582</v>
      </c>
      <c r="V75" s="234" t="s">
        <v>123</v>
      </c>
      <c r="W75" s="249">
        <v>349.41055378821704</v>
      </c>
      <c r="X75" s="254"/>
    </row>
    <row r="76" spans="1:24" ht="15">
      <c r="A76" s="27" t="s">
        <v>123</v>
      </c>
      <c r="B76" s="29">
        <v>323.868655881162</v>
      </c>
      <c r="C76" s="15">
        <v>15</v>
      </c>
      <c r="E76" s="15" t="s">
        <v>93</v>
      </c>
      <c r="F76" s="15">
        <v>2178.8712085329366</v>
      </c>
      <c r="I76" s="234" t="s">
        <v>105</v>
      </c>
      <c r="J76" s="249">
        <v>1354.4685264894401</v>
      </c>
      <c r="K76" s="15">
        <v>15</v>
      </c>
      <c r="N76" s="234" t="s">
        <v>94</v>
      </c>
      <c r="O76" s="249">
        <v>1395.1638046275202</v>
      </c>
      <c r="P76" s="15">
        <v>13</v>
      </c>
      <c r="S76" s="234" t="s">
        <v>86</v>
      </c>
      <c r="T76" s="249">
        <v>1037.05486268251</v>
      </c>
      <c r="V76" s="234" t="s">
        <v>290</v>
      </c>
      <c r="W76" s="249">
        <v>1109.9155439173</v>
      </c>
      <c r="X76" s="255"/>
    </row>
    <row r="77" spans="1:24" ht="15">
      <c r="A77" s="66" t="s">
        <v>19</v>
      </c>
      <c r="B77" s="72">
        <v>1143.05985751523</v>
      </c>
      <c r="C77" s="15">
        <v>16</v>
      </c>
      <c r="E77" s="15" t="s">
        <v>94</v>
      </c>
      <c r="F77" s="15">
        <v>1520.1585066886996</v>
      </c>
      <c r="I77" s="234" t="s">
        <v>106</v>
      </c>
      <c r="J77" s="249">
        <v>1303.79405239366</v>
      </c>
      <c r="K77" s="15">
        <v>16</v>
      </c>
      <c r="N77" s="234" t="s">
        <v>291</v>
      </c>
      <c r="O77" s="249">
        <v>1378.4570279089999</v>
      </c>
      <c r="P77" s="15">
        <v>14</v>
      </c>
      <c r="S77" s="234" t="s">
        <v>91</v>
      </c>
      <c r="T77" s="249">
        <v>1421.17727453833</v>
      </c>
      <c r="V77" s="234" t="s">
        <v>124</v>
      </c>
      <c r="W77" s="249">
        <v>667.193747091467</v>
      </c>
      <c r="X77" s="254"/>
    </row>
    <row r="78" spans="1:24" ht="15">
      <c r="A78" s="27" t="s">
        <v>124</v>
      </c>
      <c r="B78" s="29">
        <v>663.881109578812</v>
      </c>
      <c r="C78" s="15">
        <v>17</v>
      </c>
      <c r="E78" s="15" t="s">
        <v>95</v>
      </c>
      <c r="F78" s="15">
        <v>1417.733954300684</v>
      </c>
      <c r="I78" s="234" t="s">
        <v>68</v>
      </c>
      <c r="J78" s="249">
        <v>1299.1146256851598</v>
      </c>
      <c r="K78" s="15">
        <v>17</v>
      </c>
      <c r="N78" s="234" t="s">
        <v>105</v>
      </c>
      <c r="O78" s="249">
        <v>1354.4685264894401</v>
      </c>
      <c r="P78" s="15">
        <v>15</v>
      </c>
      <c r="S78" s="234" t="s">
        <v>94</v>
      </c>
      <c r="T78" s="249">
        <v>1395.1638046275202</v>
      </c>
      <c r="V78" s="234" t="s">
        <v>125</v>
      </c>
      <c r="W78" s="249">
        <v>70.4995255010884</v>
      </c>
      <c r="X78" s="255"/>
    </row>
    <row r="79" spans="1:24" ht="15">
      <c r="A79" s="27" t="s">
        <v>125</v>
      </c>
      <c r="B79" s="29">
        <v>63.8599694989853</v>
      </c>
      <c r="C79" s="15">
        <v>18</v>
      </c>
      <c r="E79" s="15" t="s">
        <v>96</v>
      </c>
      <c r="F79" s="15">
        <v>1143.7309444371044</v>
      </c>
      <c r="I79" s="234" t="s">
        <v>129</v>
      </c>
      <c r="J79" s="249">
        <v>1297.3599713137198</v>
      </c>
      <c r="K79" s="15">
        <v>18</v>
      </c>
      <c r="N79" s="234" t="s">
        <v>106</v>
      </c>
      <c r="O79" s="249">
        <v>1303.79405239366</v>
      </c>
      <c r="P79" s="15">
        <v>16</v>
      </c>
      <c r="S79" s="234" t="s">
        <v>95</v>
      </c>
      <c r="T79" s="249">
        <v>1485.1056858489699</v>
      </c>
      <c r="V79" s="234" t="s">
        <v>126</v>
      </c>
      <c r="W79" s="249">
        <v>427.640288054523</v>
      </c>
      <c r="X79" s="254"/>
    </row>
    <row r="80" spans="1:24" ht="15">
      <c r="A80" s="27" t="s">
        <v>126</v>
      </c>
      <c r="B80" s="29">
        <v>315.938803866051</v>
      </c>
      <c r="C80" s="15">
        <v>19</v>
      </c>
      <c r="E80" s="15" t="s">
        <v>97</v>
      </c>
      <c r="F80" s="15">
        <v>1324.297575837361</v>
      </c>
      <c r="I80" s="234" t="s">
        <v>97</v>
      </c>
      <c r="J80" s="249">
        <v>1292.97906729215</v>
      </c>
      <c r="K80" s="15">
        <v>19</v>
      </c>
      <c r="N80" s="234" t="s">
        <v>68</v>
      </c>
      <c r="O80" s="249">
        <v>1299.1146256851598</v>
      </c>
      <c r="P80" s="15">
        <v>17</v>
      </c>
      <c r="S80" s="234" t="s">
        <v>93</v>
      </c>
      <c r="T80" s="249">
        <v>1275.00724883465</v>
      </c>
      <c r="V80" s="234" t="s">
        <v>127</v>
      </c>
      <c r="W80" s="249">
        <v>1611.21323162016</v>
      </c>
      <c r="X80" s="255"/>
    </row>
    <row r="81" spans="1:24" ht="15">
      <c r="A81" s="27" t="s">
        <v>127</v>
      </c>
      <c r="B81" s="29">
        <v>1713.75053030046</v>
      </c>
      <c r="C81" s="15">
        <v>20</v>
      </c>
      <c r="E81" s="15" t="s">
        <v>98</v>
      </c>
      <c r="F81" s="15">
        <v>1221.3637783509453</v>
      </c>
      <c r="I81" s="234" t="s">
        <v>81</v>
      </c>
      <c r="J81" s="249">
        <v>1292.7171496494798</v>
      </c>
      <c r="K81" s="15">
        <v>20</v>
      </c>
      <c r="N81" s="234" t="s">
        <v>129</v>
      </c>
      <c r="O81" s="249">
        <v>1297.3599713137198</v>
      </c>
      <c r="P81" s="15">
        <v>18</v>
      </c>
      <c r="S81" s="234" t="s">
        <v>97</v>
      </c>
      <c r="T81" s="249">
        <v>1292.97906729215</v>
      </c>
      <c r="V81" s="234" t="s">
        <v>291</v>
      </c>
      <c r="W81" s="249">
        <v>1378.4570279089999</v>
      </c>
      <c r="X81" s="254"/>
    </row>
    <row r="82" spans="1:24" ht="15">
      <c r="A82" s="27" t="s">
        <v>128</v>
      </c>
      <c r="B82" s="29">
        <v>1196.30488738859</v>
      </c>
      <c r="E82" s="15" t="s">
        <v>99</v>
      </c>
      <c r="F82" s="15">
        <v>1525.3097812843214</v>
      </c>
      <c r="I82" s="234" t="s">
        <v>83</v>
      </c>
      <c r="J82" s="249">
        <v>1283.4193760450698</v>
      </c>
      <c r="K82" s="15">
        <v>21</v>
      </c>
      <c r="N82" s="234" t="s">
        <v>97</v>
      </c>
      <c r="O82" s="249">
        <v>1292.97906729215</v>
      </c>
      <c r="P82" s="15">
        <v>19</v>
      </c>
      <c r="S82" s="234" t="s">
        <v>98</v>
      </c>
      <c r="T82" s="249">
        <v>1235.38429708276</v>
      </c>
      <c r="V82" s="234" t="s">
        <v>129</v>
      </c>
      <c r="W82" s="249">
        <v>1297.3599713137198</v>
      </c>
      <c r="X82" s="255"/>
    </row>
    <row r="83" spans="1:24" ht="15">
      <c r="A83" s="27" t="s">
        <v>129</v>
      </c>
      <c r="B83" s="29">
        <v>1148.19478940048</v>
      </c>
      <c r="E83" s="15" t="s">
        <v>100</v>
      </c>
      <c r="F83" s="15">
        <v>1372.7958515072496</v>
      </c>
      <c r="I83" s="234" t="s">
        <v>93</v>
      </c>
      <c r="J83" s="249">
        <v>1275.00724883465</v>
      </c>
      <c r="K83" s="15">
        <v>22</v>
      </c>
      <c r="N83" s="234" t="s">
        <v>81</v>
      </c>
      <c r="O83" s="249">
        <v>1292.7171496494798</v>
      </c>
      <c r="P83" s="15">
        <v>20</v>
      </c>
      <c r="S83" s="234" t="s">
        <v>100</v>
      </c>
      <c r="T83" s="249">
        <v>1426.8699591309498</v>
      </c>
      <c r="V83" s="234" t="s">
        <v>130</v>
      </c>
      <c r="W83" s="249">
        <v>871.736636408562</v>
      </c>
      <c r="X83" s="254"/>
    </row>
    <row r="84" spans="1:24" ht="15">
      <c r="A84" s="27" t="s">
        <v>130</v>
      </c>
      <c r="B84" s="29">
        <v>720.98750753286</v>
      </c>
      <c r="E84" s="15" t="s">
        <v>101</v>
      </c>
      <c r="F84" s="15">
        <v>1575.9056921824736</v>
      </c>
      <c r="I84" s="234" t="s">
        <v>20</v>
      </c>
      <c r="J84" s="249">
        <v>1268.72321632911</v>
      </c>
      <c r="K84" s="15">
        <v>23</v>
      </c>
      <c r="N84" s="27" t="s">
        <v>51</v>
      </c>
      <c r="O84" s="73">
        <v>1213</v>
      </c>
      <c r="P84" s="15">
        <v>21</v>
      </c>
      <c r="S84" s="234" t="s">
        <v>101</v>
      </c>
      <c r="T84" s="249">
        <v>1104.11663924289</v>
      </c>
      <c r="V84" s="234" t="s">
        <v>131</v>
      </c>
      <c r="W84" s="249">
        <v>692.749663971164</v>
      </c>
      <c r="X84" s="255"/>
    </row>
    <row r="85" spans="1:24" ht="15">
      <c r="A85" s="27" t="s">
        <v>131</v>
      </c>
      <c r="B85" s="72">
        <v>634.836905529735</v>
      </c>
      <c r="E85" s="15" t="s">
        <v>102</v>
      </c>
      <c r="F85" s="15">
        <v>1116.6934229881913</v>
      </c>
      <c r="I85" s="234" t="s">
        <v>107</v>
      </c>
      <c r="J85" s="249">
        <v>1241.32215635597</v>
      </c>
      <c r="K85" s="15">
        <v>24</v>
      </c>
      <c r="N85" s="15" t="s">
        <v>257</v>
      </c>
      <c r="O85" s="74">
        <v>823</v>
      </c>
      <c r="P85" s="15">
        <v>52</v>
      </c>
      <c r="S85" s="234" t="s">
        <v>102</v>
      </c>
      <c r="T85" s="249">
        <v>1071.4020412525902</v>
      </c>
      <c r="V85" s="234" t="s">
        <v>132</v>
      </c>
      <c r="W85" s="249">
        <v>806.782027369922</v>
      </c>
      <c r="X85" s="254"/>
    </row>
    <row r="86" spans="1:24" ht="15">
      <c r="A86" s="27" t="s">
        <v>132</v>
      </c>
      <c r="B86" s="29">
        <v>738.432480759004</v>
      </c>
      <c r="E86" s="15" t="s">
        <v>103</v>
      </c>
      <c r="F86" s="15">
        <v>1126.7414978033414</v>
      </c>
      <c r="I86" s="234" t="s">
        <v>98</v>
      </c>
      <c r="J86" s="249">
        <v>1235.38429708276</v>
      </c>
      <c r="K86" s="15">
        <v>25</v>
      </c>
      <c r="S86" s="234" t="s">
        <v>283</v>
      </c>
      <c r="T86" s="249">
        <v>1223.10164241156</v>
      </c>
      <c r="V86" s="234" t="s">
        <v>133</v>
      </c>
      <c r="W86" s="249">
        <v>1009.44523790208</v>
      </c>
      <c r="X86" s="255"/>
    </row>
    <row r="87" spans="1:24" ht="15">
      <c r="A87" s="27" t="s">
        <v>133</v>
      </c>
      <c r="B87" s="29">
        <v>850.224861752811</v>
      </c>
      <c r="E87" s="15" t="s">
        <v>104</v>
      </c>
      <c r="F87" s="15">
        <v>1192.9141134822355</v>
      </c>
      <c r="I87" s="234" t="s">
        <v>82</v>
      </c>
      <c r="J87" s="249">
        <v>1231.55721504752</v>
      </c>
      <c r="K87" s="15">
        <v>26</v>
      </c>
      <c r="S87" s="234" t="s">
        <v>103</v>
      </c>
      <c r="T87" s="249">
        <v>1132.19324847228</v>
      </c>
      <c r="V87" s="234" t="s">
        <v>134</v>
      </c>
      <c r="W87" s="249">
        <v>810.935820380825</v>
      </c>
      <c r="X87" s="254"/>
    </row>
    <row r="88" spans="1:24" ht="15">
      <c r="A88" s="27" t="s">
        <v>134</v>
      </c>
      <c r="B88" s="29">
        <v>733.534491444261</v>
      </c>
      <c r="E88" s="15" t="s">
        <v>105</v>
      </c>
      <c r="F88" s="15">
        <v>1718.315181599884</v>
      </c>
      <c r="I88" s="234" t="s">
        <v>283</v>
      </c>
      <c r="J88" s="249">
        <v>1223.10164241156</v>
      </c>
      <c r="K88" s="15">
        <v>27</v>
      </c>
      <c r="S88" s="234" t="s">
        <v>106</v>
      </c>
      <c r="T88" s="249">
        <v>1303.79405239366</v>
      </c>
      <c r="V88" s="234" t="s">
        <v>14</v>
      </c>
      <c r="W88" s="249">
        <v>1570.02919070203</v>
      </c>
      <c r="X88" s="255"/>
    </row>
    <row r="89" spans="1:24" ht="15">
      <c r="A89" s="27" t="s">
        <v>241</v>
      </c>
      <c r="B89" s="29">
        <v>1611.2060986476</v>
      </c>
      <c r="E89" s="15" t="s">
        <v>106</v>
      </c>
      <c r="F89" s="15">
        <v>2226.117444476148</v>
      </c>
      <c r="I89" s="234" t="s">
        <v>289</v>
      </c>
      <c r="J89" s="249">
        <v>1193.10970447729</v>
      </c>
      <c r="K89" s="15">
        <v>28</v>
      </c>
      <c r="V89" s="234" t="s">
        <v>135</v>
      </c>
      <c r="W89" s="249">
        <v>441.24583924583</v>
      </c>
      <c r="X89" s="254"/>
    </row>
    <row r="90" spans="1:24" ht="15">
      <c r="A90" s="66" t="s">
        <v>135</v>
      </c>
      <c r="B90" s="72">
        <v>412.094801442493</v>
      </c>
      <c r="E90" s="15" t="s">
        <v>107</v>
      </c>
      <c r="F90" s="15">
        <v>1372.8412178460512</v>
      </c>
      <c r="I90" s="234" t="s">
        <v>96</v>
      </c>
      <c r="J90" s="249">
        <v>1189.1166491582</v>
      </c>
      <c r="K90" s="15">
        <v>29</v>
      </c>
      <c r="V90" s="234" t="s">
        <v>136</v>
      </c>
      <c r="W90" s="249">
        <v>379.38797776954203</v>
      </c>
      <c r="X90" s="255"/>
    </row>
    <row r="91" spans="1:24" ht="15">
      <c r="A91" s="27" t="s">
        <v>136</v>
      </c>
      <c r="B91" s="72">
        <v>334.688086334041</v>
      </c>
      <c r="I91" s="234" t="s">
        <v>286</v>
      </c>
      <c r="J91" s="249">
        <v>1185.83752200899</v>
      </c>
      <c r="K91" s="15">
        <v>30</v>
      </c>
      <c r="V91" s="234" t="s">
        <v>137</v>
      </c>
      <c r="W91" s="249">
        <v>1396.11855568999</v>
      </c>
      <c r="X91" s="254"/>
    </row>
    <row r="92" spans="1:24" ht="15">
      <c r="A92" s="27" t="s">
        <v>137</v>
      </c>
      <c r="B92" s="29">
        <v>1490.69131234602</v>
      </c>
      <c r="I92" s="234" t="s">
        <v>84</v>
      </c>
      <c r="J92" s="249">
        <v>1167.1228329196101</v>
      </c>
      <c r="K92" s="15">
        <v>31</v>
      </c>
      <c r="V92" s="234" t="s">
        <v>138</v>
      </c>
      <c r="W92" s="249">
        <v>893.206598461261</v>
      </c>
      <c r="X92" s="255"/>
    </row>
    <row r="93" spans="1:24" ht="15">
      <c r="A93" s="27" t="s">
        <v>138</v>
      </c>
      <c r="B93" s="29">
        <v>941.992848711882</v>
      </c>
      <c r="I93" s="234" t="s">
        <v>80</v>
      </c>
      <c r="J93" s="249">
        <v>1156.90785217498</v>
      </c>
      <c r="K93" s="15">
        <v>32</v>
      </c>
      <c r="V93" s="234" t="s">
        <v>139</v>
      </c>
      <c r="W93" s="249">
        <v>1405.81262798335</v>
      </c>
      <c r="X93" s="254"/>
    </row>
    <row r="94" spans="1:24" ht="15">
      <c r="A94" s="27" t="s">
        <v>139</v>
      </c>
      <c r="B94" s="29">
        <v>1322.49824080515</v>
      </c>
      <c r="I94" s="234" t="s">
        <v>103</v>
      </c>
      <c r="J94" s="249">
        <v>1132.19324847228</v>
      </c>
      <c r="K94" s="15">
        <v>33</v>
      </c>
      <c r="V94" s="234" t="s">
        <v>20</v>
      </c>
      <c r="W94" s="249">
        <v>1268.72321632911</v>
      </c>
      <c r="X94" s="255"/>
    </row>
    <row r="95" spans="1:24" ht="15">
      <c r="A95" s="27" t="s">
        <v>20</v>
      </c>
      <c r="B95" s="29">
        <v>1317.1305603822</v>
      </c>
      <c r="I95" s="234" t="s">
        <v>87</v>
      </c>
      <c r="J95" s="249">
        <v>1129.5018539286</v>
      </c>
      <c r="K95" s="15">
        <v>34</v>
      </c>
      <c r="V95" s="234" t="s">
        <v>140</v>
      </c>
      <c r="W95" s="249">
        <v>742.388482899769</v>
      </c>
      <c r="X95" s="254"/>
    </row>
    <row r="96" spans="1:24" ht="15">
      <c r="A96" s="27" t="s">
        <v>140</v>
      </c>
      <c r="B96" s="72">
        <v>698.169986700022</v>
      </c>
      <c r="I96" s="234" t="s">
        <v>287</v>
      </c>
      <c r="J96" s="249">
        <v>1116.64342467003</v>
      </c>
      <c r="K96" s="15">
        <v>35</v>
      </c>
      <c r="V96" s="234" t="s">
        <v>141</v>
      </c>
      <c r="W96" s="249">
        <v>1065.81214444254</v>
      </c>
      <c r="X96" s="255"/>
    </row>
    <row r="97" spans="1:24" ht="15">
      <c r="A97" s="27" t="s">
        <v>141</v>
      </c>
      <c r="B97" s="72">
        <v>1137.56245772977</v>
      </c>
      <c r="I97" s="234" t="s">
        <v>290</v>
      </c>
      <c r="J97" s="249">
        <v>1109.9155439173</v>
      </c>
      <c r="K97" s="15">
        <v>36</v>
      </c>
      <c r="V97" s="234" t="s">
        <v>142</v>
      </c>
      <c r="W97" s="249">
        <v>464.95865246585305</v>
      </c>
      <c r="X97" s="254"/>
    </row>
    <row r="98" spans="1:24" ht="15">
      <c r="A98" s="27" t="s">
        <v>142</v>
      </c>
      <c r="B98" s="29">
        <v>444.374857632685</v>
      </c>
      <c r="I98" s="234" t="s">
        <v>101</v>
      </c>
      <c r="J98" s="249">
        <v>1104.11663924289</v>
      </c>
      <c r="K98" s="15">
        <v>37</v>
      </c>
      <c r="V98" s="234" t="s">
        <v>15</v>
      </c>
      <c r="W98" s="249">
        <v>821.8573909406839</v>
      </c>
      <c r="X98" s="255"/>
    </row>
    <row r="99" spans="1:24" ht="15">
      <c r="A99" s="27" t="s">
        <v>15</v>
      </c>
      <c r="B99" s="29">
        <v>778.415471511874</v>
      </c>
      <c r="I99" s="234" t="s">
        <v>88</v>
      </c>
      <c r="J99" s="249">
        <v>1081.96562097443</v>
      </c>
      <c r="K99" s="15">
        <v>38</v>
      </c>
      <c r="V99" s="234" t="s">
        <v>143</v>
      </c>
      <c r="W99" s="249">
        <v>704.829053416055</v>
      </c>
      <c r="X99" s="254"/>
    </row>
    <row r="100" spans="1:24" ht="15">
      <c r="A100" s="27" t="s">
        <v>143</v>
      </c>
      <c r="B100" s="29">
        <v>640.246911396805</v>
      </c>
      <c r="I100" s="234" t="s">
        <v>102</v>
      </c>
      <c r="J100" s="249">
        <v>1071.4020412525902</v>
      </c>
      <c r="K100" s="15">
        <v>39</v>
      </c>
      <c r="V100" s="234" t="s">
        <v>162</v>
      </c>
      <c r="W100" s="249">
        <v>650.948560269453</v>
      </c>
      <c r="X100" s="255"/>
    </row>
    <row r="101" spans="1:24" ht="15">
      <c r="A101" s="27" t="s">
        <v>162</v>
      </c>
      <c r="B101" s="29">
        <v>649.376901385674</v>
      </c>
      <c r="I101" s="234" t="s">
        <v>141</v>
      </c>
      <c r="J101" s="249">
        <v>1065.81214444254</v>
      </c>
      <c r="K101" s="15">
        <v>40</v>
      </c>
      <c r="V101" s="234" t="s">
        <v>144</v>
      </c>
      <c r="W101" s="249">
        <v>999.467577835257</v>
      </c>
      <c r="X101" s="254"/>
    </row>
    <row r="102" spans="1:24" ht="15">
      <c r="A102" s="27" t="s">
        <v>144</v>
      </c>
      <c r="B102" s="72">
        <v>988.421774805919</v>
      </c>
      <c r="I102" s="234" t="s">
        <v>16</v>
      </c>
      <c r="J102" s="249">
        <v>1063.8434124149499</v>
      </c>
      <c r="K102" s="15">
        <v>41</v>
      </c>
      <c r="V102" s="234" t="s">
        <v>145</v>
      </c>
      <c r="W102" s="249">
        <v>1581.20186872027</v>
      </c>
      <c r="X102" s="255"/>
    </row>
    <row r="103" spans="1:24" ht="15">
      <c r="A103" s="66" t="s">
        <v>145</v>
      </c>
      <c r="B103" s="72">
        <v>1621.93213726877</v>
      </c>
      <c r="I103" s="234" t="s">
        <v>90</v>
      </c>
      <c r="J103" s="249">
        <v>1037.66672447592</v>
      </c>
      <c r="K103" s="15">
        <v>42</v>
      </c>
      <c r="V103" s="234" t="s">
        <v>146</v>
      </c>
      <c r="W103" s="249">
        <v>895.2968034723019</v>
      </c>
      <c r="X103" s="254"/>
    </row>
    <row r="104" spans="1:24" ht="15">
      <c r="A104" s="27" t="s">
        <v>146</v>
      </c>
      <c r="B104" s="72">
        <v>766.560382584021</v>
      </c>
      <c r="I104" s="234" t="s">
        <v>86</v>
      </c>
      <c r="J104" s="249">
        <v>1037.05486268251</v>
      </c>
      <c r="K104" s="15">
        <v>43</v>
      </c>
      <c r="V104" s="234" t="s">
        <v>147</v>
      </c>
      <c r="W104" s="249">
        <v>524.6922265623909</v>
      </c>
      <c r="X104" s="255"/>
    </row>
    <row r="105" spans="1:24" ht="15">
      <c r="A105" s="27" t="s">
        <v>147</v>
      </c>
      <c r="B105" s="72">
        <v>508.992933419745</v>
      </c>
      <c r="I105" s="234" t="s">
        <v>89</v>
      </c>
      <c r="J105" s="249">
        <v>1026.13158472136</v>
      </c>
      <c r="K105" s="15">
        <v>44</v>
      </c>
      <c r="V105" s="234" t="s">
        <v>70</v>
      </c>
      <c r="W105" s="249">
        <v>1645.11682668293</v>
      </c>
      <c r="X105" s="254"/>
    </row>
    <row r="106" spans="1:24" ht="15">
      <c r="A106" s="27" t="s">
        <v>70</v>
      </c>
      <c r="B106" s="72">
        <v>1491.93517488526</v>
      </c>
      <c r="I106" s="234" t="s">
        <v>133</v>
      </c>
      <c r="J106" s="249">
        <v>1009.44523790208</v>
      </c>
      <c r="K106" s="15">
        <v>45</v>
      </c>
      <c r="V106" s="234" t="s">
        <v>148</v>
      </c>
      <c r="W106" s="249">
        <v>238.55525212015098</v>
      </c>
      <c r="X106" s="255"/>
    </row>
    <row r="107" spans="1:24" ht="15">
      <c r="A107" s="27" t="s">
        <v>148</v>
      </c>
      <c r="B107" s="72">
        <v>245.009463554708</v>
      </c>
      <c r="I107" s="234" t="s">
        <v>144</v>
      </c>
      <c r="J107" s="249">
        <v>999.467577835257</v>
      </c>
      <c r="K107" s="15">
        <v>46</v>
      </c>
      <c r="V107" s="234" t="s">
        <v>149</v>
      </c>
      <c r="W107" s="249">
        <v>705.282456610378</v>
      </c>
      <c r="X107" s="254"/>
    </row>
    <row r="108" spans="1:24" ht="15">
      <c r="A108" s="27" t="s">
        <v>149</v>
      </c>
      <c r="B108" s="72">
        <v>721.989896103896</v>
      </c>
      <c r="I108" s="234" t="s">
        <v>92</v>
      </c>
      <c r="J108" s="249">
        <v>954.003408617707</v>
      </c>
      <c r="K108" s="15">
        <v>47</v>
      </c>
      <c r="V108" s="234" t="s">
        <v>150</v>
      </c>
      <c r="W108" s="249">
        <v>732.000071566426</v>
      </c>
      <c r="X108" s="255"/>
    </row>
    <row r="109" spans="1:24" ht="15">
      <c r="A109" s="27" t="s">
        <v>150</v>
      </c>
      <c r="B109" s="72">
        <v>723.197213229587</v>
      </c>
      <c r="I109" s="234" t="s">
        <v>146</v>
      </c>
      <c r="J109" s="249">
        <v>895.2968034723019</v>
      </c>
      <c r="K109" s="15">
        <v>48</v>
      </c>
      <c r="V109" s="234" t="s">
        <v>151</v>
      </c>
      <c r="W109" s="249">
        <v>758.557968786706</v>
      </c>
      <c r="X109" s="254"/>
    </row>
    <row r="110" spans="1:24" ht="15">
      <c r="A110" s="27" t="s">
        <v>151</v>
      </c>
      <c r="B110" s="72">
        <v>627.743323400015</v>
      </c>
      <c r="I110" s="234" t="s">
        <v>138</v>
      </c>
      <c r="J110" s="249">
        <v>893.206598461261</v>
      </c>
      <c r="K110" s="15">
        <v>49</v>
      </c>
      <c r="V110" s="234" t="s">
        <v>152</v>
      </c>
      <c r="W110" s="249">
        <v>677.080385904105</v>
      </c>
      <c r="X110" s="255"/>
    </row>
    <row r="111" spans="1:24" ht="15">
      <c r="A111" s="27" t="s">
        <v>152</v>
      </c>
      <c r="B111" s="72">
        <v>645.782415142386</v>
      </c>
      <c r="I111" s="234" t="s">
        <v>130</v>
      </c>
      <c r="J111" s="249">
        <v>871.736636408562</v>
      </c>
      <c r="K111" s="15">
        <v>50</v>
      </c>
      <c r="V111" s="234" t="s">
        <v>68</v>
      </c>
      <c r="W111" s="249">
        <v>1299.1146256851598</v>
      </c>
      <c r="X111" s="254"/>
    </row>
    <row r="112" spans="1:24" ht="15">
      <c r="A112" s="27" t="s">
        <v>68</v>
      </c>
      <c r="B112" s="72">
        <v>1284.85767478863</v>
      </c>
      <c r="I112" s="234" t="s">
        <v>111</v>
      </c>
      <c r="J112" s="249">
        <v>856.4432268598359</v>
      </c>
      <c r="K112" s="15">
        <v>51</v>
      </c>
      <c r="V112" s="234" t="s">
        <v>153</v>
      </c>
      <c r="W112" s="249">
        <v>503.72788478847497</v>
      </c>
      <c r="X112" s="255"/>
    </row>
    <row r="113" spans="1:24" ht="15">
      <c r="A113" s="27" t="s">
        <v>153</v>
      </c>
      <c r="B113" s="72">
        <v>524.292396291441</v>
      </c>
      <c r="I113" s="234" t="s">
        <v>155</v>
      </c>
      <c r="J113" s="249">
        <v>847.888044358599</v>
      </c>
      <c r="K113" s="15">
        <v>52</v>
      </c>
      <c r="V113" s="234" t="s">
        <v>154</v>
      </c>
      <c r="W113" s="249">
        <v>744.7177775927789</v>
      </c>
      <c r="X113" s="254"/>
    </row>
    <row r="114" spans="1:24" ht="15">
      <c r="A114" s="27" t="s">
        <v>154</v>
      </c>
      <c r="B114" s="72">
        <v>673.381642582832</v>
      </c>
      <c r="I114" s="234" t="s">
        <v>15</v>
      </c>
      <c r="J114" s="249">
        <v>821.8573909406839</v>
      </c>
      <c r="V114" s="234" t="s">
        <v>155</v>
      </c>
      <c r="W114" s="249">
        <v>847.888044358599</v>
      </c>
      <c r="X114" s="255"/>
    </row>
    <row r="115" spans="1:10" ht="15">
      <c r="A115" s="27" t="s">
        <v>155</v>
      </c>
      <c r="B115" s="72">
        <v>808.164213071495</v>
      </c>
      <c r="I115" s="234" t="s">
        <v>134</v>
      </c>
      <c r="J115" s="249">
        <v>810.935820380825</v>
      </c>
    </row>
    <row r="116" spans="1:10" ht="15">
      <c r="A116" s="70" t="s">
        <v>3</v>
      </c>
      <c r="B116" s="71">
        <v>780.792233153969</v>
      </c>
      <c r="I116" s="234" t="s">
        <v>132</v>
      </c>
      <c r="J116" s="249">
        <v>806.782027369922</v>
      </c>
    </row>
    <row r="117" spans="9:10" ht="15">
      <c r="I117" s="234" t="s">
        <v>113</v>
      </c>
      <c r="J117" s="249">
        <v>806.4303327588491</v>
      </c>
    </row>
    <row r="118" spans="1:10" ht="15">
      <c r="A118" s="27"/>
      <c r="B118" s="72"/>
      <c r="I118" s="234" t="s">
        <v>151</v>
      </c>
      <c r="J118" s="249">
        <v>758.557968786706</v>
      </c>
    </row>
    <row r="119" spans="1:10" ht="15">
      <c r="A119" s="27"/>
      <c r="B119" s="72"/>
      <c r="I119" s="234" t="s">
        <v>154</v>
      </c>
      <c r="J119" s="249">
        <v>744.7177775927789</v>
      </c>
    </row>
    <row r="120" spans="1:10" ht="15">
      <c r="A120" s="27"/>
      <c r="B120" s="72"/>
      <c r="I120" s="234" t="s">
        <v>140</v>
      </c>
      <c r="J120" s="249">
        <v>742.388482899769</v>
      </c>
    </row>
    <row r="121" spans="1:10" ht="15">
      <c r="A121" s="27"/>
      <c r="B121" s="72"/>
      <c r="I121" s="234" t="s">
        <v>150</v>
      </c>
      <c r="J121" s="249">
        <v>732.000071566426</v>
      </c>
    </row>
    <row r="122" spans="1:10" ht="15">
      <c r="A122" s="27"/>
      <c r="B122" s="72"/>
      <c r="I122" s="234" t="s">
        <v>115</v>
      </c>
      <c r="J122" s="249">
        <v>718.454294848714</v>
      </c>
    </row>
    <row r="123" spans="1:10" ht="15">
      <c r="A123" s="27"/>
      <c r="B123" s="72"/>
      <c r="I123" s="234" t="s">
        <v>149</v>
      </c>
      <c r="J123" s="249">
        <v>705.282456610378</v>
      </c>
    </row>
    <row r="124" spans="1:10" ht="15">
      <c r="A124" s="27"/>
      <c r="B124" s="72"/>
      <c r="I124" s="234" t="s">
        <v>143</v>
      </c>
      <c r="J124" s="249">
        <v>704.829053416055</v>
      </c>
    </row>
    <row r="125" spans="1:10" ht="15">
      <c r="A125" s="27"/>
      <c r="B125" s="72"/>
      <c r="I125" s="234" t="s">
        <v>131</v>
      </c>
      <c r="J125" s="249">
        <v>692.749663971164</v>
      </c>
    </row>
    <row r="126" spans="1:10" ht="15">
      <c r="A126" s="27"/>
      <c r="B126" s="72"/>
      <c r="I126" s="234" t="s">
        <v>152</v>
      </c>
      <c r="J126" s="249">
        <v>677.080385904105</v>
      </c>
    </row>
    <row r="127" spans="1:10" ht="15">
      <c r="A127" s="27"/>
      <c r="B127" s="72"/>
      <c r="I127" s="234" t="s">
        <v>124</v>
      </c>
      <c r="J127" s="249">
        <v>667.193747091467</v>
      </c>
    </row>
    <row r="128" spans="1:10" ht="15">
      <c r="A128" s="27"/>
      <c r="B128" s="72"/>
      <c r="I128" s="234" t="s">
        <v>162</v>
      </c>
      <c r="J128" s="249">
        <v>650.948560269453</v>
      </c>
    </row>
    <row r="129" spans="1:10" ht="15">
      <c r="A129" s="27"/>
      <c r="B129" s="72"/>
      <c r="I129" s="234" t="s">
        <v>17</v>
      </c>
      <c r="J129" s="249">
        <v>608.438958128085</v>
      </c>
    </row>
    <row r="130" spans="1:10" ht="15">
      <c r="A130" s="27"/>
      <c r="B130" s="72"/>
      <c r="I130" s="234" t="s">
        <v>119</v>
      </c>
      <c r="J130" s="249">
        <v>551.6285786265449</v>
      </c>
    </row>
    <row r="131" spans="1:10" ht="15">
      <c r="A131" s="27"/>
      <c r="B131" s="72"/>
      <c r="I131" s="234" t="s">
        <v>288</v>
      </c>
      <c r="J131" s="249">
        <v>529.8907151109701</v>
      </c>
    </row>
    <row r="132" spans="1:10" ht="15">
      <c r="A132" s="27"/>
      <c r="B132" s="72"/>
      <c r="I132" s="234" t="s">
        <v>147</v>
      </c>
      <c r="J132" s="249">
        <v>524.6922265623909</v>
      </c>
    </row>
    <row r="133" spans="1:10" ht="15">
      <c r="A133" s="27"/>
      <c r="B133" s="72"/>
      <c r="I133" s="234" t="s">
        <v>153</v>
      </c>
      <c r="J133" s="249">
        <v>503.72788478847497</v>
      </c>
    </row>
    <row r="134" spans="1:10" ht="15">
      <c r="A134" s="27"/>
      <c r="B134" s="72"/>
      <c r="I134" s="234" t="s">
        <v>142</v>
      </c>
      <c r="J134" s="249">
        <v>464.95865246585305</v>
      </c>
    </row>
    <row r="135" spans="1:10" ht="15">
      <c r="A135" s="27"/>
      <c r="B135" s="72"/>
      <c r="I135" s="234" t="s">
        <v>114</v>
      </c>
      <c r="J135" s="249">
        <v>462.209571982514</v>
      </c>
    </row>
    <row r="136" spans="1:10" ht="15">
      <c r="A136" s="27"/>
      <c r="B136" s="72"/>
      <c r="I136" s="234" t="s">
        <v>135</v>
      </c>
      <c r="J136" s="249">
        <v>441.24583924583</v>
      </c>
    </row>
    <row r="137" spans="1:10" ht="15">
      <c r="A137" s="27"/>
      <c r="B137" s="72"/>
      <c r="I137" s="234" t="s">
        <v>126</v>
      </c>
      <c r="J137" s="249">
        <v>427.640288054523</v>
      </c>
    </row>
    <row r="138" spans="1:10" ht="15">
      <c r="A138" s="27"/>
      <c r="B138" s="72"/>
      <c r="I138" s="234" t="s">
        <v>118</v>
      </c>
      <c r="J138" s="249">
        <v>401.730681243971</v>
      </c>
    </row>
    <row r="139" spans="1:10" ht="15">
      <c r="A139" s="27"/>
      <c r="B139" s="72"/>
      <c r="I139" s="234" t="s">
        <v>136</v>
      </c>
      <c r="J139" s="249">
        <v>379.38797776954203</v>
      </c>
    </row>
    <row r="140" spans="1:10" ht="15">
      <c r="A140" s="27"/>
      <c r="B140" s="72"/>
      <c r="I140" s="234" t="s">
        <v>123</v>
      </c>
      <c r="J140" s="249">
        <v>349.41055378821704</v>
      </c>
    </row>
    <row r="141" spans="1:10" ht="15">
      <c r="A141" s="27"/>
      <c r="B141" s="72"/>
      <c r="I141" s="234" t="s">
        <v>117</v>
      </c>
      <c r="J141" s="249">
        <v>258.68681817216503</v>
      </c>
    </row>
    <row r="142" spans="1:10" ht="15">
      <c r="A142" s="27"/>
      <c r="B142" s="72"/>
      <c r="I142" s="234" t="s">
        <v>148</v>
      </c>
      <c r="J142" s="249">
        <v>238.55525212015098</v>
      </c>
    </row>
    <row r="143" spans="1:10" ht="15">
      <c r="A143" s="27"/>
      <c r="B143" s="72"/>
      <c r="I143" s="234" t="s">
        <v>125</v>
      </c>
      <c r="J143" s="249">
        <v>70.4995255010884</v>
      </c>
    </row>
    <row r="144" spans="1:10" ht="15">
      <c r="A144" s="27"/>
      <c r="B144" s="72"/>
      <c r="I144" s="27"/>
      <c r="J144" s="72"/>
    </row>
    <row r="145" spans="9:10" ht="15">
      <c r="I145" s="27"/>
      <c r="J145" s="29"/>
    </row>
  </sheetData>
  <mergeCells count="4">
    <mergeCell ref="A2:M2"/>
    <mergeCell ref="A48:M48"/>
    <mergeCell ref="A47:M47"/>
    <mergeCell ref="A1:P1"/>
  </mergeCells>
  <printOptions/>
  <pageMargins left="0.7" right="0.7" top="0.75" bottom="0.75" header="0.3" footer="0.3"/>
  <pageSetup horizontalDpi="600" verticalDpi="600" orientation="portrait" paperSize="9" r:id="rId2"/>
  <ignoredErrors>
    <ignoredError sqref="F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0"/>
  <sheetViews>
    <sheetView showGridLines="0" workbookViewId="0" topLeftCell="A1">
      <selection activeCell="A16" sqref="A16:G16"/>
    </sheetView>
  </sheetViews>
  <sheetFormatPr defaultColWidth="9.140625" defaultRowHeight="15"/>
  <cols>
    <col min="1" max="1" width="32.140625" style="15" customWidth="1"/>
    <col min="2" max="5" width="9.140625" style="15" customWidth="1"/>
    <col min="6" max="6" width="9.57421875" style="15" bestFit="1" customWidth="1"/>
    <col min="7" max="7" width="13.140625" style="15" customWidth="1"/>
    <col min="8" max="16384" width="9.140625" style="15" customWidth="1"/>
  </cols>
  <sheetData>
    <row r="1" spans="1:7" ht="15">
      <c r="A1" s="262" t="s">
        <v>295</v>
      </c>
      <c r="B1" s="262"/>
      <c r="C1" s="262"/>
      <c r="D1" s="262"/>
      <c r="E1" s="262"/>
      <c r="F1" s="262"/>
      <c r="G1" s="262"/>
    </row>
    <row r="2" spans="1:9" ht="15" customHeight="1">
      <c r="A2" s="265"/>
      <c r="B2" s="266"/>
      <c r="C2" s="266"/>
      <c r="D2" s="266"/>
      <c r="E2" s="266"/>
      <c r="F2" s="266"/>
      <c r="G2" s="266"/>
      <c r="H2" s="18"/>
      <c r="I2" s="22"/>
    </row>
    <row r="3" spans="1:7" ht="49.5" customHeight="1">
      <c r="A3" s="103"/>
      <c r="B3" s="101">
        <v>1995</v>
      </c>
      <c r="C3" s="101">
        <v>2000</v>
      </c>
      <c r="D3" s="101">
        <v>2005</v>
      </c>
      <c r="E3" s="101">
        <v>2010</v>
      </c>
      <c r="F3" s="102" t="s">
        <v>270</v>
      </c>
      <c r="G3" s="94" t="s">
        <v>272</v>
      </c>
    </row>
    <row r="4" spans="1:9" ht="15" customHeight="1">
      <c r="A4" s="104" t="s">
        <v>1</v>
      </c>
      <c r="B4" s="110">
        <f aca="true" t="shared" si="0" ref="B4:B15">K58</f>
        <v>5735.123084</v>
      </c>
      <c r="C4" s="110">
        <f aca="true" t="shared" si="1" ref="C4:C15">L58</f>
        <v>6126.622121</v>
      </c>
      <c r="D4" s="110">
        <f aca="true" t="shared" si="2" ref="D4:D15">M58</f>
        <v>6519.63585</v>
      </c>
      <c r="E4" s="110">
        <f aca="true" t="shared" si="3" ref="E4:E15">N58</f>
        <v>6929.7250430000095</v>
      </c>
      <c r="F4" s="110">
        <f aca="true" t="shared" si="4" ref="F4:F15">O58</f>
        <v>7466.96428</v>
      </c>
      <c r="G4" s="116">
        <f>((F4/B4)^(1/21)-1)*100</f>
        <v>1.2644961617043426</v>
      </c>
      <c r="I4" s="16"/>
    </row>
    <row r="5" spans="1:9" ht="15" customHeight="1">
      <c r="A5" s="105" t="s">
        <v>4</v>
      </c>
      <c r="B5" s="111">
        <f t="shared" si="0"/>
        <v>3474.848677</v>
      </c>
      <c r="C5" s="111">
        <f t="shared" si="1"/>
        <v>3714.4698319999998</v>
      </c>
      <c r="D5" s="111">
        <f t="shared" si="2"/>
        <v>3944.669784</v>
      </c>
      <c r="E5" s="111">
        <f t="shared" si="3"/>
        <v>4169.860387</v>
      </c>
      <c r="F5" s="111">
        <f t="shared" si="4"/>
        <v>4462.676731</v>
      </c>
      <c r="G5" s="117">
        <f aca="true" t="shared" si="5" ref="G5:G15">((F5/B5)^(1/20)-1)*100</f>
        <v>1.2588466903659556</v>
      </c>
      <c r="I5" s="16"/>
    </row>
    <row r="6" spans="1:9" ht="15" customHeight="1">
      <c r="A6" s="106" t="s">
        <v>3</v>
      </c>
      <c r="B6" s="112">
        <f t="shared" si="0"/>
        <v>720.4163860000001</v>
      </c>
      <c r="C6" s="112">
        <f t="shared" si="1"/>
        <v>814.063149</v>
      </c>
      <c r="D6" s="112">
        <f t="shared" si="2"/>
        <v>920.238945</v>
      </c>
      <c r="E6" s="112">
        <f t="shared" si="3"/>
        <v>1044.1068619999999</v>
      </c>
      <c r="F6" s="112">
        <f t="shared" si="4"/>
        <v>1225.08051</v>
      </c>
      <c r="G6" s="118">
        <f t="shared" si="5"/>
        <v>2.690212466271258</v>
      </c>
      <c r="I6" s="16"/>
    </row>
    <row r="7" spans="1:9" ht="15" customHeight="1">
      <c r="A7" s="106" t="s">
        <v>2</v>
      </c>
      <c r="B7" s="112">
        <f t="shared" si="0"/>
        <v>727.7784399999999</v>
      </c>
      <c r="C7" s="112">
        <f t="shared" si="1"/>
        <v>726.4074479999999</v>
      </c>
      <c r="D7" s="112">
        <f t="shared" si="2"/>
        <v>729.00747</v>
      </c>
      <c r="E7" s="112">
        <f t="shared" si="3"/>
        <v>735.394902</v>
      </c>
      <c r="F7" s="112">
        <f t="shared" si="4"/>
        <v>741.4471580000001</v>
      </c>
      <c r="G7" s="118">
        <f t="shared" si="5"/>
        <v>0.0930794629077969</v>
      </c>
      <c r="H7" s="39"/>
      <c r="I7" s="16"/>
    </row>
    <row r="8" spans="1:9" ht="15" customHeight="1">
      <c r="A8" s="106" t="s">
        <v>23</v>
      </c>
      <c r="B8" s="112">
        <f t="shared" si="0"/>
        <v>487.32592700000004</v>
      </c>
      <c r="C8" s="112">
        <f t="shared" si="1"/>
        <v>526.889948</v>
      </c>
      <c r="D8" s="112">
        <f t="shared" si="2"/>
        <v>563.825875</v>
      </c>
      <c r="E8" s="112">
        <f t="shared" si="3"/>
        <v>599.822996</v>
      </c>
      <c r="F8" s="112">
        <f t="shared" si="4"/>
        <v>639.048639</v>
      </c>
      <c r="G8" s="118">
        <f t="shared" si="5"/>
        <v>1.3644620389171136</v>
      </c>
      <c r="I8" s="16"/>
    </row>
    <row r="9" spans="1:9" ht="15" customHeight="1">
      <c r="A9" s="106" t="s">
        <v>5</v>
      </c>
      <c r="B9" s="112">
        <f t="shared" si="0"/>
        <v>295.69981</v>
      </c>
      <c r="C9" s="112">
        <f t="shared" si="1"/>
        <v>313.724124</v>
      </c>
      <c r="D9" s="112">
        <f t="shared" si="2"/>
        <v>328.52430400000003</v>
      </c>
      <c r="E9" s="112">
        <f t="shared" si="3"/>
        <v>344.129117</v>
      </c>
      <c r="F9" s="112">
        <f t="shared" si="4"/>
        <v>358.59381</v>
      </c>
      <c r="G9" s="118">
        <f t="shared" si="5"/>
        <v>0.9688912271115679</v>
      </c>
      <c r="I9" s="16"/>
    </row>
    <row r="10" spans="1:9" ht="15" customHeight="1">
      <c r="A10" s="108" t="s">
        <v>10</v>
      </c>
      <c r="B10" s="113">
        <f t="shared" si="0"/>
        <v>29.053844</v>
      </c>
      <c r="C10" s="113">
        <f t="shared" si="1"/>
        <v>31.067619999999998</v>
      </c>
      <c r="D10" s="113">
        <f t="shared" si="2"/>
        <v>33.369472</v>
      </c>
      <c r="E10" s="113">
        <f t="shared" si="3"/>
        <v>36.410779000000005</v>
      </c>
      <c r="F10" s="113">
        <f t="shared" si="4"/>
        <v>40.117432</v>
      </c>
      <c r="G10" s="119">
        <f t="shared" si="5"/>
        <v>1.6263847382057772</v>
      </c>
      <c r="I10" s="16"/>
    </row>
    <row r="11" spans="1:9" ht="15" customHeight="1">
      <c r="A11" s="109" t="s">
        <v>6</v>
      </c>
      <c r="B11" s="114">
        <f t="shared" si="0"/>
        <v>1227.841281</v>
      </c>
      <c r="C11" s="114">
        <f t="shared" si="1"/>
        <v>1269.9745719999999</v>
      </c>
      <c r="D11" s="114">
        <f t="shared" si="2"/>
        <v>1305.60063</v>
      </c>
      <c r="E11" s="114">
        <f t="shared" si="3"/>
        <v>1340.968737</v>
      </c>
      <c r="F11" s="114">
        <f t="shared" si="4"/>
        <v>1403.500365</v>
      </c>
      <c r="G11" s="120">
        <f t="shared" si="5"/>
        <v>0.6707988722078895</v>
      </c>
      <c r="I11" s="16"/>
    </row>
    <row r="12" spans="1:9" ht="15" customHeight="1">
      <c r="A12" s="106" t="s">
        <v>7</v>
      </c>
      <c r="B12" s="112">
        <f t="shared" si="0"/>
        <v>960.8749819999999</v>
      </c>
      <c r="C12" s="112">
        <f t="shared" si="1"/>
        <v>1053.481072</v>
      </c>
      <c r="D12" s="112">
        <f t="shared" si="2"/>
        <v>1144.326293</v>
      </c>
      <c r="E12" s="112">
        <f t="shared" si="3"/>
        <v>1230.984504</v>
      </c>
      <c r="F12" s="112">
        <f t="shared" si="4"/>
        <v>1324.171354</v>
      </c>
      <c r="G12" s="118">
        <f t="shared" si="5"/>
        <v>1.6164140819076467</v>
      </c>
      <c r="I12" s="16"/>
    </row>
    <row r="13" spans="1:9" ht="15" customHeight="1">
      <c r="A13" s="106" t="s">
        <v>263</v>
      </c>
      <c r="B13" s="112">
        <f t="shared" si="0"/>
        <v>481.897024</v>
      </c>
      <c r="C13" s="112">
        <f t="shared" si="1"/>
        <v>487.250522</v>
      </c>
      <c r="D13" s="112">
        <f t="shared" si="2"/>
        <v>494.598322</v>
      </c>
      <c r="E13" s="112">
        <f t="shared" si="3"/>
        <v>503.170618</v>
      </c>
      <c r="F13" s="112">
        <f t="shared" si="4"/>
        <v>510.278701</v>
      </c>
      <c r="G13" s="118">
        <f t="shared" si="5"/>
        <v>0.286542755867325</v>
      </c>
      <c r="I13" s="16"/>
    </row>
    <row r="14" spans="1:9" ht="15" customHeight="1">
      <c r="A14" s="106" t="s">
        <v>9</v>
      </c>
      <c r="B14" s="112">
        <f t="shared" si="0"/>
        <v>266.275528</v>
      </c>
      <c r="C14" s="112">
        <f t="shared" si="1"/>
        <v>282.895741</v>
      </c>
      <c r="D14" s="112">
        <f t="shared" si="2"/>
        <v>296.139635</v>
      </c>
      <c r="E14" s="112">
        <f t="shared" si="3"/>
        <v>309.87617</v>
      </c>
      <c r="F14" s="112">
        <f t="shared" si="4"/>
        <v>322.179605</v>
      </c>
      <c r="G14" s="118">
        <f t="shared" si="5"/>
        <v>0.957442317868562</v>
      </c>
      <c r="I14" s="16"/>
    </row>
    <row r="15" spans="1:9" ht="15" customHeight="1">
      <c r="A15" s="107" t="s">
        <v>8</v>
      </c>
      <c r="B15" s="115">
        <f t="shared" si="0"/>
        <v>124.48330499999999</v>
      </c>
      <c r="C15" s="115">
        <f t="shared" si="1"/>
        <v>125.714674</v>
      </c>
      <c r="D15" s="115">
        <f t="shared" si="2"/>
        <v>126.978754</v>
      </c>
      <c r="E15" s="115">
        <f t="shared" si="3"/>
        <v>127.319802</v>
      </c>
      <c r="F15" s="115">
        <f t="shared" si="4"/>
        <v>127.748513</v>
      </c>
      <c r="G15" s="121">
        <f t="shared" si="5"/>
        <v>0.12954372832738592</v>
      </c>
      <c r="I15" s="16"/>
    </row>
    <row r="16" spans="1:7" ht="15" customHeight="1">
      <c r="A16" s="263" t="s">
        <v>298</v>
      </c>
      <c r="B16" s="263"/>
      <c r="C16" s="263"/>
      <c r="D16" s="263"/>
      <c r="E16" s="263"/>
      <c r="F16" s="263"/>
      <c r="G16" s="263"/>
    </row>
    <row r="17" spans="1:7" ht="15" customHeight="1">
      <c r="A17" s="263" t="s">
        <v>264</v>
      </c>
      <c r="B17" s="263"/>
      <c r="C17" s="263"/>
      <c r="D17" s="263"/>
      <c r="E17" s="263"/>
      <c r="F17" s="263"/>
      <c r="G17" s="263"/>
    </row>
    <row r="18" spans="1:7" ht="12.75" customHeight="1">
      <c r="A18" s="264" t="s">
        <v>253</v>
      </c>
      <c r="B18" s="264"/>
      <c r="C18" s="264"/>
      <c r="D18" s="264"/>
      <c r="E18" s="264"/>
      <c r="F18" s="264"/>
      <c r="G18" s="264"/>
    </row>
    <row r="19" spans="1:7" ht="12.75" customHeight="1">
      <c r="A19" s="93"/>
      <c r="B19" s="93"/>
      <c r="C19" s="93"/>
      <c r="D19" s="93"/>
      <c r="E19" s="93"/>
      <c r="F19" s="93"/>
      <c r="G19" s="93"/>
    </row>
    <row r="20" spans="1:7" ht="12.75" customHeight="1">
      <c r="A20" s="93"/>
      <c r="B20" s="93"/>
      <c r="C20" s="93"/>
      <c r="D20" s="93"/>
      <c r="E20" s="93"/>
      <c r="F20" s="93"/>
      <c r="G20" s="93"/>
    </row>
    <row r="21" spans="1:7" ht="12.75" customHeight="1">
      <c r="A21" s="93"/>
      <c r="B21" s="93"/>
      <c r="C21" s="93"/>
      <c r="D21" s="93"/>
      <c r="E21" s="93"/>
      <c r="F21" s="93"/>
      <c r="G21" s="93"/>
    </row>
    <row r="22" spans="1:7" ht="12.75" customHeight="1">
      <c r="A22" s="93"/>
      <c r="B22" s="93"/>
      <c r="C22" s="93"/>
      <c r="D22" s="93"/>
      <c r="E22" s="93"/>
      <c r="F22" s="93"/>
      <c r="G22" s="93"/>
    </row>
    <row r="23" spans="1:7" ht="12.75" customHeight="1">
      <c r="A23" s="93"/>
      <c r="B23" s="93"/>
      <c r="C23" s="93"/>
      <c r="D23" s="93"/>
      <c r="E23" s="93"/>
      <c r="F23" s="93"/>
      <c r="G23" s="93"/>
    </row>
    <row r="24" spans="1:7" ht="12.75" customHeight="1">
      <c r="A24" s="93"/>
      <c r="B24" s="93"/>
      <c r="C24" s="93"/>
      <c r="D24" s="93"/>
      <c r="E24" s="93"/>
      <c r="F24" s="93"/>
      <c r="G24" s="93"/>
    </row>
    <row r="25" spans="1:7" ht="12.75" customHeight="1">
      <c r="A25" s="93"/>
      <c r="B25" s="93"/>
      <c r="C25" s="93"/>
      <c r="D25" s="93"/>
      <c r="E25" s="93"/>
      <c r="F25" s="93"/>
      <c r="G25" s="93"/>
    </row>
    <row r="26" spans="1:7" ht="12.75" customHeight="1">
      <c r="A26" s="93"/>
      <c r="B26" s="93"/>
      <c r="C26" s="93"/>
      <c r="D26" s="93"/>
      <c r="E26" s="93"/>
      <c r="F26" s="93"/>
      <c r="G26" s="93"/>
    </row>
    <row r="27" spans="1:7" ht="12.75" customHeight="1">
      <c r="A27" s="93"/>
      <c r="B27" s="93"/>
      <c r="C27" s="93"/>
      <c r="D27" s="93"/>
      <c r="E27" s="93"/>
      <c r="F27" s="93"/>
      <c r="G27" s="93"/>
    </row>
    <row r="28" spans="1:7" ht="12.75" customHeight="1">
      <c r="A28" s="93"/>
      <c r="B28" s="93"/>
      <c r="C28" s="93"/>
      <c r="D28" s="93"/>
      <c r="E28" s="93"/>
      <c r="F28" s="93"/>
      <c r="G28" s="93"/>
    </row>
    <row r="29" spans="1:7" ht="12.75" customHeight="1">
      <c r="A29" s="93"/>
      <c r="B29" s="93"/>
      <c r="C29" s="93"/>
      <c r="D29" s="93"/>
      <c r="E29" s="93"/>
      <c r="F29" s="93"/>
      <c r="G29" s="93"/>
    </row>
    <row r="30" spans="1:7" ht="12.75" customHeight="1">
      <c r="A30" s="93"/>
      <c r="B30" s="93"/>
      <c r="C30" s="93"/>
      <c r="D30" s="93"/>
      <c r="E30" s="93"/>
      <c r="F30" s="93"/>
      <c r="G30" s="93"/>
    </row>
    <row r="31" spans="1:7" ht="12.75" customHeight="1">
      <c r="A31" s="93"/>
      <c r="B31" s="93"/>
      <c r="C31" s="93"/>
      <c r="D31" s="93"/>
      <c r="E31" s="93"/>
      <c r="F31" s="93"/>
      <c r="G31" s="93"/>
    </row>
    <row r="32" spans="1:7" ht="12.75" customHeight="1">
      <c r="A32" s="93"/>
      <c r="B32" s="93"/>
      <c r="C32" s="93"/>
      <c r="D32" s="93"/>
      <c r="E32" s="93"/>
      <c r="F32" s="93"/>
      <c r="G32" s="93"/>
    </row>
    <row r="33" spans="1:7" ht="12.75" customHeight="1">
      <c r="A33" s="93"/>
      <c r="B33" s="93"/>
      <c r="C33" s="93"/>
      <c r="D33" s="93"/>
      <c r="E33" s="93"/>
      <c r="F33" s="93"/>
      <c r="G33" s="93"/>
    </row>
    <row r="34" spans="1:7" ht="12.75" customHeight="1">
      <c r="A34" s="93"/>
      <c r="B34" s="93"/>
      <c r="C34" s="93"/>
      <c r="D34" s="93"/>
      <c r="E34" s="93"/>
      <c r="F34" s="93"/>
      <c r="G34" s="93"/>
    </row>
    <row r="35" spans="1:7" ht="12.75" customHeight="1">
      <c r="A35" s="93"/>
      <c r="B35" s="93"/>
      <c r="C35" s="93"/>
      <c r="D35" s="93"/>
      <c r="E35" s="93"/>
      <c r="F35" s="93"/>
      <c r="G35" s="93"/>
    </row>
    <row r="36" spans="1:7" ht="12.75" customHeight="1">
      <c r="A36" s="93"/>
      <c r="B36" s="93"/>
      <c r="C36" s="93"/>
      <c r="D36" s="93"/>
      <c r="E36" s="93"/>
      <c r="F36" s="93"/>
      <c r="G36" s="93"/>
    </row>
    <row r="37" spans="1:7" ht="12.75" customHeight="1">
      <c r="A37" s="93"/>
      <c r="B37" s="93"/>
      <c r="C37" s="93"/>
      <c r="D37" s="93"/>
      <c r="E37" s="93"/>
      <c r="F37" s="93"/>
      <c r="G37" s="93"/>
    </row>
    <row r="38" spans="1:7" ht="12.75" customHeight="1">
      <c r="A38" s="93"/>
      <c r="B38" s="93"/>
      <c r="C38" s="93"/>
      <c r="D38" s="93"/>
      <c r="E38" s="93"/>
      <c r="F38" s="93"/>
      <c r="G38" s="93"/>
    </row>
    <row r="39" spans="1:7" ht="12.75" customHeight="1">
      <c r="A39" s="93"/>
      <c r="B39" s="93"/>
      <c r="C39" s="93"/>
      <c r="D39" s="93"/>
      <c r="E39" s="93"/>
      <c r="F39" s="93"/>
      <c r="G39" s="93"/>
    </row>
    <row r="40" spans="1:7" ht="12.75" customHeight="1">
      <c r="A40" s="93"/>
      <c r="B40" s="93"/>
      <c r="C40" s="93"/>
      <c r="D40" s="93"/>
      <c r="E40" s="93"/>
      <c r="F40" s="93"/>
      <c r="G40" s="93"/>
    </row>
    <row r="41" spans="1:7" ht="12.75" customHeight="1">
      <c r="A41" s="93"/>
      <c r="B41" s="93"/>
      <c r="C41" s="93"/>
      <c r="D41" s="93"/>
      <c r="E41" s="93"/>
      <c r="F41" s="93"/>
      <c r="G41" s="93"/>
    </row>
    <row r="43" ht="15">
      <c r="A43" s="17" t="s">
        <v>47</v>
      </c>
    </row>
    <row r="44" ht="15">
      <c r="A44" s="17" t="s">
        <v>48</v>
      </c>
    </row>
    <row r="45" ht="15">
      <c r="A45" s="17" t="s">
        <v>67</v>
      </c>
    </row>
    <row r="47" ht="15">
      <c r="A47" s="17"/>
    </row>
    <row r="50" ht="15">
      <c r="A50" s="18"/>
    </row>
    <row r="51" ht="15">
      <c r="A51" s="15" t="s">
        <v>50</v>
      </c>
    </row>
    <row r="57" spans="3:15" ht="15">
      <c r="C57" s="15">
        <v>1995</v>
      </c>
      <c r="D57" s="15">
        <v>2000</v>
      </c>
      <c r="E57" s="15">
        <v>2005</v>
      </c>
      <c r="F57" s="15">
        <v>2010</v>
      </c>
      <c r="G57" s="19" t="s">
        <v>271</v>
      </c>
      <c r="K57" s="15">
        <v>1995</v>
      </c>
      <c r="L57" s="15">
        <v>2000</v>
      </c>
      <c r="M57" s="15">
        <v>2005</v>
      </c>
      <c r="N57" s="15">
        <v>2010</v>
      </c>
      <c r="O57" s="19" t="s">
        <v>271</v>
      </c>
    </row>
    <row r="58" spans="2:15" ht="15">
      <c r="B58" s="15" t="s">
        <v>32</v>
      </c>
      <c r="C58" s="88">
        <v>5735123.084</v>
      </c>
      <c r="D58" s="88">
        <v>6126622.121</v>
      </c>
      <c r="E58" s="88">
        <v>6519635.85</v>
      </c>
      <c r="F58" s="88">
        <v>6929725.04300001</v>
      </c>
      <c r="G58" s="88">
        <v>7466964.28</v>
      </c>
      <c r="J58" s="15" t="s">
        <v>32</v>
      </c>
      <c r="K58" s="21">
        <f>C58/1000</f>
        <v>5735.123084</v>
      </c>
      <c r="L58" s="21">
        <f>D58/1000</f>
        <v>6126.622121</v>
      </c>
      <c r="M58" s="21">
        <f>E58/1000</f>
        <v>6519.63585</v>
      </c>
      <c r="N58" s="21">
        <f>F58/1000</f>
        <v>6929.7250430000095</v>
      </c>
      <c r="O58" s="21">
        <f>G58/1000</f>
        <v>7466.96428</v>
      </c>
    </row>
    <row r="59" spans="2:15" ht="15">
      <c r="B59" s="15" t="s">
        <v>4</v>
      </c>
      <c r="C59" s="88">
        <v>3474848.677</v>
      </c>
      <c r="D59" s="88">
        <v>3714469.832</v>
      </c>
      <c r="E59" s="88">
        <v>3944669.784</v>
      </c>
      <c r="F59" s="88">
        <v>4169860.387</v>
      </c>
      <c r="G59" s="88">
        <v>4462676.731</v>
      </c>
      <c r="J59" s="15" t="s">
        <v>4</v>
      </c>
      <c r="K59" s="21">
        <f aca="true" t="shared" si="6" ref="K59:K69">C59/1000</f>
        <v>3474.848677</v>
      </c>
      <c r="L59" s="21">
        <f aca="true" t="shared" si="7" ref="L59:L69">D59/1000</f>
        <v>3714.4698319999998</v>
      </c>
      <c r="M59" s="21">
        <f aca="true" t="shared" si="8" ref="M59:M69">E59/1000</f>
        <v>3944.669784</v>
      </c>
      <c r="N59" s="21">
        <f aca="true" t="shared" si="9" ref="N59:N69">F59/1000</f>
        <v>4169.860387</v>
      </c>
      <c r="O59" s="21">
        <f aca="true" t="shared" si="10" ref="O59:O69">G59/1000</f>
        <v>4462.676731</v>
      </c>
    </row>
    <row r="60" spans="2:15" ht="15">
      <c r="B60" s="15" t="s">
        <v>3</v>
      </c>
      <c r="C60" s="88">
        <v>720416.386</v>
      </c>
      <c r="D60" s="88">
        <v>814063.149</v>
      </c>
      <c r="E60" s="88">
        <v>920238.945</v>
      </c>
      <c r="F60" s="88">
        <v>1044106.862</v>
      </c>
      <c r="G60" s="88">
        <v>1225080.51</v>
      </c>
      <c r="J60" s="15" t="s">
        <v>3</v>
      </c>
      <c r="K60" s="21">
        <f t="shared" si="6"/>
        <v>720.4163860000001</v>
      </c>
      <c r="L60" s="21">
        <f t="shared" si="7"/>
        <v>814.063149</v>
      </c>
      <c r="M60" s="21">
        <f t="shared" si="8"/>
        <v>920.238945</v>
      </c>
      <c r="N60" s="21">
        <f t="shared" si="9"/>
        <v>1044.1068619999999</v>
      </c>
      <c r="O60" s="21">
        <f t="shared" si="10"/>
        <v>1225.08051</v>
      </c>
    </row>
    <row r="61" spans="2:15" ht="15">
      <c r="B61" s="15" t="s">
        <v>2</v>
      </c>
      <c r="C61" s="88">
        <v>727778.44</v>
      </c>
      <c r="D61" s="88">
        <v>726407.448</v>
      </c>
      <c r="E61" s="88">
        <v>729007.47</v>
      </c>
      <c r="F61" s="88">
        <v>735394.902</v>
      </c>
      <c r="G61" s="88">
        <v>741447.158</v>
      </c>
      <c r="J61" s="15" t="s">
        <v>2</v>
      </c>
      <c r="K61" s="21">
        <f t="shared" si="6"/>
        <v>727.7784399999999</v>
      </c>
      <c r="L61" s="21">
        <f t="shared" si="7"/>
        <v>726.4074479999999</v>
      </c>
      <c r="M61" s="21">
        <f t="shared" si="8"/>
        <v>729.00747</v>
      </c>
      <c r="N61" s="21">
        <f t="shared" si="9"/>
        <v>735.394902</v>
      </c>
      <c r="O61" s="21">
        <f t="shared" si="10"/>
        <v>741.4471580000001</v>
      </c>
    </row>
    <row r="62" spans="2:15" ht="15">
      <c r="B62" s="15" t="s">
        <v>23</v>
      </c>
      <c r="C62" s="88">
        <v>487325.927</v>
      </c>
      <c r="D62" s="88">
        <v>526889.948</v>
      </c>
      <c r="E62" s="88">
        <v>563825.875</v>
      </c>
      <c r="F62" s="88">
        <v>599822.996</v>
      </c>
      <c r="G62" s="88">
        <v>639048.639</v>
      </c>
      <c r="J62" s="15" t="s">
        <v>23</v>
      </c>
      <c r="K62" s="21">
        <f t="shared" si="6"/>
        <v>487.32592700000004</v>
      </c>
      <c r="L62" s="21">
        <f t="shared" si="7"/>
        <v>526.889948</v>
      </c>
      <c r="M62" s="21">
        <f t="shared" si="8"/>
        <v>563.825875</v>
      </c>
      <c r="N62" s="21">
        <f t="shared" si="9"/>
        <v>599.822996</v>
      </c>
      <c r="O62" s="21">
        <f t="shared" si="10"/>
        <v>639.048639</v>
      </c>
    </row>
    <row r="63" spans="2:15" ht="15">
      <c r="B63" s="15" t="s">
        <v>5</v>
      </c>
      <c r="C63" s="88">
        <v>295699.81</v>
      </c>
      <c r="D63" s="88">
        <v>313724.124</v>
      </c>
      <c r="E63" s="88">
        <v>328524.304</v>
      </c>
      <c r="F63" s="88">
        <v>344129.117</v>
      </c>
      <c r="G63" s="88">
        <v>358593.81</v>
      </c>
      <c r="J63" s="15" t="s">
        <v>5</v>
      </c>
      <c r="K63" s="21">
        <f t="shared" si="6"/>
        <v>295.69981</v>
      </c>
      <c r="L63" s="21">
        <f t="shared" si="7"/>
        <v>313.724124</v>
      </c>
      <c r="M63" s="21">
        <f t="shared" si="8"/>
        <v>328.52430400000003</v>
      </c>
      <c r="N63" s="21">
        <f t="shared" si="9"/>
        <v>344.129117</v>
      </c>
      <c r="O63" s="21">
        <f t="shared" si="10"/>
        <v>358.59381</v>
      </c>
    </row>
    <row r="64" spans="2:15" ht="15">
      <c r="B64" s="15" t="s">
        <v>10</v>
      </c>
      <c r="C64" s="88">
        <v>29053.844</v>
      </c>
      <c r="D64" s="88">
        <v>31067.62</v>
      </c>
      <c r="E64" s="88">
        <v>33369.472</v>
      </c>
      <c r="F64" s="88">
        <v>36410.779</v>
      </c>
      <c r="G64" s="88">
        <v>40117.432</v>
      </c>
      <c r="J64" s="15" t="s">
        <v>10</v>
      </c>
      <c r="K64" s="21">
        <f t="shared" si="6"/>
        <v>29.053844</v>
      </c>
      <c r="L64" s="21">
        <f t="shared" si="7"/>
        <v>31.067619999999998</v>
      </c>
      <c r="M64" s="21">
        <f t="shared" si="8"/>
        <v>33.369472</v>
      </c>
      <c r="N64" s="21">
        <f t="shared" si="9"/>
        <v>36.410779000000005</v>
      </c>
      <c r="O64" s="21">
        <f t="shared" si="10"/>
        <v>40.117432</v>
      </c>
    </row>
    <row r="65" spans="2:15" ht="15">
      <c r="B65" s="15" t="s">
        <v>6</v>
      </c>
      <c r="C65" s="88">
        <v>1227841.281</v>
      </c>
      <c r="D65" s="88">
        <v>1269974.572</v>
      </c>
      <c r="E65" s="88">
        <v>1305600.63</v>
      </c>
      <c r="F65" s="88">
        <v>1340968.737</v>
      </c>
      <c r="G65" s="88">
        <v>1403500.365</v>
      </c>
      <c r="J65" s="15" t="s">
        <v>6</v>
      </c>
      <c r="K65" s="21">
        <f t="shared" si="6"/>
        <v>1227.841281</v>
      </c>
      <c r="L65" s="21">
        <f t="shared" si="7"/>
        <v>1269.9745719999999</v>
      </c>
      <c r="M65" s="21">
        <f t="shared" si="8"/>
        <v>1305.60063</v>
      </c>
      <c r="N65" s="21">
        <f t="shared" si="9"/>
        <v>1340.968737</v>
      </c>
      <c r="O65" s="21">
        <f t="shared" si="10"/>
        <v>1403.500365</v>
      </c>
    </row>
    <row r="66" spans="2:15" ht="15">
      <c r="B66" s="15" t="s">
        <v>7</v>
      </c>
      <c r="C66" s="88">
        <v>960874.982</v>
      </c>
      <c r="D66" s="88">
        <v>1053481.072</v>
      </c>
      <c r="E66" s="88">
        <v>1144326.293</v>
      </c>
      <c r="F66" s="88">
        <v>1230984.504</v>
      </c>
      <c r="G66" s="88">
        <v>1324171.354</v>
      </c>
      <c r="J66" s="15" t="s">
        <v>7</v>
      </c>
      <c r="K66" s="21">
        <f t="shared" si="6"/>
        <v>960.8749819999999</v>
      </c>
      <c r="L66" s="21">
        <f t="shared" si="7"/>
        <v>1053.481072</v>
      </c>
      <c r="M66" s="21">
        <f t="shared" si="8"/>
        <v>1144.326293</v>
      </c>
      <c r="N66" s="21">
        <f t="shared" si="9"/>
        <v>1230.984504</v>
      </c>
      <c r="O66" s="21">
        <f t="shared" si="10"/>
        <v>1324.171354</v>
      </c>
    </row>
    <row r="67" spans="2:15" ht="15">
      <c r="B67" s="15" t="s">
        <v>55</v>
      </c>
      <c r="C67" s="20">
        <v>481897.024</v>
      </c>
      <c r="D67" s="20">
        <v>487250.522</v>
      </c>
      <c r="E67" s="20">
        <v>494598.322</v>
      </c>
      <c r="F67" s="20">
        <v>503170.618</v>
      </c>
      <c r="G67" s="20">
        <v>510278.701</v>
      </c>
      <c r="J67" s="15" t="s">
        <v>55</v>
      </c>
      <c r="K67" s="21">
        <f t="shared" si="6"/>
        <v>481.897024</v>
      </c>
      <c r="L67" s="21">
        <f t="shared" si="7"/>
        <v>487.250522</v>
      </c>
      <c r="M67" s="21">
        <f t="shared" si="8"/>
        <v>494.598322</v>
      </c>
      <c r="N67" s="21">
        <f t="shared" si="9"/>
        <v>503.170618</v>
      </c>
      <c r="O67" s="21">
        <f t="shared" si="10"/>
        <v>510.278701</v>
      </c>
    </row>
    <row r="68" spans="2:15" ht="15">
      <c r="B68" s="15" t="s">
        <v>9</v>
      </c>
      <c r="C68" s="88">
        <v>266275.528</v>
      </c>
      <c r="D68" s="88">
        <v>282895.741</v>
      </c>
      <c r="E68" s="88">
        <v>296139.635</v>
      </c>
      <c r="F68" s="88">
        <v>309876.17</v>
      </c>
      <c r="G68" s="88">
        <v>322179.605</v>
      </c>
      <c r="J68" s="15" t="s">
        <v>9</v>
      </c>
      <c r="K68" s="21">
        <f t="shared" si="6"/>
        <v>266.275528</v>
      </c>
      <c r="L68" s="21">
        <f t="shared" si="7"/>
        <v>282.895741</v>
      </c>
      <c r="M68" s="21">
        <f t="shared" si="8"/>
        <v>296.139635</v>
      </c>
      <c r="N68" s="21">
        <f t="shared" si="9"/>
        <v>309.87617</v>
      </c>
      <c r="O68" s="21">
        <f t="shared" si="10"/>
        <v>322.179605</v>
      </c>
    </row>
    <row r="69" spans="2:15" ht="15">
      <c r="B69" s="15" t="s">
        <v>8</v>
      </c>
      <c r="C69" s="88">
        <v>124483.305</v>
      </c>
      <c r="D69" s="88">
        <v>125714.674</v>
      </c>
      <c r="E69" s="88">
        <v>126978.754</v>
      </c>
      <c r="F69" s="88">
        <v>127319.802</v>
      </c>
      <c r="G69" s="88">
        <v>127748.513</v>
      </c>
      <c r="J69" s="15" t="s">
        <v>8</v>
      </c>
      <c r="K69" s="21">
        <f t="shared" si="6"/>
        <v>124.48330499999999</v>
      </c>
      <c r="L69" s="21">
        <f t="shared" si="7"/>
        <v>125.714674</v>
      </c>
      <c r="M69" s="21">
        <f t="shared" si="8"/>
        <v>126.978754</v>
      </c>
      <c r="N69" s="21">
        <f t="shared" si="9"/>
        <v>127.319802</v>
      </c>
      <c r="O69" s="21">
        <f t="shared" si="10"/>
        <v>127.748513</v>
      </c>
    </row>
    <row r="72" ht="15">
      <c r="B72" s="15" t="s">
        <v>66</v>
      </c>
    </row>
    <row r="74" spans="2:7" ht="15">
      <c r="B74" s="89"/>
      <c r="C74" s="88"/>
      <c r="D74" s="88"/>
      <c r="E74" s="88"/>
      <c r="F74" s="88"/>
      <c r="G74" s="88"/>
    </row>
    <row r="75" spans="2:7" ht="15">
      <c r="B75" s="89"/>
      <c r="C75" s="88"/>
      <c r="D75" s="88"/>
      <c r="E75" s="88"/>
      <c r="F75" s="88"/>
      <c r="G75" s="88"/>
    </row>
    <row r="76" spans="2:7" ht="15">
      <c r="B76" s="89"/>
      <c r="C76" s="88"/>
      <c r="D76" s="88"/>
      <c r="E76" s="88"/>
      <c r="F76" s="88"/>
      <c r="G76" s="88"/>
    </row>
    <row r="77" spans="2:7" ht="15">
      <c r="B77" s="89"/>
      <c r="C77" s="88"/>
      <c r="D77" s="88"/>
      <c r="E77" s="88"/>
      <c r="F77" s="88"/>
      <c r="G77" s="88"/>
    </row>
    <row r="78" spans="2:7" ht="15">
      <c r="B78" s="89"/>
      <c r="C78" s="88"/>
      <c r="D78" s="88"/>
      <c r="E78" s="88"/>
      <c r="F78" s="88"/>
      <c r="G78" s="88"/>
    </row>
    <row r="79" spans="2:7" ht="15">
      <c r="B79" s="89"/>
      <c r="C79" s="88"/>
      <c r="D79" s="88"/>
      <c r="E79" s="88"/>
      <c r="F79" s="88"/>
      <c r="G79" s="88"/>
    </row>
    <row r="80" spans="2:7" ht="15">
      <c r="B80" s="89"/>
      <c r="C80" s="88"/>
      <c r="D80" s="88"/>
      <c r="E80" s="88"/>
      <c r="F80" s="88"/>
      <c r="G80" s="88"/>
    </row>
  </sheetData>
  <mergeCells count="5">
    <mergeCell ref="A1:G1"/>
    <mergeCell ref="A16:G16"/>
    <mergeCell ref="A17:G17"/>
    <mergeCell ref="A18:G18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5"/>
  <sheetViews>
    <sheetView showGridLines="0" workbookViewId="0" topLeftCell="A1">
      <selection activeCell="A27" sqref="A27:L27"/>
    </sheetView>
  </sheetViews>
  <sheetFormatPr defaultColWidth="9.140625" defaultRowHeight="15"/>
  <cols>
    <col min="1" max="1" width="23.8515625" style="15" bestFit="1" customWidth="1"/>
    <col min="2" max="10" width="9.140625" style="15" customWidth="1"/>
    <col min="11" max="11" width="11.8515625" style="15" bestFit="1" customWidth="1"/>
    <col min="12" max="16384" width="9.140625" style="15" customWidth="1"/>
  </cols>
  <sheetData>
    <row r="1" spans="1:12" ht="15">
      <c r="A1" s="258" t="s">
        <v>296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4" s="22" customFormat="1" ht="12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3"/>
      <c r="N2" s="18"/>
    </row>
    <row r="3" ht="15">
      <c r="E3" s="24"/>
    </row>
    <row r="4" ht="15">
      <c r="A4" s="24"/>
    </row>
    <row r="5" spans="3:10" ht="15">
      <c r="C5" s="11" t="s">
        <v>306</v>
      </c>
      <c r="J5" s="24" t="s">
        <v>267</v>
      </c>
    </row>
    <row r="25" spans="1:12" ht="36" customHeight="1">
      <c r="A25" s="267" t="s">
        <v>266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</row>
    <row r="26" spans="1:12" ht="12" customHeight="1">
      <c r="A26" s="269" t="s">
        <v>307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</row>
    <row r="27" spans="1:12" ht="15">
      <c r="A27" s="261" t="s">
        <v>252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31" spans="3:5" ht="15">
      <c r="C31" s="3"/>
      <c r="D31" s="33"/>
      <c r="E31" s="17"/>
    </row>
    <row r="32" spans="3:5" ht="15">
      <c r="C32" s="32"/>
      <c r="D32" s="33"/>
      <c r="E32" s="35"/>
    </row>
    <row r="33" spans="3:5" ht="15">
      <c r="C33" s="32"/>
      <c r="D33" s="33"/>
      <c r="E33" s="35"/>
    </row>
    <row r="34" spans="3:5" ht="15">
      <c r="C34" s="32"/>
      <c r="D34" s="33"/>
      <c r="E34" s="35"/>
    </row>
    <row r="35" spans="3:5" ht="15">
      <c r="C35" s="32"/>
      <c r="D35" s="33"/>
      <c r="E35" s="35"/>
    </row>
    <row r="36" spans="3:5" ht="15">
      <c r="C36" s="32"/>
      <c r="D36" s="33"/>
      <c r="E36" s="35"/>
    </row>
    <row r="37" spans="3:5" ht="15">
      <c r="C37" s="32"/>
      <c r="D37" s="33"/>
      <c r="E37" s="35"/>
    </row>
    <row r="38" spans="3:5" ht="15">
      <c r="C38" s="32"/>
      <c r="D38" s="33"/>
      <c r="E38" s="35"/>
    </row>
    <row r="39" spans="3:5" ht="15">
      <c r="C39" s="32"/>
      <c r="D39" s="33"/>
      <c r="E39" s="35"/>
    </row>
    <row r="40" spans="3:5" ht="15">
      <c r="C40" s="32"/>
      <c r="D40" s="33"/>
      <c r="E40" s="35"/>
    </row>
    <row r="41" spans="3:5" ht="15">
      <c r="C41" s="32"/>
      <c r="D41" s="33"/>
      <c r="E41" s="35"/>
    </row>
    <row r="42" spans="3:5" ht="15">
      <c r="C42" s="32"/>
      <c r="D42" s="33"/>
      <c r="E42" s="35"/>
    </row>
    <row r="43" spans="3:5" ht="15">
      <c r="C43" s="32"/>
      <c r="D43" s="33"/>
      <c r="E43" s="35"/>
    </row>
    <row r="44" spans="3:5" ht="15">
      <c r="C44" s="32"/>
      <c r="D44" s="35"/>
      <c r="E44" s="35"/>
    </row>
    <row r="45" spans="4:5" ht="15">
      <c r="D45" s="33"/>
      <c r="E45" s="35"/>
    </row>
    <row r="46" spans="4:5" ht="15">
      <c r="D46" s="33"/>
      <c r="E46" s="35"/>
    </row>
    <row r="47" spans="2:5" ht="15">
      <c r="B47" s="22"/>
      <c r="D47" s="33"/>
      <c r="E47" s="35"/>
    </row>
    <row r="49" ht="15">
      <c r="A49" s="17" t="s">
        <v>47</v>
      </c>
    </row>
    <row r="50" spans="1:14" ht="15">
      <c r="A50" s="17" t="s">
        <v>67</v>
      </c>
      <c r="F50" s="268" t="s">
        <v>261</v>
      </c>
      <c r="G50" s="268"/>
      <c r="J50" s="268" t="s">
        <v>260</v>
      </c>
      <c r="K50" s="268"/>
      <c r="L50" s="268"/>
      <c r="M50" s="268"/>
      <c r="N50" s="268"/>
    </row>
    <row r="51" spans="5:14" ht="15">
      <c r="E51" s="22"/>
      <c r="F51" s="203"/>
      <c r="G51" s="204">
        <v>2050</v>
      </c>
      <c r="H51" s="22"/>
      <c r="I51" s="22"/>
      <c r="J51" s="203"/>
      <c r="K51" s="204">
        <v>2015</v>
      </c>
      <c r="L51" s="202"/>
      <c r="M51" s="204"/>
      <c r="N51" s="204">
        <v>2050</v>
      </c>
    </row>
    <row r="52" spans="1:15" ht="15">
      <c r="A52" s="25"/>
      <c r="B52" s="26">
        <v>2015</v>
      </c>
      <c r="F52" s="89" t="s">
        <v>228</v>
      </c>
      <c r="G52" s="88">
        <v>5266848.432</v>
      </c>
      <c r="J52" s="89" t="s">
        <v>228</v>
      </c>
      <c r="K52" s="88">
        <f>4393296.014-K67</f>
        <v>4314630.184</v>
      </c>
      <c r="L52" s="39">
        <f>(K52/SUM($K$52:$K$58))</f>
        <v>0.5870666798758332</v>
      </c>
      <c r="M52" s="89" t="s">
        <v>228</v>
      </c>
      <c r="N52" s="88">
        <f>5266848.432-N67</f>
        <v>5171029.004</v>
      </c>
      <c r="O52" s="39">
        <f>(N52/SUM($N$52:$N$58))</f>
        <v>0.5317172558392225</v>
      </c>
    </row>
    <row r="53" spans="1:15" ht="15">
      <c r="A53" s="27" t="s">
        <v>4</v>
      </c>
      <c r="B53" s="201">
        <f>Table1!F5</f>
        <v>4462.676731</v>
      </c>
      <c r="F53" s="89" t="s">
        <v>227</v>
      </c>
      <c r="G53" s="88">
        <v>2477536.324</v>
      </c>
      <c r="J53" s="89" t="s">
        <v>227</v>
      </c>
      <c r="K53" s="88">
        <v>1186178.282</v>
      </c>
      <c r="L53" s="39">
        <f aca="true" t="shared" si="0" ref="L53:L58">(K53/SUM($K$52:$K$58))</f>
        <v>0.1613963922880116</v>
      </c>
      <c r="M53" s="89" t="s">
        <v>227</v>
      </c>
      <c r="N53" s="88">
        <v>2477536.324</v>
      </c>
      <c r="O53" s="39">
        <f aca="true" t="shared" si="1" ref="O53:O58">(N53/SUM($N$52:$N$58))</f>
        <v>0.2547556423335186</v>
      </c>
    </row>
    <row r="54" spans="1:15" ht="15">
      <c r="A54" s="27" t="s">
        <v>3</v>
      </c>
      <c r="B54" s="201">
        <f>Table1!F6</f>
        <v>1225.08051</v>
      </c>
      <c r="F54" s="89" t="s">
        <v>230</v>
      </c>
      <c r="G54" s="88">
        <v>784247.223</v>
      </c>
      <c r="J54" s="89" t="s">
        <v>230</v>
      </c>
      <c r="K54" s="88">
        <v>634386.567</v>
      </c>
      <c r="L54" s="39">
        <f t="shared" si="0"/>
        <v>0.08631729714115349</v>
      </c>
      <c r="M54" s="89" t="s">
        <v>230</v>
      </c>
      <c r="N54" s="88">
        <v>784247.223</v>
      </c>
      <c r="O54" s="39">
        <f t="shared" si="1"/>
        <v>0.08064116078067365</v>
      </c>
    </row>
    <row r="55" spans="1:15" ht="15">
      <c r="A55" s="29" t="s">
        <v>51</v>
      </c>
      <c r="B55" s="201">
        <f>Table1!F13</f>
        <v>510.278701</v>
      </c>
      <c r="F55" s="89" t="s">
        <v>231</v>
      </c>
      <c r="G55" s="88">
        <v>433113.731</v>
      </c>
      <c r="J55" s="89" t="s">
        <v>231</v>
      </c>
      <c r="K55" s="88">
        <v>357838.036</v>
      </c>
      <c r="L55" s="39">
        <f t="shared" si="0"/>
        <v>0.04868894407377763</v>
      </c>
      <c r="M55" s="89" t="s">
        <v>231</v>
      </c>
      <c r="N55" s="88">
        <v>433113.731</v>
      </c>
      <c r="O55" s="39">
        <f t="shared" si="1"/>
        <v>0.04453543856270492</v>
      </c>
    </row>
    <row r="56" spans="1:15" ht="15">
      <c r="A56" s="27" t="s">
        <v>265</v>
      </c>
      <c r="B56" s="201">
        <f>Table1!F7-Table1!F13</f>
        <v>231.16845700000005</v>
      </c>
      <c r="F56" s="15" t="s">
        <v>233</v>
      </c>
      <c r="G56" s="90">
        <v>181264.934</v>
      </c>
      <c r="J56" s="15" t="s">
        <v>233</v>
      </c>
      <c r="K56" s="88">
        <f>K66-K58</f>
        <v>308657.0439999999</v>
      </c>
      <c r="L56" s="39">
        <f t="shared" si="0"/>
        <v>0.04199717202028661</v>
      </c>
      <c r="M56" s="15" t="s">
        <v>233</v>
      </c>
      <c r="N56" s="90">
        <f>181264.934+N67</f>
        <v>277084.362</v>
      </c>
      <c r="O56" s="39">
        <f t="shared" si="1"/>
        <v>0.028491531663163296</v>
      </c>
    </row>
    <row r="57" spans="1:15" ht="15">
      <c r="A57" s="27" t="s">
        <v>23</v>
      </c>
      <c r="B57" s="201">
        <f>Table1!F8</f>
        <v>639.048639</v>
      </c>
      <c r="F57" s="89" t="s">
        <v>232</v>
      </c>
      <c r="G57" s="88">
        <v>56609.46</v>
      </c>
      <c r="J57" s="89" t="s">
        <v>232</v>
      </c>
      <c r="K57" s="88">
        <v>39331.13</v>
      </c>
      <c r="L57" s="39">
        <f t="shared" si="0"/>
        <v>0.0053515585160669645</v>
      </c>
      <c r="M57" s="89" t="s">
        <v>232</v>
      </c>
      <c r="N57" s="88">
        <v>56609.46</v>
      </c>
      <c r="O57" s="39">
        <f t="shared" si="1"/>
        <v>0.005820935582155213</v>
      </c>
    </row>
    <row r="58" spans="1:15" ht="15">
      <c r="A58" s="27" t="s">
        <v>5</v>
      </c>
      <c r="B58" s="201">
        <f>Table1!F9</f>
        <v>358.59381</v>
      </c>
      <c r="F58" s="15" t="s">
        <v>51</v>
      </c>
      <c r="G58" s="88">
        <v>525527.89</v>
      </c>
      <c r="J58" s="15" t="s">
        <v>51</v>
      </c>
      <c r="K58" s="88">
        <v>508450.856</v>
      </c>
      <c r="L58" s="39">
        <f t="shared" si="0"/>
        <v>0.06918195608487064</v>
      </c>
      <c r="M58" s="15" t="s">
        <v>51</v>
      </c>
      <c r="N58" s="88">
        <v>525527.89</v>
      </c>
      <c r="O58" s="39">
        <f t="shared" si="1"/>
        <v>0.05403803523856174</v>
      </c>
    </row>
    <row r="59" spans="1:11" ht="15">
      <c r="A59" s="27" t="s">
        <v>10</v>
      </c>
      <c r="B59" s="201">
        <f>Table1!F10</f>
        <v>40.117432</v>
      </c>
      <c r="K59" s="88"/>
    </row>
    <row r="63" ht="15">
      <c r="G63" s="88"/>
    </row>
    <row r="65" spans="11:14" ht="15">
      <c r="K65" s="15">
        <v>2015</v>
      </c>
      <c r="N65" s="15">
        <v>2050</v>
      </c>
    </row>
    <row r="66" spans="6:14" ht="15">
      <c r="F66" s="89" t="s">
        <v>229</v>
      </c>
      <c r="G66" s="88">
        <v>706792.824</v>
      </c>
      <c r="J66" s="89" t="s">
        <v>262</v>
      </c>
      <c r="K66" s="88">
        <f>738442.07+K67</f>
        <v>817107.8999999999</v>
      </c>
      <c r="M66" s="89" t="s">
        <v>262</v>
      </c>
      <c r="N66" s="88">
        <f>706792.824+N67</f>
        <v>802612.252</v>
      </c>
    </row>
    <row r="67" spans="10:14" ht="15">
      <c r="J67" s="15" t="s">
        <v>259</v>
      </c>
      <c r="K67" s="88">
        <v>78665.83</v>
      </c>
      <c r="M67" s="15" t="s">
        <v>259</v>
      </c>
      <c r="N67" s="88">
        <v>95819.428</v>
      </c>
    </row>
    <row r="68" spans="1:2" ht="15">
      <c r="A68" s="31"/>
      <c r="B68" s="26">
        <v>2050</v>
      </c>
    </row>
    <row r="69" spans="1:2" ht="15">
      <c r="A69" s="27" t="s">
        <v>4</v>
      </c>
      <c r="B69" s="201">
        <v>5266848.432</v>
      </c>
    </row>
    <row r="70" spans="1:2" ht="15">
      <c r="A70" s="27" t="s">
        <v>3</v>
      </c>
      <c r="B70" s="201">
        <v>2477536.324</v>
      </c>
    </row>
    <row r="71" spans="1:2" ht="15">
      <c r="A71" s="28" t="s">
        <v>51</v>
      </c>
      <c r="B71" s="201">
        <v>525527.89</v>
      </c>
    </row>
    <row r="72" spans="1:2" ht="15">
      <c r="A72" s="34" t="s">
        <v>243</v>
      </c>
      <c r="B72" s="201">
        <v>181264.934</v>
      </c>
    </row>
    <row r="73" spans="1:2" ht="15">
      <c r="A73" s="27" t="s">
        <v>23</v>
      </c>
      <c r="B73" s="201">
        <v>784247.223</v>
      </c>
    </row>
    <row r="74" spans="1:2" ht="15">
      <c r="A74" s="27" t="s">
        <v>5</v>
      </c>
      <c r="B74" s="201">
        <v>433113.731</v>
      </c>
    </row>
    <row r="75" spans="1:2" ht="15">
      <c r="A75" s="27" t="s">
        <v>10</v>
      </c>
      <c r="B75" s="201">
        <v>56609.46</v>
      </c>
    </row>
  </sheetData>
  <mergeCells count="6">
    <mergeCell ref="A25:L25"/>
    <mergeCell ref="A1:L1"/>
    <mergeCell ref="A27:L27"/>
    <mergeCell ref="J50:N50"/>
    <mergeCell ref="F50:G50"/>
    <mergeCell ref="A26:L26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9"/>
  <sheetViews>
    <sheetView showGridLines="0" workbookViewId="0" topLeftCell="A1">
      <selection activeCell="H33" sqref="H33"/>
    </sheetView>
  </sheetViews>
  <sheetFormatPr defaultColWidth="9.140625" defaultRowHeight="15"/>
  <cols>
    <col min="1" max="16384" width="9.140625" style="15" customWidth="1"/>
  </cols>
  <sheetData>
    <row r="1" spans="1:13" ht="15">
      <c r="A1" s="271" t="s">
        <v>297</v>
      </c>
      <c r="B1" s="259"/>
      <c r="C1" s="259"/>
      <c r="D1" s="259"/>
      <c r="E1" s="259"/>
      <c r="F1" s="259"/>
      <c r="G1" s="259"/>
      <c r="H1" s="198"/>
      <c r="I1" s="198"/>
      <c r="J1" s="198"/>
      <c r="K1" s="198"/>
      <c r="L1" s="198"/>
      <c r="M1" s="198"/>
    </row>
    <row r="2" spans="1:17" ht="15">
      <c r="A2" s="260"/>
      <c r="B2" s="259"/>
      <c r="C2" s="259"/>
      <c r="D2" s="259"/>
      <c r="E2" s="259"/>
      <c r="F2" s="259"/>
      <c r="G2" s="259"/>
      <c r="H2" s="198"/>
      <c r="I2" s="198"/>
      <c r="J2" s="198"/>
      <c r="K2" s="198"/>
      <c r="L2" s="198"/>
      <c r="M2" s="198"/>
      <c r="Q2" s="18"/>
    </row>
    <row r="27" spans="1:13" ht="15">
      <c r="A27" s="272"/>
      <c r="B27" s="273"/>
      <c r="C27" s="273"/>
      <c r="D27" s="273"/>
      <c r="E27" s="273"/>
      <c r="F27" s="273"/>
      <c r="G27" s="273"/>
      <c r="H27" s="200"/>
      <c r="I27" s="200"/>
      <c r="J27" s="200"/>
      <c r="K27" s="200"/>
      <c r="L27" s="200"/>
      <c r="M27" s="200"/>
    </row>
    <row r="28" spans="1:13" ht="15">
      <c r="A28" s="274" t="s">
        <v>258</v>
      </c>
      <c r="B28" s="275"/>
      <c r="C28" s="275"/>
      <c r="D28" s="275"/>
      <c r="E28" s="275"/>
      <c r="F28" s="275"/>
      <c r="G28" s="275"/>
      <c r="H28" s="199"/>
      <c r="I28" s="199"/>
      <c r="J28" s="199"/>
      <c r="K28" s="199"/>
      <c r="L28" s="199"/>
      <c r="M28" s="199"/>
    </row>
    <row r="29" spans="1:13" ht="15">
      <c r="A29" s="275"/>
      <c r="B29" s="275"/>
      <c r="C29" s="275"/>
      <c r="D29" s="275"/>
      <c r="E29" s="275"/>
      <c r="F29" s="275"/>
      <c r="G29" s="275"/>
      <c r="H29" s="199"/>
      <c r="I29" s="199"/>
      <c r="J29" s="199"/>
      <c r="K29" s="199"/>
      <c r="L29" s="199"/>
      <c r="M29" s="199"/>
    </row>
    <row r="30" spans="1:13" ht="1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1:13" ht="1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1:13" ht="15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1:13" ht="1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1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</row>
    <row r="35" spans="1:13" ht="15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  <row r="36" spans="1:13" ht="1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</row>
    <row r="37" spans="1:13" ht="1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</row>
    <row r="38" spans="1:13" ht="15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</row>
    <row r="39" spans="1:13" ht="1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</row>
    <row r="40" spans="1:13" ht="1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1:13" ht="1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</row>
    <row r="42" spans="1:13" ht="1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</row>
    <row r="43" spans="1:13" ht="15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</row>
    <row r="44" spans="1:13" ht="15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</row>
    <row r="45" spans="1:13" ht="1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</row>
    <row r="46" spans="1:13" ht="1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</row>
    <row r="47" spans="1:13" ht="15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</row>
    <row r="48" spans="1:13" ht="1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</row>
    <row r="49" spans="1:13" ht="15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</row>
    <row r="50" spans="1:13" ht="1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</row>
    <row r="52" spans="1:4" ht="15">
      <c r="A52" s="25"/>
      <c r="B52" s="26">
        <v>2005</v>
      </c>
      <c r="C52" s="26">
        <v>2010</v>
      </c>
      <c r="D52" s="26">
        <v>2015</v>
      </c>
    </row>
    <row r="53" spans="1:5" ht="15">
      <c r="A53" s="36" t="s">
        <v>51</v>
      </c>
      <c r="B53" s="15">
        <v>78.5</v>
      </c>
      <c r="C53" s="98">
        <v>79.9</v>
      </c>
      <c r="D53" s="98">
        <v>80.6</v>
      </c>
      <c r="E53" s="15" t="s">
        <v>237</v>
      </c>
    </row>
    <row r="54" spans="1:4" ht="15">
      <c r="A54" s="37" t="s">
        <v>3</v>
      </c>
      <c r="B54" s="59">
        <v>56</v>
      </c>
      <c r="C54" s="99">
        <v>57.37432859257387</v>
      </c>
      <c r="D54" s="59">
        <v>61.1</v>
      </c>
    </row>
    <row r="55" spans="1:5" ht="15">
      <c r="A55" s="15" t="s">
        <v>1</v>
      </c>
      <c r="C55" s="122">
        <v>68.48328887365277</v>
      </c>
      <c r="D55" s="122">
        <v>70.14997834118482</v>
      </c>
      <c r="E55" s="15" t="s">
        <v>237</v>
      </c>
    </row>
    <row r="59" spans="1:6" ht="15">
      <c r="A59" s="10"/>
      <c r="B59" s="12" t="s">
        <v>75</v>
      </c>
      <c r="C59" s="12" t="s">
        <v>76</v>
      </c>
      <c r="D59" s="12" t="s">
        <v>77</v>
      </c>
      <c r="E59" s="12" t="s">
        <v>78</v>
      </c>
      <c r="F59" s="12" t="s">
        <v>79</v>
      </c>
    </row>
    <row r="60" spans="1:12" ht="15">
      <c r="A60" s="11" t="s">
        <v>74</v>
      </c>
      <c r="B60" s="13">
        <v>64.5367810806754</v>
      </c>
      <c r="C60" s="13">
        <v>65.5838980501382</v>
      </c>
      <c r="D60" s="13">
        <v>67.0513235383514</v>
      </c>
      <c r="E60" s="13">
        <v>68.8412802074781</v>
      </c>
      <c r="F60" s="13">
        <v>70.4771528746115</v>
      </c>
      <c r="K60" s="15" t="s">
        <v>51</v>
      </c>
      <c r="L60" s="15" t="s">
        <v>236</v>
      </c>
    </row>
    <row r="61" spans="1:12" ht="15">
      <c r="A61" s="89" t="s">
        <v>227</v>
      </c>
      <c r="B61" s="13">
        <v>51.736471458379</v>
      </c>
      <c r="C61" s="13">
        <v>52.2457442723503</v>
      </c>
      <c r="D61" s="13">
        <v>53.2849339973621</v>
      </c>
      <c r="E61" s="13">
        <v>56.4882045664324</v>
      </c>
      <c r="F61" s="13">
        <v>59.542780975069</v>
      </c>
      <c r="K61" s="15" t="s">
        <v>3</v>
      </c>
      <c r="L61" s="15" t="s">
        <v>234</v>
      </c>
    </row>
    <row r="65" ht="15">
      <c r="A65" s="205" t="s">
        <v>50</v>
      </c>
    </row>
    <row r="67" ht="15">
      <c r="A67" s="15" t="s">
        <v>235</v>
      </c>
    </row>
    <row r="68" spans="1:10" ht="15">
      <c r="A68" s="15">
        <v>2006</v>
      </c>
      <c r="B68" s="15">
        <v>2007</v>
      </c>
      <c r="C68" s="15">
        <v>2008</v>
      </c>
      <c r="D68" s="15">
        <v>2009</v>
      </c>
      <c r="E68" s="15">
        <v>2010</v>
      </c>
      <c r="F68" s="15">
        <v>2011</v>
      </c>
      <c r="G68" s="15">
        <v>2012</v>
      </c>
      <c r="H68" s="15">
        <v>2013</v>
      </c>
      <c r="I68" s="15">
        <v>2014</v>
      </c>
      <c r="J68" s="15">
        <v>2015</v>
      </c>
    </row>
    <row r="69" spans="1:10" ht="15">
      <c r="A69" s="15">
        <v>56.72308368746804</v>
      </c>
      <c r="B69" s="15">
        <v>56.91174269797482</v>
      </c>
      <c r="C69" s="15">
        <v>57.11108390111416</v>
      </c>
      <c r="D69" s="15">
        <v>57.27088885948671</v>
      </c>
      <c r="E69" s="15">
        <v>57.37432859257387</v>
      </c>
      <c r="F69" s="15">
        <v>55.60440477727952</v>
      </c>
      <c r="G69" s="15">
        <v>58.06777692831588</v>
      </c>
      <c r="H69" s="15">
        <v>61.96509900903835</v>
      </c>
      <c r="I69" s="15">
        <v>59.661751268648416</v>
      </c>
      <c r="J69" s="15">
        <v>60.588492182982485</v>
      </c>
    </row>
  </sheetData>
  <mergeCells count="4">
    <mergeCell ref="A1:G1"/>
    <mergeCell ref="A2:G2"/>
    <mergeCell ref="A27:G27"/>
    <mergeCell ref="A28:G29"/>
  </mergeCells>
  <hyperlinks>
    <hyperlink ref="A65" r:id="rId1" display="http://esa.un.org/unpd/wpp/Excel-Data/population.htm"/>
  </hyperlinks>
  <printOptions/>
  <pageMargins left="0.7" right="0.7" top="0.75" bottom="0.75" header="0.3" footer="0.3"/>
  <pageSetup fitToHeight="1" fitToWidth="1" horizontalDpi="600" verticalDpi="600" orientation="portrait" paperSize="9" scale="5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9"/>
  <sheetViews>
    <sheetView showGridLines="0" workbookViewId="0" topLeftCell="A1">
      <selection activeCell="A1" sqref="A1:W1"/>
    </sheetView>
  </sheetViews>
  <sheetFormatPr defaultColWidth="9.140625" defaultRowHeight="15"/>
  <cols>
    <col min="1" max="1" width="26.00390625" style="15" customWidth="1"/>
    <col min="2" max="16384" width="9.140625" style="15" customWidth="1"/>
  </cols>
  <sheetData>
    <row r="1" spans="1:23" ht="15">
      <c r="A1" s="258" t="s">
        <v>299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15">
      <c r="A2" s="276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4" spans="1:24" ht="15">
      <c r="A34" s="261" t="s">
        <v>250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7" spans="1:11" ht="15">
      <c r="A37" s="84" t="s">
        <v>224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5">
      <c r="A38" s="68"/>
      <c r="B38" s="81"/>
      <c r="C38" s="81"/>
      <c r="D38" s="81"/>
      <c r="E38" s="81"/>
      <c r="F38" s="81"/>
      <c r="G38" s="81"/>
      <c r="H38" s="81"/>
      <c r="I38" s="81"/>
      <c r="J38" s="81"/>
      <c r="K38" s="82"/>
    </row>
    <row r="39" spans="1:13" ht="15">
      <c r="A39" s="75"/>
      <c r="B39" s="76">
        <v>2005</v>
      </c>
      <c r="C39" s="76">
        <v>2006</v>
      </c>
      <c r="D39" s="76">
        <v>2007</v>
      </c>
      <c r="E39" s="76">
        <v>2008</v>
      </c>
      <c r="F39" s="76">
        <v>2009</v>
      </c>
      <c r="G39" s="76">
        <v>2010</v>
      </c>
      <c r="H39" s="76">
        <v>2011</v>
      </c>
      <c r="I39" s="76">
        <v>2012</v>
      </c>
      <c r="J39" s="76">
        <v>2013</v>
      </c>
      <c r="K39" s="76">
        <v>2014</v>
      </c>
      <c r="L39" s="76">
        <v>2015</v>
      </c>
      <c r="M39" s="76">
        <v>2016</v>
      </c>
    </row>
    <row r="40" spans="1:12" ht="15">
      <c r="A40" s="63" t="s">
        <v>51</v>
      </c>
      <c r="B40" s="78">
        <v>4.8</v>
      </c>
      <c r="C40" s="78">
        <v>4.6</v>
      </c>
      <c r="D40" s="78">
        <v>4.4</v>
      </c>
      <c r="E40" s="78">
        <v>4.2</v>
      </c>
      <c r="F40" s="78">
        <v>4.2</v>
      </c>
      <c r="G40" s="78">
        <v>4</v>
      </c>
      <c r="H40" s="78">
        <v>3.9</v>
      </c>
      <c r="I40" s="78">
        <v>3.8</v>
      </c>
      <c r="J40" s="78">
        <v>3.775924816040771</v>
      </c>
      <c r="K40" s="78">
        <v>3.7</v>
      </c>
      <c r="L40" s="78">
        <v>3.6</v>
      </c>
    </row>
    <row r="41" spans="1:13" ht="15">
      <c r="A41" s="63" t="s">
        <v>3</v>
      </c>
      <c r="B41" s="77">
        <v>75.24472291675835</v>
      </c>
      <c r="C41" s="77">
        <v>72.62182404854133</v>
      </c>
      <c r="D41" s="77">
        <v>69.91151447474658</v>
      </c>
      <c r="E41" s="77">
        <v>67.3876167386271</v>
      </c>
      <c r="F41" s="77">
        <v>64.94906386327375</v>
      </c>
      <c r="G41" s="77">
        <v>62.69479029127204</v>
      </c>
      <c r="H41" s="77">
        <v>60.65002709407177</v>
      </c>
      <c r="I41" s="77">
        <v>58.75525867832635</v>
      </c>
      <c r="J41" s="77">
        <v>57.199725084923045</v>
      </c>
      <c r="K41" s="92">
        <f>(J41+L41)/2</f>
        <v>55.00291143892217</v>
      </c>
      <c r="L41" s="77">
        <v>52.806097792921285</v>
      </c>
      <c r="M41" s="77">
        <v>47.776689450415184</v>
      </c>
    </row>
    <row r="42" spans="1:12" ht="15">
      <c r="A42" s="83" t="s">
        <v>225</v>
      </c>
      <c r="B42" s="81"/>
      <c r="C42" s="81"/>
      <c r="D42" s="81"/>
      <c r="E42" s="81"/>
      <c r="F42" s="81"/>
      <c r="G42" s="81"/>
      <c r="H42" s="81"/>
      <c r="I42" s="81"/>
      <c r="J42" s="81"/>
      <c r="L42" s="23"/>
    </row>
    <row r="43" spans="1:12" ht="15">
      <c r="A43" s="83"/>
      <c r="B43" s="76">
        <v>2005</v>
      </c>
      <c r="C43" s="76">
        <v>2006</v>
      </c>
      <c r="D43" s="76">
        <v>2007</v>
      </c>
      <c r="E43" s="76">
        <v>2008</v>
      </c>
      <c r="F43" s="76">
        <v>2009</v>
      </c>
      <c r="G43" s="76">
        <v>2010</v>
      </c>
      <c r="H43" s="76">
        <v>2011</v>
      </c>
      <c r="I43" s="76">
        <v>2012</v>
      </c>
      <c r="J43" s="76">
        <v>2013</v>
      </c>
      <c r="K43" s="76">
        <v>2014</v>
      </c>
      <c r="L43" s="76">
        <v>2015</v>
      </c>
    </row>
    <row r="44" spans="1:12" ht="15">
      <c r="A44" s="79" t="s">
        <v>51</v>
      </c>
      <c r="B44" s="77">
        <f aca="true" t="shared" si="0" ref="B44:J45">(100*B40)/$B40</f>
        <v>100</v>
      </c>
      <c r="C44" s="77">
        <f t="shared" si="0"/>
        <v>95.83333333333333</v>
      </c>
      <c r="D44" s="77">
        <f t="shared" si="0"/>
        <v>91.66666666666669</v>
      </c>
      <c r="E44" s="77">
        <f t="shared" si="0"/>
        <v>87.5</v>
      </c>
      <c r="F44" s="77">
        <f t="shared" si="0"/>
        <v>87.5</v>
      </c>
      <c r="G44" s="77">
        <f t="shared" si="0"/>
        <v>83.33333333333334</v>
      </c>
      <c r="H44" s="77">
        <f t="shared" si="0"/>
        <v>81.25</v>
      </c>
      <c r="I44" s="77">
        <f t="shared" si="0"/>
        <v>79.16666666666667</v>
      </c>
      <c r="J44" s="77">
        <f t="shared" si="0"/>
        <v>78.66510033418272</v>
      </c>
      <c r="K44" s="77">
        <f>(100*K40)/$B40</f>
        <v>77.08333333333334</v>
      </c>
      <c r="L44" s="77">
        <f>(100*L40)/$B40</f>
        <v>75</v>
      </c>
    </row>
    <row r="45" spans="1:12" ht="15">
      <c r="A45" s="80" t="s">
        <v>3</v>
      </c>
      <c r="B45" s="77">
        <f t="shared" si="0"/>
        <v>100</v>
      </c>
      <c r="C45" s="77">
        <f t="shared" si="0"/>
        <v>96.51417565705083</v>
      </c>
      <c r="D45" s="77">
        <f t="shared" si="0"/>
        <v>92.9121827614253</v>
      </c>
      <c r="E45" s="77">
        <f t="shared" si="0"/>
        <v>89.5579306115282</v>
      </c>
      <c r="F45" s="77">
        <f t="shared" si="0"/>
        <v>86.31710151305299</v>
      </c>
      <c r="G45" s="77">
        <f t="shared" si="0"/>
        <v>83.32117902890009</v>
      </c>
      <c r="H45" s="77">
        <f t="shared" si="0"/>
        <v>80.6036951736371</v>
      </c>
      <c r="I45" s="77">
        <f t="shared" si="0"/>
        <v>78.08555391097134</v>
      </c>
      <c r="J45" s="77">
        <f>(100*J41)/$B41</f>
        <v>76.01825465980106</v>
      </c>
      <c r="K45" s="77">
        <f>(100*K41)/$B41</f>
        <v>73.09869623650648</v>
      </c>
      <c r="L45" s="77">
        <f>(100*L41)/$B41</f>
        <v>70.17913781321191</v>
      </c>
    </row>
    <row r="48" ht="15">
      <c r="A48" s="15" t="s">
        <v>239</v>
      </c>
    </row>
    <row r="49" ht="15">
      <c r="A49" s="15" t="s">
        <v>238</v>
      </c>
    </row>
  </sheetData>
  <mergeCells count="3">
    <mergeCell ref="A1:W1"/>
    <mergeCell ref="A2:W2"/>
    <mergeCell ref="A34:X3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62"/>
  <sheetViews>
    <sheetView showGridLines="0" workbookViewId="0" topLeftCell="A1">
      <selection activeCell="A1" sqref="A1:W1"/>
    </sheetView>
  </sheetViews>
  <sheetFormatPr defaultColWidth="9.140625" defaultRowHeight="15"/>
  <cols>
    <col min="1" max="1" width="26.00390625" style="15" customWidth="1"/>
    <col min="2" max="16384" width="9.140625" style="15" customWidth="1"/>
  </cols>
  <sheetData>
    <row r="1" spans="1:23" ht="15">
      <c r="A1" s="277" t="s">
        <v>305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ht="15">
      <c r="A2" s="27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5" spans="1:24" ht="15">
      <c r="A35" s="261" t="s">
        <v>251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</row>
    <row r="36" ht="15">
      <c r="A36" s="30"/>
    </row>
    <row r="37" ht="15">
      <c r="A37" s="30"/>
    </row>
    <row r="38" ht="15">
      <c r="A38" s="30"/>
    </row>
    <row r="39" ht="15">
      <c r="A39" s="30"/>
    </row>
    <row r="40" ht="15">
      <c r="A40" s="30"/>
    </row>
    <row r="43" ht="15">
      <c r="A43" s="62"/>
    </row>
    <row r="44" ht="15">
      <c r="A44" s="15" t="s">
        <v>239</v>
      </c>
    </row>
    <row r="46" s="22" customFormat="1" ht="15"/>
    <row r="47" s="23" customFormat="1" ht="15"/>
    <row r="51" spans="1:11" ht="15">
      <c r="A51" s="84" t="s">
        <v>223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3" ht="15">
      <c r="A52" s="75"/>
      <c r="B52" s="76">
        <v>2005</v>
      </c>
      <c r="C52" s="76">
        <v>2006</v>
      </c>
      <c r="D52" s="76">
        <v>2007</v>
      </c>
      <c r="E52" s="76">
        <v>2008</v>
      </c>
      <c r="F52" s="76">
        <v>2009</v>
      </c>
      <c r="G52" s="76">
        <v>2010</v>
      </c>
      <c r="H52" s="76">
        <v>2011</v>
      </c>
      <c r="I52" s="76">
        <v>2012</v>
      </c>
      <c r="J52" s="76">
        <v>2013</v>
      </c>
      <c r="K52" s="76">
        <v>2014</v>
      </c>
      <c r="L52" s="76">
        <v>2015</v>
      </c>
      <c r="M52" s="76">
        <v>2016</v>
      </c>
    </row>
    <row r="53" spans="1:12" ht="15">
      <c r="A53" s="79" t="s">
        <v>51</v>
      </c>
      <c r="B53" s="77"/>
      <c r="C53" s="77"/>
      <c r="D53" s="77">
        <v>5.6221323677895345</v>
      </c>
      <c r="E53" s="77">
        <v>5.3191975623071786</v>
      </c>
      <c r="F53" s="77">
        <v>5.235588551986006</v>
      </c>
      <c r="G53" s="77">
        <v>5.119818803063095</v>
      </c>
      <c r="H53" s="77">
        <v>5.1732172310688505</v>
      </c>
      <c r="I53" s="77">
        <v>4.951466945201816</v>
      </c>
      <c r="J53" s="77">
        <v>4.850277220621905</v>
      </c>
      <c r="K53" s="77">
        <v>4.619312091980903</v>
      </c>
      <c r="L53" s="77">
        <v>4.619312091980903</v>
      </c>
    </row>
    <row r="54" spans="1:13" ht="15">
      <c r="A54" s="80" t="s">
        <v>3</v>
      </c>
      <c r="B54" s="77">
        <v>119.82390967682022</v>
      </c>
      <c r="C54" s="77">
        <v>114.84944325513926</v>
      </c>
      <c r="D54" s="77">
        <v>109.82440252546773</v>
      </c>
      <c r="E54" s="77">
        <v>105.03032047700263</v>
      </c>
      <c r="F54" s="77">
        <v>100.47684823495077</v>
      </c>
      <c r="G54" s="77">
        <v>96.1573082233297</v>
      </c>
      <c r="H54" s="77">
        <v>92.24461333839072</v>
      </c>
      <c r="I54" s="77">
        <v>88.62726316265335</v>
      </c>
      <c r="J54" s="77">
        <v>85.71611455207162</v>
      </c>
      <c r="K54" s="77">
        <f>(J54+L54)/2</f>
        <v>81.5208888954881</v>
      </c>
      <c r="L54" s="77">
        <v>77.3256632389046</v>
      </c>
      <c r="M54" s="77">
        <v>66.986354226376</v>
      </c>
    </row>
    <row r="55" spans="1:11" ht="15">
      <c r="A55" s="83" t="s">
        <v>225</v>
      </c>
      <c r="B55" s="81"/>
      <c r="C55" s="81"/>
      <c r="D55" s="81"/>
      <c r="E55" s="81"/>
      <c r="F55" s="81"/>
      <c r="G55" s="81"/>
      <c r="H55" s="81"/>
      <c r="I55" s="81"/>
      <c r="J55" s="81"/>
      <c r="K55" s="82"/>
    </row>
    <row r="56" spans="1:11" ht="15">
      <c r="A56" s="83"/>
      <c r="B56" s="76">
        <v>2005</v>
      </c>
      <c r="C56" s="76">
        <v>2006</v>
      </c>
      <c r="D56" s="76">
        <v>2007</v>
      </c>
      <c r="E56" s="76">
        <v>2008</v>
      </c>
      <c r="F56" s="76">
        <v>2009</v>
      </c>
      <c r="G56" s="76">
        <v>2010</v>
      </c>
      <c r="H56" s="76">
        <v>2011</v>
      </c>
      <c r="I56" s="76">
        <v>2012</v>
      </c>
      <c r="J56" s="76">
        <v>2013</v>
      </c>
      <c r="K56" s="82"/>
    </row>
    <row r="57" spans="1:11" ht="15">
      <c r="A57" s="79" t="s">
        <v>51</v>
      </c>
      <c r="B57" s="77" t="e">
        <f aca="true" t="shared" si="0" ref="B57:I58">(100*B53)/$B53</f>
        <v>#DIV/0!</v>
      </c>
      <c r="C57" s="77" t="e">
        <f t="shared" si="0"/>
        <v>#DIV/0!</v>
      </c>
      <c r="D57" s="77" t="e">
        <f t="shared" si="0"/>
        <v>#DIV/0!</v>
      </c>
      <c r="E57" s="77" t="e">
        <f t="shared" si="0"/>
        <v>#DIV/0!</v>
      </c>
      <c r="F57" s="77" t="e">
        <f t="shared" si="0"/>
        <v>#DIV/0!</v>
      </c>
      <c r="G57" s="77" t="e">
        <f t="shared" si="0"/>
        <v>#DIV/0!</v>
      </c>
      <c r="H57" s="77" t="e">
        <f t="shared" si="0"/>
        <v>#DIV/0!</v>
      </c>
      <c r="I57" s="77" t="e">
        <f t="shared" si="0"/>
        <v>#DIV/0!</v>
      </c>
      <c r="J57" s="77" t="s">
        <v>156</v>
      </c>
      <c r="K57" s="60" t="e">
        <f>POWER(I57/B57,1/7)-1</f>
        <v>#DIV/0!</v>
      </c>
    </row>
    <row r="58" spans="1:11" ht="15">
      <c r="A58" s="80" t="s">
        <v>3</v>
      </c>
      <c r="B58" s="77">
        <f t="shared" si="0"/>
        <v>100</v>
      </c>
      <c r="C58" s="77">
        <f t="shared" si="0"/>
        <v>95.84851935219132</v>
      </c>
      <c r="D58" s="77">
        <f t="shared" si="0"/>
        <v>91.65483151207269</v>
      </c>
      <c r="E58" s="77">
        <f t="shared" si="0"/>
        <v>87.65389208237511</v>
      </c>
      <c r="F58" s="77">
        <f t="shared" si="0"/>
        <v>83.85375548665466</v>
      </c>
      <c r="G58" s="77">
        <f t="shared" si="0"/>
        <v>80.248848900589</v>
      </c>
      <c r="H58" s="77">
        <f t="shared" si="0"/>
        <v>76.98347816156705</v>
      </c>
      <c r="I58" s="77">
        <f t="shared" si="0"/>
        <v>73.96458970642165</v>
      </c>
      <c r="J58" s="77">
        <f>(100*J54)/$B54</f>
        <v>71.53506740287351</v>
      </c>
      <c r="K58" s="60">
        <f>POWER(J58/B58,1/8)-1</f>
        <v>-0.0410082438335706</v>
      </c>
    </row>
    <row r="61" spans="1:11" ht="15">
      <c r="A61" s="68"/>
      <c r="B61" s="81"/>
      <c r="C61" s="81"/>
      <c r="D61" s="81"/>
      <c r="E61" s="81"/>
      <c r="F61" s="81"/>
      <c r="G61" s="81"/>
      <c r="H61" s="81"/>
      <c r="I61" s="81"/>
      <c r="J61" s="81"/>
      <c r="K61" s="82"/>
    </row>
    <row r="62" ht="15">
      <c r="L62" s="23"/>
    </row>
  </sheetData>
  <mergeCells count="3">
    <mergeCell ref="A1:W1"/>
    <mergeCell ref="A2:W2"/>
    <mergeCell ref="A35:X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2"/>
  <sheetViews>
    <sheetView showGridLines="0" workbookViewId="0" topLeftCell="A1">
      <selection activeCell="A1" sqref="A1:M1"/>
    </sheetView>
  </sheetViews>
  <sheetFormatPr defaultColWidth="9.140625" defaultRowHeight="15"/>
  <cols>
    <col min="1" max="1" width="22.140625" style="15" customWidth="1"/>
    <col min="2" max="2" width="13.57421875" style="15" customWidth="1"/>
    <col min="3" max="16" width="9.140625" style="15" customWidth="1"/>
    <col min="17" max="17" width="11.00390625" style="15" customWidth="1"/>
    <col min="18" max="16384" width="9.140625" style="15" customWidth="1"/>
  </cols>
  <sheetData>
    <row r="1" spans="1:13" ht="15">
      <c r="A1" s="277" t="s">
        <v>308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5">
      <c r="A2" s="27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4" spans="3:10" ht="15">
      <c r="C4" s="11" t="s">
        <v>46</v>
      </c>
      <c r="J4" s="11" t="s">
        <v>45</v>
      </c>
    </row>
    <row r="26" spans="1:13" ht="15">
      <c r="A26" s="261" t="s">
        <v>109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</row>
    <row r="54" spans="1:2" ht="15">
      <c r="A54" s="25" t="s">
        <v>21</v>
      </c>
      <c r="B54" s="44">
        <v>2016</v>
      </c>
    </row>
    <row r="55" spans="1:6" ht="11.25" customHeight="1">
      <c r="A55" s="34" t="s">
        <v>4</v>
      </c>
      <c r="B55" s="28">
        <v>618861.2</v>
      </c>
      <c r="C55" s="22"/>
      <c r="D55" s="22"/>
      <c r="E55" s="22"/>
      <c r="F55" s="22"/>
    </row>
    <row r="56" spans="1:6" ht="15">
      <c r="A56" s="34" t="s">
        <v>165</v>
      </c>
      <c r="B56" s="28">
        <v>401607.8</v>
      </c>
      <c r="C56" s="22"/>
      <c r="D56" s="22"/>
      <c r="E56" s="22"/>
      <c r="F56" s="22"/>
    </row>
    <row r="57" spans="1:6" ht="15">
      <c r="A57" s="34" t="s">
        <v>5</v>
      </c>
      <c r="B57" s="28">
        <v>431202</v>
      </c>
      <c r="C57" s="22"/>
      <c r="D57" s="22"/>
      <c r="E57" s="22"/>
      <c r="F57" s="22"/>
    </row>
    <row r="58" spans="1:6" ht="15">
      <c r="A58" s="34" t="s">
        <v>3</v>
      </c>
      <c r="B58" s="28">
        <v>145119.3</v>
      </c>
      <c r="C58" s="22"/>
      <c r="D58" s="22"/>
      <c r="E58" s="22"/>
      <c r="F58" s="22"/>
    </row>
    <row r="59" spans="1:6" ht="15">
      <c r="A59" s="182" t="s">
        <v>23</v>
      </c>
      <c r="B59" s="183">
        <v>106323.9</v>
      </c>
      <c r="C59" s="22"/>
      <c r="D59" s="22"/>
      <c r="E59" s="22"/>
      <c r="F59" s="22"/>
    </row>
    <row r="60" spans="1:6" ht="15">
      <c r="A60" s="184" t="s">
        <v>10</v>
      </c>
      <c r="B60" s="184">
        <v>40946.2</v>
      </c>
      <c r="C60" s="22"/>
      <c r="D60" s="22"/>
      <c r="E60" s="22"/>
      <c r="F60" s="22"/>
    </row>
    <row r="61" spans="3:6" ht="15">
      <c r="C61" s="22"/>
      <c r="D61" s="22"/>
      <c r="E61" s="22"/>
      <c r="F61" s="22"/>
    </row>
    <row r="62" spans="1:6" ht="15">
      <c r="A62" s="25" t="s">
        <v>22</v>
      </c>
      <c r="B62" s="44">
        <v>2016</v>
      </c>
      <c r="C62" s="22"/>
      <c r="D62" s="22"/>
      <c r="E62" s="22"/>
      <c r="F62" s="22"/>
    </row>
    <row r="63" spans="1:6" ht="15">
      <c r="A63" s="34" t="s">
        <v>4</v>
      </c>
      <c r="B63" s="28">
        <v>774274.3</v>
      </c>
      <c r="C63" s="22"/>
      <c r="D63" s="22"/>
      <c r="E63" s="22"/>
      <c r="F63" s="22"/>
    </row>
    <row r="64" spans="1:6" ht="15">
      <c r="A64" s="34" t="s">
        <v>165</v>
      </c>
      <c r="B64" s="28">
        <v>410542.3</v>
      </c>
      <c r="C64" s="22"/>
      <c r="D64" s="22"/>
      <c r="E64" s="22"/>
      <c r="F64" s="22"/>
    </row>
    <row r="65" spans="1:6" ht="15">
      <c r="A65" s="34" t="s">
        <v>5</v>
      </c>
      <c r="B65" s="28">
        <v>297913.3</v>
      </c>
      <c r="C65" s="22"/>
      <c r="D65" s="22"/>
      <c r="E65" s="22"/>
      <c r="F65" s="22"/>
    </row>
    <row r="66" spans="1:6" ht="15">
      <c r="A66" s="34" t="s">
        <v>3</v>
      </c>
      <c r="B66" s="28">
        <v>116695.6</v>
      </c>
      <c r="C66" s="22"/>
      <c r="D66" s="22"/>
      <c r="E66" s="22"/>
      <c r="F66" s="22"/>
    </row>
    <row r="67" spans="1:6" ht="15">
      <c r="A67" s="182" t="s">
        <v>23</v>
      </c>
      <c r="B67" s="183">
        <v>89713.5</v>
      </c>
      <c r="C67" s="22"/>
      <c r="D67" s="22"/>
      <c r="E67" s="22"/>
      <c r="F67" s="22"/>
    </row>
    <row r="68" spans="1:6" ht="15">
      <c r="A68" s="184" t="s">
        <v>10</v>
      </c>
      <c r="B68" s="246">
        <v>17777.4</v>
      </c>
      <c r="C68" s="22"/>
      <c r="D68" s="22"/>
      <c r="E68" s="22"/>
      <c r="F68" s="22"/>
    </row>
    <row r="69" spans="1:6" ht="15">
      <c r="A69" s="32"/>
      <c r="B69" s="32"/>
      <c r="C69" s="22"/>
      <c r="D69" s="22"/>
      <c r="E69" s="22"/>
      <c r="F69" s="22"/>
    </row>
    <row r="70" spans="1:6" ht="15">
      <c r="A70" s="32"/>
      <c r="B70" s="32"/>
      <c r="C70" s="22"/>
      <c r="D70" s="22"/>
      <c r="E70" s="22"/>
      <c r="F70" s="22"/>
    </row>
    <row r="71" spans="1:6" ht="15" customHeight="1">
      <c r="A71" s="22"/>
      <c r="B71" s="22"/>
      <c r="C71" s="22"/>
      <c r="D71" s="22"/>
      <c r="E71" s="22"/>
      <c r="F71" s="22"/>
    </row>
    <row r="72" spans="1:6" ht="15">
      <c r="A72" s="22"/>
      <c r="B72" s="22"/>
      <c r="C72" s="22"/>
      <c r="D72" s="22"/>
      <c r="E72" s="22"/>
      <c r="F72" s="22"/>
    </row>
  </sheetData>
  <mergeCells count="3">
    <mergeCell ref="A1:M1"/>
    <mergeCell ref="A2:M2"/>
    <mergeCell ref="A26:M26"/>
  </mergeCells>
  <printOptions/>
  <pageMargins left="0.7" right="0.7" top="0.75" bottom="0.75" header="0.3" footer="0.3"/>
  <pageSetup fitToHeight="1" fitToWidth="1" horizontalDpi="600" verticalDpi="6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2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23.140625" style="15" customWidth="1"/>
    <col min="2" max="12" width="8.140625" style="15" customWidth="1"/>
    <col min="13" max="13" width="12.140625" style="15" bestFit="1" customWidth="1"/>
    <col min="14" max="16" width="9.28125" style="15" bestFit="1" customWidth="1"/>
    <col min="17" max="16384" width="9.140625" style="15" customWidth="1"/>
  </cols>
  <sheetData>
    <row r="1" spans="1:12" ht="15">
      <c r="A1" s="277" t="s">
        <v>309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">
      <c r="A2" s="281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ht="15">
      <c r="N3" s="18"/>
    </row>
    <row r="31" ht="15">
      <c r="Q31" s="56"/>
    </row>
    <row r="33" spans="1:12" ht="15">
      <c r="A33" s="261" t="s">
        <v>110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  <row r="34" ht="15">
      <c r="A34" s="30"/>
    </row>
    <row r="35" ht="15">
      <c r="A35" s="30"/>
    </row>
    <row r="36" ht="15">
      <c r="A36" s="30"/>
    </row>
    <row r="37" ht="15">
      <c r="A37" s="30"/>
    </row>
    <row r="38" ht="15">
      <c r="A38" s="30"/>
    </row>
    <row r="39" ht="15">
      <c r="A39" s="30"/>
    </row>
    <row r="40" ht="15">
      <c r="A40" s="30"/>
    </row>
    <row r="41" ht="15">
      <c r="A41" s="30"/>
    </row>
    <row r="42" ht="15">
      <c r="A42" s="30"/>
    </row>
    <row r="43" ht="15">
      <c r="A43" s="30"/>
    </row>
    <row r="44" ht="15">
      <c r="A44" s="30"/>
    </row>
    <row r="45" ht="15">
      <c r="Q45" s="45"/>
    </row>
    <row r="47" spans="1:15" ht="15">
      <c r="A47" s="46"/>
      <c r="B47" s="191">
        <v>2003</v>
      </c>
      <c r="C47" s="191">
        <v>2004</v>
      </c>
      <c r="D47" s="191">
        <v>2005</v>
      </c>
      <c r="E47" s="191">
        <v>2006</v>
      </c>
      <c r="F47" s="191">
        <v>2007</v>
      </c>
      <c r="G47" s="191">
        <v>2008</v>
      </c>
      <c r="H47" s="191">
        <v>2009</v>
      </c>
      <c r="I47" s="191">
        <v>2010</v>
      </c>
      <c r="J47" s="191">
        <v>2011</v>
      </c>
      <c r="K47" s="191">
        <v>2012</v>
      </c>
      <c r="L47" s="191">
        <v>2013</v>
      </c>
      <c r="M47" s="191">
        <v>2014</v>
      </c>
      <c r="N47" s="191">
        <v>2015</v>
      </c>
      <c r="O47" s="191">
        <v>2016</v>
      </c>
    </row>
    <row r="48" spans="1:16" ht="15">
      <c r="A48" s="189" t="s">
        <v>72</v>
      </c>
      <c r="B48" s="192">
        <v>69.9078308</v>
      </c>
      <c r="C48" s="193">
        <v>76.13271471</v>
      </c>
      <c r="D48" s="193">
        <v>86.331468173</v>
      </c>
      <c r="E48" s="193">
        <v>91.575661744</v>
      </c>
      <c r="F48" s="193">
        <v>102.653188309</v>
      </c>
      <c r="G48" s="193">
        <v>119.72400770899999</v>
      </c>
      <c r="H48" s="193">
        <v>108.089897566</v>
      </c>
      <c r="I48" s="193">
        <v>125.796800486</v>
      </c>
      <c r="J48" s="193">
        <v>136.41416411799997</v>
      </c>
      <c r="K48" s="193">
        <v>149.775095175</v>
      </c>
      <c r="L48" s="193">
        <v>152.87904134299998</v>
      </c>
      <c r="M48" s="193">
        <v>153.193817012</v>
      </c>
      <c r="N48" s="193">
        <v>153.645042931</v>
      </c>
      <c r="O48" s="193">
        <f>+O60/1000</f>
        <v>143.855358255</v>
      </c>
      <c r="P48" s="39"/>
    </row>
    <row r="49" spans="1:16" ht="15">
      <c r="A49" s="189" t="s">
        <v>71</v>
      </c>
      <c r="B49" s="194">
        <v>82.94252352800001</v>
      </c>
      <c r="C49" s="195">
        <v>87.684156543</v>
      </c>
      <c r="D49" s="195">
        <v>110.843847962</v>
      </c>
      <c r="E49" s="195">
        <v>127.949286763</v>
      </c>
      <c r="F49" s="195">
        <v>130.888372926</v>
      </c>
      <c r="G49" s="195">
        <v>160.90569733299998</v>
      </c>
      <c r="H49" s="195">
        <v>111.84833742100001</v>
      </c>
      <c r="I49" s="195">
        <v>136.944480351</v>
      </c>
      <c r="J49" s="195">
        <v>151.56672869399998</v>
      </c>
      <c r="K49" s="195">
        <v>186.703357464</v>
      </c>
      <c r="L49" s="195">
        <v>168.289726548</v>
      </c>
      <c r="M49" s="195">
        <v>156.200640742</v>
      </c>
      <c r="N49" s="195">
        <v>132.00777152499998</v>
      </c>
      <c r="O49" s="195">
        <f>+O61/1000</f>
        <v>116.680322253</v>
      </c>
      <c r="P49" s="39">
        <f>+O49/K49-1</f>
        <v>-0.3750496839592281</v>
      </c>
    </row>
    <row r="50" spans="1:15" ht="15">
      <c r="A50" s="190" t="s">
        <v>73</v>
      </c>
      <c r="B50" s="196">
        <v>-13.034692728000008</v>
      </c>
      <c r="C50" s="197">
        <v>-11.551441833000004</v>
      </c>
      <c r="D50" s="197">
        <v>-24.512379788999997</v>
      </c>
      <c r="E50" s="197">
        <v>-36.373625019</v>
      </c>
      <c r="F50" s="197">
        <v>-28.23518461699999</v>
      </c>
      <c r="G50" s="197">
        <v>-41.18168962399999</v>
      </c>
      <c r="H50" s="197">
        <v>-3.758439855000004</v>
      </c>
      <c r="I50" s="197">
        <v>-11.147679865000013</v>
      </c>
      <c r="J50" s="197">
        <v>-15.152564576000005</v>
      </c>
      <c r="K50" s="197">
        <v>-36.928262289</v>
      </c>
      <c r="L50" s="197">
        <v>-15.410685205000016</v>
      </c>
      <c r="M50" s="197">
        <v>-3.0068237299999745</v>
      </c>
      <c r="N50" s="197">
        <v>21.637271406000014</v>
      </c>
      <c r="O50" s="247">
        <f>+O62/1000</f>
        <v>27.17503600199999</v>
      </c>
    </row>
    <row r="51" ht="15">
      <c r="A51" s="15" t="s">
        <v>166</v>
      </c>
    </row>
    <row r="55" spans="2:11" ht="15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2:13" ht="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5" ht="15">
      <c r="A57" s="15" t="s">
        <v>72</v>
      </c>
      <c r="B57" s="15">
        <v>69907830800</v>
      </c>
      <c r="C57" s="15">
        <v>76132714710</v>
      </c>
      <c r="D57" s="15">
        <v>86331468173</v>
      </c>
      <c r="E57" s="15">
        <v>91575661744</v>
      </c>
      <c r="F57" s="15">
        <v>102653188309</v>
      </c>
      <c r="G57" s="15">
        <v>119724007709</v>
      </c>
      <c r="H57" s="15">
        <v>108089897566</v>
      </c>
      <c r="I57" s="15">
        <v>125806980961</v>
      </c>
      <c r="J57" s="15">
        <v>136414164118</v>
      </c>
      <c r="K57" s="15">
        <v>149778377477</v>
      </c>
      <c r="L57" s="15">
        <v>152831235788</v>
      </c>
      <c r="M57" s="15">
        <v>153221425054</v>
      </c>
      <c r="N57" s="15">
        <v>153596768920</v>
      </c>
      <c r="O57" s="15">
        <v>143855358255</v>
      </c>
    </row>
    <row r="58" spans="1:15" ht="15">
      <c r="A58" s="15" t="s">
        <v>71</v>
      </c>
      <c r="B58" s="15">
        <v>82942523528</v>
      </c>
      <c r="C58" s="15">
        <v>87684156543</v>
      </c>
      <c r="D58" s="15">
        <v>110843847962</v>
      </c>
      <c r="E58" s="15">
        <v>127949286763</v>
      </c>
      <c r="F58" s="15">
        <v>130888372926</v>
      </c>
      <c r="G58" s="15">
        <v>160905697333</v>
      </c>
      <c r="H58" s="15">
        <v>111848337421</v>
      </c>
      <c r="I58" s="15">
        <v>136944934002</v>
      </c>
      <c r="J58" s="15">
        <v>151566728694</v>
      </c>
      <c r="K58" s="15">
        <v>186708004254</v>
      </c>
      <c r="L58" s="15">
        <v>168296191271</v>
      </c>
      <c r="M58" s="15">
        <v>156382553559</v>
      </c>
      <c r="N58" s="15">
        <v>133177862067</v>
      </c>
      <c r="O58" s="15">
        <v>116680322253</v>
      </c>
    </row>
    <row r="60" spans="2:15" ht="15">
      <c r="B60" s="47">
        <f>+B57/1000000</f>
        <v>69907.8308</v>
      </c>
      <c r="C60" s="47">
        <f aca="true" t="shared" si="0" ref="C60:O60">+C57/1000000</f>
        <v>76132.71471</v>
      </c>
      <c r="D60" s="47">
        <f t="shared" si="0"/>
        <v>86331.468173</v>
      </c>
      <c r="E60" s="47">
        <f t="shared" si="0"/>
        <v>91575.661744</v>
      </c>
      <c r="F60" s="47">
        <f t="shared" si="0"/>
        <v>102653.188309</v>
      </c>
      <c r="G60" s="47">
        <f t="shared" si="0"/>
        <v>119724.007709</v>
      </c>
      <c r="H60" s="47">
        <f t="shared" si="0"/>
        <v>108089.897566</v>
      </c>
      <c r="I60" s="47">
        <f t="shared" si="0"/>
        <v>125806.980961</v>
      </c>
      <c r="J60" s="47">
        <f t="shared" si="0"/>
        <v>136414.164118</v>
      </c>
      <c r="K60" s="47">
        <f t="shared" si="0"/>
        <v>149778.377477</v>
      </c>
      <c r="L60" s="47">
        <f t="shared" si="0"/>
        <v>152831.235788</v>
      </c>
      <c r="M60" s="47">
        <f t="shared" si="0"/>
        <v>153221.425054</v>
      </c>
      <c r="N60" s="47">
        <f t="shared" si="0"/>
        <v>153596.76892</v>
      </c>
      <c r="O60" s="47">
        <f t="shared" si="0"/>
        <v>143855.358255</v>
      </c>
    </row>
    <row r="61" spans="2:15" ht="15">
      <c r="B61" s="47">
        <f>+B58/1000000</f>
        <v>82942.523528</v>
      </c>
      <c r="C61" s="47">
        <f aca="true" t="shared" si="1" ref="C61:O61">+C58/1000000</f>
        <v>87684.156543</v>
      </c>
      <c r="D61" s="47">
        <f t="shared" si="1"/>
        <v>110843.847962</v>
      </c>
      <c r="E61" s="47">
        <f t="shared" si="1"/>
        <v>127949.286763</v>
      </c>
      <c r="F61" s="47">
        <f t="shared" si="1"/>
        <v>130888.372926</v>
      </c>
      <c r="G61" s="47">
        <f t="shared" si="1"/>
        <v>160905.697333</v>
      </c>
      <c r="H61" s="47">
        <f t="shared" si="1"/>
        <v>111848.337421</v>
      </c>
      <c r="I61" s="47">
        <f t="shared" si="1"/>
        <v>136944.934002</v>
      </c>
      <c r="J61" s="47">
        <f t="shared" si="1"/>
        <v>151566.728694</v>
      </c>
      <c r="K61" s="47">
        <f t="shared" si="1"/>
        <v>186708.004254</v>
      </c>
      <c r="L61" s="47">
        <f t="shared" si="1"/>
        <v>168296.191271</v>
      </c>
      <c r="M61" s="47">
        <f t="shared" si="1"/>
        <v>156382.553559</v>
      </c>
      <c r="N61" s="47">
        <f t="shared" si="1"/>
        <v>133177.862067</v>
      </c>
      <c r="O61" s="47">
        <f t="shared" si="1"/>
        <v>116680.322253</v>
      </c>
    </row>
    <row r="62" spans="2:15" ht="15">
      <c r="B62" s="48">
        <f aca="true" t="shared" si="2" ref="B62:O62">B60-B61</f>
        <v>-13034.692728000009</v>
      </c>
      <c r="C62" s="48">
        <f t="shared" si="2"/>
        <v>-11551.441833000004</v>
      </c>
      <c r="D62" s="48">
        <f t="shared" si="2"/>
        <v>-24512.379789</v>
      </c>
      <c r="E62" s="48">
        <f t="shared" si="2"/>
        <v>-36373.625019</v>
      </c>
      <c r="F62" s="48">
        <f t="shared" si="2"/>
        <v>-28235.18461699999</v>
      </c>
      <c r="G62" s="48">
        <f t="shared" si="2"/>
        <v>-41181.68962399999</v>
      </c>
      <c r="H62" s="48">
        <f t="shared" si="2"/>
        <v>-3758.439855000004</v>
      </c>
      <c r="I62" s="48">
        <f t="shared" si="2"/>
        <v>-11137.953041</v>
      </c>
      <c r="J62" s="48">
        <f t="shared" si="2"/>
        <v>-15152.564576000004</v>
      </c>
      <c r="K62" s="48">
        <f t="shared" si="2"/>
        <v>-36929.626777</v>
      </c>
      <c r="L62" s="48">
        <f t="shared" si="2"/>
        <v>-15464.955482999998</v>
      </c>
      <c r="M62" s="48">
        <f t="shared" si="2"/>
        <v>-3161.1285050000006</v>
      </c>
      <c r="N62" s="48">
        <f t="shared" si="2"/>
        <v>20418.906852999993</v>
      </c>
      <c r="O62" s="48">
        <f t="shared" si="2"/>
        <v>27175.036001999993</v>
      </c>
    </row>
  </sheetData>
  <mergeCells count="3">
    <mergeCell ref="A1:L1"/>
    <mergeCell ref="A2:L2"/>
    <mergeCell ref="A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0"/>
  <sheetViews>
    <sheetView showGridLines="0" tabSelected="1" workbookViewId="0" topLeftCell="A1">
      <selection activeCell="F50" sqref="F50:G60"/>
    </sheetView>
  </sheetViews>
  <sheetFormatPr defaultColWidth="9.140625" defaultRowHeight="15"/>
  <cols>
    <col min="1" max="1" width="32.421875" style="15" customWidth="1"/>
    <col min="2" max="2" width="15.00390625" style="15" customWidth="1"/>
    <col min="3" max="3" width="15.421875" style="15" customWidth="1"/>
    <col min="4" max="16384" width="9.140625" style="15" customWidth="1"/>
  </cols>
  <sheetData>
    <row r="1" spans="1:12" ht="15">
      <c r="A1" s="284" t="s">
        <v>310</v>
      </c>
      <c r="B1" s="284"/>
      <c r="C1" s="284"/>
      <c r="D1" s="284"/>
      <c r="E1" s="284"/>
      <c r="F1" s="284"/>
      <c r="G1" s="284"/>
      <c r="H1" s="284"/>
      <c r="I1" s="284"/>
      <c r="J1" s="284"/>
      <c r="L1" s="22"/>
    </row>
    <row r="2" spans="1:12" ht="15">
      <c r="A2" s="282"/>
      <c r="B2" s="260"/>
      <c r="C2" s="260"/>
      <c r="D2" s="260"/>
      <c r="E2" s="260"/>
      <c r="F2" s="260"/>
      <c r="G2" s="260"/>
      <c r="H2" s="260"/>
      <c r="I2" s="260"/>
      <c r="L2" s="18"/>
    </row>
    <row r="20" spans="1:8" ht="15">
      <c r="A20" s="95"/>
      <c r="C20" s="52"/>
      <c r="D20" s="52"/>
      <c r="E20" s="52"/>
      <c r="F20" s="52"/>
      <c r="G20" s="52"/>
      <c r="H20" s="52"/>
    </row>
    <row r="29" spans="1:9" ht="15">
      <c r="A29" s="283" t="s">
        <v>255</v>
      </c>
      <c r="B29" s="259"/>
      <c r="C29" s="259"/>
      <c r="D29" s="259"/>
      <c r="E29" s="259"/>
      <c r="F29" s="259"/>
      <c r="G29" s="259"/>
      <c r="H29" s="259"/>
      <c r="I29" s="259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  <row r="44" ht="15">
      <c r="A44" s="52"/>
    </row>
    <row r="45" ht="15">
      <c r="A45" s="52"/>
    </row>
    <row r="46" ht="15">
      <c r="A46" s="52"/>
    </row>
    <row r="47" ht="15">
      <c r="A47" s="52"/>
    </row>
    <row r="49" spans="1:7" ht="23.25" customHeight="1">
      <c r="A49" s="53"/>
      <c r="B49" s="188" t="s">
        <v>72</v>
      </c>
      <c r="C49" s="188" t="s">
        <v>71</v>
      </c>
      <c r="F49" s="15" t="s">
        <v>46</v>
      </c>
      <c r="G49" s="15" t="s">
        <v>45</v>
      </c>
    </row>
    <row r="50" spans="1:7" ht="15">
      <c r="A50" s="54" t="s">
        <v>65</v>
      </c>
      <c r="B50" s="185">
        <f>F50/1000</f>
        <v>4.411727579999977</v>
      </c>
      <c r="C50" s="185">
        <f>G50/1000</f>
        <v>8.64816646600001</v>
      </c>
      <c r="F50" s="55">
        <v>4411.727579999977</v>
      </c>
      <c r="G50" s="55">
        <v>8648.16646600001</v>
      </c>
    </row>
    <row r="51" spans="1:7" ht="15">
      <c r="A51" s="36" t="s">
        <v>64</v>
      </c>
      <c r="B51" s="186">
        <f aca="true" t="shared" si="0" ref="B51:B59">F51/1000</f>
        <v>10.013771807</v>
      </c>
      <c r="C51" s="186">
        <f aca="true" t="shared" si="1" ref="C51:C59">G51/1000</f>
        <v>8.03021002</v>
      </c>
      <c r="F51" s="6">
        <v>10013.771807</v>
      </c>
      <c r="G51" s="6">
        <v>8030.21002</v>
      </c>
    </row>
    <row r="52" spans="1:7" ht="15">
      <c r="A52" s="36" t="s">
        <v>63</v>
      </c>
      <c r="B52" s="186">
        <f t="shared" si="0"/>
        <v>54.519784046</v>
      </c>
      <c r="C52" s="186">
        <f t="shared" si="1"/>
        <v>16.141617286</v>
      </c>
      <c r="F52" s="5">
        <v>54519.784046</v>
      </c>
      <c r="G52" s="5">
        <v>16141.617286</v>
      </c>
    </row>
    <row r="53" spans="1:7" ht="15">
      <c r="A53" s="36" t="s">
        <v>62</v>
      </c>
      <c r="B53" s="186">
        <f t="shared" si="0"/>
        <v>20.655125424</v>
      </c>
      <c r="C53" s="186">
        <f t="shared" si="1"/>
        <v>13.281036319</v>
      </c>
      <c r="F53" s="5">
        <v>20655.125424</v>
      </c>
      <c r="G53" s="5">
        <v>13281.036319</v>
      </c>
    </row>
    <row r="54" spans="1:7" ht="15">
      <c r="A54" s="36" t="s">
        <v>61</v>
      </c>
      <c r="B54" s="186">
        <f t="shared" si="0"/>
        <v>19.9801403</v>
      </c>
      <c r="C54" s="186">
        <f t="shared" si="1"/>
        <v>3.678608611</v>
      </c>
      <c r="F54" s="5">
        <v>19980.1403</v>
      </c>
      <c r="G54" s="5">
        <v>3678.608611</v>
      </c>
    </row>
    <row r="55" spans="1:7" ht="15">
      <c r="A55" s="36" t="s">
        <v>60</v>
      </c>
      <c r="B55" s="186">
        <f t="shared" si="0"/>
        <v>0.935043629</v>
      </c>
      <c r="C55" s="186">
        <f t="shared" si="1"/>
        <v>0.5593881820000001</v>
      </c>
      <c r="F55" s="5">
        <v>935.043629</v>
      </c>
      <c r="G55" s="5">
        <v>559.388182</v>
      </c>
    </row>
    <row r="56" spans="1:7" ht="15">
      <c r="A56" s="36" t="s">
        <v>59</v>
      </c>
      <c r="B56" s="186">
        <f t="shared" si="0"/>
        <v>14.535280822</v>
      </c>
      <c r="C56" s="186">
        <f t="shared" si="1"/>
        <v>41.131007409</v>
      </c>
      <c r="F56" s="5">
        <v>14535.280822</v>
      </c>
      <c r="G56" s="5">
        <v>41131.007409</v>
      </c>
    </row>
    <row r="57" spans="1:7" ht="15">
      <c r="A57" s="36" t="s">
        <v>58</v>
      </c>
      <c r="B57" s="186">
        <f t="shared" si="0"/>
        <v>3.4539629799999996</v>
      </c>
      <c r="C57" s="186">
        <f t="shared" si="1"/>
        <v>6.343842683</v>
      </c>
      <c r="F57" s="5">
        <v>3453.96298</v>
      </c>
      <c r="G57" s="5">
        <v>6343.842683</v>
      </c>
    </row>
    <row r="58" spans="1:7" ht="15">
      <c r="A58" s="36" t="s">
        <v>56</v>
      </c>
      <c r="B58" s="186">
        <f t="shared" si="0"/>
        <v>1.713448415</v>
      </c>
      <c r="C58" s="186">
        <f t="shared" si="1"/>
        <v>1.136577564</v>
      </c>
      <c r="F58" s="4">
        <v>1713.448415</v>
      </c>
      <c r="G58" s="4">
        <v>1136.577564</v>
      </c>
    </row>
    <row r="59" spans="1:7" ht="15">
      <c r="A59" s="37" t="s">
        <v>57</v>
      </c>
      <c r="B59" s="187">
        <f t="shared" si="0"/>
        <v>13.637073252</v>
      </c>
      <c r="C59" s="187">
        <f t="shared" si="1"/>
        <v>17.729867713</v>
      </c>
      <c r="F59" s="9">
        <v>13637.073252</v>
      </c>
      <c r="G59" s="9">
        <v>17729.867713</v>
      </c>
    </row>
    <row r="60" spans="5:7" ht="15">
      <c r="E60" s="15" t="s">
        <v>221</v>
      </c>
      <c r="F60" s="41">
        <v>143855.35825499997</v>
      </c>
      <c r="G60" s="41">
        <v>116680.322253</v>
      </c>
    </row>
  </sheetData>
  <mergeCells count="3">
    <mergeCell ref="A2:I2"/>
    <mergeCell ref="A29:I29"/>
    <mergeCell ref="A1:J1"/>
  </mergeCells>
  <printOptions/>
  <pageMargins left="0.7" right="0.7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</dc:creator>
  <cp:keywords/>
  <dc:description/>
  <cp:lastModifiedBy>Manuel Da Silva</cp:lastModifiedBy>
  <cp:lastPrinted>2014-10-08T14:15:09Z</cp:lastPrinted>
  <dcterms:created xsi:type="dcterms:W3CDTF">2011-07-21T13:00:16Z</dcterms:created>
  <dcterms:modified xsi:type="dcterms:W3CDTF">2017-12-07T13:24:59Z</dcterms:modified>
  <cp:category/>
  <cp:version/>
  <cp:contentType/>
  <cp:contentStatus/>
</cp:coreProperties>
</file>