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6.xml" ContentType="application/vnd.openxmlformats-officedocument.drawing+xml"/>
  <Override PartName="/xl/worksheets/sheet3.xml" ContentType="application/vnd.openxmlformats-officedocument.spreadsheetml.worksheet+xml"/>
  <Override PartName="/xl/drawings/drawing8.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harts/style1.xml" ContentType="application/vnd.ms-office.chartstyle+xml"/>
  <Override PartName="/xl/charts/colors1.xml" ContentType="application/vnd.ms-office.chartcolorstyle+xml"/>
  <Override PartName="/xl/drawings/drawing1.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430"/>
  <workbookPr/>
  <bookViews>
    <workbookView xWindow="65416" yWindow="65416" windowWidth="29040" windowHeight="15840" tabRatio="517" activeTab="4"/>
  </bookViews>
  <sheets>
    <sheet name="Figure 1" sheetId="56" r:id="rId1"/>
    <sheet name="Figure 2" sheetId="54" r:id="rId2"/>
    <sheet name="Figure 3" sheetId="55" r:id="rId3"/>
    <sheet name="Table1" sheetId="52" r:id="rId4"/>
    <sheet name="Table2" sheetId="53" r:id="rId5"/>
  </sheets>
  <definedNames/>
  <calcPr calcId="191029"/>
  <extLst/>
</workbook>
</file>

<file path=xl/sharedStrings.xml><?xml version="1.0" encoding="utf-8"?>
<sst xmlns="http://schemas.openxmlformats.org/spreadsheetml/2006/main" count="206" uniqueCount="143">
  <si>
    <t>Country</t>
  </si>
  <si>
    <t>SE</t>
  </si>
  <si>
    <t>IE</t>
  </si>
  <si>
    <t>IT</t>
  </si>
  <si>
    <t>FI</t>
  </si>
  <si>
    <t>PT</t>
  </si>
  <si>
    <t>CZ</t>
  </si>
  <si>
    <t>BE</t>
  </si>
  <si>
    <t>AT</t>
  </si>
  <si>
    <t>DE</t>
  </si>
  <si>
    <t>FR</t>
  </si>
  <si>
    <t>ES</t>
  </si>
  <si>
    <t>NL</t>
  </si>
  <si>
    <t>DK</t>
  </si>
  <si>
    <t>Total</t>
  </si>
  <si>
    <t>FRANKFURT/MAIN</t>
  </si>
  <si>
    <t>AMSTERDAM/SCHIPHOL</t>
  </si>
  <si>
    <t>MADRID/BARAJAS</t>
  </si>
  <si>
    <t>ROMA/FIUMICINO</t>
  </si>
  <si>
    <t>PALMA DE MALLORCA</t>
  </si>
  <si>
    <t>MILANO/MALPENSA</t>
  </si>
  <si>
    <t>DUBLIN</t>
  </si>
  <si>
    <t>STOCKHOLM/ARLANDA</t>
  </si>
  <si>
    <t>HAMBURG</t>
  </si>
  <si>
    <t>PRAHA/RUZYNE</t>
  </si>
  <si>
    <t>Extra-EU</t>
  </si>
  <si>
    <t>Intra-EU</t>
  </si>
  <si>
    <t>Jan</t>
  </si>
  <si>
    <t>Feb</t>
  </si>
  <si>
    <t>Mar</t>
  </si>
  <si>
    <t>Apr</t>
  </si>
  <si>
    <t>May</t>
  </si>
  <si>
    <t>Jun</t>
  </si>
  <si>
    <t>Nat.</t>
  </si>
  <si>
    <t>Dec</t>
  </si>
  <si>
    <t>Nov</t>
  </si>
  <si>
    <t>Oct</t>
  </si>
  <si>
    <t>Sep</t>
  </si>
  <si>
    <t>Aug</t>
  </si>
  <si>
    <t>Jul</t>
  </si>
  <si>
    <t>HU</t>
  </si>
  <si>
    <t>PL</t>
  </si>
  <si>
    <t>EL</t>
  </si>
  <si>
    <t>KØBENHAVN/KASTRUP</t>
  </si>
  <si>
    <t>DÜSSELDORF</t>
  </si>
  <si>
    <t>BERLIN/TEGEL</t>
  </si>
  <si>
    <t>HELSINKI/VANTAA</t>
  </si>
  <si>
    <t>Year Y-1</t>
  </si>
  <si>
    <t>Year Y</t>
  </si>
  <si>
    <t>WARSZAWA/CHOPINA</t>
  </si>
  <si>
    <t>BRUSSELS</t>
  </si>
  <si>
    <t>BARCELONA/EL PRAT</t>
  </si>
  <si>
    <t>ATHINAI/ELEFTHERIOS VENIZELOS</t>
  </si>
  <si>
    <t>MALAGA/COSTA DEL SOL</t>
  </si>
  <si>
    <r>
      <t>Source:</t>
    </r>
    <r>
      <rPr>
        <sz val="9"/>
        <rFont val="Arial"/>
        <family val="2"/>
      </rPr>
      <t xml:space="preserve"> Eurostat (online data code: avia_paoc)</t>
    </r>
  </si>
  <si>
    <r>
      <t>Source:</t>
    </r>
    <r>
      <rPr>
        <sz val="9"/>
        <rFont val="Arial"/>
        <family val="2"/>
      </rPr>
      <t xml:space="preserve"> Eurostat (online data code: avia_paoa)</t>
    </r>
  </si>
  <si>
    <t>Belgium</t>
  </si>
  <si>
    <t>Bulgaria</t>
  </si>
  <si>
    <t>Denmark</t>
  </si>
  <si>
    <t>Germany</t>
  </si>
  <si>
    <t>Estonia</t>
  </si>
  <si>
    <t>Ireland</t>
  </si>
  <si>
    <t>Greece</t>
  </si>
  <si>
    <t>Spain</t>
  </si>
  <si>
    <t>France</t>
  </si>
  <si>
    <t>Croatia</t>
  </si>
  <si>
    <t>Italy</t>
  </si>
  <si>
    <t>Cyprus</t>
  </si>
  <si>
    <t>Latvia</t>
  </si>
  <si>
    <t>Lithuania</t>
  </si>
  <si>
    <t>Luxembourg</t>
  </si>
  <si>
    <t>Hungary</t>
  </si>
  <si>
    <t>Malta</t>
  </si>
  <si>
    <t>Netherlands</t>
  </si>
  <si>
    <t>Austria</t>
  </si>
  <si>
    <t>Poland</t>
  </si>
  <si>
    <t>Portugal</t>
  </si>
  <si>
    <t>Romania</t>
  </si>
  <si>
    <t>Slovenia</t>
  </si>
  <si>
    <t>Slovakia</t>
  </si>
  <si>
    <t>Finland</t>
  </si>
  <si>
    <t>Sweden</t>
  </si>
  <si>
    <t>Iceland</t>
  </si>
  <si>
    <t>Norway</t>
  </si>
  <si>
    <t>Switzerland</t>
  </si>
  <si>
    <t>Turkey</t>
  </si>
  <si>
    <t>Montenegro</t>
  </si>
  <si>
    <t>Czechia</t>
  </si>
  <si>
    <t>ALICANTE</t>
  </si>
  <si>
    <t>North Macedonia</t>
  </si>
  <si>
    <t>Serbia</t>
  </si>
  <si>
    <t>PARIS-CHARLES DE GAULLE</t>
  </si>
  <si>
    <t>PARIS-ORLY</t>
  </si>
  <si>
    <t>WIEN-SCHWECHAT</t>
  </si>
  <si>
    <t>BUDAPEST/LISZT FERENC INTERNATIONAL</t>
  </si>
  <si>
    <t>BUCURESTI/HENRI COANDA</t>
  </si>
  <si>
    <t>MÜNCHEN</t>
  </si>
  <si>
    <t>NICE-CÔTE D'AZUR</t>
  </si>
  <si>
    <t>Growth (%)</t>
  </si>
  <si>
    <t>Growth Y-1/Y</t>
  </si>
  <si>
    <t>-</t>
  </si>
  <si>
    <t xml:space="preserve">EU-27 monthly passengers carried </t>
  </si>
  <si>
    <t>Growth M-1/M</t>
  </si>
  <si>
    <t>(million passengers)</t>
  </si>
  <si>
    <t>Growth 2019/2020</t>
  </si>
  <si>
    <t>Rank 2019</t>
  </si>
  <si>
    <t>LISBOA</t>
  </si>
  <si>
    <t>BERGAMO/ORIO AL SERIO</t>
  </si>
  <si>
    <t>PORTO</t>
  </si>
  <si>
    <t>Last update</t>
  </si>
  <si>
    <t>Extracted on</t>
  </si>
  <si>
    <t>Source of data</t>
  </si>
  <si>
    <t>European Organisation for the Safety of Air Navigation (Eurocontrol)</t>
  </si>
  <si>
    <t>UNIT</t>
  </si>
  <si>
    <t>Percentage change m/m-12</t>
  </si>
  <si>
    <t>GEO/TIME</t>
  </si>
  <si>
    <t>EU27</t>
  </si>
  <si>
    <r>
      <t>Source:</t>
    </r>
    <r>
      <rPr>
        <sz val="9"/>
        <rFont val="Arial"/>
        <family val="2"/>
      </rPr>
      <t xml:space="preserve"> European Organisation for the Safety of Air Navigation (Eurocontrol) (online data code: avia_tf_cm)</t>
    </r>
  </si>
  <si>
    <t>(million passengers carried)</t>
  </si>
  <si>
    <t>Change 2019/2018</t>
  </si>
  <si>
    <t>Share on 2020
Total</t>
  </si>
  <si>
    <t>Chnage 2020/2019
based on months available in 2020
(%)</t>
  </si>
  <si>
    <t>Note: Based on passengers carried.</t>
  </si>
  <si>
    <t>(% change compared to the same period of the previous year)</t>
  </si>
  <si>
    <t>EU</t>
  </si>
  <si>
    <t>(thousand passengers carried)</t>
  </si>
  <si>
    <t>Note: The national transport (included in total transport at country level) and intra-EU transport aggregates (included in total transport at EU level) have been calculated so as to exclude double counting by taking into account only departure declarations.</t>
  </si>
  <si>
    <t>Note: The national and intra-EU transport aggregates (included in total transport at EU level) have been calculated so as to exclude double counting by taking into account only departure declarations. The percentages presented next to the arrows correspond to the change between the two periods.</t>
  </si>
  <si>
    <t>Note: Airports are ranked based on the total annual passengers carried in 2019.</t>
  </si>
  <si>
    <t>Airports</t>
  </si>
  <si>
    <t>Change 
first quarter 2020/2019
(%)</t>
  </si>
  <si>
    <t>Change 
second quarter 2020/2019
(%)</t>
  </si>
  <si>
    <t>Commercial flights by reporting country – monthly data (source: Eurocontrol) [avia_tf_cm]</t>
  </si>
  <si>
    <t>Figure 1: Commercial air flights, EU, 2020</t>
  </si>
  <si>
    <t>Figure 2: Air passengers transport, EU, January 2019-December 2020</t>
  </si>
  <si>
    <t>Share of EU-27 monthly passengers carried in 2019 and 2020</t>
  </si>
  <si>
    <t>Figure 3: Air passengers transport, EU, January 2019-December 2020</t>
  </si>
  <si>
    <t>Change 
third quarter 2020/2019
(%)</t>
  </si>
  <si>
    <t>Change 
fourth quarter 2020/2019
(%)</t>
  </si>
  <si>
    <t>Change 
2020/2019
(%)</t>
  </si>
  <si>
    <t>Table 2: Top 30 EU airports, January 2019-December 2020</t>
  </si>
  <si>
    <t>:</t>
  </si>
  <si>
    <t>Table 1: Air passengers transport, January 2019-December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</si>
</sst>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
    <numFmt numFmtId="166" formatCode="#,##0.0_i"/>
    <numFmt numFmtId="167" formatCode="#,##0.000"/>
    <numFmt numFmtId="168" formatCode="dd\.mm\.yy"/>
    <numFmt numFmtId="169" formatCode="#,##0_i"/>
  </numFmts>
  <fonts count="25">
    <font>
      <sz val="10"/>
      <name val="Arial "/>
      <family val="2"/>
    </font>
    <font>
      <sz val="10"/>
      <name val="Arial"/>
      <family val="2"/>
    </font>
    <font>
      <b/>
      <i/>
      <sz val="10"/>
      <name val="Arial "/>
      <family val="2"/>
    </font>
    <font>
      <sz val="9"/>
      <name val="Arial"/>
      <family val="2"/>
    </font>
    <font>
      <b/>
      <sz val="9"/>
      <name val="Arial"/>
      <family val="2"/>
    </font>
    <font>
      <i/>
      <sz val="9"/>
      <name val="Arial"/>
      <family val="2"/>
    </font>
    <font>
      <b/>
      <sz val="9"/>
      <color indexed="8"/>
      <name val="Arial"/>
      <family val="2"/>
    </font>
    <font>
      <sz val="11"/>
      <name val="Arial"/>
      <family val="2"/>
    </font>
    <font>
      <b/>
      <sz val="12"/>
      <name val="Arial"/>
      <family val="2"/>
    </font>
    <font>
      <sz val="8"/>
      <name val="Arial "/>
      <family val="2"/>
    </font>
    <font>
      <b/>
      <sz val="9"/>
      <color theme="0"/>
      <name val="Arial"/>
      <family val="2"/>
    </font>
    <font>
      <sz val="9"/>
      <color theme="0"/>
      <name val="Arial"/>
      <family val="2"/>
    </font>
    <font>
      <sz val="8"/>
      <color theme="0"/>
      <name val="Arial"/>
      <family val="2"/>
    </font>
    <font>
      <sz val="7"/>
      <color theme="0"/>
      <name val="Arial"/>
      <family val="2"/>
    </font>
    <font>
      <sz val="8"/>
      <name val="Arial"/>
      <family val="2"/>
    </font>
    <font>
      <b/>
      <sz val="12"/>
      <color rgb="FF000000"/>
      <name val="Arial"/>
      <family val="2"/>
    </font>
    <font>
      <sz val="12"/>
      <color rgb="FF000000"/>
      <name val="Arial"/>
      <family val="2"/>
    </font>
    <font>
      <sz val="12"/>
      <name val="Arial"/>
      <family val="2"/>
    </font>
    <font>
      <i/>
      <sz val="12"/>
      <name val="Arial"/>
      <family val="2"/>
    </font>
    <font>
      <sz val="8"/>
      <color rgb="FF000000"/>
      <name val="Arial Narrow"/>
      <family val="2"/>
    </font>
    <font>
      <sz val="10"/>
      <color rgb="FF000000"/>
      <name val="Arial"/>
      <family val="2"/>
    </font>
    <font>
      <b/>
      <sz val="18"/>
      <color rgb="FF000000"/>
      <name val="Arial"/>
      <family val="2"/>
    </font>
    <font>
      <b/>
      <sz val="10"/>
      <color rgb="FF000000"/>
      <name val="Arial"/>
      <family val="2"/>
    </font>
    <font>
      <b/>
      <sz val="11"/>
      <color rgb="FF000000"/>
      <name val="Arial"/>
      <family val="2"/>
    </font>
    <font>
      <sz val="11"/>
      <color rgb="FF000000"/>
      <name val="Arial"/>
      <family val="2"/>
    </font>
  </fonts>
  <fills count="6">
    <fill>
      <patternFill/>
    </fill>
    <fill>
      <patternFill patternType="gray125"/>
    </fill>
    <fill>
      <patternFill patternType="solid">
        <fgColor theme="0"/>
        <bgColor indexed="64"/>
      </patternFill>
    </fill>
    <fill>
      <patternFill patternType="solid">
        <fgColor indexed="9"/>
        <bgColor indexed="64"/>
      </patternFill>
    </fill>
    <fill>
      <patternFill patternType="solid">
        <fgColor theme="4" tint="0.7999799847602844"/>
        <bgColor indexed="64"/>
      </patternFill>
    </fill>
    <fill>
      <patternFill patternType="solid">
        <fgColor theme="4" tint="0.5999900102615356"/>
        <bgColor indexed="64"/>
      </patternFill>
    </fill>
  </fills>
  <borders count="66">
    <border>
      <left/>
      <right/>
      <top/>
      <bottom/>
      <diagonal/>
    </border>
    <border>
      <left style="thin">
        <color indexed="9"/>
      </left>
      <right style="thin">
        <color indexed="9"/>
      </right>
      <top style="thin">
        <color indexed="9"/>
      </top>
      <bottom style="thin">
        <color indexed="9"/>
      </bottom>
    </border>
    <border>
      <left style="thin"/>
      <right/>
      <top style="hair">
        <color rgb="FFC0C0C0"/>
      </top>
      <bottom style="hair">
        <color rgb="FFC0C0C0"/>
      </bottom>
    </border>
    <border>
      <left style="thin"/>
      <right/>
      <top style="hair">
        <color rgb="FFC0C0C0"/>
      </top>
      <bottom style="thin">
        <color rgb="FF000000"/>
      </bottom>
    </border>
    <border>
      <left style="thin"/>
      <right/>
      <top/>
      <bottom style="hair">
        <color rgb="FFC0C0C0"/>
      </bottom>
    </border>
    <border>
      <left/>
      <right/>
      <top style="thin">
        <color rgb="FF000000"/>
      </top>
      <bottom/>
    </border>
    <border>
      <left style="hair">
        <color rgb="FFA6A6A6"/>
      </left>
      <right/>
      <top style="thin">
        <color rgb="FF000000"/>
      </top>
      <bottom style="thin">
        <color rgb="FF000000"/>
      </bottom>
    </border>
    <border>
      <left/>
      <right/>
      <top style="hair">
        <color rgb="FFC0C0C0"/>
      </top>
      <bottom style="hair">
        <color rgb="FFC0C0C0"/>
      </bottom>
    </border>
    <border>
      <left/>
      <right/>
      <top style="hair">
        <color rgb="FFC0C0C0"/>
      </top>
      <bottom/>
    </border>
    <border>
      <left/>
      <right/>
      <top style="hair">
        <color rgb="FFC0C0C0"/>
      </top>
      <bottom style="thin">
        <color rgb="FF000000"/>
      </bottom>
    </border>
    <border>
      <left style="thin"/>
      <right/>
      <top style="thin">
        <color rgb="FF000000"/>
      </top>
      <bottom style="hair">
        <color rgb="FFC0C0C0"/>
      </bottom>
    </border>
    <border>
      <left style="thin"/>
      <right/>
      <top style="hair">
        <color rgb="FFC0C0C0"/>
      </top>
      <bottom/>
    </border>
    <border>
      <left style="hair">
        <color rgb="FFA6A6A6"/>
      </left>
      <right/>
      <top style="thin">
        <color rgb="FF000000"/>
      </top>
      <bottom style="hair">
        <color rgb="FFC0C0C0"/>
      </bottom>
    </border>
    <border>
      <left style="hair">
        <color rgb="FFA6A6A6"/>
      </left>
      <right/>
      <top style="hair">
        <color rgb="FFC0C0C0"/>
      </top>
      <bottom style="hair">
        <color rgb="FFC0C0C0"/>
      </bottom>
    </border>
    <border>
      <left style="hair">
        <color rgb="FFA6A6A6"/>
      </left>
      <right/>
      <top style="hair">
        <color rgb="FFC0C0C0"/>
      </top>
      <bottom/>
    </border>
    <border>
      <left style="hair">
        <color rgb="FFA6A6A6"/>
      </left>
      <right/>
      <top style="hair">
        <color rgb="FFC0C0C0"/>
      </top>
      <bottom style="thin">
        <color rgb="FF000000"/>
      </bottom>
    </border>
    <border>
      <left/>
      <right/>
      <top/>
      <bottom style="hair">
        <color rgb="FFC0C0C0"/>
      </bottom>
    </border>
    <border>
      <left style="hair">
        <color rgb="FFA6A6A6"/>
      </left>
      <right/>
      <top/>
      <bottom style="hair">
        <color rgb="FFC0C0C0"/>
      </bottom>
    </border>
    <border>
      <left/>
      <right/>
      <top/>
      <bottom style="thin">
        <color rgb="FF000000"/>
      </bottom>
    </border>
    <border>
      <left style="thin"/>
      <right/>
      <top/>
      <bottom style="thin">
        <color rgb="FF000000"/>
      </bottom>
    </border>
    <border>
      <left style="hair">
        <color rgb="FFA6A6A6"/>
      </left>
      <right/>
      <top/>
      <bottom style="thin">
        <color rgb="FF000000"/>
      </bottom>
    </border>
    <border>
      <left/>
      <right style="thin"/>
      <top/>
      <bottom style="thin">
        <color rgb="FF000000"/>
      </bottom>
    </border>
    <border>
      <left style="thin"/>
      <right style="thin"/>
      <top style="thin"/>
      <bottom style="thin"/>
    </border>
    <border>
      <left/>
      <right/>
      <top style="thin">
        <color rgb="FF000000"/>
      </top>
      <bottom style="thin">
        <color rgb="FF000000"/>
      </bottom>
    </border>
    <border>
      <left/>
      <right style="thin"/>
      <top style="thin"/>
      <bottom style="thin"/>
    </border>
    <border>
      <left/>
      <right/>
      <top/>
      <bottom style="hair">
        <color indexed="11"/>
      </bottom>
    </border>
    <border>
      <left/>
      <right/>
      <top style="hair">
        <color indexed="11"/>
      </top>
      <bottom style="hair">
        <color indexed="11"/>
      </bottom>
    </border>
    <border>
      <left/>
      <right/>
      <top style="hair">
        <color indexed="11"/>
      </top>
      <bottom/>
    </border>
    <border>
      <left/>
      <right/>
      <top style="hair">
        <color indexed="11"/>
      </top>
      <bottom style="thin">
        <color rgb="FF000000"/>
      </bottom>
    </border>
    <border>
      <left/>
      <right/>
      <top/>
      <bottom style="hair">
        <color theme="0" tint="-0.24993999302387238"/>
      </bottom>
    </border>
    <border>
      <left/>
      <right/>
      <top style="hair">
        <color theme="0" tint="-0.24993999302387238"/>
      </top>
      <bottom style="hair">
        <color theme="0" tint="-0.24993999302387238"/>
      </bottom>
    </border>
    <border>
      <left/>
      <right/>
      <top style="hair">
        <color theme="0" tint="-0.24993999302387238"/>
      </top>
      <bottom style="thin"/>
    </border>
    <border>
      <left/>
      <right/>
      <top style="hair">
        <color theme="0" tint="-0.24993999302387238"/>
      </top>
      <bottom/>
    </border>
    <border>
      <left style="hair">
        <color rgb="FFA6A6A6"/>
      </left>
      <right/>
      <top/>
      <bottom style="hair">
        <color indexed="11"/>
      </bottom>
    </border>
    <border>
      <left style="hair">
        <color rgb="FFA6A6A6"/>
      </left>
      <right/>
      <top style="hair">
        <color indexed="11"/>
      </top>
      <bottom style="thin">
        <color rgb="FF000000"/>
      </bottom>
    </border>
    <border>
      <left style="hair">
        <color rgb="FFA6A6A6"/>
      </left>
      <right/>
      <top style="hair">
        <color indexed="11"/>
      </top>
      <bottom style="hair">
        <color indexed="11"/>
      </bottom>
    </border>
    <border>
      <left style="hair">
        <color rgb="FFA6A6A6"/>
      </left>
      <right/>
      <top style="hair">
        <color indexed="11"/>
      </top>
      <bottom/>
    </border>
    <border>
      <left style="hair">
        <color rgb="FFA6A6A6"/>
      </left>
      <right/>
      <top/>
      <bottom style="hair">
        <color theme="0" tint="-0.24993999302387238"/>
      </bottom>
    </border>
    <border>
      <left style="hair">
        <color rgb="FFA6A6A6"/>
      </left>
      <right/>
      <top style="hair">
        <color theme="0" tint="-0.24993999302387238"/>
      </top>
      <bottom style="hair">
        <color theme="0" tint="-0.24993999302387238"/>
      </bottom>
    </border>
    <border>
      <left style="hair">
        <color rgb="FFA6A6A6"/>
      </left>
      <right/>
      <top style="hair">
        <color theme="0" tint="-0.24993999302387238"/>
      </top>
      <bottom style="thin"/>
    </border>
    <border>
      <left style="hair">
        <color indexed="22"/>
      </left>
      <right/>
      <top style="thin">
        <color rgb="FF000000"/>
      </top>
      <bottom style="thin">
        <color rgb="FF000000"/>
      </bottom>
    </border>
    <border>
      <left/>
      <right/>
      <top style="hair">
        <color indexed="11"/>
      </top>
      <bottom style="thin"/>
    </border>
    <border>
      <left/>
      <right style="hair">
        <color rgb="FFA6A6A6"/>
      </right>
      <top style="hair">
        <color rgb="FFC0C0C0"/>
      </top>
      <bottom/>
    </border>
    <border>
      <left/>
      <right style="hair">
        <color rgb="FFA6A6A6"/>
      </right>
      <top style="thin">
        <color rgb="FF000000"/>
      </top>
      <bottom style="thin">
        <color rgb="FF000000"/>
      </bottom>
    </border>
    <border>
      <left/>
      <right style="hair">
        <color rgb="FFA6A6A6"/>
      </right>
      <top/>
      <bottom style="hair">
        <color indexed="11"/>
      </bottom>
    </border>
    <border>
      <left/>
      <right style="hair">
        <color rgb="FFA6A6A6"/>
      </right>
      <top/>
      <bottom/>
    </border>
    <border>
      <left/>
      <right style="hair">
        <color rgb="FFA6A6A6"/>
      </right>
      <top style="hair">
        <color indexed="11"/>
      </top>
      <bottom style="thin">
        <color rgb="FF000000"/>
      </bottom>
    </border>
    <border>
      <left/>
      <right style="hair">
        <color rgb="FFA6A6A6"/>
      </right>
      <top/>
      <bottom style="hair">
        <color theme="0" tint="-0.24993999302387238"/>
      </bottom>
    </border>
    <border>
      <left/>
      <right style="hair">
        <color rgb="FFA6A6A6"/>
      </right>
      <top style="hair">
        <color theme="0" tint="-0.24993999302387238"/>
      </top>
      <bottom style="hair">
        <color theme="0" tint="-0.24993999302387238"/>
      </bottom>
    </border>
    <border>
      <left/>
      <right style="hair">
        <color rgb="FFA6A6A6"/>
      </right>
      <top style="hair">
        <color theme="0" tint="-0.24993999302387238"/>
      </top>
      <bottom style="thin"/>
    </border>
    <border>
      <left/>
      <right style="hair">
        <color rgb="FFA6A6A6"/>
      </right>
      <top style="hair">
        <color theme="0" tint="-0.24993999302387238"/>
      </top>
      <bottom/>
    </border>
    <border>
      <left style="hair">
        <color rgb="FFA6A6A6"/>
      </left>
      <right/>
      <top style="hair">
        <color theme="0" tint="-0.24993999302387238"/>
      </top>
      <bottom/>
    </border>
    <border>
      <left/>
      <right/>
      <top style="hair">
        <color theme="0" tint="-0.24993999302387238"/>
      </top>
      <bottom style="thin">
        <color rgb="FF000000"/>
      </bottom>
    </border>
    <border>
      <left/>
      <right style="hair">
        <color rgb="FFA6A6A6"/>
      </right>
      <top style="hair">
        <color rgb="FFC0C0C0"/>
      </top>
      <bottom style="thin">
        <color rgb="FF000000"/>
      </bottom>
    </border>
    <border>
      <left/>
      <right style="hair">
        <color rgb="FFA6A6A6"/>
      </right>
      <top style="hair">
        <color indexed="11"/>
      </top>
      <bottom style="hair">
        <color indexed="11"/>
      </bottom>
    </border>
    <border>
      <left style="hair">
        <color rgb="FFA6A6A6"/>
      </left>
      <right style="hair">
        <color rgb="FFA6A6A6"/>
      </right>
      <top/>
      <bottom style="hair">
        <color indexed="11"/>
      </bottom>
    </border>
    <border>
      <left style="hair">
        <color rgb="FFA6A6A6"/>
      </left>
      <right style="hair">
        <color rgb="FFA6A6A6"/>
      </right>
      <top style="hair">
        <color indexed="11"/>
      </top>
      <bottom style="thin"/>
    </border>
    <border>
      <left style="hair">
        <color rgb="FFA6A6A6"/>
      </left>
      <right/>
      <top style="thin"/>
      <bottom style="hair">
        <color indexed="11"/>
      </bottom>
    </border>
    <border>
      <left style="hair">
        <color rgb="FFA6A6A6"/>
      </left>
      <right/>
      <top style="hair">
        <color indexed="11"/>
      </top>
      <bottom style="thin"/>
    </border>
    <border>
      <left style="hair">
        <color rgb="FFA6A6A6"/>
      </left>
      <right/>
      <top style="thin"/>
      <bottom style="hair">
        <color rgb="FFC0C0C0"/>
      </bottom>
    </border>
    <border>
      <left style="hair">
        <color rgb="FFA6A6A6"/>
      </left>
      <right/>
      <top style="thin">
        <color rgb="FF000000"/>
      </top>
      <bottom/>
    </border>
    <border>
      <left/>
      <right/>
      <top style="thin">
        <color rgb="FF000000"/>
      </top>
      <bottom style="hair">
        <color indexed="11"/>
      </bottom>
    </border>
    <border>
      <left/>
      <right/>
      <top style="thin">
        <color rgb="FF000000"/>
      </top>
      <bottom style="hair">
        <color rgb="FFC0C0C0"/>
      </bottom>
    </border>
    <border>
      <left/>
      <right style="hair">
        <color rgb="FFA6A6A6"/>
      </right>
      <top style="thin">
        <color rgb="FF000000"/>
      </top>
      <bottom style="hair">
        <color rgb="FFC0C0C0"/>
      </bottom>
    </border>
    <border>
      <left style="hair">
        <color rgb="FFA6A6A6"/>
      </left>
      <right style="hair">
        <color rgb="FFA6A6A6"/>
      </right>
      <top style="thin">
        <color rgb="FF000000"/>
      </top>
      <bottom style="hair">
        <color rgb="FFC0C0C0"/>
      </bottom>
    </border>
    <border>
      <left style="hair">
        <color rgb="FFA6A6A6"/>
      </left>
      <right style="hair">
        <color rgb="FFA6A6A6"/>
      </right>
      <top style="hair">
        <color rgb="FFC0C0C0"/>
      </top>
      <bottom style="thin">
        <color rgb="FF000000"/>
      </botto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2"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9" fontId="1" fillId="0" borderId="0" applyFont="0" applyFill="0" applyBorder="0" applyAlignment="0" applyProtection="0"/>
    <xf numFmtId="0" fontId="7" fillId="0" borderId="0">
      <alignment/>
      <protection/>
    </xf>
    <xf numFmtId="166" fontId="3" fillId="0" borderId="0" applyFill="0" applyBorder="0" applyProtection="0">
      <alignment horizontal="right"/>
    </xf>
  </cellStyleXfs>
  <cellXfs count="178">
    <xf numFmtId="0" fontId="0" fillId="0" borderId="0" xfId="0"/>
    <xf numFmtId="1" fontId="3" fillId="0" borderId="1" xfId="0" applyNumberFormat="1" applyFont="1" applyFill="1" applyBorder="1" applyAlignment="1">
      <alignment horizontal="right" vertical="center"/>
    </xf>
    <xf numFmtId="0" fontId="3" fillId="0" borderId="0" xfId="0" applyFont="1"/>
    <xf numFmtId="0" fontId="3" fillId="0" borderId="0" xfId="21" applyFont="1">
      <alignment/>
      <protection/>
    </xf>
    <xf numFmtId="1" fontId="3" fillId="2" borderId="0" xfId="21" applyNumberFormat="1" applyFont="1" applyFill="1" applyBorder="1">
      <alignment/>
      <protection/>
    </xf>
    <xf numFmtId="1" fontId="3" fillId="0" borderId="0" xfId="0" applyNumberFormat="1" applyFont="1"/>
    <xf numFmtId="10" fontId="3" fillId="0" borderId="0" xfId="21" applyNumberFormat="1" applyFont="1">
      <alignment/>
      <protection/>
    </xf>
    <xf numFmtId="3" fontId="3" fillId="0" borderId="0" xfId="0" applyNumberFormat="1" applyFont="1"/>
    <xf numFmtId="0" fontId="3" fillId="3" borderId="0" xfId="21" applyFont="1" applyFill="1">
      <alignment/>
      <protection/>
    </xf>
    <xf numFmtId="0" fontId="4" fillId="2" borderId="0" xfId="0" applyFont="1" applyFill="1" applyBorder="1" applyAlignment="1">
      <alignment horizontal="center" vertical="center" wrapText="1"/>
    </xf>
    <xf numFmtId="9" fontId="3" fillId="0" borderId="0" xfId="21" applyNumberFormat="1" applyFont="1">
      <alignment/>
      <protection/>
    </xf>
    <xf numFmtId="0" fontId="5" fillId="0" borderId="0" xfId="0" applyFont="1" applyAlignment="1">
      <alignment wrapText="1"/>
    </xf>
    <xf numFmtId="0" fontId="3" fillId="0" borderId="0" xfId="21" applyFont="1" applyFill="1">
      <alignment/>
      <protection/>
    </xf>
    <xf numFmtId="0" fontId="3" fillId="0" borderId="0" xfId="21" applyFont="1" applyAlignment="1">
      <alignment horizontal="left"/>
      <protection/>
    </xf>
    <xf numFmtId="0" fontId="4" fillId="0" borderId="0" xfId="0" applyNumberFormat="1" applyFont="1" applyFill="1" applyBorder="1" applyAlignment="1">
      <alignment horizontal="center" vertical="center"/>
    </xf>
    <xf numFmtId="1" fontId="6" fillId="0" borderId="1" xfId="0" applyNumberFormat="1" applyFont="1" applyFill="1" applyBorder="1" applyAlignment="1">
      <alignment horizontal="right" vertical="center"/>
    </xf>
    <xf numFmtId="0" fontId="6" fillId="0" borderId="1" xfId="0" applyNumberFormat="1" applyFont="1" applyFill="1" applyBorder="1" applyAlignment="1">
      <alignment horizontal="left" vertical="center"/>
    </xf>
    <xf numFmtId="4" fontId="6" fillId="0" borderId="1" xfId="0" applyNumberFormat="1" applyFont="1" applyFill="1" applyBorder="1" applyAlignment="1">
      <alignment horizontal="right" vertical="center"/>
    </xf>
    <xf numFmtId="0" fontId="3" fillId="0" borderId="0" xfId="21" applyFont="1" applyAlignment="1">
      <alignment horizontal="center" vertical="center"/>
      <protection/>
    </xf>
    <xf numFmtId="0" fontId="3" fillId="0" borderId="0" xfId="0" applyFont="1" applyAlignment="1">
      <alignment horizontal="left"/>
    </xf>
    <xf numFmtId="0" fontId="5" fillId="0" borderId="0" xfId="0" applyFont="1"/>
    <xf numFmtId="4" fontId="3" fillId="0" borderId="0" xfId="21" applyNumberFormat="1" applyFont="1">
      <alignment/>
      <protection/>
    </xf>
    <xf numFmtId="0" fontId="4" fillId="0" borderId="0" xfId="0" applyFont="1"/>
    <xf numFmtId="0" fontId="10" fillId="2" borderId="0" xfId="0" applyFont="1" applyFill="1" applyBorder="1" applyAlignment="1">
      <alignment horizontal="center" vertical="center" wrapText="1"/>
    </xf>
    <xf numFmtId="0" fontId="11" fillId="2" borderId="0" xfId="21" applyFont="1" applyFill="1" applyBorder="1">
      <alignment/>
      <protection/>
    </xf>
    <xf numFmtId="1" fontId="11" fillId="2" borderId="0" xfId="21" applyNumberFormat="1" applyFont="1" applyFill="1" applyBorder="1">
      <alignment/>
      <protection/>
    </xf>
    <xf numFmtId="0" fontId="11" fillId="2" borderId="0" xfId="0" applyFont="1" applyFill="1" applyBorder="1"/>
    <xf numFmtId="3" fontId="12" fillId="2" borderId="0" xfId="21" applyNumberFormat="1" applyFont="1" applyFill="1" applyBorder="1">
      <alignment/>
      <protection/>
    </xf>
    <xf numFmtId="9" fontId="11" fillId="2" borderId="0" xfId="21" applyNumberFormat="1" applyFont="1" applyFill="1" applyBorder="1">
      <alignment/>
      <protection/>
    </xf>
    <xf numFmtId="164" fontId="11" fillId="2" borderId="0" xfId="21" applyNumberFormat="1" applyFont="1" applyFill="1" applyBorder="1">
      <alignment/>
      <protection/>
    </xf>
    <xf numFmtId="3" fontId="13" fillId="2" borderId="0" xfId="21" applyNumberFormat="1" applyFont="1" applyFill="1" applyBorder="1">
      <alignment/>
      <protection/>
    </xf>
    <xf numFmtId="0" fontId="3" fillId="2" borderId="0" xfId="0" applyFont="1" applyFill="1" applyBorder="1"/>
    <xf numFmtId="17" fontId="4" fillId="2" borderId="0" xfId="0" applyNumberFormat="1" applyFont="1" applyFill="1" applyBorder="1" applyAlignment="1">
      <alignment horizontal="center" vertical="center" wrapText="1"/>
    </xf>
    <xf numFmtId="0" fontId="3" fillId="2" borderId="0" xfId="21" applyFont="1" applyFill="1" applyBorder="1">
      <alignment/>
      <protection/>
    </xf>
    <xf numFmtId="10" fontId="3" fillId="2" borderId="0" xfId="21" applyNumberFormat="1" applyFont="1" applyFill="1" applyBorder="1">
      <alignment/>
      <protection/>
    </xf>
    <xf numFmtId="164" fontId="3" fillId="2" borderId="0" xfId="22" applyNumberFormat="1" applyFont="1" applyFill="1" applyBorder="1"/>
    <xf numFmtId="9" fontId="3" fillId="2" borderId="0" xfId="21" applyNumberFormat="1" applyFont="1" applyFill="1" applyBorder="1">
      <alignment/>
      <protection/>
    </xf>
    <xf numFmtId="164" fontId="3" fillId="2" borderId="0" xfId="21" applyNumberFormat="1" applyFont="1" applyFill="1" applyBorder="1">
      <alignment/>
      <protection/>
    </xf>
    <xf numFmtId="164" fontId="3" fillId="2" borderId="0" xfId="15" applyNumberFormat="1" applyFont="1" applyFill="1" applyBorder="1"/>
    <xf numFmtId="164" fontId="3" fillId="0" borderId="2" xfId="15" applyNumberFormat="1" applyFont="1" applyFill="1" applyBorder="1" applyAlignment="1">
      <alignment horizontal="right"/>
    </xf>
    <xf numFmtId="164" fontId="3" fillId="0" borderId="3" xfId="15" applyNumberFormat="1" applyFont="1" applyFill="1" applyBorder="1" applyAlignment="1">
      <alignment horizontal="right"/>
    </xf>
    <xf numFmtId="164" fontId="3" fillId="0" borderId="4" xfId="15" applyNumberFormat="1" applyFont="1" applyFill="1" applyBorder="1" applyAlignment="1">
      <alignment horizontal="right"/>
    </xf>
    <xf numFmtId="0" fontId="3" fillId="0" borderId="0" xfId="0" applyFont="1" applyBorder="1"/>
    <xf numFmtId="17" fontId="4" fillId="4" borderId="5" xfId="21" applyNumberFormat="1" applyFont="1" applyFill="1" applyBorder="1" applyAlignment="1">
      <alignment horizontal="center" vertical="center"/>
      <protection/>
    </xf>
    <xf numFmtId="165" fontId="1" fillId="0" borderId="6" xfId="21" applyNumberFormat="1" applyFont="1" applyFill="1" applyBorder="1" applyAlignment="1">
      <alignment horizontal="right" vertical="center"/>
      <protection/>
    </xf>
    <xf numFmtId="0" fontId="4" fillId="5" borderId="7" xfId="0" applyFont="1" applyFill="1" applyBorder="1" applyAlignment="1">
      <alignment horizontal="left" vertical="center" wrapText="1"/>
    </xf>
    <xf numFmtId="0" fontId="4" fillId="5" borderId="8" xfId="0" applyFont="1" applyFill="1" applyBorder="1" applyAlignment="1">
      <alignment horizontal="left" vertical="center" wrapText="1"/>
    </xf>
    <xf numFmtId="0" fontId="4" fillId="5" borderId="9" xfId="0" applyFont="1" applyFill="1" applyBorder="1" applyAlignment="1">
      <alignment horizontal="left" vertical="center" wrapText="1"/>
    </xf>
    <xf numFmtId="167" fontId="14" fillId="0" borderId="10" xfId="21" applyNumberFormat="1" applyFont="1" applyFill="1" applyBorder="1" applyAlignment="1">
      <alignment horizontal="right" vertical="center"/>
      <protection/>
    </xf>
    <xf numFmtId="167" fontId="14" fillId="0" borderId="2" xfId="21" applyNumberFormat="1" applyFont="1" applyFill="1" applyBorder="1" applyAlignment="1">
      <alignment horizontal="right" vertical="center"/>
      <protection/>
    </xf>
    <xf numFmtId="164" fontId="3" fillId="0" borderId="11" xfId="15" applyNumberFormat="1" applyFont="1" applyFill="1" applyBorder="1" applyAlignment="1">
      <alignment horizontal="right"/>
    </xf>
    <xf numFmtId="167" fontId="14" fillId="0" borderId="12" xfId="21" applyNumberFormat="1" applyFont="1" applyFill="1" applyBorder="1" applyAlignment="1">
      <alignment horizontal="right" vertical="center"/>
      <protection/>
    </xf>
    <xf numFmtId="167" fontId="14" fillId="0" borderId="13" xfId="21" applyNumberFormat="1" applyFont="1" applyFill="1" applyBorder="1" applyAlignment="1">
      <alignment horizontal="right" vertical="center"/>
      <protection/>
    </xf>
    <xf numFmtId="164" fontId="3" fillId="0" borderId="14" xfId="15" applyNumberFormat="1" applyFont="1" applyFill="1" applyBorder="1" applyAlignment="1">
      <alignment horizontal="right"/>
    </xf>
    <xf numFmtId="164" fontId="3" fillId="0" borderId="15" xfId="15" applyNumberFormat="1" applyFont="1" applyFill="1" applyBorder="1" applyAlignment="1">
      <alignment horizontal="right"/>
    </xf>
    <xf numFmtId="0" fontId="4" fillId="5" borderId="16" xfId="0" applyFont="1" applyFill="1" applyBorder="1" applyAlignment="1">
      <alignment horizontal="left" vertical="center" wrapText="1"/>
    </xf>
    <xf numFmtId="3" fontId="14" fillId="0" borderId="4" xfId="21" applyNumberFormat="1" applyFont="1" applyFill="1" applyBorder="1" applyAlignment="1">
      <alignment horizontal="right" vertical="center"/>
      <protection/>
    </xf>
    <xf numFmtId="3" fontId="14" fillId="0" borderId="2" xfId="21" applyNumberFormat="1" applyFont="1" applyFill="1" applyBorder="1" applyAlignment="1">
      <alignment horizontal="right" vertical="center"/>
      <protection/>
    </xf>
    <xf numFmtId="3" fontId="14" fillId="0" borderId="11" xfId="21" applyNumberFormat="1" applyFont="1" applyFill="1" applyBorder="1" applyAlignment="1">
      <alignment horizontal="right" vertical="center"/>
      <protection/>
    </xf>
    <xf numFmtId="3" fontId="14" fillId="0" borderId="17" xfId="21" applyNumberFormat="1" applyFont="1" applyFill="1" applyBorder="1" applyAlignment="1">
      <alignment horizontal="right" vertical="center"/>
      <protection/>
    </xf>
    <xf numFmtId="3" fontId="14" fillId="0" borderId="13" xfId="21" applyNumberFormat="1" applyFont="1" applyFill="1" applyBorder="1" applyAlignment="1">
      <alignment horizontal="right" vertical="center"/>
      <protection/>
    </xf>
    <xf numFmtId="3" fontId="14" fillId="0" borderId="14" xfId="21" applyNumberFormat="1" applyFont="1" applyFill="1" applyBorder="1" applyAlignment="1">
      <alignment horizontal="right" vertical="center"/>
      <protection/>
    </xf>
    <xf numFmtId="3" fontId="14" fillId="0" borderId="3" xfId="21" applyNumberFormat="1" applyFont="1" applyFill="1" applyBorder="1" applyAlignment="1">
      <alignment horizontal="right" vertical="center"/>
      <protection/>
    </xf>
    <xf numFmtId="3" fontId="14" fillId="0" borderId="15" xfId="21" applyNumberFormat="1" applyFont="1" applyFill="1" applyBorder="1" applyAlignment="1">
      <alignment horizontal="right" vertical="center"/>
      <protection/>
    </xf>
    <xf numFmtId="0" fontId="4" fillId="4" borderId="18" xfId="0" applyFont="1" applyFill="1" applyBorder="1" applyAlignment="1">
      <alignment horizontal="center" vertical="center" wrapText="1"/>
    </xf>
    <xf numFmtId="0" fontId="4" fillId="4" borderId="19" xfId="21" applyFont="1" applyFill="1" applyBorder="1" applyAlignment="1">
      <alignment horizontal="center" vertical="center"/>
      <protection/>
    </xf>
    <xf numFmtId="0" fontId="4" fillId="4" borderId="20" xfId="21" applyFont="1" applyFill="1" applyBorder="1" applyAlignment="1">
      <alignment horizontal="center" vertical="center"/>
      <protection/>
    </xf>
    <xf numFmtId="0" fontId="4" fillId="4" borderId="19" xfId="21" applyFont="1" applyFill="1" applyBorder="1" applyAlignment="1">
      <alignment horizontal="center" vertical="center" wrapText="1"/>
      <protection/>
    </xf>
    <xf numFmtId="0" fontId="3" fillId="0" borderId="18" xfId="0" applyFont="1" applyBorder="1"/>
    <xf numFmtId="0" fontId="4" fillId="4" borderId="21" xfId="0" applyFont="1" applyFill="1" applyBorder="1" applyAlignment="1">
      <alignment horizontal="center" vertical="center" wrapText="1"/>
    </xf>
    <xf numFmtId="0" fontId="4" fillId="4" borderId="22" xfId="21" applyFont="1" applyFill="1" applyBorder="1" applyAlignment="1">
      <alignment horizontal="center" vertical="center" wrapText="1"/>
      <protection/>
    </xf>
    <xf numFmtId="164" fontId="3" fillId="0" borderId="22" xfId="15" applyNumberFormat="1" applyFont="1" applyFill="1" applyBorder="1" applyAlignment="1">
      <alignment horizontal="right"/>
    </xf>
    <xf numFmtId="165" fontId="1" fillId="0" borderId="23" xfId="21" applyNumberFormat="1" applyFont="1" applyFill="1" applyBorder="1" applyAlignment="1">
      <alignment horizontal="right" vertical="center"/>
      <protection/>
    </xf>
    <xf numFmtId="0" fontId="4" fillId="4" borderId="24" xfId="0" applyFont="1" applyFill="1" applyBorder="1" applyAlignment="1">
      <alignment horizontal="center" vertical="center"/>
    </xf>
    <xf numFmtId="0" fontId="4" fillId="5" borderId="24" xfId="0" applyFont="1" applyFill="1" applyBorder="1" applyAlignment="1">
      <alignment horizontal="left" vertical="center" wrapText="1"/>
    </xf>
    <xf numFmtId="0" fontId="1" fillId="0" borderId="0" xfId="0" applyFont="1"/>
    <xf numFmtId="168" fontId="1" fillId="0" borderId="0" xfId="0" applyNumberFormat="1" applyFont="1"/>
    <xf numFmtId="165" fontId="14" fillId="0" borderId="10" xfId="21" applyNumberFormat="1" applyFont="1" applyFill="1" applyBorder="1" applyAlignment="1">
      <alignment horizontal="right" vertical="center"/>
      <protection/>
    </xf>
    <xf numFmtId="0" fontId="15" fillId="0" borderId="0" xfId="0" applyFont="1" applyAlignment="1">
      <alignment horizontal="left" vertical="center" readingOrder="1"/>
    </xf>
    <xf numFmtId="0" fontId="5" fillId="0" borderId="0" xfId="0" applyFont="1" applyAlignment="1">
      <alignment/>
    </xf>
    <xf numFmtId="0" fontId="8" fillId="3" borderId="0" xfId="21" applyFont="1" applyFill="1" applyAlignment="1">
      <alignment horizontal="left"/>
      <protection/>
    </xf>
    <xf numFmtId="0" fontId="4" fillId="4" borderId="8" xfId="21" applyFont="1" applyFill="1" applyBorder="1" applyAlignment="1">
      <alignment horizontal="center" vertical="center"/>
      <protection/>
    </xf>
    <xf numFmtId="0" fontId="4" fillId="4" borderId="9" xfId="21" applyFont="1" applyFill="1" applyBorder="1" applyAlignment="1">
      <alignment horizontal="center" vertical="center"/>
      <protection/>
    </xf>
    <xf numFmtId="0" fontId="4" fillId="0" borderId="25" xfId="21" applyFont="1" applyFill="1" applyBorder="1" applyAlignment="1">
      <alignment horizontal="left" vertical="center"/>
      <protection/>
    </xf>
    <xf numFmtId="0" fontId="4" fillId="0" borderId="26" xfId="21" applyFont="1" applyFill="1" applyBorder="1" applyAlignment="1">
      <alignment horizontal="left" vertical="center"/>
      <protection/>
    </xf>
    <xf numFmtId="0" fontId="4" fillId="0" borderId="27" xfId="21" applyFont="1" applyFill="1" applyBorder="1" applyAlignment="1">
      <alignment horizontal="left" vertical="center"/>
      <protection/>
    </xf>
    <xf numFmtId="0" fontId="4" fillId="0" borderId="28" xfId="21" applyFont="1" applyFill="1" applyBorder="1" applyAlignment="1">
      <alignment horizontal="left" vertical="center"/>
      <protection/>
    </xf>
    <xf numFmtId="0" fontId="4" fillId="0" borderId="26" xfId="21" applyFont="1" applyFill="1" applyBorder="1" applyAlignment="1">
      <alignment horizontal="left" vertical="center" wrapText="1"/>
      <protection/>
    </xf>
    <xf numFmtId="0" fontId="4" fillId="0" borderId="25" xfId="21" applyFont="1" applyFill="1" applyBorder="1" applyAlignment="1">
      <alignment horizontal="left" vertical="center" wrapText="1"/>
      <protection/>
    </xf>
    <xf numFmtId="169" fontId="3" fillId="0" borderId="25" xfId="24" applyNumberFormat="1" applyFill="1" applyBorder="1" applyAlignment="1">
      <alignment horizontal="right"/>
    </xf>
    <xf numFmtId="169" fontId="3" fillId="0" borderId="26" xfId="24" applyNumberFormat="1" applyFill="1" applyBorder="1" applyAlignment="1">
      <alignment horizontal="right"/>
    </xf>
    <xf numFmtId="169" fontId="3" fillId="2" borderId="25" xfId="24" applyNumberFormat="1" applyFill="1" applyBorder="1" applyAlignment="1">
      <alignment horizontal="right"/>
    </xf>
    <xf numFmtId="169" fontId="3" fillId="0" borderId="27" xfId="24" applyNumberFormat="1" applyFill="1" applyBorder="1" applyAlignment="1">
      <alignment horizontal="right"/>
    </xf>
    <xf numFmtId="169" fontId="3" fillId="0" borderId="0" xfId="24" applyNumberFormat="1" applyFill="1" applyBorder="1" applyAlignment="1">
      <alignment horizontal="right"/>
    </xf>
    <xf numFmtId="169" fontId="3" fillId="0" borderId="28" xfId="24" applyNumberFormat="1" applyFill="1" applyBorder="1" applyAlignment="1">
      <alignment horizontal="right"/>
    </xf>
    <xf numFmtId="169" fontId="3" fillId="0" borderId="29" xfId="24" applyNumberFormat="1" applyFill="1" applyBorder="1" applyAlignment="1">
      <alignment horizontal="right"/>
    </xf>
    <xf numFmtId="169" fontId="3" fillId="0" borderId="30" xfId="24" applyNumberFormat="1" applyFill="1" applyBorder="1" applyAlignment="1">
      <alignment horizontal="right"/>
    </xf>
    <xf numFmtId="169" fontId="3" fillId="0" borderId="31" xfId="24" applyNumberFormat="1" applyFill="1" applyBorder="1" applyAlignment="1">
      <alignment horizontal="right"/>
    </xf>
    <xf numFmtId="169" fontId="3" fillId="0" borderId="32" xfId="24" applyNumberFormat="1" applyFill="1" applyBorder="1" applyAlignment="1">
      <alignment horizontal="right"/>
    </xf>
    <xf numFmtId="3" fontId="4" fillId="5" borderId="23" xfId="0" applyNumberFormat="1" applyFont="1" applyFill="1" applyBorder="1" applyAlignment="1">
      <alignment horizontal="right" vertical="center" wrapText="1"/>
    </xf>
    <xf numFmtId="3" fontId="4" fillId="5" borderId="6" xfId="0" applyNumberFormat="1" applyFont="1" applyFill="1" applyBorder="1" applyAlignment="1">
      <alignment horizontal="right" vertical="center" wrapText="1"/>
    </xf>
    <xf numFmtId="169" fontId="3" fillId="0" borderId="33" xfId="24" applyNumberFormat="1" applyFill="1" applyBorder="1" applyAlignment="1">
      <alignment horizontal="right"/>
    </xf>
    <xf numFmtId="169" fontId="3" fillId="0" borderId="34" xfId="24" applyNumberFormat="1" applyFill="1" applyBorder="1" applyAlignment="1">
      <alignment horizontal="right"/>
    </xf>
    <xf numFmtId="0" fontId="4" fillId="4" borderId="14" xfId="21" applyFont="1" applyFill="1" applyBorder="1" applyAlignment="1">
      <alignment horizontal="center" vertical="center"/>
      <protection/>
    </xf>
    <xf numFmtId="169" fontId="3" fillId="0" borderId="35" xfId="24" applyNumberFormat="1" applyFill="1" applyBorder="1" applyAlignment="1">
      <alignment horizontal="right"/>
    </xf>
    <xf numFmtId="169" fontId="3" fillId="0" borderId="36" xfId="24" applyNumberFormat="1" applyFill="1" applyBorder="1" applyAlignment="1">
      <alignment horizontal="right"/>
    </xf>
    <xf numFmtId="169" fontId="3" fillId="0" borderId="37" xfId="24" applyNumberFormat="1" applyFill="1" applyBorder="1" applyAlignment="1">
      <alignment horizontal="right"/>
    </xf>
    <xf numFmtId="169" fontId="3" fillId="0" borderId="38" xfId="24" applyNumberFormat="1" applyFill="1" applyBorder="1" applyAlignment="1">
      <alignment horizontal="right"/>
    </xf>
    <xf numFmtId="169" fontId="3" fillId="0" borderId="39" xfId="24" applyNumberFormat="1" applyFill="1" applyBorder="1" applyAlignment="1">
      <alignment horizontal="right"/>
    </xf>
    <xf numFmtId="0" fontId="4" fillId="5" borderId="40" xfId="0" applyFont="1" applyFill="1" applyBorder="1" applyAlignment="1">
      <alignment horizontal="left" vertical="center" wrapText="1"/>
    </xf>
    <xf numFmtId="0" fontId="4" fillId="0" borderId="41" xfId="21" applyFont="1" applyFill="1" applyBorder="1" applyAlignment="1">
      <alignment horizontal="left" vertical="center"/>
      <protection/>
    </xf>
    <xf numFmtId="0" fontId="4" fillId="4" borderId="42" xfId="21" applyFont="1" applyFill="1" applyBorder="1" applyAlignment="1">
      <alignment horizontal="center" vertical="center"/>
      <protection/>
    </xf>
    <xf numFmtId="3" fontId="4" fillId="5" borderId="43" xfId="0" applyNumberFormat="1" applyFont="1" applyFill="1" applyBorder="1" applyAlignment="1">
      <alignment horizontal="right" vertical="center" wrapText="1"/>
    </xf>
    <xf numFmtId="169" fontId="3" fillId="0" borderId="44" xfId="24" applyNumberFormat="1" applyFill="1" applyBorder="1" applyAlignment="1">
      <alignment horizontal="right"/>
    </xf>
    <xf numFmtId="169" fontId="3" fillId="2" borderId="44" xfId="24" applyNumberFormat="1" applyFill="1" applyBorder="1" applyAlignment="1">
      <alignment horizontal="right"/>
    </xf>
    <xf numFmtId="169" fontId="3" fillId="0" borderId="45" xfId="24" applyNumberFormat="1" applyFill="1" applyBorder="1" applyAlignment="1">
      <alignment horizontal="right"/>
    </xf>
    <xf numFmtId="169" fontId="3" fillId="0" borderId="46" xfId="24" applyNumberFormat="1" applyFill="1" applyBorder="1" applyAlignment="1">
      <alignment horizontal="right"/>
    </xf>
    <xf numFmtId="169" fontId="3" fillId="0" borderId="47" xfId="24" applyNumberFormat="1" applyFill="1" applyBorder="1" applyAlignment="1">
      <alignment horizontal="right"/>
    </xf>
    <xf numFmtId="169" fontId="3" fillId="0" borderId="48" xfId="24" applyNumberFormat="1" applyFill="1" applyBorder="1" applyAlignment="1">
      <alignment horizontal="right"/>
    </xf>
    <xf numFmtId="169" fontId="3" fillId="0" borderId="49" xfId="24" applyNumberFormat="1" applyFill="1" applyBorder="1" applyAlignment="1">
      <alignment horizontal="right"/>
    </xf>
    <xf numFmtId="169" fontId="3" fillId="0" borderId="50" xfId="24" applyNumberFormat="1" applyFill="1" applyBorder="1" applyAlignment="1">
      <alignment horizontal="right"/>
    </xf>
    <xf numFmtId="169" fontId="3" fillId="0" borderId="41" xfId="24" applyNumberFormat="1" applyFill="1" applyBorder="1" applyAlignment="1">
      <alignment horizontal="right"/>
    </xf>
    <xf numFmtId="169" fontId="3" fillId="0" borderId="51" xfId="24" applyNumberFormat="1" applyFill="1" applyBorder="1" applyAlignment="1">
      <alignment horizontal="right"/>
    </xf>
    <xf numFmtId="3" fontId="3" fillId="0" borderId="25" xfId="21" applyNumberFormat="1" applyFont="1" applyBorder="1" applyAlignment="1">
      <alignment horizontal="right" vertical="center"/>
      <protection/>
    </xf>
    <xf numFmtId="3" fontId="3" fillId="0" borderId="52" xfId="21" applyNumberFormat="1" applyFont="1" applyBorder="1" applyAlignment="1">
      <alignment horizontal="right" vertical="center"/>
      <protection/>
    </xf>
    <xf numFmtId="3" fontId="3" fillId="0" borderId="28" xfId="21" applyNumberFormat="1" applyFont="1" applyBorder="1" applyAlignment="1">
      <alignment horizontal="right" vertical="center"/>
      <protection/>
    </xf>
    <xf numFmtId="3" fontId="3" fillId="0" borderId="0" xfId="21" applyNumberFormat="1" applyFont="1" applyBorder="1" applyAlignment="1">
      <alignment horizontal="right" vertical="center"/>
      <protection/>
    </xf>
    <xf numFmtId="3" fontId="3" fillId="0" borderId="33" xfId="21" applyNumberFormat="1" applyFont="1" applyBorder="1" applyAlignment="1">
      <alignment horizontal="right" vertical="center"/>
      <protection/>
    </xf>
    <xf numFmtId="3" fontId="3" fillId="0" borderId="34" xfId="21" applyNumberFormat="1" applyFont="1" applyBorder="1" applyAlignment="1">
      <alignment horizontal="right" vertical="center"/>
      <protection/>
    </xf>
    <xf numFmtId="0" fontId="4" fillId="4" borderId="53" xfId="21" applyFont="1" applyFill="1" applyBorder="1" applyAlignment="1">
      <alignment horizontal="center" vertical="center"/>
      <protection/>
    </xf>
    <xf numFmtId="3" fontId="3" fillId="0" borderId="44" xfId="21" applyNumberFormat="1" applyFont="1" applyBorder="1" applyAlignment="1">
      <alignment horizontal="right" vertical="center"/>
      <protection/>
    </xf>
    <xf numFmtId="3" fontId="3" fillId="0" borderId="45" xfId="21" applyNumberFormat="1" applyFont="1" applyBorder="1" applyAlignment="1">
      <alignment horizontal="right" vertical="center"/>
      <protection/>
    </xf>
    <xf numFmtId="3" fontId="3" fillId="0" borderId="46" xfId="21" applyNumberFormat="1" applyFont="1" applyBorder="1" applyAlignment="1">
      <alignment horizontal="right" vertical="center"/>
      <protection/>
    </xf>
    <xf numFmtId="3" fontId="3" fillId="0" borderId="29" xfId="21" applyNumberFormat="1" applyFont="1" applyBorder="1" applyAlignment="1">
      <alignment horizontal="right" vertical="center"/>
      <protection/>
    </xf>
    <xf numFmtId="3" fontId="3" fillId="0" borderId="30" xfId="21" applyNumberFormat="1" applyFont="1" applyBorder="1" applyAlignment="1">
      <alignment horizontal="right" vertical="center"/>
      <protection/>
    </xf>
    <xf numFmtId="0" fontId="4" fillId="0" borderId="25" xfId="21" applyFont="1" applyBorder="1" applyAlignment="1">
      <alignment horizontal="center" vertical="center"/>
      <protection/>
    </xf>
    <xf numFmtId="0" fontId="4" fillId="0" borderId="26" xfId="21" applyFont="1" applyBorder="1" applyAlignment="1">
      <alignment horizontal="center" vertical="center"/>
      <protection/>
    </xf>
    <xf numFmtId="0" fontId="4" fillId="0" borderId="41" xfId="21" applyFont="1" applyBorder="1" applyAlignment="1">
      <alignment horizontal="center" vertical="center"/>
      <protection/>
    </xf>
    <xf numFmtId="0" fontId="3" fillId="0" borderId="44" xfId="21" applyFont="1" applyBorder="1" applyAlignment="1">
      <alignment horizontal="center" vertical="center"/>
      <protection/>
    </xf>
    <xf numFmtId="0" fontId="3" fillId="0" borderId="54" xfId="21" applyFont="1" applyBorder="1" applyAlignment="1">
      <alignment horizontal="center" vertical="center"/>
      <protection/>
    </xf>
    <xf numFmtId="0" fontId="3" fillId="0" borderId="46" xfId="21" applyFont="1" applyBorder="1" applyAlignment="1">
      <alignment horizontal="center" vertical="center"/>
      <protection/>
    </xf>
    <xf numFmtId="0" fontId="4" fillId="0" borderId="55" xfId="21" applyFont="1" applyBorder="1" applyAlignment="1">
      <alignment horizontal="left" vertical="center"/>
      <protection/>
    </xf>
    <xf numFmtId="0" fontId="4" fillId="0" borderId="56" xfId="21" applyFont="1" applyBorder="1" applyAlignment="1">
      <alignment horizontal="left" vertical="center"/>
      <protection/>
    </xf>
    <xf numFmtId="166" fontId="3" fillId="0" borderId="57" xfId="24" applyBorder="1" applyAlignment="1">
      <alignment horizontal="right"/>
    </xf>
    <xf numFmtId="166" fontId="3" fillId="0" borderId="33" xfId="24" applyBorder="1" applyAlignment="1">
      <alignment horizontal="right"/>
    </xf>
    <xf numFmtId="166" fontId="3" fillId="0" borderId="58" xfId="24" applyBorder="1" applyAlignment="1">
      <alignment horizontal="right"/>
    </xf>
    <xf numFmtId="9" fontId="3" fillId="0" borderId="0" xfId="15" applyFont="1"/>
    <xf numFmtId="164" fontId="3" fillId="0" borderId="0" xfId="15" applyNumberFormat="1" applyFont="1"/>
    <xf numFmtId="164" fontId="3" fillId="0" borderId="0" xfId="21" applyNumberFormat="1" applyFont="1" applyFill="1">
      <alignment/>
      <protection/>
    </xf>
    <xf numFmtId="164" fontId="3" fillId="0" borderId="0" xfId="21" applyNumberFormat="1" applyFont="1">
      <alignment/>
      <protection/>
    </xf>
    <xf numFmtId="166" fontId="3" fillId="0" borderId="12" xfId="24" applyBorder="1" applyAlignment="1">
      <alignment horizontal="right"/>
    </xf>
    <xf numFmtId="166" fontId="3" fillId="0" borderId="13" xfId="24" applyBorder="1" applyAlignment="1">
      <alignment horizontal="right"/>
    </xf>
    <xf numFmtId="166" fontId="3" fillId="0" borderId="14" xfId="24" applyBorder="1" applyAlignment="1">
      <alignment horizontal="right"/>
    </xf>
    <xf numFmtId="166" fontId="3" fillId="0" borderId="59" xfId="24" applyBorder="1" applyAlignment="1">
      <alignment horizontal="right"/>
    </xf>
    <xf numFmtId="166" fontId="3" fillId="0" borderId="15" xfId="24" applyBorder="1" applyAlignment="1">
      <alignment horizontal="right"/>
    </xf>
    <xf numFmtId="166" fontId="4" fillId="5" borderId="60" xfId="24" applyFont="1" applyFill="1" applyBorder="1" applyAlignment="1">
      <alignment horizontal="right"/>
    </xf>
    <xf numFmtId="166" fontId="3" fillId="0" borderId="0" xfId="21" applyNumberFormat="1" applyFont="1">
      <alignment/>
      <protection/>
    </xf>
    <xf numFmtId="0" fontId="4" fillId="4" borderId="12" xfId="21" applyFont="1" applyFill="1" applyBorder="1" applyAlignment="1">
      <alignment horizontal="center" vertical="center" wrapText="1"/>
      <protection/>
    </xf>
    <xf numFmtId="0" fontId="4" fillId="4" borderId="14" xfId="21" applyFont="1" applyFill="1" applyBorder="1" applyAlignment="1">
      <alignment horizontal="center" vertical="center" wrapText="1"/>
      <protection/>
    </xf>
    <xf numFmtId="0" fontId="5" fillId="0" borderId="0" xfId="21" applyFont="1" applyAlignment="1">
      <alignment horizontal="left"/>
      <protection/>
    </xf>
    <xf numFmtId="0" fontId="8" fillId="0" borderId="0" xfId="21" applyFont="1" applyAlignment="1">
      <alignment horizontal="left"/>
      <protection/>
    </xf>
    <xf numFmtId="0" fontId="1" fillId="0" borderId="18" xfId="21" applyFont="1" applyBorder="1" applyAlignment="1">
      <alignment horizontal="left"/>
      <protection/>
    </xf>
    <xf numFmtId="0" fontId="3" fillId="0" borderId="0" xfId="0" applyFont="1" applyBorder="1" applyAlignment="1">
      <alignment horizontal="left"/>
    </xf>
    <xf numFmtId="0" fontId="4" fillId="4" borderId="61" xfId="21" applyFont="1" applyFill="1" applyBorder="1" applyAlignment="1">
      <alignment horizontal="center" vertical="center"/>
      <protection/>
    </xf>
    <xf numFmtId="0" fontId="4" fillId="4" borderId="27" xfId="21" applyFont="1" applyFill="1" applyBorder="1" applyAlignment="1">
      <alignment horizontal="center" vertical="center"/>
      <protection/>
    </xf>
    <xf numFmtId="0" fontId="4" fillId="4" borderId="62" xfId="21" applyFont="1" applyFill="1" applyBorder="1" applyAlignment="1">
      <alignment horizontal="center" vertical="center" wrapText="1"/>
      <protection/>
    </xf>
    <xf numFmtId="0" fontId="4" fillId="4" borderId="8" xfId="21" applyFont="1" applyFill="1" applyBorder="1" applyAlignment="1">
      <alignment horizontal="center" vertical="center" wrapText="1"/>
      <protection/>
    </xf>
    <xf numFmtId="0" fontId="4" fillId="4" borderId="12" xfId="21" applyFont="1" applyFill="1" applyBorder="1" applyAlignment="1">
      <alignment horizontal="center" vertical="center"/>
      <protection/>
    </xf>
    <xf numFmtId="0" fontId="4" fillId="4" borderId="62" xfId="21" applyFont="1" applyFill="1" applyBorder="1" applyAlignment="1">
      <alignment horizontal="center" vertical="center"/>
      <protection/>
    </xf>
    <xf numFmtId="0" fontId="4" fillId="4" borderId="63" xfId="21" applyFont="1" applyFill="1" applyBorder="1" applyAlignment="1">
      <alignment horizontal="center" vertical="center"/>
      <protection/>
    </xf>
    <xf numFmtId="0" fontId="4" fillId="4" borderId="9" xfId="21" applyFont="1" applyFill="1" applyBorder="1" applyAlignment="1">
      <alignment horizontal="center" vertical="center" wrapText="1"/>
      <protection/>
    </xf>
    <xf numFmtId="0" fontId="3" fillId="0" borderId="0" xfId="21" applyFont="1" applyBorder="1" applyAlignment="1">
      <alignment horizontal="left"/>
      <protection/>
    </xf>
    <xf numFmtId="0" fontId="4" fillId="4" borderId="63" xfId="21" applyFont="1" applyFill="1" applyBorder="1" applyAlignment="1">
      <alignment horizontal="center" vertical="center" wrapText="1"/>
      <protection/>
    </xf>
    <xf numFmtId="0" fontId="4" fillId="4" borderId="53" xfId="21" applyFont="1" applyFill="1" applyBorder="1" applyAlignment="1">
      <alignment horizontal="center" vertical="center" wrapText="1"/>
      <protection/>
    </xf>
    <xf numFmtId="0" fontId="4" fillId="4" borderId="61" xfId="21" applyFont="1" applyFill="1" applyBorder="1" applyAlignment="1">
      <alignment horizontal="center" vertical="center" wrapText="1"/>
      <protection/>
    </xf>
    <xf numFmtId="0" fontId="4" fillId="4" borderId="28" xfId="21" applyFont="1" applyFill="1" applyBorder="1" applyAlignment="1">
      <alignment horizontal="center" vertical="center" wrapText="1"/>
      <protection/>
    </xf>
    <xf numFmtId="0" fontId="4" fillId="4" borderId="64" xfId="21" applyFont="1" applyFill="1" applyBorder="1" applyAlignment="1">
      <alignment horizontal="center" vertical="center" wrapText="1"/>
      <protection/>
    </xf>
    <xf numFmtId="0" fontId="4" fillId="4" borderId="65" xfId="21" applyFont="1" applyFill="1" applyBorder="1" applyAlignment="1">
      <alignment horizontal="center" vertical="center" wrapText="1"/>
      <protection/>
    </xf>
  </cellXfs>
  <cellStyles count="11">
    <cellStyle name="Normal" xfId="0"/>
    <cellStyle name="Percent" xfId="15"/>
    <cellStyle name="Currency" xfId="16"/>
    <cellStyle name="Currency [0]" xfId="17"/>
    <cellStyle name="Comma" xfId="18"/>
    <cellStyle name="Comma [0]" xfId="19"/>
    <cellStyle name="Normal 2" xfId="20"/>
    <cellStyle name="Normal 3" xfId="21"/>
    <cellStyle name="Percent 2" xfId="22"/>
    <cellStyle name="Normal 4" xfId="23"/>
    <cellStyle name="NumberCellStyle" xfId="2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000080"/>
      <rgbColor rgb="00C0C0C0"/>
      <rgbColor rgb="00FF0000"/>
      <rgbColor rgb="00FFFF00"/>
      <rgbColor rgb="00FF00FF"/>
      <rgbColor rgb="0000FFFF"/>
      <rgbColor rgb="00800000"/>
      <rgbColor rgb="00008000"/>
      <rgbColor rgb="00000080"/>
      <rgbColor rgb="00808000"/>
      <rgbColor rgb="00800080"/>
      <rgbColor rgb="00008080"/>
      <rgbColor rgb="00C0C0C0"/>
      <rgbColor rgb="00808080"/>
      <rgbColor rgb="009D8D85"/>
      <rgbColor rgb="0074AFB6"/>
      <rgbColor rgb="00922B71"/>
      <rgbColor rgb="00026A72"/>
      <rgbColor rgb="00543F4B"/>
      <rgbColor rgb="00DFD7D1"/>
      <rgbColor rgb="00DFE1DE"/>
      <rgbColor rgb="00B2D2D6"/>
      <rgbColor rgb="009D8D85"/>
      <rgbColor rgb="0074AFB6"/>
      <rgbColor rgb="00922B71"/>
      <rgbColor rgb="00026A72"/>
      <rgbColor rgb="00543F4B"/>
      <rgbColor rgb="00DFD7D1"/>
      <rgbColor rgb="00DFE1DE"/>
      <rgbColor rgb="00B2D2D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Commercial air flights, EU,</a:t>
            </a:r>
            <a:r>
              <a:rPr lang="en-US" cap="none" sz="1800" b="1" u="none" baseline="0">
                <a:solidFill>
                  <a:srgbClr val="000000"/>
                </a:solidFill>
                <a:latin typeface="Arial"/>
                <a:ea typeface="Arial"/>
                <a:cs typeface="Arial"/>
              </a:rPr>
              <a:t> </a:t>
            </a:r>
            <a:r>
              <a:rPr lang="en-US" cap="none" sz="1800" b="1" u="none" baseline="0">
                <a:solidFill>
                  <a:srgbClr val="000000"/>
                </a:solidFill>
                <a:latin typeface="Arial"/>
                <a:ea typeface="Arial"/>
                <a:cs typeface="Arial"/>
              </a:rPr>
              <a:t>2020</a:t>
            </a:r>
            <a:r>
              <a:rPr lang="en-US" cap="none" sz="1600" b="0" u="none" baseline="0">
                <a:solidFill>
                  <a:srgbClr val="000000"/>
                </a:solidFill>
                <a:latin typeface="Arial"/>
                <a:ea typeface="Arial"/>
                <a:cs typeface="Arial"/>
              </a:rPr>
              <a:t>
(% change compared to the same period of the previous year)</a:t>
            </a:r>
          </a:p>
        </c:rich>
      </c:tx>
      <c:layout>
        <c:manualLayout>
          <c:xMode val="edge"/>
          <c:yMode val="edge"/>
          <c:x val="0.00525"/>
          <c:y val="0.00725"/>
        </c:manualLayout>
      </c:layout>
      <c:overlay val="0"/>
      <c:spPr>
        <a:noFill/>
        <a:ln>
          <a:noFill/>
        </a:ln>
      </c:spPr>
    </c:title>
    <c:plotArea>
      <c:layout>
        <c:manualLayout>
          <c:xMode val="edge"/>
          <c:yMode val="edge"/>
          <c:x val="0.0145"/>
          <c:y val="0.10775"/>
          <c:w val="0.971"/>
          <c:h val="0.806"/>
        </c:manualLayout>
      </c:layout>
      <c:barChart>
        <c:barDir val="col"/>
        <c:grouping val="clustered"/>
        <c:varyColors val="0"/>
        <c:ser>
          <c:idx val="0"/>
          <c:order val="0"/>
          <c:tx>
            <c:strRef>
              <c:f>'Figure 1'!$B$53</c:f>
              <c:strCache>
                <c:ptCount val="1"/>
                <c:pt idx="0">
                  <c:v>EU27</c:v>
                </c:pt>
              </c:strCache>
            </c:strRef>
          </c:tx>
          <c:spPr>
            <a:solidFill>
              <a:srgbClr val="B9C31E">
                <a:lumMod val="100000"/>
              </a:srgbClr>
            </a:solidFill>
            <a:ln>
              <a:noFill/>
              <a:prstDash val="soli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025"/>
                  <c:y val="-0.00525"/>
                </c:manualLayout>
              </c:layout>
              <c:dLblPos val="outEnd"/>
              <c:showLegendKey val="0"/>
              <c:showVal val="1"/>
              <c:showBubbleSize val="0"/>
              <c:showCatName val="0"/>
              <c:showSerName val="0"/>
              <c:showPercent val="0"/>
            </c:dLbl>
            <c:numFmt formatCode="General" sourceLinked="1"/>
            <c:spPr>
              <a:noFill/>
              <a:ln>
                <a:noFill/>
              </a:ln>
            </c:spPr>
            <c:dLblPos val="outEnd"/>
            <c:showLegendKey val="0"/>
            <c:showVal val="1"/>
            <c:showBubbleSize val="0"/>
            <c:showCatName val="0"/>
            <c:showSerName val="0"/>
            <c:showPercent val="0"/>
          </c:dLbls>
          <c:cat>
            <c:strRef>
              <c:f>'Figure 1'!$C$52:$N$52</c:f>
              <c:strCache/>
            </c:strRef>
          </c:cat>
          <c:val>
            <c:numRef>
              <c:f>'Figure 1'!$C$53:$N$53</c:f>
              <c:numCache/>
            </c:numRef>
          </c:val>
        </c:ser>
        <c:axId val="48076491"/>
        <c:axId val="30035236"/>
      </c:barChart>
      <c:dateAx>
        <c:axId val="48076491"/>
        <c:scaling>
          <c:orientation val="minMax"/>
        </c:scaling>
        <c:axPos val="b"/>
        <c:delete val="0"/>
        <c:numFmt formatCode="mmm\-yy" sourceLinked="1"/>
        <c:majorTickMark val="out"/>
        <c:minorTickMark val="none"/>
        <c:tickLblPos val="low"/>
        <c:spPr>
          <a:noFill/>
          <a:ln w="3175" cap="flat" cmpd="sng">
            <a:solidFill>
              <a:srgbClr val="000000"/>
            </a:solidFill>
            <a:prstDash val="solid"/>
            <a:round/>
          </a:ln>
        </c:spPr>
        <c:crossAx val="30035236"/>
        <c:crosses val="autoZero"/>
        <c:auto val="1"/>
        <c:baseTimeUnit val="months"/>
        <c:noMultiLvlLbl val="0"/>
      </c:dateAx>
      <c:valAx>
        <c:axId val="30035236"/>
        <c:scaling>
          <c:orientation val="minMax"/>
        </c:scaling>
        <c:axPos val="l"/>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48076491"/>
        <c:crosses val="autoZero"/>
        <c:crossBetween val="between"/>
        <c:dispUnits/>
      </c:valAx>
      <c:spPr>
        <a:noFill/>
        <a:ln>
          <a:noFill/>
        </a:ln>
      </c:spPr>
    </c:plotArea>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925"/>
          <c:y val="0.037"/>
          <c:w val="0.85325"/>
          <c:h val="0.88675"/>
        </c:manualLayout>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cat>
            <c:strRef>
              <c:f>'Figure 2'!$C$64:$Z$64</c:f>
              <c:strCache/>
            </c:strRef>
          </c:cat>
          <c:val>
            <c:numRef>
              <c:f>'Figure 2'!$C$65:$Z$65</c:f>
              <c:numCache/>
            </c:numRef>
          </c:val>
          <c:smooth val="0"/>
        </c:ser>
        <c:marker val="1"/>
        <c:axId val="1881669"/>
        <c:axId val="16935022"/>
      </c:lineChart>
      <c:catAx>
        <c:axId val="1881669"/>
        <c:scaling>
          <c:orientation val="minMax"/>
        </c:scaling>
        <c:axPos val="b"/>
        <c:delete val="0"/>
        <c:numFmt formatCode="mmm\-yy" sourceLinked="1"/>
        <c:majorTickMark val="out"/>
        <c:minorTickMark val="none"/>
        <c:tickLblPos val="nextTo"/>
        <c:spPr>
          <a:ln w="3175">
            <a:solidFill>
              <a:srgbClr val="000000"/>
            </a:solidFill>
            <a:prstDash val="solid"/>
          </a:ln>
        </c:spPr>
        <c:txPr>
          <a:bodyPr/>
          <a:lstStyle/>
          <a:p>
            <a:pPr>
              <a:defRPr lang="en-US" cap="none" sz="1200" b="0" i="0" u="none" baseline="0">
                <a:latin typeface="Arial"/>
                <a:ea typeface="Arial"/>
                <a:cs typeface="Arial"/>
              </a:defRPr>
            </a:pPr>
          </a:p>
        </c:txPr>
        <c:crossAx val="16935022"/>
        <c:crosses val="autoZero"/>
        <c:auto val="0"/>
        <c:lblOffset val="100"/>
        <c:tickLblSkip val="1"/>
        <c:noMultiLvlLbl val="0"/>
      </c:catAx>
      <c:valAx>
        <c:axId val="16935022"/>
        <c:scaling>
          <c:orientation val="minMax"/>
          <c:min val="0"/>
        </c:scaling>
        <c:axPos val="l"/>
        <c:majorGridlines>
          <c:spPr>
            <a:ln w="3175">
              <a:solidFill>
                <a:srgbClr val="C0C0C0"/>
              </a:solidFill>
              <a:prstDash val="sysDash"/>
            </a:ln>
          </c:spPr>
        </c:majorGridlines>
        <c:delete val="0"/>
        <c:numFmt formatCode="#,##0" sourceLinked="0"/>
        <c:majorTickMark val="out"/>
        <c:minorTickMark val="none"/>
        <c:tickLblPos val="nextTo"/>
        <c:spPr>
          <a:ln w="3175">
            <a:noFill/>
            <a:prstDash val="solid"/>
          </a:ln>
        </c:spPr>
        <c:txPr>
          <a:bodyPr/>
          <a:lstStyle/>
          <a:p>
            <a:pPr>
              <a:defRPr lang="en-US" cap="none" sz="1200" b="0" i="0" u="none" baseline="0">
                <a:latin typeface="Arial"/>
                <a:ea typeface="Arial"/>
                <a:cs typeface="Arial"/>
              </a:defRPr>
            </a:pPr>
          </a:p>
        </c:txPr>
        <c:crossAx val="1881669"/>
        <c:crosses val="autoZero"/>
        <c:crossBetween val="between"/>
        <c:dispUnits/>
        <c:majorUnit val="10"/>
      </c:valAx>
      <c:spPr>
        <a:noFill/>
        <a:ln w="25400">
          <a:noFill/>
        </a:ln>
      </c:spPr>
    </c:plotArea>
    <c:plotVisOnly val="1"/>
    <c:dispBlanksAs val="gap"/>
    <c:showDLblsOverMax val="0"/>
  </c:chart>
  <c:spPr>
    <a:noFill/>
    <a:ln w="9525">
      <a:noFill/>
    </a:ln>
  </c:spPr>
  <c:txPr>
    <a:bodyPr vert="horz" rot="0"/>
    <a:lstStyle/>
    <a:p>
      <a:pPr>
        <a:defRPr lang="en-US" cap="none" sz="800" b="0" i="0" u="none" baseline="0">
          <a:solidFill>
            <a:srgbClr val="000000"/>
          </a:solidFill>
          <a:latin typeface="Arial Narrow"/>
          <a:ea typeface="Arial Narrow"/>
          <a:cs typeface="Arial Narrow"/>
        </a:defRPr>
      </a:pPr>
    </a:p>
  </c:txPr>
  <c:userShapes r:id="rId1"/>
  <c:lang xmlns:c="http://schemas.openxmlformats.org/drawingml/2006/chart" val="en-US"/>
  <c:printSettings xmlns:c="http://schemas.openxmlformats.org/drawingml/2006/chart">
    <c:headerFooter alignWithMargins="0">
      <c:oddHeader>&amp;A</c:oddHeader>
      <c:oddFooter>Page &amp;P</c:oddFooter>
    </c:headerFooter>
    <c:pageMargins b="1" l="0.75000000000000033" r="0.75000000000000033" t="1" header="0.5" footer="0.5"/>
    <c:pageSetup paperSize="9" orientation="landscape" verticalDpi="1200"/>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575"/>
          <c:y val="0.02275"/>
          <c:w val="0.798"/>
          <c:h val="0.95325"/>
        </c:manualLayout>
      </c:layout>
      <c:pieChart>
        <c:varyColors val="1"/>
        <c:ser>
          <c:idx val="0"/>
          <c:order val="0"/>
          <c:spPr>
            <a:solidFill>
              <a:srgbClr val="9999FF"/>
            </a:solidFill>
            <a:ln w="12700">
              <a:noFill/>
              <a:prstDash val="solid"/>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B9C31E">
                  <a:lumMod val="100000"/>
                </a:srgbClr>
              </a:solidFill>
              <a:ln w="12700">
                <a:noFill/>
                <a:prstDash val="solid"/>
              </a:ln>
            </c:spPr>
          </c:dPt>
          <c:dPt>
            <c:idx val="1"/>
            <c:spPr>
              <a:solidFill>
                <a:srgbClr val="C84B96">
                  <a:lumMod val="100000"/>
                </a:srgbClr>
              </a:solidFill>
              <a:ln w="12700">
                <a:noFill/>
                <a:prstDash val="solid"/>
              </a:ln>
            </c:spPr>
          </c:dPt>
          <c:dPt>
            <c:idx val="2"/>
            <c:spPr>
              <a:solidFill>
                <a:srgbClr val="286EB4">
                  <a:lumMod val="100000"/>
                </a:srgbClr>
              </a:solidFill>
              <a:ln w="12700">
                <a:noFill/>
                <a:prstDash val="solid"/>
              </a:ln>
            </c:spPr>
          </c:dPt>
          <c:dLbls>
            <c:numFmt formatCode="General" sourceLinked="1"/>
            <c:showLegendKey val="0"/>
            <c:showVal val="0"/>
            <c:showBubbleSize val="0"/>
            <c:showCatName val="0"/>
            <c:showSerName val="0"/>
            <c:showLeaderLines val="0"/>
            <c:showPercent val="0"/>
          </c:dLbls>
          <c:cat>
            <c:strRef>
              <c:f>'Figure 2'!$B$78:$B$80</c:f>
              <c:strCache/>
            </c:strRef>
          </c:cat>
          <c:val>
            <c:numRef>
              <c:f>'Figure 2'!$C$78:$C$80</c:f>
              <c:numCache/>
            </c:numRef>
          </c:val>
        </c:ser>
        <c:ser>
          <c:idx val="1"/>
          <c:order val="1"/>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0"/>
            <c:showPercent val="0"/>
          </c:dLbls>
          <c:cat>
            <c:strRef>
              <c:f>'Figure 2'!$B$78:$B$80</c:f>
              <c:strCache/>
            </c:strRef>
          </c:cat>
          <c:val>
            <c:numRef>
              <c:f>'Figure 2'!$D$78:$D$80</c:f>
              <c:numCache/>
            </c:numRef>
          </c:val>
        </c:ser>
        <c:ser>
          <c:idx val="2"/>
          <c:order val="2"/>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0"/>
            <c:showPercent val="0"/>
          </c:dLbls>
          <c:cat>
            <c:strRef>
              <c:f>'Figure 2'!$B$78:$B$80</c:f>
              <c:strCache/>
            </c:strRef>
          </c:cat>
          <c:val>
            <c:numRef>
              <c:f>'Figure 2'!$E$78:$E$80</c:f>
              <c:numCache/>
            </c:numRef>
          </c:val>
        </c:ser>
        <c:ser>
          <c:idx val="3"/>
          <c:order val="3"/>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0"/>
            <c:showPercent val="0"/>
          </c:dLbls>
          <c:cat>
            <c:strRef>
              <c:f>'Figure 2'!$B$78:$B$80</c:f>
              <c:strCache/>
            </c:strRef>
          </c:cat>
          <c:val>
            <c:numRef>
              <c:f>'Figure 2'!$F$78:$F$80</c:f>
              <c:numCache/>
            </c:numRef>
          </c:val>
        </c:ser>
      </c:pieChart>
      <c:spPr>
        <a:noFill/>
        <a:ln w="25400">
          <a:noFill/>
        </a:ln>
      </c:spPr>
    </c:plotArea>
    <c:plotVisOnly val="1"/>
    <c:dispBlanksAs val="zero"/>
    <c:showDLblsOverMax val="0"/>
  </c:chart>
  <c:spPr>
    <a:noFill/>
    <a:ln w="9525">
      <a:noFill/>
    </a:ln>
  </c:spPr>
  <c:txPr>
    <a:bodyPr vert="horz" rot="0"/>
    <a:lstStyle/>
    <a:p>
      <a:pPr>
        <a:defRPr lang="en-US" cap="none" sz="1000" b="0" i="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alignWithMargins="0"/>
    <c:pageMargins b="1" l="0.75000000000000033" r="0.75000000000000033" t="1" header="0.5" footer="0.5"/>
    <c:pageSetup paperSize="9" orientation="landscape" horizontalDpi="1200" verticalDpi="1200"/>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latin typeface="Arial"/>
                <a:ea typeface="Arial"/>
                <a:cs typeface="Arial"/>
              </a:rPr>
              <a:t>Air passengers transport, EU, January 2019-December 2020</a:t>
            </a:r>
            <a:r>
              <a:rPr lang="en-US" cap="none" sz="1600" b="0" u="none" baseline="0">
                <a:latin typeface="Arial"/>
                <a:ea typeface="Arial"/>
                <a:cs typeface="Arial"/>
              </a:rPr>
              <a:t>
(million passengers carried)</a:t>
            </a:r>
          </a:p>
        </c:rich>
      </c:tx>
      <c:layout>
        <c:manualLayout>
          <c:xMode val="edge"/>
          <c:yMode val="edge"/>
          <c:x val="0.003"/>
          <c:y val="0.007"/>
        </c:manualLayout>
      </c:layout>
      <c:overlay val="0"/>
      <c:spPr>
        <a:noFill/>
        <a:ln>
          <a:noFill/>
        </a:ln>
      </c:spPr>
    </c:title>
    <c:plotArea>
      <c:layout>
        <c:manualLayout>
          <c:xMode val="edge"/>
          <c:yMode val="edge"/>
          <c:x val="0.003"/>
          <c:y val="0.007"/>
          <c:w val="0"/>
          <c:h val="0"/>
        </c:manualLayout>
      </c:layout>
      <c:barChart>
        <c:barDir val="col"/>
        <c:grouping val="clustered"/>
        <c:varyColors val="0"/>
        <c:ser>
          <c:idx val="0"/>
          <c:order val="0"/>
          <c:tx>
            <c:strRef>
              <c:f>'Figure 2'!$A$2</c:f>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'Figure 2'!$B$1</c:f>
              <c:numCache/>
            </c:numRef>
          </c:cat>
          <c:val>
            <c:numRef>
              <c:f>'Figure 2'!$B$2</c:f>
              <c:numCache/>
            </c:numRef>
          </c:val>
        </c:ser>
        <c:axId val="18197471"/>
        <c:axId val="29559512"/>
      </c:barChart>
      <c:catAx>
        <c:axId val="18197471"/>
        <c:scaling>
          <c:orientation val="minMax"/>
        </c:scaling>
        <c:axPos val="b"/>
        <c:delete val="1"/>
        <c:majorTickMark val="out"/>
        <c:minorTickMark val="none"/>
        <c:tickLblPos val="nextTo"/>
        <c:crossAx val="29559512"/>
        <c:crosses val="autoZero"/>
        <c:auto val="1"/>
        <c:lblOffset val="100"/>
        <c:noMultiLvlLbl val="0"/>
      </c:catAx>
      <c:valAx>
        <c:axId val="29559512"/>
        <c:scaling>
          <c:orientation val="minMax"/>
        </c:scaling>
        <c:axPos val="l"/>
        <c:delete val="1"/>
        <c:majorTickMark val="out"/>
        <c:minorTickMark val="none"/>
        <c:tickLblPos val="nextTo"/>
        <c:crossAx val="18197471"/>
        <c:crosses val="autoZero"/>
        <c:crossBetween val="between"/>
        <c:dispUnits/>
      </c:valAx>
      <c:spPr>
        <a:noFill/>
        <a:ln w="25400">
          <a:noFill/>
        </a:ln>
      </c:spPr>
    </c:plotArea>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i="0" u="none" baseline="0">
                <a:solidFill>
                  <a:srgbClr val="000000"/>
                </a:solidFill>
                <a:latin typeface="Arial"/>
                <a:ea typeface="Arial"/>
                <a:cs typeface="Arial"/>
              </a:rPr>
              <a:t>Air passengers transport, EU, January 2019-December 2020</a:t>
            </a:r>
            <a:r>
              <a:rPr lang="en-US" cap="none" sz="1600" b="0" i="0" u="none" baseline="0">
                <a:solidFill>
                  <a:srgbClr val="000000"/>
                </a:solidFill>
                <a:latin typeface="Arial"/>
                <a:ea typeface="Arial"/>
                <a:cs typeface="Arial"/>
              </a:rPr>
              <a:t>
(% change compared to the same period of the previous year)</a:t>
            </a:r>
          </a:p>
        </c:rich>
      </c:tx>
      <c:layout>
        <c:manualLayout>
          <c:xMode val="edge"/>
          <c:yMode val="edge"/>
          <c:x val="0.00475"/>
          <c:y val="0.01225"/>
        </c:manualLayout>
      </c:layout>
      <c:overlay val="0"/>
      <c:spPr>
        <a:noFill/>
        <a:ln>
          <a:noFill/>
        </a:ln>
      </c:spPr>
    </c:title>
    <c:plotArea>
      <c:layout>
        <c:manualLayout>
          <c:layoutTarget val="inner"/>
          <c:xMode val="edge"/>
          <c:yMode val="edge"/>
          <c:x val="0.04525"/>
          <c:y val="0.15025"/>
          <c:w val="0.94175"/>
          <c:h val="0.63075"/>
        </c:manualLayout>
      </c:layout>
      <c:barChart>
        <c:barDir val="col"/>
        <c:grouping val="clustered"/>
        <c:varyColors val="0"/>
        <c:ser>
          <c:idx val="0"/>
          <c:order val="0"/>
          <c:spPr>
            <a:solidFill>
              <a:srgbClr val="B9C31E">
                <a:lumMod val="100000"/>
              </a:srgbClr>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dLblPos val="outEnd"/>
            <c:showLegendKey val="0"/>
            <c:showVal val="1"/>
            <c:showBubbleSize val="0"/>
            <c:showCatName val="0"/>
            <c:showSerName val="0"/>
            <c:showPercent val="0"/>
          </c:dLbls>
          <c:cat>
            <c:strRef>
              <c:f>'Figure 3'!$C$46:$Z$46</c:f>
              <c:strCache/>
            </c:strRef>
          </c:cat>
          <c:val>
            <c:numRef>
              <c:f>'Figure 3'!$C$47:$Z$47</c:f>
              <c:numCache/>
            </c:numRef>
          </c:val>
        </c:ser>
        <c:axId val="64709017"/>
        <c:axId val="45510242"/>
      </c:barChart>
      <c:dateAx>
        <c:axId val="64709017"/>
        <c:scaling>
          <c:orientation val="minMax"/>
        </c:scaling>
        <c:axPos val="b"/>
        <c:delete val="0"/>
        <c:numFmt formatCode="mmm\-yy" sourceLinked="0"/>
        <c:majorTickMark val="out"/>
        <c:minorTickMark val="none"/>
        <c:tickLblPos val="low"/>
        <c:spPr>
          <a:ln>
            <a:solidFill>
              <a:srgbClr val="000000"/>
            </a:solidFill>
            <a:prstDash val="solid"/>
          </a:ln>
        </c:spPr>
        <c:crossAx val="45510242"/>
        <c:crosses val="autoZero"/>
        <c:auto val="1"/>
        <c:baseTimeUnit val="months"/>
        <c:noMultiLvlLbl val="0"/>
      </c:dateAx>
      <c:valAx>
        <c:axId val="45510242"/>
        <c:scaling>
          <c:orientation val="minMax"/>
        </c:scaling>
        <c:axPos val="l"/>
        <c:majorGridlines>
          <c:spPr>
            <a:ln w="3175">
              <a:solidFill>
                <a:srgbClr val="C0C0C0"/>
              </a:solidFill>
              <a:prstDash val="sysDash"/>
            </a:ln>
          </c:spPr>
        </c:majorGridlines>
        <c:delete val="0"/>
        <c:numFmt formatCode="#,##0" sourceLinked="0"/>
        <c:majorTickMark val="none"/>
        <c:minorTickMark val="none"/>
        <c:tickLblPos val="low"/>
        <c:spPr>
          <a:noFill/>
          <a:ln w="9525">
            <a:noFill/>
            <a:prstDash val="solid"/>
            <a:round/>
          </a:ln>
        </c:spPr>
        <c:crossAx val="64709017"/>
        <c:crosses val="autoZero"/>
        <c:crossBetween val="between"/>
        <c:dispUnits/>
        <c:majorUnit val="10"/>
      </c:valAx>
      <c:spPr>
        <a:noFill/>
        <a:ln w="25400">
          <a:noFill/>
        </a:ln>
      </c:spPr>
    </c:plotArea>
    <c:plotVisOnly val="1"/>
    <c:dispBlanksAs val="gap"/>
    <c:showDLblsOverMax val="0"/>
  </c:chart>
  <c:spPr>
    <a:ln>
      <a:noFill/>
    </a:ln>
  </c:spPr>
  <c:txPr>
    <a:bodyPr vert="horz" rot="0"/>
    <a:lstStyle/>
    <a:p>
      <a:pPr>
        <a:defRPr lang="en-US" cap="none" sz="1200" b="0" i="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1" l="0.75000000000000033" r="0.75000000000000033" t="1" header="0.5" footer="0.5"/>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file:///C:\Program%20Files\DIaLOGIKa\Eurostat%20Layout\Logo\Eurostat%20logo.png" TargetMode="Externa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0.00425</cdr:x>
      <cdr:y>0.9485</cdr:y>
    </cdr:from>
    <cdr:to>
      <cdr:x>0</cdr:x>
      <cdr:y>0</cdr:y>
    </cdr:to>
    <cdr:sp macro="" textlink="">
      <cdr:nvSpPr>
        <cdr:cNvPr id="6" name="FootonotesShape"/>
        <cdr:cNvSpPr txBox="1"/>
      </cdr:nvSpPr>
      <cdr:spPr>
        <a:xfrm>
          <a:off x="38100" y="6734175"/>
          <a:ext cx="0" cy="0"/>
        </a:xfrm>
        <a:prstGeom prst="rect">
          <a:avLst/>
        </a:prstGeom>
        <a:ln>
          <a:noFill/>
        </a:ln>
      </cdr:spPr>
      <cdr:txBody>
        <a:bodyPr vertOverflow="clip" vert="horz" wrap="square" rtlCol="0">
          <a:spAutoFit/>
        </a:bodyPr>
        <a:lstStyle/>
        <a:p>
          <a:pPr>
            <a:spcBef>
              <a:spcPts val="300"/>
            </a:spcBef>
          </a:pPr>
          <a:r>
            <a:rPr lang="en-GB" sz="1200" i="1">
              <a:latin typeface="Arial" panose="020B0604020202020204" pitchFamily="34" charset="0"/>
            </a:rPr>
            <a:t>Source:</a:t>
          </a:r>
          <a:r>
            <a:rPr lang="en-GB" sz="1200">
              <a:latin typeface="Arial" panose="020B0604020202020204" pitchFamily="34" charset="0"/>
            </a:rPr>
            <a:t> European Organisation for the Safety of Air Navigation (Eurocontrol) (online data code: avia_tf_cm)</a:t>
          </a:r>
        </a:p>
      </cdr:txBody>
    </cdr:sp>
  </cdr:relSizeAnchor>
  <cdr:relSizeAnchor xmlns:cdr="http://schemas.openxmlformats.org/drawingml/2006/chartDrawing">
    <cdr:from>
      <cdr:x>0</cdr:x>
      <cdr:y>0</cdr:y>
    </cdr:from>
    <cdr:to>
      <cdr:x>0</cdr:x>
      <cdr:y>0</cdr:y>
    </cdr:to>
    <cdr:pic>
      <cdr:nvPicPr>
        <cdr:cNvPr id="7"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228600</xdr:colOff>
      <xdr:row>1</xdr:row>
      <xdr:rowOff>57150</xdr:rowOff>
    </xdr:from>
    <xdr:to>
      <xdr:col>24</xdr:col>
      <xdr:colOff>304800</xdr:colOff>
      <xdr:row>44</xdr:row>
      <xdr:rowOff>123825</xdr:rowOff>
    </xdr:to>
    <xdr:graphicFrame macro="">
      <xdr:nvGraphicFramePr>
        <xdr:cNvPr id="2" name="Chart 1"/>
        <xdr:cNvGraphicFramePr/>
      </xdr:nvGraphicFramePr>
      <xdr:xfrm>
        <a:off x="5638800" y="219075"/>
        <a:ext cx="10896600" cy="71056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0.69425</cdr:x>
      <cdr:y>0.742</cdr:y>
    </cdr:from>
    <cdr:to>
      <cdr:x>0.7275</cdr:x>
      <cdr:y>0.865</cdr:y>
    </cdr:to>
    <cdr:cxnSp macro="">
      <cdr:nvCxnSpPr>
        <cdr:cNvPr id="2" name="Straight Arrow Connector 1"/>
        <cdr:cNvCxnSpPr/>
      </cdr:nvCxnSpPr>
      <cdr:spPr bwMode="auto">
        <a:xfrm flipV="1">
          <a:off x="13487400" y="4924425"/>
          <a:ext cx="647700" cy="819150"/>
        </a:xfrm>
        <a:prstGeom prst="straightConnector1">
          <a:avLst/>
        </a:prstGeom>
        <a:solidFill>
          <a:srgbClr val="FFFFFF"/>
        </a:solidFill>
        <a:ln w="9525" cap="flat" cmpd="sng" algn="ctr">
          <a:solidFill>
            <a:srgbClr val="000000"/>
          </a:solidFill>
          <a:prstDash val="solid"/>
          <a:round/>
          <a:headEnd type="none" w="med" len="med"/>
          <a:tailEnd type="arrow"/>
        </a:ln>
      </cdr:spPr>
    </cdr:cxn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0.14025</cdr:x>
      <cdr:y>0.12125</cdr:y>
    </cdr:from>
    <cdr:to>
      <cdr:x>0.50825</cdr:x>
      <cdr:y>0.2785</cdr:y>
    </cdr:to>
    <cdr:sp macro="" textlink="">
      <cdr:nvSpPr>
        <cdr:cNvPr id="94209" name="Text Box 2"/>
        <cdr:cNvSpPr txBox="1">
          <a:spLocks noChangeArrowheads="1"/>
        </cdr:cNvSpPr>
      </cdr:nvSpPr>
      <cdr:spPr bwMode="auto">
        <a:xfrm>
          <a:off x="742950" y="457200"/>
          <a:ext cx="1971675" cy="590550"/>
        </a:xfrm>
        <a:prstGeom prst="rect">
          <a:avLst/>
        </a:prstGeom>
        <a:noFill/>
        <a:ln w="9525">
          <a:noFill/>
        </a:ln>
      </cdr:spPr>
      <cdr:txBody>
        <a:bodyPr vertOverflow="clip" wrap="square" lIns="27432" tIns="22860" rIns="27432" bIns="0" anchor="t" upright="1"/>
        <a:lstStyle/>
        <a:p>
          <a:pPr algn="ctr" rtl="1">
            <a:defRPr sz="1000"/>
          </a:pPr>
          <a:r>
            <a:rPr lang="en-US" sz="1100" b="1" i="0" strike="noStrike">
              <a:solidFill>
                <a:srgbClr val="000000"/>
              </a:solidFill>
              <a:latin typeface="Arial" panose="020B0604020202020204" pitchFamily="34" charset="0"/>
              <a:cs typeface="Arial" panose="020B0604020202020204" pitchFamily="34" charset="0"/>
            </a:rPr>
            <a:t>National</a:t>
          </a:r>
          <a:endParaRPr lang="en-US" sz="1100" b="0" i="0" strike="noStrike">
            <a:solidFill>
              <a:srgbClr val="000000"/>
            </a:solidFill>
            <a:latin typeface="Arial" panose="020B0604020202020204" pitchFamily="34" charset="0"/>
            <a:cs typeface="Arial" panose="020B0604020202020204" pitchFamily="34" charset="0"/>
          </a:endParaRPr>
        </a:p>
        <a:p>
          <a:pPr algn="ctr" rtl="1">
            <a:defRPr sz="1000"/>
          </a:pPr>
          <a:r>
            <a:rPr lang="en-US" sz="1100" b="0" i="0" strike="noStrike">
              <a:solidFill>
                <a:srgbClr val="000000"/>
              </a:solidFill>
              <a:latin typeface="Arial" panose="020B0604020202020204" pitchFamily="34" charset="0"/>
              <a:cs typeface="Arial" panose="020B0604020202020204" pitchFamily="34" charset="0"/>
            </a:rPr>
            <a:t> Share on total:22%</a:t>
          </a:r>
        </a:p>
        <a:p>
          <a:pPr algn="ctr" rtl="1">
            <a:defRPr sz="1000"/>
          </a:pPr>
          <a:r>
            <a:rPr lang="en-US" sz="1100" b="0" i="0" strike="noStrike">
              <a:solidFill>
                <a:srgbClr val="000000"/>
              </a:solidFill>
              <a:latin typeface="Arial" panose="020B0604020202020204" pitchFamily="34" charset="0"/>
              <a:cs typeface="Arial" panose="020B0604020202020204" pitchFamily="34" charset="0"/>
            </a:rPr>
            <a:t>Change</a:t>
          </a:r>
          <a:r>
            <a:rPr lang="en-US" sz="1100" b="0" i="0" strike="noStrike" baseline="0">
              <a:solidFill>
                <a:srgbClr val="000000"/>
              </a:solidFill>
              <a:latin typeface="Arial" panose="020B0604020202020204" pitchFamily="34" charset="0"/>
              <a:cs typeface="Arial" panose="020B0604020202020204" pitchFamily="34" charset="0"/>
            </a:rPr>
            <a:t> 20/19: </a:t>
          </a:r>
          <a:r>
            <a:rPr lang="en-US" sz="1100" b="0" i="0" strike="noStrike">
              <a:solidFill>
                <a:srgbClr val="000000"/>
              </a:solidFill>
              <a:latin typeface="Arial" panose="020B0604020202020204" pitchFamily="34" charset="0"/>
              <a:cs typeface="Arial" panose="020B0604020202020204" pitchFamily="34" charset="0"/>
            </a:rPr>
            <a:t>-62.1%</a:t>
          </a:r>
        </a:p>
      </cdr:txBody>
    </cdr:sp>
  </cdr:relSizeAnchor>
  <cdr:relSizeAnchor xmlns:cdr="http://schemas.openxmlformats.org/drawingml/2006/chartDrawing">
    <cdr:from>
      <cdr:x>0.47575</cdr:x>
      <cdr:y>0.37825</cdr:y>
    </cdr:from>
    <cdr:to>
      <cdr:x>0.86575</cdr:x>
      <cdr:y>0.53675</cdr:y>
    </cdr:to>
    <cdr:sp macro="" textlink="">
      <cdr:nvSpPr>
        <cdr:cNvPr id="94210" name="Text Box 3"/>
        <cdr:cNvSpPr txBox="1">
          <a:spLocks noChangeArrowheads="1"/>
        </cdr:cNvSpPr>
      </cdr:nvSpPr>
      <cdr:spPr bwMode="auto">
        <a:xfrm>
          <a:off x="2543175" y="1419225"/>
          <a:ext cx="2085975" cy="600075"/>
        </a:xfrm>
        <a:prstGeom prst="rect">
          <a:avLst/>
        </a:prstGeom>
        <a:noFill/>
        <a:ln w="9525">
          <a:noFill/>
        </a:ln>
      </cdr:spPr>
      <cdr:txBody>
        <a:bodyPr vertOverflow="clip" wrap="square" lIns="27432" tIns="22860" rIns="27432" bIns="0" anchor="t" upright="1"/>
        <a:lstStyle/>
        <a:p>
          <a:pPr algn="ctr" rtl="1">
            <a:defRPr sz="1000"/>
          </a:pPr>
          <a:r>
            <a:rPr lang="en-US" sz="1100" b="1" i="0" strike="noStrike">
              <a:solidFill>
                <a:srgbClr val="000000"/>
              </a:solidFill>
              <a:latin typeface="Arial" panose="020B0604020202020204" pitchFamily="34" charset="0"/>
              <a:cs typeface="Arial" panose="020B0604020202020204" pitchFamily="34" charset="0"/>
            </a:rPr>
            <a:t>Extra-EU</a:t>
          </a:r>
          <a:endParaRPr lang="en-US" sz="1100" b="0" i="0" strike="noStrike">
            <a:solidFill>
              <a:srgbClr val="000000"/>
            </a:solidFill>
            <a:latin typeface="Arial" pitchFamily="34" charset="0"/>
            <a:cs typeface="Arial" pitchFamily="34" charset="0"/>
          </a:endParaRPr>
        </a:p>
        <a:p>
          <a:pPr algn="ctr" rtl="1">
            <a:defRPr sz="1000"/>
          </a:pPr>
          <a:r>
            <a:rPr lang="en-US" sz="1100" b="0" i="0" strike="noStrike">
              <a:solidFill>
                <a:srgbClr val="000000"/>
              </a:solidFill>
              <a:latin typeface="Arial" pitchFamily="34" charset="0"/>
              <a:cs typeface="Arial" pitchFamily="34" charset="0"/>
            </a:rPr>
            <a:t> Share on total: 45%</a:t>
          </a:r>
        </a:p>
        <a:p>
          <a:pPr algn="ctr" rtl="1">
            <a:defRPr sz="1000"/>
          </a:pPr>
          <a:r>
            <a:rPr lang="en-US" sz="1100" b="0" i="0" strike="noStrike">
              <a:solidFill>
                <a:srgbClr val="000000"/>
              </a:solidFill>
              <a:latin typeface="Arial" pitchFamily="34" charset="0"/>
              <a:cs typeface="Arial" pitchFamily="34" charset="0"/>
            </a:rPr>
            <a:t> Change 20/19</a:t>
          </a:r>
          <a:r>
            <a:rPr lang="en-US" sz="1100" b="0" i="0">
              <a:effectLst/>
              <a:latin typeface="Arial" pitchFamily="34" charset="0"/>
              <a:ea typeface="+mn-ea"/>
              <a:cs typeface="Arial" pitchFamily="34" charset="0"/>
            </a:rPr>
            <a:t>: </a:t>
          </a:r>
          <a:r>
            <a:rPr lang="en-US" sz="1100" b="0" i="0" strike="noStrike">
              <a:solidFill>
                <a:srgbClr val="000000"/>
              </a:solidFill>
              <a:effectLst/>
              <a:latin typeface="Arial" pitchFamily="34" charset="0"/>
              <a:ea typeface="+mn-ea"/>
              <a:cs typeface="Arial" pitchFamily="34" charset="0"/>
            </a:rPr>
            <a:t>-76.2</a:t>
          </a:r>
          <a:r>
            <a:rPr lang="en-US" sz="1100" b="0" i="0" strike="noStrike">
              <a:solidFill>
                <a:srgbClr val="000000"/>
              </a:solidFill>
              <a:latin typeface="Arial" pitchFamily="34" charset="0"/>
              <a:cs typeface="Arial" pitchFamily="34" charset="0"/>
            </a:rPr>
            <a:t>%</a:t>
          </a:r>
          <a:endParaRPr lang="en-US" sz="1050" b="0" i="0" strike="noStrike">
            <a:solidFill>
              <a:srgbClr val="000000"/>
            </a:solidFill>
            <a:latin typeface="Arial" pitchFamily="34" charset="0"/>
            <a:cs typeface="Arial" pitchFamily="34" charset="0"/>
          </a:endParaRP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cdr:x>
      <cdr:y>0.0895</cdr:y>
    </cdr:from>
    <cdr:to>
      <cdr:x>0.99175</cdr:x>
      <cdr:y>0.9245</cdr:y>
    </cdr:to>
    <cdr:pic>
      <cdr:nvPicPr>
        <cdr:cNvPr id="2" name="chart"/>
        <cdr:cNvPicPr preferRelativeResize="1">
          <a:picLocks noChangeAspect="1"/>
        </cdr:cNvPicPr>
      </cdr:nvPicPr>
      <cdr:blipFill>
        <a:blip r:embed="rId1"/>
        <a:stretch>
          <a:fillRect/>
        </a:stretch>
      </cdr:blipFill>
      <cdr:spPr>
        <a:xfrm>
          <a:off x="95250" y="752475"/>
          <a:ext cx="19478625" cy="7058025"/>
        </a:xfrm>
        <a:prstGeom prst="rect">
          <a:avLst/>
        </a:prstGeom>
        <a:ln>
          <a:noFill/>
        </a:ln>
      </cdr:spPr>
    </cdr:pic>
  </cdr:relSizeAnchor>
  <cdr:relSizeAnchor xmlns:cdr="http://schemas.openxmlformats.org/drawingml/2006/chartDrawing">
    <cdr:from>
      <cdr:x>0.00275</cdr:x>
      <cdr:y>0.91675</cdr:y>
    </cdr:from>
    <cdr:to>
      <cdr:x>0</cdr:x>
      <cdr:y>0</cdr:y>
    </cdr:to>
    <cdr:sp macro="" textlink="">
      <cdr:nvSpPr>
        <cdr:cNvPr id="3" name="FootonotesShape"/>
        <cdr:cNvSpPr txBox="1"/>
      </cdr:nvSpPr>
      <cdr:spPr>
        <a:xfrm>
          <a:off x="47625" y="7753350"/>
          <a:ext cx="0" cy="0"/>
        </a:xfrm>
        <a:prstGeom prst="rect">
          <a:avLst/>
        </a:prstGeom>
        <a:ln>
          <a:noFill/>
        </a:ln>
      </cdr:spPr>
      <cdr:txBody>
        <a:bodyPr vertOverflow="clip" vert="horz" wrap="square" rtlCol="0">
          <a:spAutoFit/>
        </a:bodyPr>
        <a:lstStyle/>
        <a:p>
          <a:r>
            <a:rPr lang="en-US" sz="1200">
              <a:latin typeface="Arial" panose="020B0604020202020204" pitchFamily="34" charset="0"/>
            </a:rPr>
            <a:t>Note: The national and intra-EU transport aggregates (included in total transport at EU level) have been calculated so as to exclude double counting by taking into account only departure declarations. The percentages presented next to the arrows correspond to the change between the two periods.</a:t>
          </a:r>
        </a:p>
        <a:p>
          <a:pPr>
            <a:spcBef>
              <a:spcPts val="300"/>
            </a:spcBef>
          </a:pPr>
          <a:r>
            <a:rPr lang="en-US" sz="1200" i="1">
              <a:latin typeface="Arial" panose="020B0604020202020204" pitchFamily="34" charset="0"/>
            </a:rPr>
            <a:t>Source:</a:t>
          </a:r>
          <a:r>
            <a:rPr lang="en-US" sz="1200">
              <a:latin typeface="Arial" panose="020B0604020202020204" pitchFamily="34" charset="0"/>
            </a:rPr>
            <a:t> Eurostat (online data code: avia_paoc)</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2"/>
        <a:srcRect b="16915"/>
        <a:stretch>
          <a:fillRect/>
        </a:stretch>
      </cdr:blipFill>
      <cdr:spPr>
        <a:xfrm>
          <a:off x="0" y="0"/>
          <a:ext cx="0" cy="0"/>
        </a:xfrm>
        <a:prstGeom prst="rect">
          <a:avLst/>
        </a:prstGeom>
        <a:ln>
          <a:noFill/>
        </a:ln>
      </cdr:spPr>
    </cdr:pic>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9</xdr:row>
      <xdr:rowOff>142875</xdr:rowOff>
    </xdr:from>
    <xdr:to>
      <xdr:col>24</xdr:col>
      <xdr:colOff>609600</xdr:colOff>
      <xdr:row>53</xdr:row>
      <xdr:rowOff>85725</xdr:rowOff>
    </xdr:to>
    <xdr:grpSp>
      <xdr:nvGrpSpPr>
        <xdr:cNvPr id="2" name="Group 1"/>
        <xdr:cNvGrpSpPr/>
      </xdr:nvGrpSpPr>
      <xdr:grpSpPr>
        <a:xfrm>
          <a:off x="276225" y="1562100"/>
          <a:ext cx="19431000" cy="6648450"/>
          <a:chOff x="19243080" y="2190882"/>
          <a:chExt cx="17149222" cy="7128101"/>
        </a:xfrm>
      </xdr:grpSpPr>
      <xdr:grpSp>
        <xdr:nvGrpSpPr>
          <xdr:cNvPr id="19" name="Group 18"/>
          <xdr:cNvGrpSpPr/>
        </xdr:nvGrpSpPr>
        <xdr:grpSpPr>
          <a:xfrm>
            <a:off x="19243080" y="2190882"/>
            <a:ext cx="17149222" cy="7128101"/>
            <a:chOff x="240705" y="724032"/>
            <a:chExt cx="17075743" cy="6649130"/>
          </a:xfrm>
        </xdr:grpSpPr>
        <xdr:grpSp>
          <xdr:nvGrpSpPr>
            <xdr:cNvPr id="15" name="Group 14"/>
            <xdr:cNvGrpSpPr/>
          </xdr:nvGrpSpPr>
          <xdr:grpSpPr>
            <a:xfrm>
              <a:off x="240705" y="724032"/>
              <a:ext cx="17075743" cy="6649130"/>
              <a:chOff x="2581092" y="713993"/>
              <a:chExt cx="15916514" cy="7029211"/>
            </a:xfrm>
          </xdr:grpSpPr>
          <xdr:graphicFrame macro="">
            <xdr:nvGraphicFramePr>
              <xdr:cNvPr id="6" name="Chart 1"/>
              <xdr:cNvGraphicFramePr/>
            </xdr:nvGraphicFramePr>
            <xdr:xfrm>
              <a:off x="2581092" y="713993"/>
              <a:ext cx="15916514" cy="7029211"/>
            </xdr:xfrm>
            <a:graphic>
              <a:graphicData uri="http://schemas.openxmlformats.org/drawingml/2006/chart">
                <c:chart xmlns:c="http://schemas.openxmlformats.org/drawingml/2006/chart" r:id="rId1"/>
              </a:graphicData>
            </a:graphic>
          </xdr:graphicFrame>
          <xdr:graphicFrame macro="">
            <xdr:nvGraphicFramePr>
              <xdr:cNvPr id="7" name="Chart 7"/>
              <xdr:cNvGraphicFramePr/>
            </xdr:nvGraphicFramePr>
            <xdr:xfrm>
              <a:off x="5346586" y="3239237"/>
              <a:ext cx="4381020" cy="3989077"/>
            </xdr:xfrm>
            <a:graphic>
              <a:graphicData uri="http://schemas.openxmlformats.org/drawingml/2006/chart">
                <c:chart xmlns:c="http://schemas.openxmlformats.org/drawingml/2006/chart" r:id="rId2"/>
              </a:graphicData>
            </a:graphic>
          </xdr:graphicFrame>
          <xdr:sp macro="" textlink="">
            <xdr:nvSpPr>
              <xdr:cNvPr id="8" name="Text Box 26"/>
              <xdr:cNvSpPr txBox="1">
                <a:spLocks noChangeArrowheads="1"/>
              </xdr:cNvSpPr>
            </xdr:nvSpPr>
            <xdr:spPr bwMode="auto">
              <a:xfrm>
                <a:off x="5593292" y="2954554"/>
                <a:ext cx="3887609" cy="507860"/>
              </a:xfrm>
              <a:prstGeom prst="rect">
                <a:avLst/>
              </a:prstGeom>
              <a:noFill/>
              <a:ln w="9525">
                <a:noFill/>
              </a:ln>
            </xdr:spPr>
            <xdr:txBody>
              <a:bodyPr vertOverflow="clip" wrap="square" lIns="27432" tIns="22860" rIns="27432" bIns="0" anchor="t" upright="1"/>
              <a:lstStyle/>
              <a:p>
                <a:pPr algn="ctr" rtl="1">
                  <a:defRPr sz="1000"/>
                </a:pPr>
                <a:r>
                  <a:rPr lang="en-US" sz="1200" b="1" baseline="0">
                    <a:latin typeface="Arial" panose="020B0604020202020204" pitchFamily="34" charset="0"/>
                    <a:ea typeface="+mn-ea"/>
                    <a:cs typeface="Arial" panose="020B0604020202020204" pitchFamily="34" charset="0"/>
                  </a:rPr>
                  <a:t>Air passenger transport, EU, 2020</a:t>
                </a:r>
              </a:p>
              <a:p>
                <a:pPr algn="ctr" rtl="1">
                  <a:defRPr sz="1000"/>
                </a:pPr>
                <a:r>
                  <a:rPr lang="en-US" sz="1200" b="1" baseline="0">
                    <a:latin typeface="Arial" panose="020B0604020202020204" pitchFamily="34" charset="0"/>
                    <a:ea typeface="+mn-ea"/>
                    <a:cs typeface="Arial" panose="020B0604020202020204" pitchFamily="34" charset="0"/>
                  </a:rPr>
                  <a:t>277 millions passengers carried</a:t>
                </a:r>
              </a:p>
              <a:p>
                <a:pPr algn="ctr" rtl="1">
                  <a:defRPr sz="1000"/>
                </a:pPr>
                <a:endParaRPr lang="en-US" sz="1000" b="1" i="0" strike="noStrike">
                  <a:solidFill>
                    <a:srgbClr val="000000"/>
                  </a:solidFill>
                  <a:latin typeface="Arial" panose="020B0604020202020204" pitchFamily="34" charset="0"/>
                  <a:cs typeface="Arial" panose="020B0604020202020204" pitchFamily="34" charset="0"/>
                </a:endParaRPr>
              </a:p>
            </xdr:txBody>
          </xdr:sp>
          <xdr:sp macro="" textlink="">
            <xdr:nvSpPr>
              <xdr:cNvPr id="9" name="Text Box 168"/>
              <xdr:cNvSpPr txBox="1">
                <a:spLocks noChangeArrowheads="1"/>
              </xdr:cNvSpPr>
            </xdr:nvSpPr>
            <xdr:spPr bwMode="auto">
              <a:xfrm>
                <a:off x="5808165" y="5251349"/>
                <a:ext cx="1591651" cy="579910"/>
              </a:xfrm>
              <a:prstGeom prst="rect">
                <a:avLst/>
              </a:prstGeom>
              <a:solidFill>
                <a:srgbClr val="FFFFFF">
                  <a:alpha val="0"/>
                </a:srgbClr>
              </a:solidFill>
              <a:ln w="9525">
                <a:noFill/>
              </a:ln>
            </xdr:spPr>
            <xdr:txBody>
              <a:bodyPr vertOverflow="clip" wrap="square" lIns="27432" tIns="22860" rIns="27432" bIns="0" anchor="t" upright="1"/>
              <a:lstStyle/>
              <a:p>
                <a:pPr algn="ctr" rtl="1">
                  <a:defRPr sz="1000"/>
                </a:pPr>
                <a:r>
                  <a:rPr lang="en-US" sz="1100" b="1" i="0" strike="noStrike">
                    <a:solidFill>
                      <a:srgbClr val="000000"/>
                    </a:solidFill>
                    <a:latin typeface="Arial" panose="020B0604020202020204" pitchFamily="34" charset="0"/>
                    <a:cs typeface="Arial" panose="020B0604020202020204" pitchFamily="34" charset="0"/>
                  </a:rPr>
                  <a:t>Intra-EU</a:t>
                </a:r>
                <a:endParaRPr lang="en-US" sz="1100" b="0" i="0" strike="noStrike">
                  <a:solidFill>
                    <a:srgbClr val="000000"/>
                  </a:solidFill>
                  <a:latin typeface="Arial" panose="020B0604020202020204" pitchFamily="34" charset="0"/>
                  <a:cs typeface="Arial" panose="020B0604020202020204" pitchFamily="34" charset="0"/>
                </a:endParaRPr>
              </a:p>
              <a:p>
                <a:pPr algn="ctr" rtl="1">
                  <a:defRPr sz="1000"/>
                </a:pPr>
                <a:r>
                  <a:rPr lang="en-US" sz="1100" b="0" i="0" strike="noStrike">
                    <a:solidFill>
                      <a:srgbClr val="000000"/>
                    </a:solidFill>
                    <a:latin typeface="Arial" panose="020B0604020202020204" pitchFamily="34" charset="0"/>
                    <a:cs typeface="Arial" panose="020B0604020202020204" pitchFamily="34" charset="0"/>
                  </a:rPr>
                  <a:t> Share on total: 34%</a:t>
                </a:r>
              </a:p>
              <a:p>
                <a:pPr algn="ctr" rtl="1">
                  <a:defRPr sz="1000"/>
                </a:pPr>
                <a:r>
                  <a:rPr lang="en-US" sz="1100" b="0" i="0" strike="noStrike">
                    <a:solidFill>
                      <a:srgbClr val="000000"/>
                    </a:solidFill>
                    <a:latin typeface="Arial" panose="020B0604020202020204" pitchFamily="34" charset="0"/>
                    <a:cs typeface="Arial" panose="020B0604020202020204" pitchFamily="34" charset="0"/>
                  </a:rPr>
                  <a:t> Change 20/19</a:t>
                </a:r>
                <a:r>
                  <a:rPr lang="en-US" sz="1100" b="0" i="0">
                    <a:effectLst/>
                    <a:latin typeface="Arial" panose="020B0604020202020204" pitchFamily="34" charset="0"/>
                    <a:ea typeface="+mn-ea"/>
                    <a:cs typeface="Arial" panose="020B0604020202020204" pitchFamily="34" charset="0"/>
                  </a:rPr>
                  <a:t>: -74.0</a:t>
                </a:r>
                <a:r>
                  <a:rPr lang="en-US" sz="1100" b="0" i="0" strike="noStrike">
                    <a:solidFill>
                      <a:srgbClr val="000000"/>
                    </a:solidFill>
                    <a:latin typeface="Arial" panose="020B0604020202020204" pitchFamily="34" charset="0"/>
                    <a:cs typeface="Arial" panose="020B0604020202020204" pitchFamily="34" charset="0"/>
                  </a:rPr>
                  <a:t>%</a:t>
                </a:r>
              </a:p>
            </xdr:txBody>
          </xdr:sp>
          <xdr:sp macro="" textlink="">
            <xdr:nvSpPr>
              <xdr:cNvPr id="16" name="Text Box 176"/>
              <xdr:cNvSpPr txBox="1">
                <a:spLocks noChangeArrowheads="1"/>
              </xdr:cNvSpPr>
            </xdr:nvSpPr>
            <xdr:spPr bwMode="auto">
              <a:xfrm>
                <a:off x="11983773" y="4558971"/>
                <a:ext cx="517287" cy="186274"/>
              </a:xfrm>
              <a:prstGeom prst="rect">
                <a:avLst/>
              </a:prstGeom>
              <a:solidFill>
                <a:srgbClr val="FFFFFF">
                  <a:alpha val="0"/>
                </a:srgbClr>
              </a:solidFill>
              <a:ln w="9525">
                <a:noFill/>
              </a:ln>
            </xdr:spPr>
            <xdr:txBody>
              <a:bodyPr vertOverflow="clip" wrap="square" lIns="27432" tIns="22860" rIns="0" bIns="0" anchor="t" upright="1"/>
              <a:lstStyle/>
              <a:p>
                <a:pPr algn="l" rtl="1">
                  <a:defRPr sz="1000"/>
                </a:pPr>
                <a:r>
                  <a:rPr lang="en-US" sz="1100" b="1" i="0" strike="noStrike">
                    <a:solidFill>
                      <a:srgbClr val="000000"/>
                    </a:solidFill>
                    <a:latin typeface="Arial"/>
                    <a:cs typeface="Arial"/>
                  </a:rPr>
                  <a:t>-54.6 %</a:t>
                </a:r>
              </a:p>
            </xdr:txBody>
          </xdr:sp>
          <xdr:cxnSp macro="">
            <xdr:nvCxnSpPr>
              <xdr:cNvPr id="13" name="Straight Arrow Connector 12"/>
              <xdr:cNvCxnSpPr/>
            </xdr:nvCxnSpPr>
            <xdr:spPr bwMode="auto">
              <a:xfrm>
                <a:off x="8223496" y="1257000"/>
                <a:ext cx="529224" cy="513132"/>
              </a:xfrm>
              <a:prstGeom prst="straightConnector1">
                <a:avLst/>
              </a:prstGeom>
              <a:solidFill>
                <a:srgbClr val="FFFFFF"/>
              </a:solidFill>
              <a:ln w="9525" cap="flat" cmpd="sng" algn="ctr">
                <a:solidFill>
                  <a:srgbClr val="000000"/>
                </a:solidFill>
                <a:prstDash val="solid"/>
                <a:round/>
                <a:headEnd type="none" w="med" len="med"/>
                <a:tailEnd type="arrow"/>
              </a:ln>
            </xdr:spPr>
          </xdr:cxnSp>
          <xdr:sp macro="" textlink="">
            <xdr:nvSpPr>
              <xdr:cNvPr id="40" name="Text Box 176"/>
              <xdr:cNvSpPr txBox="1">
                <a:spLocks noChangeArrowheads="1"/>
              </xdr:cNvSpPr>
            </xdr:nvSpPr>
            <xdr:spPr bwMode="auto">
              <a:xfrm>
                <a:off x="8517952" y="1272815"/>
                <a:ext cx="561057" cy="246022"/>
              </a:xfrm>
              <a:prstGeom prst="rect">
                <a:avLst/>
              </a:prstGeom>
              <a:solidFill>
                <a:srgbClr val="FFFFFF">
                  <a:alpha val="0"/>
                </a:srgbClr>
              </a:solidFill>
              <a:ln w="9525">
                <a:noFill/>
              </a:ln>
            </xdr:spPr>
            <xdr:txBody>
              <a:bodyPr vertOverflow="clip" wrap="square" lIns="27432" tIns="22860" rIns="0" bIns="0" anchor="t" upright="1"/>
              <a:lstStyle/>
              <a:p>
                <a:pPr algn="l" rtl="1">
                  <a:defRPr sz="1000"/>
                </a:pPr>
                <a:r>
                  <a:rPr lang="en-US" sz="1100" b="1" i="0" strike="noStrike">
                    <a:solidFill>
                      <a:srgbClr val="000000"/>
                    </a:solidFill>
                    <a:latin typeface="Arial"/>
                    <a:cs typeface="Arial"/>
                  </a:rPr>
                  <a:t>-8.8 %</a:t>
                </a:r>
              </a:p>
              <a:p>
                <a:pPr algn="l" rtl="1">
                  <a:defRPr sz="1000"/>
                </a:pPr>
                <a:endParaRPr lang="en-US" sz="1100" b="1" i="0" strike="noStrike">
                  <a:solidFill>
                    <a:srgbClr val="000000"/>
                  </a:solidFill>
                  <a:latin typeface="Arial"/>
                  <a:cs typeface="Arial"/>
                </a:endParaRPr>
              </a:p>
            </xdr:txBody>
          </xdr:sp>
          <xdr:cxnSp macro="">
            <xdr:nvCxnSpPr>
              <xdr:cNvPr id="31" name="Straight Arrow Connector 30"/>
              <xdr:cNvCxnSpPr/>
            </xdr:nvCxnSpPr>
            <xdr:spPr bwMode="auto">
              <a:xfrm>
                <a:off x="11585860" y="3875381"/>
                <a:ext cx="580953" cy="1711613"/>
              </a:xfrm>
              <a:prstGeom prst="straightConnector1">
                <a:avLst/>
              </a:prstGeom>
              <a:solidFill>
                <a:srgbClr val="FFFFFF"/>
              </a:solidFill>
              <a:ln w="9525" cap="flat" cmpd="sng" algn="ctr">
                <a:solidFill>
                  <a:srgbClr val="000000"/>
                </a:solidFill>
                <a:prstDash val="solid"/>
                <a:round/>
                <a:headEnd type="none" w="med" len="med"/>
                <a:tailEnd type="arrow"/>
              </a:ln>
            </xdr:spPr>
          </xdr:cxnSp>
          <xdr:cxnSp macro="">
            <xdr:nvCxnSpPr>
              <xdr:cNvPr id="23" name="Straight Arrow Connector 22"/>
              <xdr:cNvCxnSpPr/>
            </xdr:nvCxnSpPr>
            <xdr:spPr bwMode="auto">
              <a:xfrm flipV="1">
                <a:off x="4554740" y="3211120"/>
                <a:ext cx="549120" cy="644930"/>
              </a:xfrm>
              <a:prstGeom prst="straightConnector1">
                <a:avLst/>
              </a:prstGeom>
              <a:solidFill>
                <a:srgbClr val="FFFFFF"/>
              </a:solidFill>
              <a:ln w="9525" cap="flat" cmpd="sng" algn="ctr">
                <a:solidFill>
                  <a:srgbClr val="000000"/>
                </a:solidFill>
                <a:prstDash val="solid"/>
                <a:round/>
                <a:headEnd type="none" w="med" len="med"/>
                <a:tailEnd type="arrow"/>
              </a:ln>
            </xdr:spPr>
          </xdr:cxnSp>
          <xdr:cxnSp macro="">
            <xdr:nvCxnSpPr>
              <xdr:cNvPr id="30" name="Straight Arrow Connector 29"/>
              <xdr:cNvCxnSpPr/>
            </xdr:nvCxnSpPr>
            <xdr:spPr bwMode="auto">
              <a:xfrm>
                <a:off x="9349590" y="2302595"/>
                <a:ext cx="549120" cy="1140489"/>
              </a:xfrm>
              <a:prstGeom prst="straightConnector1">
                <a:avLst/>
              </a:prstGeom>
              <a:solidFill>
                <a:srgbClr val="FFFFFF"/>
              </a:solidFill>
              <a:ln w="9525" cap="flat" cmpd="sng" algn="ctr">
                <a:solidFill>
                  <a:srgbClr val="000000"/>
                </a:solidFill>
                <a:prstDash val="solid"/>
                <a:round/>
                <a:headEnd type="none" w="med" len="med"/>
                <a:tailEnd type="arrow"/>
              </a:ln>
            </xdr:spPr>
          </xdr:cxnSp>
          <xdr:sp macro="" textlink="">
            <xdr:nvSpPr>
              <xdr:cNvPr id="34" name="Text Box 176"/>
              <xdr:cNvSpPr txBox="1">
                <a:spLocks noChangeArrowheads="1"/>
              </xdr:cNvSpPr>
            </xdr:nvSpPr>
            <xdr:spPr bwMode="auto">
              <a:xfrm>
                <a:off x="9819127" y="2618909"/>
                <a:ext cx="592890" cy="184517"/>
              </a:xfrm>
              <a:prstGeom prst="rect">
                <a:avLst/>
              </a:prstGeom>
              <a:solidFill>
                <a:srgbClr val="FFFFFF">
                  <a:alpha val="0"/>
                </a:srgbClr>
              </a:solidFill>
              <a:ln w="9525">
                <a:noFill/>
              </a:ln>
            </xdr:spPr>
            <xdr:txBody>
              <a:bodyPr vertOverflow="clip" wrap="square" lIns="27432" tIns="22860" rIns="0" bIns="0" anchor="t" upright="1"/>
              <a:lstStyle/>
              <a:p>
                <a:pPr algn="l" rtl="1">
                  <a:defRPr sz="1000"/>
                </a:pPr>
                <a:r>
                  <a:rPr lang="en-US" sz="1100" b="1" i="0" strike="noStrike">
                    <a:solidFill>
                      <a:srgbClr val="000000"/>
                    </a:solidFill>
                    <a:latin typeface="Arial"/>
                    <a:cs typeface="Arial"/>
                  </a:rPr>
                  <a:t>-24.3 %</a:t>
                </a:r>
              </a:p>
            </xdr:txBody>
          </xdr:sp>
          <xdr:sp macro="" textlink="">
            <xdr:nvSpPr>
              <xdr:cNvPr id="27" name="Text Box 176"/>
              <xdr:cNvSpPr txBox="1">
                <a:spLocks noChangeArrowheads="1"/>
              </xdr:cNvSpPr>
            </xdr:nvSpPr>
            <xdr:spPr bwMode="auto">
              <a:xfrm>
                <a:off x="4363742" y="3286684"/>
                <a:ext cx="576974" cy="186274"/>
              </a:xfrm>
              <a:prstGeom prst="rect">
                <a:avLst/>
              </a:prstGeom>
              <a:solidFill>
                <a:srgbClr val="FFFFFF">
                  <a:alpha val="0"/>
                </a:srgbClr>
              </a:solidFill>
              <a:ln w="9525">
                <a:noFill/>
              </a:ln>
            </xdr:spPr>
            <xdr:txBody>
              <a:bodyPr vertOverflow="clip" wrap="square" lIns="27432" tIns="22860" rIns="0" bIns="0" anchor="t" upright="1"/>
              <a:lstStyle/>
              <a:p>
                <a:pPr algn="l" rtl="1">
                  <a:defRPr sz="1000"/>
                </a:pPr>
                <a:r>
                  <a:rPr lang="en-US" sz="1100" b="1" i="0" strike="noStrike">
                    <a:solidFill>
                      <a:srgbClr val="000000"/>
                    </a:solidFill>
                    <a:latin typeface="Arial"/>
                    <a:cs typeface="Arial"/>
                  </a:rPr>
                  <a:t>+20.4 %</a:t>
                </a:r>
              </a:p>
            </xdr:txBody>
          </xdr:sp>
          <xdr:cxnSp macro="">
            <xdr:nvCxnSpPr>
              <xdr:cNvPr id="36" name="Straight Arrow Connector 35"/>
              <xdr:cNvCxnSpPr/>
            </xdr:nvCxnSpPr>
            <xdr:spPr bwMode="auto">
              <a:xfrm>
                <a:off x="11856441" y="5701218"/>
                <a:ext cx="600848" cy="1425173"/>
              </a:xfrm>
              <a:prstGeom prst="straightConnector1">
                <a:avLst/>
              </a:prstGeom>
              <a:solidFill>
                <a:srgbClr val="FFFFFF"/>
              </a:solidFill>
              <a:ln w="9525" cap="flat" cmpd="sng" algn="ctr">
                <a:solidFill>
                  <a:srgbClr val="000000"/>
                </a:solidFill>
                <a:prstDash val="solid"/>
                <a:round/>
                <a:headEnd type="none" w="med" len="med"/>
                <a:tailEnd type="arrow"/>
              </a:ln>
            </xdr:spPr>
          </xdr:cxnSp>
          <xdr:sp macro="" textlink="">
            <xdr:nvSpPr>
              <xdr:cNvPr id="37" name="Text Box 176"/>
              <xdr:cNvSpPr txBox="1">
                <a:spLocks noChangeArrowheads="1"/>
              </xdr:cNvSpPr>
            </xdr:nvSpPr>
            <xdr:spPr bwMode="auto">
              <a:xfrm>
                <a:off x="11446590" y="6314517"/>
                <a:ext cx="561057" cy="186274"/>
              </a:xfrm>
              <a:prstGeom prst="rect">
                <a:avLst/>
              </a:prstGeom>
              <a:solidFill>
                <a:srgbClr val="FFFFFF">
                  <a:alpha val="0"/>
                </a:srgbClr>
              </a:solidFill>
              <a:ln w="9525">
                <a:noFill/>
              </a:ln>
            </xdr:spPr>
            <xdr:txBody>
              <a:bodyPr vertOverflow="clip" wrap="square" lIns="27432" tIns="22860" rIns="0" bIns="0" anchor="t" upright="1"/>
              <a:lstStyle/>
              <a:p>
                <a:pPr algn="l" rtl="1">
                  <a:defRPr sz="1000"/>
                </a:pPr>
                <a:r>
                  <a:rPr lang="en-US" sz="1100" b="1" i="0" strike="noStrike">
                    <a:solidFill>
                      <a:srgbClr val="000000"/>
                    </a:solidFill>
                    <a:latin typeface="Arial"/>
                    <a:cs typeface="Arial"/>
                  </a:rPr>
                  <a:t>-96.9 %</a:t>
                </a:r>
              </a:p>
            </xdr:txBody>
          </xdr:sp>
        </xdr:grpSp>
        <xdr:cxnSp macro="">
          <xdr:nvCxnSpPr>
            <xdr:cNvPr id="25" name="Straight Arrow Connector 24"/>
            <xdr:cNvCxnSpPr/>
          </xdr:nvCxnSpPr>
          <xdr:spPr bwMode="auto">
            <a:xfrm>
              <a:off x="14533102" y="6104840"/>
              <a:ext cx="563500" cy="447154"/>
            </a:xfrm>
            <a:prstGeom prst="straightConnector1">
              <a:avLst/>
            </a:prstGeom>
            <a:solidFill>
              <a:srgbClr val="FFFFFF"/>
            </a:solidFill>
            <a:ln w="9525" cap="flat" cmpd="sng" algn="ctr">
              <a:solidFill>
                <a:srgbClr val="000000"/>
              </a:solidFill>
              <a:prstDash val="solid"/>
              <a:round/>
              <a:headEnd type="none" w="med" len="med"/>
              <a:tailEnd type="arrow"/>
            </a:ln>
          </xdr:spPr>
        </xdr:cxnSp>
        <xdr:sp macro="" textlink="">
          <xdr:nvSpPr>
            <xdr:cNvPr id="28" name="Text Box 176"/>
            <xdr:cNvSpPr txBox="1">
              <a:spLocks noChangeArrowheads="1"/>
            </xdr:cNvSpPr>
          </xdr:nvSpPr>
          <xdr:spPr bwMode="auto">
            <a:xfrm>
              <a:off x="14221470" y="6334235"/>
              <a:ext cx="691568" cy="181189"/>
            </a:xfrm>
            <a:prstGeom prst="rect">
              <a:avLst/>
            </a:prstGeom>
            <a:solidFill>
              <a:srgbClr val="FFFFFF">
                <a:alpha val="0"/>
              </a:srgbClr>
            </a:solidFill>
            <a:ln w="9525">
              <a:noFill/>
            </a:ln>
          </xdr:spPr>
          <xdr:txBody>
            <a:bodyPr vertOverflow="clip" wrap="square" lIns="27432" tIns="22860" rIns="0" bIns="0" anchor="t" upright="1"/>
            <a:lstStyle/>
            <a:p>
              <a:pPr algn="l" rtl="1">
                <a:defRPr sz="1000"/>
              </a:pPr>
              <a:r>
                <a:rPr lang="en-US" sz="1100" b="1" i="0" strike="noStrike">
                  <a:solidFill>
                    <a:srgbClr val="000000"/>
                  </a:solidFill>
                  <a:latin typeface="Arial"/>
                  <a:cs typeface="Arial"/>
                </a:rPr>
                <a:t>+53.4%</a:t>
              </a:r>
            </a:p>
          </xdr:txBody>
        </xdr:sp>
      </xdr:grpSp>
      <xdr:sp macro="" textlink="">
        <xdr:nvSpPr>
          <xdr:cNvPr id="24" name="Text Box 176"/>
          <xdr:cNvSpPr txBox="1">
            <a:spLocks noChangeArrowheads="1"/>
          </xdr:cNvSpPr>
        </xdr:nvSpPr>
        <xdr:spPr bwMode="auto">
          <a:xfrm>
            <a:off x="30608727" y="7659917"/>
            <a:ext cx="733129" cy="233445"/>
          </a:xfrm>
          <a:prstGeom prst="rect">
            <a:avLst/>
          </a:prstGeom>
          <a:solidFill>
            <a:srgbClr val="FFFFFF">
              <a:alpha val="0"/>
            </a:srgbClr>
          </a:solidFill>
          <a:ln w="9525">
            <a:noFill/>
          </a:ln>
        </xdr:spPr>
        <xdr:txBody>
          <a:bodyPr vertOverflow="clip" wrap="square" lIns="27432" tIns="22860" rIns="0" bIns="0" anchor="t" upright="1"/>
          <a:lstStyle/>
          <a:p>
            <a:pPr algn="l" rtl="1">
              <a:defRPr sz="1000"/>
            </a:pPr>
            <a:r>
              <a:rPr lang="en-US" sz="1100" b="1" i="0" strike="noStrike">
                <a:solidFill>
                  <a:srgbClr val="000000"/>
                </a:solidFill>
                <a:latin typeface="Arial"/>
                <a:cs typeface="Arial"/>
              </a:rPr>
              <a:t>+342.9 %</a:t>
            </a:r>
          </a:p>
        </xdr:txBody>
      </xdr:sp>
    </xdr:grpSp>
    <xdr:clientData/>
  </xdr:twoCellAnchor>
  <xdr:twoCellAnchor>
    <xdr:from>
      <xdr:col>0</xdr:col>
      <xdr:colOff>238125</xdr:colOff>
      <xdr:row>84</xdr:row>
      <xdr:rowOff>76200</xdr:rowOff>
    </xdr:from>
    <xdr:to>
      <xdr:col>25</xdr:col>
      <xdr:colOff>171450</xdr:colOff>
      <xdr:row>136</xdr:row>
      <xdr:rowOff>114300</xdr:rowOff>
    </xdr:to>
    <xdr:graphicFrame macro="">
      <xdr:nvGraphicFramePr>
        <xdr:cNvPr id="4" name="Chart 3"/>
        <xdr:cNvGraphicFramePr/>
      </xdr:nvGraphicFramePr>
      <xdr:xfrm>
        <a:off x="238125" y="14354175"/>
        <a:ext cx="19735800" cy="8458200"/>
      </xdr:xfrm>
      <a:graphic>
        <a:graphicData uri="http://schemas.openxmlformats.org/drawingml/2006/chart">
          <c:chart xmlns:c="http://schemas.openxmlformats.org/drawingml/2006/chart" r:id="rId3"/>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0.0045</cdr:x>
      <cdr:y>0.884</cdr:y>
    </cdr:from>
    <cdr:to>
      <cdr:x>0</cdr:x>
      <cdr:y>0</cdr:y>
    </cdr:to>
    <cdr:sp macro="" textlink="">
      <cdr:nvSpPr>
        <cdr:cNvPr id="4" name="FootonotesShape"/>
        <cdr:cNvSpPr txBox="1"/>
      </cdr:nvSpPr>
      <cdr:spPr>
        <a:xfrm>
          <a:off x="76200" y="4752975"/>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Based on passengers carried.</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avia_paoc)</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552450</xdr:colOff>
      <xdr:row>3</xdr:row>
      <xdr:rowOff>95250</xdr:rowOff>
    </xdr:from>
    <xdr:ext cx="17745075" cy="5381625"/>
    <xdr:graphicFrame macro="">
      <xdr:nvGraphicFramePr>
        <xdr:cNvPr id="3" name="Chart 1025"/>
        <xdr:cNvGraphicFramePr/>
      </xdr:nvGraphicFramePr>
      <xdr:xfrm>
        <a:off x="552450" y="609600"/>
        <a:ext cx="17745075" cy="5381625"/>
      </xdr:xfrm>
      <a:graphic>
        <a:graphicData uri="http://schemas.openxmlformats.org/drawingml/2006/chart">
          <c:chart xmlns:c="http://schemas.openxmlformats.org/drawingml/2006/chart" r:id="rId1"/>
        </a:graphicData>
      </a:graphic>
    </xdr:graphicFrame>
    <xdr:clientData/>
  </xdr:oneCellAnchor>
</xdr:wsDr>
</file>

<file path=xl/theme/theme1.xml><?xml version="1.0" encoding="utf-8"?>
<a:theme xmlns:a="http://schemas.openxmlformats.org/drawingml/2006/main" name="Office Theme">
  <a:themeElements>
    <a:clrScheme name="7 Transport">
      <a:dk1>
        <a:sysClr val="windowText" lastClr="000000"/>
      </a:dk1>
      <a:lt1>
        <a:sysClr val="window" lastClr="FFFFFF"/>
      </a:lt1>
      <a:dk2>
        <a:srgbClr val="1F497D"/>
      </a:dk2>
      <a:lt2>
        <a:srgbClr val="EEECE1"/>
      </a:lt2>
      <a:accent1>
        <a:srgbClr val="B9C31E"/>
      </a:accent1>
      <a:accent2>
        <a:srgbClr val="C84B96"/>
      </a:accent2>
      <a:accent3>
        <a:srgbClr val="286EB4"/>
      </a:accent3>
      <a:accent4>
        <a:srgbClr val="D73C41"/>
      </a:accent4>
      <a:accent5>
        <a:srgbClr val="00A5E6"/>
      </a:accent5>
      <a:accent6>
        <a:srgbClr val="32AFA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B2:N53"/>
  <sheetViews>
    <sheetView showGridLines="0" workbookViewId="0" topLeftCell="A1">
      <selection activeCell="Z5" sqref="Z5"/>
    </sheetView>
  </sheetViews>
  <sheetFormatPr defaultColWidth="8.875" defaultRowHeight="12.75"/>
  <sheetData>
    <row r="2" ht="15.75">
      <c r="B2" s="78" t="s">
        <v>133</v>
      </c>
    </row>
    <row r="3" ht="12.75">
      <c r="B3" t="s">
        <v>123</v>
      </c>
    </row>
    <row r="6" ht="15.75" customHeight="1">
      <c r="B6" s="79" t="s">
        <v>117</v>
      </c>
    </row>
    <row r="40" ht="12.75">
      <c r="B40" s="75"/>
    </row>
    <row r="44" ht="12.75">
      <c r="B44" s="75" t="s">
        <v>132</v>
      </c>
    </row>
    <row r="46" spans="2:3" ht="12.75">
      <c r="B46" s="75" t="s">
        <v>109</v>
      </c>
      <c r="C46" s="76">
        <v>44292.61174768519</v>
      </c>
    </row>
    <row r="47" spans="2:3" ht="12.75">
      <c r="B47" s="75" t="s">
        <v>110</v>
      </c>
      <c r="C47" s="76">
        <v>44300.37116243056</v>
      </c>
    </row>
    <row r="48" spans="2:3" ht="12.75">
      <c r="B48" s="75" t="s">
        <v>111</v>
      </c>
      <c r="C48" s="75" t="s">
        <v>112</v>
      </c>
    </row>
    <row r="50" spans="2:3" ht="12.75">
      <c r="B50" s="75" t="s">
        <v>113</v>
      </c>
      <c r="C50" s="75" t="s">
        <v>114</v>
      </c>
    </row>
    <row r="52" spans="2:14" ht="12.75">
      <c r="B52" s="69" t="s">
        <v>115</v>
      </c>
      <c r="C52" s="43">
        <v>43831</v>
      </c>
      <c r="D52" s="43">
        <v>43862</v>
      </c>
      <c r="E52" s="43">
        <v>43891</v>
      </c>
      <c r="F52" s="43">
        <v>43922</v>
      </c>
      <c r="G52" s="43">
        <v>43952</v>
      </c>
      <c r="H52" s="43">
        <v>43983</v>
      </c>
      <c r="I52" s="43">
        <v>44013</v>
      </c>
      <c r="J52" s="43">
        <v>44044</v>
      </c>
      <c r="K52" s="43">
        <v>44075</v>
      </c>
      <c r="L52" s="43">
        <v>44105</v>
      </c>
      <c r="M52" s="43">
        <v>44136</v>
      </c>
      <c r="N52" s="43">
        <v>44166</v>
      </c>
    </row>
    <row r="53" spans="2:14" ht="12.75">
      <c r="B53" s="55" t="s">
        <v>116</v>
      </c>
      <c r="C53" s="77">
        <v>-0.8</v>
      </c>
      <c r="D53" s="77">
        <v>1.4</v>
      </c>
      <c r="E53" s="77">
        <v>-44.1</v>
      </c>
      <c r="F53" s="77">
        <v>-91.2</v>
      </c>
      <c r="G53" s="77">
        <v>-89.8</v>
      </c>
      <c r="H53" s="77">
        <v>-84.2</v>
      </c>
      <c r="I53" s="77">
        <v>-63.5</v>
      </c>
      <c r="J53" s="77">
        <v>-53.4</v>
      </c>
      <c r="K53" s="77">
        <v>-58.7</v>
      </c>
      <c r="L53" s="77">
        <v>-61.6</v>
      </c>
      <c r="M53" s="77">
        <v>-68.3</v>
      </c>
      <c r="N53" s="77">
        <v>-66.9</v>
      </c>
    </row>
  </sheetData>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2:AB80"/>
  <sheetViews>
    <sheetView showGridLines="0" workbookViewId="0" topLeftCell="A31">
      <selection activeCell="F80" sqref="F80"/>
    </sheetView>
  </sheetViews>
  <sheetFormatPr defaultColWidth="9.125" defaultRowHeight="12.75"/>
  <cols>
    <col min="1" max="1" width="9.125" style="2" customWidth="1"/>
    <col min="2" max="2" width="8.25390625" style="2" customWidth="1"/>
    <col min="3" max="3" width="11.00390625" style="2" customWidth="1"/>
    <col min="4" max="4" width="11.375" style="2" customWidth="1"/>
    <col min="5" max="5" width="10.375" style="2" bestFit="1" customWidth="1"/>
    <col min="6" max="7" width="10.00390625" style="2" bestFit="1" customWidth="1"/>
    <col min="8" max="8" width="11.75390625" style="2" bestFit="1" customWidth="1"/>
    <col min="9" max="9" width="9.875" style="2" customWidth="1"/>
    <col min="10" max="10" width="13.25390625" style="2" customWidth="1"/>
    <col min="11" max="12" width="9.375" style="2" bestFit="1" customWidth="1"/>
    <col min="13" max="13" width="10.00390625" style="2" bestFit="1" customWidth="1"/>
    <col min="14" max="14" width="10.25390625" style="2" customWidth="1"/>
    <col min="15" max="16" width="10.00390625" style="2" bestFit="1" customWidth="1"/>
    <col min="17" max="17" width="11.125" style="2" customWidth="1"/>
    <col min="18" max="18" width="10.25390625" style="2" customWidth="1"/>
    <col min="19" max="19" width="10.125" style="2" customWidth="1"/>
    <col min="20" max="21" width="11.375" style="2" customWidth="1"/>
    <col min="22" max="22" width="11.25390625" style="2" customWidth="1"/>
    <col min="23" max="23" width="10.00390625" style="2" bestFit="1" customWidth="1"/>
    <col min="24" max="24" width="11.125" style="2" bestFit="1" customWidth="1"/>
    <col min="25" max="26" width="9.25390625" style="2" bestFit="1" customWidth="1"/>
    <col min="27" max="16384" width="9.125" style="2" customWidth="1"/>
  </cols>
  <sheetData>
    <row r="1" ht="12"/>
    <row r="2" spans="1:8" ht="15.75">
      <c r="A2" s="8"/>
      <c r="B2" s="8"/>
      <c r="C2" s="8"/>
      <c r="D2" s="80" t="s">
        <v>134</v>
      </c>
      <c r="E2" s="8"/>
      <c r="F2" s="8"/>
      <c r="G2" s="8"/>
      <c r="H2" s="8"/>
    </row>
    <row r="3" spans="1:8" ht="12">
      <c r="A3" s="8"/>
      <c r="B3" s="8"/>
      <c r="C3" s="8"/>
      <c r="D3" s="8" t="s">
        <v>118</v>
      </c>
      <c r="E3" s="8"/>
      <c r="F3" s="8"/>
      <c r="G3" s="8"/>
      <c r="H3" s="8"/>
    </row>
    <row r="4" spans="1:8" ht="12">
      <c r="A4" s="8"/>
      <c r="B4" s="8"/>
      <c r="D4" s="3"/>
      <c r="E4" s="8"/>
      <c r="F4" s="8"/>
      <c r="G4" s="8"/>
      <c r="H4" s="8"/>
    </row>
    <row r="5" spans="1:8" ht="12">
      <c r="A5" s="8"/>
      <c r="B5" s="8"/>
      <c r="C5" s="8"/>
      <c r="D5" s="8"/>
      <c r="E5" s="8"/>
      <c r="F5" s="8"/>
      <c r="G5" s="8"/>
      <c r="H5" s="8"/>
    </row>
    <row r="6" spans="1:8" ht="12">
      <c r="A6" s="8"/>
      <c r="B6" s="8"/>
      <c r="C6" s="8"/>
      <c r="D6" s="8"/>
      <c r="E6" s="8"/>
      <c r="F6" s="8"/>
      <c r="G6" s="8"/>
      <c r="H6" s="8"/>
    </row>
    <row r="7" spans="1:8" ht="12">
      <c r="A7" s="8"/>
      <c r="B7" s="8"/>
      <c r="C7" s="8"/>
      <c r="D7" s="8"/>
      <c r="E7" s="8"/>
      <c r="F7" s="8"/>
      <c r="G7" s="8"/>
      <c r="H7" s="8"/>
    </row>
    <row r="8" spans="1:8" ht="12">
      <c r="A8" s="8"/>
      <c r="B8" s="8"/>
      <c r="C8" s="8"/>
      <c r="D8" s="8"/>
      <c r="E8" s="8"/>
      <c r="F8" s="8"/>
      <c r="G8" s="8"/>
      <c r="H8" s="8"/>
    </row>
    <row r="9" spans="1:8" ht="12">
      <c r="A9" s="8"/>
      <c r="B9" s="8"/>
      <c r="C9" s="8"/>
      <c r="D9" s="8"/>
      <c r="E9" s="8"/>
      <c r="F9" s="8"/>
      <c r="G9" s="8"/>
      <c r="H9" s="8"/>
    </row>
    <row r="10" spans="1:8" ht="12">
      <c r="A10" s="8"/>
      <c r="B10" s="8"/>
      <c r="C10" s="8"/>
      <c r="D10" s="8"/>
      <c r="E10" s="8"/>
      <c r="F10" s="8"/>
      <c r="G10" s="8"/>
      <c r="H10" s="8"/>
    </row>
    <row r="11" spans="1:19" ht="12">
      <c r="A11" s="8"/>
      <c r="B11" s="8"/>
      <c r="C11" s="8"/>
      <c r="D11" s="8"/>
      <c r="E11" s="8"/>
      <c r="F11" s="8"/>
      <c r="G11" s="8"/>
      <c r="H11" s="8"/>
      <c r="I11" s="8"/>
      <c r="J11" s="8"/>
      <c r="K11" s="8"/>
      <c r="L11" s="8"/>
      <c r="M11" s="8"/>
      <c r="N11" s="8"/>
      <c r="O11" s="8"/>
      <c r="P11" s="8"/>
      <c r="Q11" s="8"/>
      <c r="R11" s="8"/>
      <c r="S11" s="8"/>
    </row>
    <row r="12" spans="1:19" ht="12">
      <c r="A12" s="8"/>
      <c r="B12" s="8"/>
      <c r="C12" s="8"/>
      <c r="D12" s="8"/>
      <c r="E12" s="8"/>
      <c r="F12" s="8"/>
      <c r="G12" s="8"/>
      <c r="H12" s="8"/>
      <c r="I12" s="8"/>
      <c r="J12" s="8"/>
      <c r="K12" s="8"/>
      <c r="L12" s="8"/>
      <c r="M12" s="8"/>
      <c r="N12" s="8"/>
      <c r="O12" s="8"/>
      <c r="P12" s="8"/>
      <c r="Q12" s="8"/>
      <c r="R12" s="8"/>
      <c r="S12" s="8"/>
    </row>
    <row r="13" spans="1:19" ht="12">
      <c r="A13" s="8"/>
      <c r="B13" s="8"/>
      <c r="C13" s="8"/>
      <c r="D13" s="8"/>
      <c r="E13" s="8"/>
      <c r="F13" s="8"/>
      <c r="G13" s="8"/>
      <c r="H13" s="8"/>
      <c r="I13" s="8"/>
      <c r="J13" s="8"/>
      <c r="K13" s="8"/>
      <c r="L13" s="8"/>
      <c r="M13" s="8"/>
      <c r="N13" s="8"/>
      <c r="O13" s="8"/>
      <c r="P13" s="8"/>
      <c r="Q13" s="8"/>
      <c r="R13" s="8"/>
      <c r="S13" s="8"/>
    </row>
    <row r="14" spans="1:19" ht="12">
      <c r="A14" s="8"/>
      <c r="B14" s="8"/>
      <c r="C14" s="8"/>
      <c r="D14" s="8"/>
      <c r="E14" s="8"/>
      <c r="F14" s="8"/>
      <c r="G14" s="8"/>
      <c r="H14" s="8"/>
      <c r="I14" s="8"/>
      <c r="J14" s="8"/>
      <c r="K14" s="8"/>
      <c r="L14" s="8"/>
      <c r="M14" s="8"/>
      <c r="N14" s="8"/>
      <c r="O14" s="8"/>
      <c r="P14" s="8"/>
      <c r="Q14" s="8"/>
      <c r="R14" s="8"/>
      <c r="S14" s="8"/>
    </row>
    <row r="15" spans="1:19" ht="12">
      <c r="A15" s="8"/>
      <c r="B15" s="8"/>
      <c r="C15" s="8"/>
      <c r="D15" s="8"/>
      <c r="E15" s="8"/>
      <c r="F15" s="8"/>
      <c r="G15" s="8"/>
      <c r="H15" s="8"/>
      <c r="I15" s="8"/>
      <c r="J15" s="8"/>
      <c r="K15" s="8"/>
      <c r="L15" s="8"/>
      <c r="M15" s="8"/>
      <c r="N15" s="8"/>
      <c r="O15" s="8"/>
      <c r="P15" s="8"/>
      <c r="Q15" s="8"/>
      <c r="R15" s="8"/>
      <c r="S15" s="8"/>
    </row>
    <row r="16" spans="1:19" ht="12">
      <c r="A16" s="8"/>
      <c r="B16" s="8"/>
      <c r="C16" s="8"/>
      <c r="D16" s="8"/>
      <c r="E16" s="8"/>
      <c r="F16" s="8"/>
      <c r="G16" s="8"/>
      <c r="H16" s="8"/>
      <c r="I16" s="8"/>
      <c r="J16" s="8"/>
      <c r="K16" s="8"/>
      <c r="L16" s="8"/>
      <c r="M16" s="8"/>
      <c r="N16" s="8"/>
      <c r="O16" s="8"/>
      <c r="P16" s="8"/>
      <c r="Q16" s="8"/>
      <c r="R16" s="8"/>
      <c r="S16" s="8"/>
    </row>
    <row r="17" spans="1:19" ht="12">
      <c r="A17" s="8"/>
      <c r="B17" s="8"/>
      <c r="C17" s="8"/>
      <c r="D17" s="8"/>
      <c r="E17" s="8"/>
      <c r="F17" s="8"/>
      <c r="G17" s="8"/>
      <c r="H17" s="8"/>
      <c r="I17" s="8"/>
      <c r="J17" s="8"/>
      <c r="K17" s="8"/>
      <c r="L17" s="8"/>
      <c r="M17" s="8"/>
      <c r="N17" s="8"/>
      <c r="O17" s="8"/>
      <c r="P17" s="8"/>
      <c r="Q17" s="8"/>
      <c r="R17" s="8"/>
      <c r="S17" s="8"/>
    </row>
    <row r="18" spans="1:19" ht="12">
      <c r="A18" s="8"/>
      <c r="B18" s="8"/>
      <c r="C18" s="8"/>
      <c r="D18" s="8"/>
      <c r="E18" s="8"/>
      <c r="F18" s="8"/>
      <c r="G18" s="8"/>
      <c r="H18" s="8"/>
      <c r="I18" s="8"/>
      <c r="J18" s="8"/>
      <c r="K18" s="8"/>
      <c r="L18" s="8"/>
      <c r="M18" s="8"/>
      <c r="N18" s="8"/>
      <c r="O18" s="8"/>
      <c r="P18" s="8"/>
      <c r="Q18" s="8"/>
      <c r="R18" s="8"/>
      <c r="S18" s="8"/>
    </row>
    <row r="19" spans="1:19" ht="12">
      <c r="A19" s="8"/>
      <c r="B19" s="8"/>
      <c r="C19" s="8"/>
      <c r="D19" s="8"/>
      <c r="E19" s="8"/>
      <c r="F19" s="8"/>
      <c r="G19" s="8"/>
      <c r="H19" s="8"/>
      <c r="I19" s="8"/>
      <c r="J19" s="8"/>
      <c r="K19" s="8"/>
      <c r="L19" s="8"/>
      <c r="M19" s="8"/>
      <c r="N19" s="8"/>
      <c r="O19" s="8"/>
      <c r="P19" s="8"/>
      <c r="Q19" s="8"/>
      <c r="R19" s="8"/>
      <c r="S19" s="8"/>
    </row>
    <row r="20" spans="1:19" ht="12">
      <c r="A20" s="8"/>
      <c r="B20" s="8"/>
      <c r="C20" s="8"/>
      <c r="D20" s="8"/>
      <c r="E20" s="8"/>
      <c r="F20" s="8"/>
      <c r="G20" s="8"/>
      <c r="H20" s="8"/>
      <c r="I20" s="8"/>
      <c r="J20" s="8"/>
      <c r="K20" s="8"/>
      <c r="L20" s="8"/>
      <c r="M20" s="8"/>
      <c r="N20" s="8"/>
      <c r="O20" s="8"/>
      <c r="P20" s="8"/>
      <c r="Q20" s="8"/>
      <c r="R20" s="8"/>
      <c r="S20" s="8"/>
    </row>
    <row r="21" spans="1:19" ht="12">
      <c r="A21" s="8"/>
      <c r="B21" s="8"/>
      <c r="C21" s="8"/>
      <c r="D21" s="8"/>
      <c r="E21" s="8"/>
      <c r="F21" s="8"/>
      <c r="G21" s="8"/>
      <c r="H21" s="8"/>
      <c r="I21" s="8"/>
      <c r="J21" s="8"/>
      <c r="K21" s="8"/>
      <c r="L21" s="8"/>
      <c r="M21" s="8"/>
      <c r="N21" s="8"/>
      <c r="O21" s="8"/>
      <c r="P21" s="8"/>
      <c r="Q21" s="8"/>
      <c r="R21" s="8"/>
      <c r="S21" s="8"/>
    </row>
    <row r="22" spans="1:19" ht="12">
      <c r="A22" s="8"/>
      <c r="B22" s="8"/>
      <c r="C22" s="8"/>
      <c r="D22" s="8"/>
      <c r="E22" s="8"/>
      <c r="F22" s="8"/>
      <c r="G22" s="8"/>
      <c r="H22" s="8"/>
      <c r="I22" s="8"/>
      <c r="J22" s="8"/>
      <c r="K22" s="8"/>
      <c r="L22" s="8"/>
      <c r="M22" s="8"/>
      <c r="N22" s="8"/>
      <c r="O22" s="8"/>
      <c r="P22" s="8"/>
      <c r="Q22" s="8"/>
      <c r="R22" s="8"/>
      <c r="S22" s="8"/>
    </row>
    <row r="23" spans="1:19" ht="12">
      <c r="A23" s="8"/>
      <c r="B23" s="3"/>
      <c r="C23" s="3"/>
      <c r="D23" s="8"/>
      <c r="E23" s="8"/>
      <c r="F23" s="8"/>
      <c r="G23" s="8"/>
      <c r="H23" s="8"/>
      <c r="I23" s="8"/>
      <c r="J23" s="8"/>
      <c r="K23" s="8"/>
      <c r="L23" s="8"/>
      <c r="M23" s="8"/>
      <c r="N23" s="8"/>
      <c r="O23" s="8"/>
      <c r="P23" s="8"/>
      <c r="Q23" s="8"/>
      <c r="R23" s="8"/>
      <c r="S23" s="8"/>
    </row>
    <row r="24" ht="12"/>
    <row r="25" ht="12"/>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spans="3:23" ht="12">
      <c r="C48" s="5"/>
      <c r="D48" s="5"/>
      <c r="E48" s="5"/>
      <c r="F48" s="5"/>
      <c r="G48" s="5"/>
      <c r="H48" s="5"/>
      <c r="I48" s="5"/>
      <c r="J48" s="5"/>
      <c r="K48" s="5"/>
      <c r="L48" s="5"/>
      <c r="M48" s="5"/>
      <c r="N48" s="5"/>
      <c r="O48" s="5"/>
      <c r="P48" s="5"/>
      <c r="Q48" s="5"/>
      <c r="R48" s="5"/>
      <c r="S48" s="5"/>
      <c r="T48" s="5"/>
      <c r="U48" s="5"/>
      <c r="V48" s="5"/>
      <c r="W48" s="5"/>
    </row>
    <row r="49" spans="4:23" ht="12">
      <c r="D49" s="5"/>
      <c r="E49" s="5"/>
      <c r="F49" s="5"/>
      <c r="G49" s="5"/>
      <c r="H49" s="5"/>
      <c r="I49" s="5"/>
      <c r="J49" s="5"/>
      <c r="K49" s="5"/>
      <c r="L49" s="5"/>
      <c r="M49" s="5"/>
      <c r="N49" s="5"/>
      <c r="O49" s="5"/>
      <c r="P49" s="5"/>
      <c r="Q49" s="5"/>
      <c r="R49" s="5"/>
      <c r="S49" s="5"/>
      <c r="T49" s="5"/>
      <c r="U49" s="5"/>
      <c r="V49" s="5"/>
      <c r="W49" s="5"/>
    </row>
    <row r="50" ht="12"/>
    <row r="51" ht="12"/>
    <row r="52" ht="12"/>
    <row r="53" ht="12">
      <c r="U53" s="22"/>
    </row>
    <row r="54" ht="12"/>
    <row r="55" ht="12">
      <c r="C55" s="19" t="s">
        <v>127</v>
      </c>
    </row>
    <row r="56" spans="3:17" ht="12">
      <c r="C56" s="20" t="s">
        <v>54</v>
      </c>
      <c r="Q56" s="7"/>
    </row>
    <row r="57" ht="12"/>
    <row r="58" ht="12"/>
    <row r="59" ht="12"/>
    <row r="60" ht="12"/>
    <row r="61" ht="12"/>
    <row r="62" ht="12">
      <c r="B62" s="22" t="s">
        <v>101</v>
      </c>
    </row>
    <row r="63" ht="12">
      <c r="B63" s="2" t="s">
        <v>103</v>
      </c>
    </row>
    <row r="64" spans="1:26" ht="12">
      <c r="A64" s="3"/>
      <c r="B64" s="69"/>
      <c r="C64" s="43">
        <v>43466</v>
      </c>
      <c r="D64" s="43">
        <v>43497</v>
      </c>
      <c r="E64" s="43">
        <v>43525</v>
      </c>
      <c r="F64" s="43">
        <v>43556</v>
      </c>
      <c r="G64" s="43">
        <v>43586</v>
      </c>
      <c r="H64" s="43">
        <v>43617</v>
      </c>
      <c r="I64" s="43">
        <v>43647</v>
      </c>
      <c r="J64" s="43">
        <v>43678</v>
      </c>
      <c r="K64" s="43">
        <v>43709</v>
      </c>
      <c r="L64" s="43">
        <v>43739</v>
      </c>
      <c r="M64" s="43">
        <v>43770</v>
      </c>
      <c r="N64" s="43">
        <v>43800</v>
      </c>
      <c r="O64" s="43">
        <v>43831</v>
      </c>
      <c r="P64" s="43">
        <v>43862</v>
      </c>
      <c r="Q64" s="43">
        <v>43891</v>
      </c>
      <c r="R64" s="43">
        <v>43922</v>
      </c>
      <c r="S64" s="43">
        <v>43952</v>
      </c>
      <c r="T64" s="43">
        <v>43983</v>
      </c>
      <c r="U64" s="43">
        <v>44013</v>
      </c>
      <c r="V64" s="43">
        <v>44044</v>
      </c>
      <c r="W64" s="43">
        <v>44075</v>
      </c>
      <c r="X64" s="43">
        <v>44105</v>
      </c>
      <c r="Y64" s="43">
        <v>44136</v>
      </c>
      <c r="Z64" s="43">
        <v>44166</v>
      </c>
    </row>
    <row r="65" spans="1:26" ht="12">
      <c r="A65" s="3"/>
      <c r="B65" s="55" t="s">
        <v>48</v>
      </c>
      <c r="C65" s="48">
        <v>63.810882</v>
      </c>
      <c r="D65" s="51">
        <v>61.853379</v>
      </c>
      <c r="E65" s="51">
        <v>74.451124</v>
      </c>
      <c r="F65" s="51">
        <v>85.005537</v>
      </c>
      <c r="G65" s="51">
        <v>91.222296</v>
      </c>
      <c r="H65" s="51">
        <v>101.680184</v>
      </c>
      <c r="I65" s="51">
        <v>110.383157</v>
      </c>
      <c r="J65" s="51">
        <v>111.174894</v>
      </c>
      <c r="K65" s="51">
        <v>101.41208</v>
      </c>
      <c r="L65" s="51">
        <v>92.441364</v>
      </c>
      <c r="M65" s="51">
        <v>69.953198</v>
      </c>
      <c r="N65" s="51">
        <v>70.815212</v>
      </c>
      <c r="O65" s="51">
        <v>65.993683</v>
      </c>
      <c r="P65" s="51">
        <v>63.022199</v>
      </c>
      <c r="Q65" s="51">
        <v>28.606929</v>
      </c>
      <c r="R65" s="51">
        <v>0.890472</v>
      </c>
      <c r="S65" s="51">
        <v>1.457076</v>
      </c>
      <c r="T65" s="51">
        <v>4.949146</v>
      </c>
      <c r="U65" s="51">
        <v>21.920154</v>
      </c>
      <c r="V65" s="51">
        <v>30.578905</v>
      </c>
      <c r="W65" s="51">
        <v>21.914051</v>
      </c>
      <c r="X65" s="51">
        <v>17.401437</v>
      </c>
      <c r="Y65" s="51">
        <v>8.104624</v>
      </c>
      <c r="Z65" s="51">
        <v>11.675935</v>
      </c>
    </row>
    <row r="66" spans="1:26" ht="12">
      <c r="A66" s="3"/>
      <c r="B66" s="45" t="s">
        <v>47</v>
      </c>
      <c r="C66" s="49">
        <v>60.638252</v>
      </c>
      <c r="D66" s="52">
        <v>58.476466</v>
      </c>
      <c r="E66" s="52">
        <v>71.430892</v>
      </c>
      <c r="F66" s="52">
        <v>80.017364</v>
      </c>
      <c r="G66" s="52">
        <v>88.492973</v>
      </c>
      <c r="H66" s="52">
        <v>96.585682</v>
      </c>
      <c r="I66" s="52">
        <v>107.49943</v>
      </c>
      <c r="J66" s="52">
        <v>107.392014</v>
      </c>
      <c r="K66" s="52">
        <v>98.863261</v>
      </c>
      <c r="L66" s="52">
        <v>90.213827</v>
      </c>
      <c r="M66" s="52">
        <v>68.311602</v>
      </c>
      <c r="N66" s="52">
        <v>68.373648</v>
      </c>
      <c r="O66" s="52">
        <v>63.810882</v>
      </c>
      <c r="P66" s="52">
        <v>61.853379</v>
      </c>
      <c r="Q66" s="52">
        <v>74.451124</v>
      </c>
      <c r="R66" s="52">
        <v>85.005537</v>
      </c>
      <c r="S66" s="52">
        <v>91.222296</v>
      </c>
      <c r="T66" s="52">
        <v>101.680184</v>
      </c>
      <c r="U66" s="52">
        <v>110.383157</v>
      </c>
      <c r="V66" s="52">
        <v>111.174894</v>
      </c>
      <c r="W66" s="52">
        <v>101.41208</v>
      </c>
      <c r="X66" s="52">
        <v>92.441364</v>
      </c>
      <c r="Y66" s="52">
        <v>69.953198</v>
      </c>
      <c r="Z66" s="52">
        <v>70.815212</v>
      </c>
    </row>
    <row r="67" spans="1:26" ht="24">
      <c r="A67" s="3"/>
      <c r="B67" s="46" t="s">
        <v>99</v>
      </c>
      <c r="C67" s="50">
        <f aca="true" t="shared" si="0" ref="C67:Z67">(C65/C66)-1</f>
        <v>0.05232060449235898</v>
      </c>
      <c r="D67" s="53">
        <f t="shared" si="0"/>
        <v>0.05774824012107693</v>
      </c>
      <c r="E67" s="53">
        <f t="shared" si="0"/>
        <v>0.04228187434646613</v>
      </c>
      <c r="F67" s="53">
        <f t="shared" si="0"/>
        <v>0.06233863189994615</v>
      </c>
      <c r="G67" s="53">
        <f t="shared" si="0"/>
        <v>0.03084225681964603</v>
      </c>
      <c r="H67" s="53">
        <f t="shared" si="0"/>
        <v>0.05274593391596061</v>
      </c>
      <c r="I67" s="53">
        <f t="shared" si="0"/>
        <v>0.026825509679446524</v>
      </c>
      <c r="J67" s="53">
        <f t="shared" si="0"/>
        <v>0.0352249656105712</v>
      </c>
      <c r="K67" s="53">
        <f t="shared" si="0"/>
        <v>0.02578125558694655</v>
      </c>
      <c r="L67" s="53">
        <f t="shared" si="0"/>
        <v>0.02469174708661903</v>
      </c>
      <c r="M67" s="53">
        <f t="shared" si="0"/>
        <v>0.024030998423957506</v>
      </c>
      <c r="N67" s="53">
        <f t="shared" si="0"/>
        <v>0.035709137532050406</v>
      </c>
      <c r="O67" s="53">
        <f t="shared" si="0"/>
        <v>0.0342073472671951</v>
      </c>
      <c r="P67" s="53">
        <f t="shared" si="0"/>
        <v>0.018896623254810452</v>
      </c>
      <c r="Q67" s="53">
        <f t="shared" si="0"/>
        <v>-0.6157622952744137</v>
      </c>
      <c r="R67" s="53">
        <f t="shared" si="0"/>
        <v>-0.9895245412072392</v>
      </c>
      <c r="S67" s="53">
        <f t="shared" si="0"/>
        <v>-0.9840271944043154</v>
      </c>
      <c r="T67" s="53">
        <f t="shared" si="0"/>
        <v>-0.9513263469310795</v>
      </c>
      <c r="U67" s="53">
        <f t="shared" si="0"/>
        <v>-0.80141758402507</v>
      </c>
      <c r="V67" s="53">
        <f t="shared" si="0"/>
        <v>-0.7249477476452553</v>
      </c>
      <c r="W67" s="53">
        <f t="shared" si="0"/>
        <v>-0.7839108417853179</v>
      </c>
      <c r="X67" s="53">
        <f t="shared" si="0"/>
        <v>-0.8117570290286933</v>
      </c>
      <c r="Y67" s="53">
        <f t="shared" si="0"/>
        <v>-0.8841421946141762</v>
      </c>
      <c r="Z67" s="53">
        <f t="shared" si="0"/>
        <v>-0.8351210895195795</v>
      </c>
    </row>
    <row r="68" spans="1:28" ht="24">
      <c r="A68" s="3"/>
      <c r="B68" s="47" t="s">
        <v>102</v>
      </c>
      <c r="C68" s="40" t="s">
        <v>100</v>
      </c>
      <c r="D68" s="54">
        <f aca="true" t="shared" si="1" ref="D68:R68">(D65/C65)-1</f>
        <v>-0.030676632866475706</v>
      </c>
      <c r="E68" s="54">
        <f>(E65/D65)-1</f>
        <v>0.20367108804193212</v>
      </c>
      <c r="F68" s="54">
        <f t="shared" si="1"/>
        <v>0.14176297727889264</v>
      </c>
      <c r="G68" s="54">
        <f t="shared" si="1"/>
        <v>0.07313357716921431</v>
      </c>
      <c r="H68" s="54">
        <f t="shared" si="1"/>
        <v>0.11464179765876525</v>
      </c>
      <c r="I68" s="54">
        <f t="shared" si="1"/>
        <v>0.08559163307572293</v>
      </c>
      <c r="J68" s="54">
        <f t="shared" si="1"/>
        <v>0.007172625077211725</v>
      </c>
      <c r="K68" s="54">
        <f>(K65/J65)-1</f>
        <v>-0.08781491619861581</v>
      </c>
      <c r="L68" s="54">
        <f t="shared" si="1"/>
        <v>-0.08845806140649126</v>
      </c>
      <c r="M68" s="54">
        <f>(M65/L65)-1</f>
        <v>-0.2432695173126177</v>
      </c>
      <c r="N68" s="54">
        <f t="shared" si="1"/>
        <v>0.01232272468801221</v>
      </c>
      <c r="O68" s="54">
        <f t="shared" si="1"/>
        <v>-0.06808606320348232</v>
      </c>
      <c r="P68" s="54">
        <f t="shared" si="1"/>
        <v>-0.04502679445849389</v>
      </c>
      <c r="Q68" s="54">
        <f t="shared" si="1"/>
        <v>-0.5460817068601493</v>
      </c>
      <c r="R68" s="54">
        <f t="shared" si="1"/>
        <v>-0.9688721568120786</v>
      </c>
      <c r="S68" s="54">
        <f>(S65/R65)-1</f>
        <v>0.6362962563674097</v>
      </c>
      <c r="T68" s="54">
        <f>(T65/S65)-1</f>
        <v>2.396628590409834</v>
      </c>
      <c r="U68" s="54">
        <f aca="true" t="shared" si="2" ref="U68:Z68">(U65/T65)-1</f>
        <v>3.429078067205938</v>
      </c>
      <c r="V68" s="54">
        <f t="shared" si="2"/>
        <v>0.39501323758948037</v>
      </c>
      <c r="W68" s="54">
        <f t="shared" si="2"/>
        <v>-0.2833605062051764</v>
      </c>
      <c r="X68" s="54">
        <f t="shared" si="2"/>
        <v>-0.20592331376795647</v>
      </c>
      <c r="Y68" s="54">
        <f t="shared" si="2"/>
        <v>-0.5342554755679086</v>
      </c>
      <c r="Z68" s="54">
        <f t="shared" si="2"/>
        <v>0.4406510406898583</v>
      </c>
      <c r="AA68" s="6"/>
      <c r="AB68" s="6"/>
    </row>
    <row r="69" spans="1:27" ht="12">
      <c r="A69" s="3"/>
      <c r="B69" s="33"/>
      <c r="C69" s="33"/>
      <c r="D69" s="33"/>
      <c r="E69" s="33"/>
      <c r="F69" s="33"/>
      <c r="G69" s="33"/>
      <c r="H69" s="33"/>
      <c r="I69" s="33"/>
      <c r="J69" s="33"/>
      <c r="K69" s="33"/>
      <c r="L69" s="33"/>
      <c r="M69" s="33"/>
      <c r="N69" s="33"/>
      <c r="O69" s="33"/>
      <c r="P69" s="33"/>
      <c r="Q69" s="33"/>
      <c r="R69" s="31"/>
      <c r="S69" s="31"/>
      <c r="T69" s="31"/>
      <c r="U69" s="33"/>
      <c r="V69" s="31"/>
      <c r="W69" s="31"/>
      <c r="X69" s="31"/>
      <c r="Y69" s="31"/>
      <c r="Z69" s="31"/>
      <c r="AA69" s="31"/>
    </row>
    <row r="70" spans="1:27" ht="25.5" customHeight="1">
      <c r="A70" s="3"/>
      <c r="B70" s="33"/>
      <c r="C70" s="31"/>
      <c r="D70" s="38"/>
      <c r="E70" s="38"/>
      <c r="F70" s="38"/>
      <c r="G70" s="38"/>
      <c r="H70" s="38"/>
      <c r="I70" s="38"/>
      <c r="J70" s="38"/>
      <c r="K70" s="38"/>
      <c r="L70" s="38"/>
      <c r="M70" s="38"/>
      <c r="N70" s="70" t="s">
        <v>119</v>
      </c>
      <c r="O70" s="38"/>
      <c r="P70" s="38"/>
      <c r="Q70" s="38"/>
      <c r="R70" s="31"/>
      <c r="S70" s="31"/>
      <c r="T70" s="31"/>
      <c r="U70" s="38"/>
      <c r="V70" s="31"/>
      <c r="W70" s="31"/>
      <c r="X70" s="31"/>
      <c r="Y70" s="31"/>
      <c r="Z70" s="70" t="s">
        <v>104</v>
      </c>
      <c r="AA70" s="31"/>
    </row>
    <row r="71" spans="7:27" ht="12">
      <c r="G71" s="4"/>
      <c r="H71" s="33"/>
      <c r="I71" s="4"/>
      <c r="J71" s="4"/>
      <c r="K71" s="4"/>
      <c r="L71" s="4"/>
      <c r="M71" s="4"/>
      <c r="N71" s="71">
        <f>(SUM(C65:N65)/SUM(C66:N66))-1</f>
        <v>0.038048851356196955</v>
      </c>
      <c r="O71" s="4"/>
      <c r="P71" s="4"/>
      <c r="Q71" s="38"/>
      <c r="R71" s="4"/>
      <c r="S71" s="4"/>
      <c r="T71" s="38"/>
      <c r="U71" s="4"/>
      <c r="V71" s="31"/>
      <c r="W71" s="38"/>
      <c r="X71" s="31"/>
      <c r="Y71" s="31"/>
      <c r="Z71" s="71">
        <f>(SUM(O65:Z65)/SUM(O66:Z66))-1</f>
        <v>-0.7326303163716339</v>
      </c>
      <c r="AA71" s="31"/>
    </row>
    <row r="72" spans="7:27" ht="12" customHeight="1">
      <c r="G72" s="33"/>
      <c r="I72" s="33"/>
      <c r="J72" s="33"/>
      <c r="K72" s="33"/>
      <c r="L72" s="33"/>
      <c r="M72" s="33"/>
      <c r="O72" s="33"/>
      <c r="P72" s="33"/>
      <c r="Q72" s="33"/>
      <c r="R72" s="33"/>
      <c r="S72" s="33"/>
      <c r="T72" s="31"/>
      <c r="U72" s="31"/>
      <c r="V72" s="31"/>
      <c r="W72" s="31"/>
      <c r="X72" s="31"/>
      <c r="Y72" s="31"/>
      <c r="Z72" s="31"/>
      <c r="AA72" s="31"/>
    </row>
    <row r="73" spans="9:27" ht="12">
      <c r="I73" s="31"/>
      <c r="J73" s="33"/>
      <c r="K73" s="33"/>
      <c r="L73" s="33"/>
      <c r="M73" s="31"/>
      <c r="N73" s="31"/>
      <c r="O73" s="31"/>
      <c r="P73" s="31"/>
      <c r="Q73" s="31"/>
      <c r="R73" s="31"/>
      <c r="S73" s="31"/>
      <c r="T73" s="31"/>
      <c r="U73" s="31"/>
      <c r="V73" s="31"/>
      <c r="W73" s="31"/>
      <c r="X73" s="31"/>
      <c r="Y73" s="31"/>
      <c r="Z73" s="31"/>
      <c r="AA73" s="31"/>
    </row>
    <row r="74" spans="9:27" ht="12">
      <c r="I74" s="31"/>
      <c r="J74" s="33"/>
      <c r="K74" s="33"/>
      <c r="L74" s="33"/>
      <c r="M74" s="31"/>
      <c r="N74" s="31"/>
      <c r="O74" s="31"/>
      <c r="P74" s="31"/>
      <c r="Q74" s="31"/>
      <c r="R74" s="31"/>
      <c r="S74" s="31"/>
      <c r="T74" s="31"/>
      <c r="U74" s="31"/>
      <c r="V74" s="31"/>
      <c r="W74" s="31"/>
      <c r="X74" s="31"/>
      <c r="Y74" s="31"/>
      <c r="Z74" s="31"/>
      <c r="AA74" s="31"/>
    </row>
    <row r="75" spans="2:27" ht="12">
      <c r="B75" s="22" t="s">
        <v>135</v>
      </c>
      <c r="C75" s="68"/>
      <c r="D75" s="68"/>
      <c r="E75" s="68"/>
      <c r="F75" s="68"/>
      <c r="G75" s="38"/>
      <c r="I75" s="31"/>
      <c r="J75" s="31"/>
      <c r="K75" s="31"/>
      <c r="L75" s="31"/>
      <c r="M75" s="31"/>
      <c r="N75" s="31"/>
      <c r="O75" s="31"/>
      <c r="P75" s="31"/>
      <c r="Q75" s="31"/>
      <c r="R75" s="31"/>
      <c r="S75" s="31"/>
      <c r="T75" s="31"/>
      <c r="U75" s="31"/>
      <c r="V75" s="31"/>
      <c r="W75" s="31"/>
      <c r="X75" s="31"/>
      <c r="Y75" s="31"/>
      <c r="Z75" s="31"/>
      <c r="AA75" s="31"/>
    </row>
    <row r="76" spans="1:27" ht="84">
      <c r="A76" s="3"/>
      <c r="B76" s="64"/>
      <c r="C76" s="65">
        <v>2019</v>
      </c>
      <c r="D76" s="66">
        <v>2020</v>
      </c>
      <c r="E76" s="67" t="s">
        <v>121</v>
      </c>
      <c r="F76" s="67" t="s">
        <v>120</v>
      </c>
      <c r="G76" s="33"/>
      <c r="I76" s="31"/>
      <c r="J76" s="31"/>
      <c r="K76" s="31"/>
      <c r="L76" s="31"/>
      <c r="M76" s="31"/>
      <c r="N76" s="31"/>
      <c r="O76" s="31"/>
      <c r="P76" s="31"/>
      <c r="Q76" s="31"/>
      <c r="R76" s="31"/>
      <c r="S76" s="31"/>
      <c r="T76" s="31"/>
      <c r="U76" s="31"/>
      <c r="V76" s="31"/>
      <c r="W76" s="31"/>
      <c r="X76" s="31"/>
      <c r="Y76" s="31"/>
      <c r="Z76" s="31"/>
      <c r="AA76" s="31"/>
    </row>
    <row r="77" spans="1:7" ht="12">
      <c r="A77" s="3"/>
      <c r="B77" s="55" t="s">
        <v>14</v>
      </c>
      <c r="C77" s="56">
        <f>C79+C78+C80</f>
        <v>1034203307</v>
      </c>
      <c r="D77" s="59">
        <f>D79+D78+D80</f>
        <v>276514611</v>
      </c>
      <c r="E77" s="41">
        <f>(D77/C77)-1</f>
        <v>-0.7326303163716339</v>
      </c>
      <c r="F77" s="41">
        <f>SUM(F78:F80)</f>
        <v>1</v>
      </c>
      <c r="G77" s="8"/>
    </row>
    <row r="78" spans="1:6" ht="12">
      <c r="A78" s="8"/>
      <c r="B78" s="46" t="s">
        <v>25</v>
      </c>
      <c r="C78" s="58">
        <v>518978636</v>
      </c>
      <c r="D78" s="61">
        <v>123414967</v>
      </c>
      <c r="E78" s="50">
        <f>(D78/C78)-1</f>
        <v>-0.7621964403945136</v>
      </c>
      <c r="F78" s="50">
        <f>D78/D$77</f>
        <v>0.44632349282982375</v>
      </c>
    </row>
    <row r="79" spans="1:18" ht="12">
      <c r="A79" s="3"/>
      <c r="B79" s="45" t="s">
        <v>26</v>
      </c>
      <c r="C79" s="57">
        <v>354738151</v>
      </c>
      <c r="D79" s="60">
        <v>92225636</v>
      </c>
      <c r="E79" s="39">
        <f>(D79/C79)-1</f>
        <v>-0.7400177123886514</v>
      </c>
      <c r="F79" s="39">
        <f>D79/D$77</f>
        <v>0.33352897941440063</v>
      </c>
      <c r="G79" s="8"/>
      <c r="R79" s="5"/>
    </row>
    <row r="80" spans="1:6" ht="12">
      <c r="A80" s="8"/>
      <c r="B80" s="47" t="s">
        <v>33</v>
      </c>
      <c r="C80" s="62">
        <v>160486520</v>
      </c>
      <c r="D80" s="63">
        <v>60874008</v>
      </c>
      <c r="E80" s="40">
        <f>(D80/C80)-1</f>
        <v>-0.620690834345464</v>
      </c>
      <c r="F80" s="40">
        <f>D80/D$77</f>
        <v>0.22014752775577562</v>
      </c>
    </row>
  </sheetData>
  <printOptions/>
  <pageMargins left="0.75" right="0.75" top="1" bottom="1" header="0.5" footer="0.5"/>
  <pageSetup horizontalDpi="1200" verticalDpi="1200" orientation="portrait"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AL72"/>
  <sheetViews>
    <sheetView showGridLines="0" workbookViewId="0" topLeftCell="A1">
      <selection activeCell="AB40" sqref="AB40"/>
    </sheetView>
  </sheetViews>
  <sheetFormatPr defaultColWidth="9.125" defaultRowHeight="12.75"/>
  <cols>
    <col min="1" max="2" width="9.125" style="2" customWidth="1"/>
    <col min="3" max="3" width="10.25390625" style="2" customWidth="1"/>
    <col min="4" max="23" width="9.125" style="2" customWidth="1"/>
    <col min="24" max="24" width="7.25390625" style="2" customWidth="1"/>
    <col min="25" max="16384" width="9.125" style="2" customWidth="1"/>
  </cols>
  <sheetData>
    <row r="1" spans="2:18" ht="12">
      <c r="B1" s="8"/>
      <c r="C1" s="8"/>
      <c r="D1" s="8"/>
      <c r="E1" s="8"/>
      <c r="F1" s="8"/>
      <c r="G1" s="8"/>
      <c r="H1" s="8"/>
      <c r="I1" s="8"/>
      <c r="J1" s="8"/>
      <c r="K1" s="8"/>
      <c r="L1" s="8"/>
      <c r="M1" s="8"/>
      <c r="N1" s="8"/>
      <c r="O1" s="8"/>
      <c r="P1" s="8"/>
      <c r="Q1" s="8"/>
      <c r="R1" s="8"/>
    </row>
    <row r="2" spans="2:18" ht="15.75">
      <c r="B2" s="80" t="s">
        <v>136</v>
      </c>
      <c r="C2" s="8"/>
      <c r="D2" s="8"/>
      <c r="E2" s="8"/>
      <c r="F2" s="8"/>
      <c r="G2" s="8"/>
      <c r="H2" s="8"/>
      <c r="I2" s="8"/>
      <c r="J2" s="8"/>
      <c r="K2" s="8"/>
      <c r="L2" s="8"/>
      <c r="M2" s="8"/>
      <c r="N2" s="8"/>
      <c r="O2" s="8"/>
      <c r="P2" s="8"/>
      <c r="Q2" s="8"/>
      <c r="R2" s="8"/>
    </row>
    <row r="3" spans="2:18" ht="12.75">
      <c r="B3" t="s">
        <v>123</v>
      </c>
      <c r="C3" s="8"/>
      <c r="D3" s="8"/>
      <c r="E3" s="8"/>
      <c r="F3" s="8"/>
      <c r="G3" s="8"/>
      <c r="H3" s="8"/>
      <c r="I3" s="8"/>
      <c r="J3" s="8"/>
      <c r="K3" s="8"/>
      <c r="L3" s="8"/>
      <c r="M3" s="8"/>
      <c r="N3" s="8"/>
      <c r="O3" s="8"/>
      <c r="P3" s="8"/>
      <c r="Q3" s="8"/>
      <c r="R3" s="8"/>
    </row>
    <row r="4" spans="2:18" ht="12">
      <c r="B4" s="8"/>
      <c r="C4" s="8"/>
      <c r="D4" s="8"/>
      <c r="E4" s="8"/>
      <c r="F4" s="8"/>
      <c r="G4" s="8"/>
      <c r="H4" s="8"/>
      <c r="I4" s="8"/>
      <c r="J4" s="8"/>
      <c r="K4" s="8"/>
      <c r="L4" s="8"/>
      <c r="M4" s="8"/>
      <c r="N4" s="8"/>
      <c r="O4" s="8"/>
      <c r="P4" s="8"/>
      <c r="Q4" s="8"/>
      <c r="R4" s="8"/>
    </row>
    <row r="5" spans="2:18" ht="12">
      <c r="B5" s="8"/>
      <c r="C5" s="8"/>
      <c r="D5" s="8"/>
      <c r="E5" s="8"/>
      <c r="F5" s="8"/>
      <c r="G5" s="8"/>
      <c r="H5" s="8"/>
      <c r="I5" s="8"/>
      <c r="J5" s="8"/>
      <c r="K5" s="8"/>
      <c r="L5" s="8"/>
      <c r="M5" s="8"/>
      <c r="N5" s="8"/>
      <c r="O5" s="8"/>
      <c r="P5" s="8"/>
      <c r="Q5" s="8"/>
      <c r="R5" s="8"/>
    </row>
    <row r="6" spans="2:18" ht="12">
      <c r="B6" s="3"/>
      <c r="C6" s="8"/>
      <c r="D6" s="8"/>
      <c r="E6" s="8"/>
      <c r="F6" s="8"/>
      <c r="G6" s="8"/>
      <c r="H6" s="8"/>
      <c r="I6" s="8"/>
      <c r="J6" s="8"/>
      <c r="K6" s="8"/>
      <c r="L6" s="8"/>
      <c r="M6" s="8"/>
      <c r="N6" s="8"/>
      <c r="O6" s="8"/>
      <c r="P6" s="8"/>
      <c r="Q6" s="8"/>
      <c r="R6" s="8"/>
    </row>
    <row r="7" spans="2:18" ht="12">
      <c r="B7" s="8"/>
      <c r="C7" s="8"/>
      <c r="D7" s="8"/>
      <c r="E7" s="8"/>
      <c r="F7" s="8"/>
      <c r="G7" s="8"/>
      <c r="H7" s="8"/>
      <c r="I7" s="8"/>
      <c r="J7" s="8"/>
      <c r="K7" s="8"/>
      <c r="L7" s="8"/>
      <c r="M7" s="8"/>
      <c r="N7" s="8"/>
      <c r="O7" s="8"/>
      <c r="P7" s="8"/>
      <c r="Q7" s="8"/>
      <c r="R7" s="8"/>
    </row>
    <row r="8" ht="12"/>
    <row r="9" ht="12"/>
    <row r="10" ht="12"/>
    <row r="11" ht="12"/>
    <row r="12" ht="12"/>
    <row r="13" ht="12"/>
    <row r="14" ht="12"/>
    <row r="15" ht="12"/>
    <row r="16" ht="12"/>
    <row r="17" ht="12"/>
    <row r="18" ht="12"/>
    <row r="19" ht="12"/>
    <row r="20" ht="12"/>
    <row r="21" ht="12"/>
    <row r="22" ht="12"/>
    <row r="23" ht="12"/>
    <row r="24" ht="12"/>
    <row r="25" ht="12"/>
    <row r="26" spans="3:20" ht="25.5" customHeight="1">
      <c r="C26" s="11"/>
      <c r="D26" s="11"/>
      <c r="E26" s="11"/>
      <c r="F26" s="11"/>
      <c r="G26" s="11"/>
      <c r="H26" s="11"/>
      <c r="I26" s="11"/>
      <c r="J26" s="11"/>
      <c r="K26" s="11"/>
      <c r="L26" s="11"/>
      <c r="M26" s="11"/>
      <c r="N26" s="11"/>
      <c r="O26" s="11"/>
      <c r="P26" s="11"/>
      <c r="Q26" s="11"/>
      <c r="R26" s="11"/>
      <c r="S26" s="11"/>
      <c r="T26" s="11"/>
    </row>
    <row r="27" ht="12"/>
    <row r="28" ht="12"/>
    <row r="29" ht="12"/>
    <row r="30" ht="12"/>
    <row r="31" ht="12"/>
    <row r="32" ht="12"/>
    <row r="33" ht="12"/>
    <row r="34" ht="12"/>
    <row r="35" ht="12"/>
    <row r="36" ht="12"/>
    <row r="37" ht="12"/>
    <row r="38" ht="12">
      <c r="B38" s="19"/>
    </row>
    <row r="39" ht="12.75">
      <c r="B39" s="2" t="s">
        <v>122</v>
      </c>
    </row>
    <row r="40" ht="12.75">
      <c r="B40" s="20" t="s">
        <v>54</v>
      </c>
    </row>
    <row r="42" spans="1:38" ht="12.75">
      <c r="A42" s="26"/>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row>
    <row r="43" spans="1:38" ht="12.75">
      <c r="A43" s="26"/>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row>
    <row r="44" spans="1:38" ht="12.75">
      <c r="A44" s="26"/>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row>
    <row r="45" spans="1:38" ht="12.75">
      <c r="A45" s="26"/>
      <c r="B45" s="26"/>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row>
    <row r="46" spans="1:32" ht="12.75">
      <c r="A46" s="26"/>
      <c r="B46" s="73"/>
      <c r="C46" s="43">
        <v>43466</v>
      </c>
      <c r="D46" s="43">
        <v>43497</v>
      </c>
      <c r="E46" s="43">
        <v>43525</v>
      </c>
      <c r="F46" s="43">
        <v>43556</v>
      </c>
      <c r="G46" s="43">
        <v>43586</v>
      </c>
      <c r="H46" s="43">
        <v>43617</v>
      </c>
      <c r="I46" s="43">
        <v>43647</v>
      </c>
      <c r="J46" s="43">
        <v>43678</v>
      </c>
      <c r="K46" s="43">
        <v>43709</v>
      </c>
      <c r="L46" s="43">
        <v>43739</v>
      </c>
      <c r="M46" s="43">
        <v>43770</v>
      </c>
      <c r="N46" s="43">
        <v>43800</v>
      </c>
      <c r="O46" s="43">
        <v>43831</v>
      </c>
      <c r="P46" s="43">
        <v>43862</v>
      </c>
      <c r="Q46" s="43">
        <v>43891</v>
      </c>
      <c r="R46" s="43">
        <v>43922</v>
      </c>
      <c r="S46" s="43">
        <v>43952</v>
      </c>
      <c r="T46" s="43">
        <v>43983</v>
      </c>
      <c r="U46" s="43">
        <v>44013</v>
      </c>
      <c r="V46" s="43">
        <v>44044</v>
      </c>
      <c r="W46" s="43">
        <v>44075</v>
      </c>
      <c r="X46" s="43">
        <v>44105</v>
      </c>
      <c r="Y46" s="43">
        <v>44136</v>
      </c>
      <c r="Z46" s="43">
        <v>44166</v>
      </c>
      <c r="AA46" s="26"/>
      <c r="AB46" s="26"/>
      <c r="AC46" s="26"/>
      <c r="AD46" s="26"/>
      <c r="AE46" s="26"/>
      <c r="AF46" s="26"/>
    </row>
    <row r="47" spans="1:32" ht="24">
      <c r="A47" s="31"/>
      <c r="B47" s="74" t="s">
        <v>98</v>
      </c>
      <c r="C47" s="72">
        <f>'Figure 2'!C67*100</f>
        <v>5.232060449235898</v>
      </c>
      <c r="D47" s="44">
        <f>'Figure 2'!D67*100</f>
        <v>5.774824012107693</v>
      </c>
      <c r="E47" s="44">
        <f>'Figure 2'!E67*100</f>
        <v>4.228187434646613</v>
      </c>
      <c r="F47" s="44">
        <f>'Figure 2'!F67*100</f>
        <v>6.233863189994615</v>
      </c>
      <c r="G47" s="44">
        <f>'Figure 2'!G67*100</f>
        <v>3.084225681964603</v>
      </c>
      <c r="H47" s="44">
        <f>'Figure 2'!H67*100</f>
        <v>5.274593391596061</v>
      </c>
      <c r="I47" s="44">
        <f>'Figure 2'!I67*100</f>
        <v>2.6825509679446524</v>
      </c>
      <c r="J47" s="44">
        <f>'Figure 2'!J67*100</f>
        <v>3.52249656105712</v>
      </c>
      <c r="K47" s="44">
        <f>'Figure 2'!K67*100</f>
        <v>2.578125558694655</v>
      </c>
      <c r="L47" s="44">
        <f>'Figure 2'!L67*100</f>
        <v>2.469174708661903</v>
      </c>
      <c r="M47" s="44">
        <f>'Figure 2'!M67*100</f>
        <v>2.4030998423957506</v>
      </c>
      <c r="N47" s="44">
        <f>'Figure 2'!N67*100</f>
        <v>3.5709137532050406</v>
      </c>
      <c r="O47" s="44">
        <f>'Figure 2'!O67*100</f>
        <v>3.42073472671951</v>
      </c>
      <c r="P47" s="44">
        <f>'Figure 2'!P67*100</f>
        <v>1.8896623254810452</v>
      </c>
      <c r="Q47" s="44">
        <f>'Figure 2'!Q67*100</f>
        <v>-61.57622952744137</v>
      </c>
      <c r="R47" s="44">
        <f>'Figure 2'!R67*100</f>
        <v>-98.95245412072391</v>
      </c>
      <c r="S47" s="44">
        <f>'Figure 2'!S67*100</f>
        <v>-98.40271944043154</v>
      </c>
      <c r="T47" s="44">
        <f>'Figure 2'!T67*100</f>
        <v>-95.13263469310796</v>
      </c>
      <c r="U47" s="44">
        <f>'Figure 2'!U67*100</f>
        <v>-80.14175840250701</v>
      </c>
      <c r="V47" s="44">
        <f>'Figure 2'!V67*100</f>
        <v>-72.49477476452553</v>
      </c>
      <c r="W47" s="44">
        <f>'Figure 2'!W67*100</f>
        <v>-78.39108417853178</v>
      </c>
      <c r="X47" s="44">
        <f>'Figure 2'!X67*100</f>
        <v>-81.17570290286933</v>
      </c>
      <c r="Y47" s="44">
        <f>'Figure 2'!Y67*100</f>
        <v>-88.41421946141762</v>
      </c>
      <c r="Z47" s="44">
        <f>'Figure 2'!Z67*100</f>
        <v>-83.51210895195796</v>
      </c>
      <c r="AA47" s="26"/>
      <c r="AB47" s="26"/>
      <c r="AC47" s="26"/>
      <c r="AD47" s="26"/>
      <c r="AE47" s="26"/>
      <c r="AF47" s="26"/>
    </row>
    <row r="48" spans="1:38" ht="12.75">
      <c r="A48" s="31"/>
      <c r="B48" s="42"/>
      <c r="C48" s="31"/>
      <c r="D48" s="31"/>
      <c r="E48" s="31"/>
      <c r="F48" s="31"/>
      <c r="G48" s="31"/>
      <c r="H48" s="31"/>
      <c r="I48" s="31"/>
      <c r="J48" s="31"/>
      <c r="K48" s="31"/>
      <c r="L48" s="31"/>
      <c r="M48" s="31"/>
      <c r="N48" s="31"/>
      <c r="O48" s="31"/>
      <c r="P48" s="31"/>
      <c r="Q48" s="31"/>
      <c r="R48" s="31"/>
      <c r="S48" s="31"/>
      <c r="T48" s="31"/>
      <c r="U48" s="31"/>
      <c r="V48" s="31"/>
      <c r="W48" s="31"/>
      <c r="X48" s="31"/>
      <c r="Y48" s="31"/>
      <c r="Z48" s="31"/>
      <c r="AA48" s="26"/>
      <c r="AB48" s="26"/>
      <c r="AC48" s="26"/>
      <c r="AD48" s="26"/>
      <c r="AE48" s="26"/>
      <c r="AF48" s="26"/>
      <c r="AG48" s="26"/>
      <c r="AH48" s="26"/>
      <c r="AI48" s="26"/>
      <c r="AJ48" s="26"/>
      <c r="AK48" s="26"/>
      <c r="AL48" s="26"/>
    </row>
    <row r="49" spans="1:38" ht="12.75">
      <c r="A49" s="31"/>
      <c r="B49" s="31"/>
      <c r="C49" s="31"/>
      <c r="D49" s="31"/>
      <c r="E49" s="31"/>
      <c r="F49" s="31"/>
      <c r="G49" s="31"/>
      <c r="H49" s="31"/>
      <c r="I49" s="31"/>
      <c r="J49" s="31"/>
      <c r="K49" s="31"/>
      <c r="L49" s="31"/>
      <c r="M49" s="31"/>
      <c r="N49" s="31"/>
      <c r="O49" s="31"/>
      <c r="P49" s="31"/>
      <c r="Q49" s="31"/>
      <c r="R49" s="31"/>
      <c r="S49" s="31"/>
      <c r="T49" s="31"/>
      <c r="U49" s="31"/>
      <c r="V49" s="31"/>
      <c r="W49" s="31"/>
      <c r="X49" s="31"/>
      <c r="Y49" s="31"/>
      <c r="Z49" s="31"/>
      <c r="AA49" s="26"/>
      <c r="AB49" s="26"/>
      <c r="AC49" s="26"/>
      <c r="AD49" s="26"/>
      <c r="AE49" s="26"/>
      <c r="AF49" s="26"/>
      <c r="AG49" s="26"/>
      <c r="AH49" s="26"/>
      <c r="AI49" s="26"/>
      <c r="AJ49" s="26"/>
      <c r="AK49" s="26"/>
      <c r="AL49" s="26"/>
    </row>
    <row r="50" spans="1:38" ht="12.75">
      <c r="A50" s="31"/>
      <c r="B50" s="31"/>
      <c r="C50" s="31"/>
      <c r="D50" s="31"/>
      <c r="E50" s="31"/>
      <c r="F50" s="31"/>
      <c r="G50" s="31"/>
      <c r="H50" s="31"/>
      <c r="I50" s="31"/>
      <c r="J50" s="31"/>
      <c r="K50" s="31"/>
      <c r="L50" s="31"/>
      <c r="M50" s="31"/>
      <c r="N50" s="31"/>
      <c r="O50" s="31"/>
      <c r="P50" s="31"/>
      <c r="Q50" s="31"/>
      <c r="R50" s="31"/>
      <c r="S50" s="31"/>
      <c r="T50" s="31"/>
      <c r="U50" s="31"/>
      <c r="V50" s="31"/>
      <c r="W50" s="31"/>
      <c r="X50" s="31"/>
      <c r="Y50" s="31"/>
      <c r="Z50" s="31"/>
      <c r="AA50" s="26"/>
      <c r="AB50" s="26"/>
      <c r="AC50" s="26"/>
      <c r="AD50" s="26"/>
      <c r="AE50" s="26"/>
      <c r="AF50" s="26"/>
      <c r="AG50" s="26"/>
      <c r="AH50" s="26"/>
      <c r="AI50" s="26"/>
      <c r="AJ50" s="26"/>
      <c r="AK50" s="26"/>
      <c r="AL50" s="26"/>
    </row>
    <row r="51" spans="1:38" ht="12.75">
      <c r="A51" s="31"/>
      <c r="B51" s="31"/>
      <c r="C51" s="31"/>
      <c r="D51" s="31"/>
      <c r="E51" s="31"/>
      <c r="F51" s="31"/>
      <c r="G51" s="31"/>
      <c r="H51" s="31"/>
      <c r="I51" s="31"/>
      <c r="J51" s="31"/>
      <c r="K51" s="31"/>
      <c r="L51" s="31"/>
      <c r="M51" s="31"/>
      <c r="N51" s="31"/>
      <c r="O51" s="31"/>
      <c r="P51" s="31"/>
      <c r="Q51" s="31"/>
      <c r="R51" s="31"/>
      <c r="S51" s="31"/>
      <c r="T51" s="31"/>
      <c r="U51" s="31"/>
      <c r="V51" s="31"/>
      <c r="W51" s="31"/>
      <c r="X51" s="31"/>
      <c r="Y51" s="31"/>
      <c r="Z51" s="31"/>
      <c r="AA51" s="26"/>
      <c r="AB51" s="26"/>
      <c r="AC51" s="26"/>
      <c r="AD51" s="26"/>
      <c r="AE51" s="26"/>
      <c r="AF51" s="26"/>
      <c r="AG51" s="26"/>
      <c r="AH51" s="26"/>
      <c r="AI51" s="26"/>
      <c r="AJ51" s="26"/>
      <c r="AK51" s="26"/>
      <c r="AL51" s="26"/>
    </row>
    <row r="52" spans="1:38" ht="12.75">
      <c r="A52" s="31"/>
      <c r="B52" s="31"/>
      <c r="C52" s="31"/>
      <c r="D52" s="31"/>
      <c r="E52" s="31"/>
      <c r="F52" s="31"/>
      <c r="G52" s="31"/>
      <c r="H52" s="31"/>
      <c r="I52" s="31"/>
      <c r="J52" s="31"/>
      <c r="K52" s="31"/>
      <c r="L52" s="31"/>
      <c r="M52" s="31"/>
      <c r="N52" s="31"/>
      <c r="O52" s="31"/>
      <c r="P52" s="31"/>
      <c r="Q52" s="31"/>
      <c r="R52" s="31"/>
      <c r="S52" s="31"/>
      <c r="T52" s="31"/>
      <c r="U52" s="31"/>
      <c r="V52" s="31"/>
      <c r="W52" s="31"/>
      <c r="X52" s="31"/>
      <c r="Y52" s="31"/>
      <c r="Z52" s="31"/>
      <c r="AA52" s="26"/>
      <c r="AB52" s="26"/>
      <c r="AC52" s="26"/>
      <c r="AD52" s="26"/>
      <c r="AE52" s="26"/>
      <c r="AF52" s="26"/>
      <c r="AG52" s="26"/>
      <c r="AH52" s="26"/>
      <c r="AI52" s="26"/>
      <c r="AJ52" s="26"/>
      <c r="AK52" s="26"/>
      <c r="AL52" s="26"/>
    </row>
    <row r="53" spans="1:38" ht="12.75">
      <c r="A53" s="31"/>
      <c r="B53" s="31"/>
      <c r="C53" s="31"/>
      <c r="D53" s="31"/>
      <c r="E53" s="31"/>
      <c r="F53" s="31"/>
      <c r="G53" s="31"/>
      <c r="H53" s="31"/>
      <c r="I53" s="31"/>
      <c r="J53" s="31"/>
      <c r="K53" s="31"/>
      <c r="L53" s="31"/>
      <c r="M53" s="31"/>
      <c r="N53" s="31"/>
      <c r="O53" s="31"/>
      <c r="P53" s="31"/>
      <c r="Q53" s="31"/>
      <c r="R53" s="31"/>
      <c r="S53" s="31"/>
      <c r="T53" s="31"/>
      <c r="U53" s="31"/>
      <c r="V53" s="31"/>
      <c r="W53" s="31"/>
      <c r="X53" s="31"/>
      <c r="Y53" s="31"/>
      <c r="Z53" s="31"/>
      <c r="AA53" s="26"/>
      <c r="AB53" s="26"/>
      <c r="AC53" s="26"/>
      <c r="AD53" s="26"/>
      <c r="AE53" s="26"/>
      <c r="AF53" s="26"/>
      <c r="AG53" s="26"/>
      <c r="AH53" s="26"/>
      <c r="AI53" s="26"/>
      <c r="AJ53" s="26"/>
      <c r="AK53" s="26"/>
      <c r="AL53" s="26"/>
    </row>
    <row r="54" spans="1:38" ht="12.75">
      <c r="A54" s="31"/>
      <c r="B54" s="31"/>
      <c r="C54" s="31"/>
      <c r="D54" s="31"/>
      <c r="E54" s="31"/>
      <c r="F54" s="31"/>
      <c r="G54" s="31"/>
      <c r="H54" s="31"/>
      <c r="I54" s="31"/>
      <c r="J54" s="31"/>
      <c r="K54" s="31"/>
      <c r="L54" s="31"/>
      <c r="M54" s="31"/>
      <c r="N54" s="31"/>
      <c r="O54" s="31"/>
      <c r="P54" s="31"/>
      <c r="Q54" s="31"/>
      <c r="R54" s="31"/>
      <c r="S54" s="31"/>
      <c r="T54" s="31"/>
      <c r="U54" s="31"/>
      <c r="V54" s="31"/>
      <c r="W54" s="31"/>
      <c r="X54" s="31"/>
      <c r="Y54" s="31"/>
      <c r="Z54" s="31"/>
      <c r="AA54" s="26"/>
      <c r="AB54" s="26"/>
      <c r="AC54" s="26"/>
      <c r="AD54" s="26"/>
      <c r="AE54" s="26"/>
      <c r="AF54" s="26"/>
      <c r="AG54" s="26"/>
      <c r="AH54" s="26"/>
      <c r="AI54" s="26"/>
      <c r="AJ54" s="26"/>
      <c r="AK54" s="26"/>
      <c r="AL54" s="26"/>
    </row>
    <row r="55" spans="1:38" ht="12.75">
      <c r="A55" s="31"/>
      <c r="B55" s="31"/>
      <c r="C55" s="31"/>
      <c r="D55" s="31"/>
      <c r="E55" s="31"/>
      <c r="F55" s="31"/>
      <c r="G55" s="31"/>
      <c r="H55" s="31"/>
      <c r="I55" s="31"/>
      <c r="J55" s="31"/>
      <c r="K55" s="31"/>
      <c r="L55" s="31"/>
      <c r="M55" s="31"/>
      <c r="N55" s="31"/>
      <c r="O55" s="31"/>
      <c r="P55" s="31"/>
      <c r="Q55" s="31"/>
      <c r="R55" s="31"/>
      <c r="S55" s="31"/>
      <c r="T55" s="31"/>
      <c r="U55" s="31"/>
      <c r="V55" s="31"/>
      <c r="W55" s="31"/>
      <c r="X55" s="31"/>
      <c r="Y55" s="31"/>
      <c r="Z55" s="31"/>
      <c r="AA55" s="26"/>
      <c r="AB55" s="26"/>
      <c r="AC55" s="26"/>
      <c r="AD55" s="26"/>
      <c r="AE55" s="26"/>
      <c r="AF55" s="26"/>
      <c r="AG55" s="26"/>
      <c r="AH55" s="26"/>
      <c r="AI55" s="26"/>
      <c r="AJ55" s="26"/>
      <c r="AK55" s="26"/>
      <c r="AL55" s="26"/>
    </row>
    <row r="56" spans="1:38" ht="12.75">
      <c r="A56" s="31"/>
      <c r="B56" s="31"/>
      <c r="C56" s="31"/>
      <c r="D56" s="31"/>
      <c r="E56" s="31"/>
      <c r="F56" s="31"/>
      <c r="G56" s="31"/>
      <c r="H56" s="31"/>
      <c r="I56" s="31"/>
      <c r="J56" s="31"/>
      <c r="K56" s="31"/>
      <c r="L56" s="31"/>
      <c r="M56" s="31"/>
      <c r="N56" s="31"/>
      <c r="O56" s="31"/>
      <c r="P56" s="31"/>
      <c r="Q56" s="31"/>
      <c r="R56" s="31"/>
      <c r="S56" s="31"/>
      <c r="T56" s="31"/>
      <c r="U56" s="31"/>
      <c r="V56" s="31"/>
      <c r="W56" s="31"/>
      <c r="X56" s="31"/>
      <c r="Y56" s="31"/>
      <c r="Z56" s="31"/>
      <c r="AA56" s="26"/>
      <c r="AB56" s="26"/>
      <c r="AC56" s="26"/>
      <c r="AD56" s="26"/>
      <c r="AE56" s="26"/>
      <c r="AF56" s="26"/>
      <c r="AG56" s="26"/>
      <c r="AH56" s="26"/>
      <c r="AI56" s="26"/>
      <c r="AJ56" s="26"/>
      <c r="AK56" s="26"/>
      <c r="AL56" s="26"/>
    </row>
    <row r="57" spans="1:38" ht="12.75">
      <c r="A57" s="31"/>
      <c r="B57" s="31"/>
      <c r="C57" s="33"/>
      <c r="D57" s="33"/>
      <c r="E57" s="33"/>
      <c r="F57" s="33"/>
      <c r="G57" s="33"/>
      <c r="H57" s="33"/>
      <c r="I57" s="33"/>
      <c r="J57" s="33"/>
      <c r="K57" s="33"/>
      <c r="L57" s="33"/>
      <c r="M57" s="33"/>
      <c r="N57" s="33"/>
      <c r="O57" s="33"/>
      <c r="P57" s="33"/>
      <c r="Q57" s="33"/>
      <c r="R57" s="33"/>
      <c r="S57" s="31"/>
      <c r="T57" s="31"/>
      <c r="U57" s="31"/>
      <c r="V57" s="31"/>
      <c r="W57" s="31"/>
      <c r="X57" s="31"/>
      <c r="Y57" s="31"/>
      <c r="Z57" s="31"/>
      <c r="AA57" s="26"/>
      <c r="AB57" s="26"/>
      <c r="AC57" s="26"/>
      <c r="AD57" s="26"/>
      <c r="AE57" s="26"/>
      <c r="AF57" s="26"/>
      <c r="AG57" s="26"/>
      <c r="AH57" s="26"/>
      <c r="AI57" s="26"/>
      <c r="AJ57" s="26"/>
      <c r="AK57" s="26"/>
      <c r="AL57" s="26"/>
    </row>
    <row r="58" spans="1:38" ht="12.75">
      <c r="A58" s="31"/>
      <c r="B58" s="31"/>
      <c r="C58" s="34"/>
      <c r="D58" s="34"/>
      <c r="E58" s="34"/>
      <c r="F58" s="34"/>
      <c r="G58" s="34"/>
      <c r="H58" s="34"/>
      <c r="I58" s="33"/>
      <c r="J58" s="33"/>
      <c r="K58" s="33"/>
      <c r="L58" s="33"/>
      <c r="M58" s="33"/>
      <c r="N58" s="33"/>
      <c r="O58" s="33"/>
      <c r="P58" s="33"/>
      <c r="Q58" s="33"/>
      <c r="R58" s="33"/>
      <c r="S58" s="33"/>
      <c r="T58" s="33"/>
      <c r="U58" s="33"/>
      <c r="V58" s="33"/>
      <c r="W58" s="33"/>
      <c r="X58" s="31"/>
      <c r="Y58" s="31"/>
      <c r="Z58" s="31"/>
      <c r="AA58" s="26"/>
      <c r="AB58" s="26"/>
      <c r="AC58" s="26"/>
      <c r="AD58" s="26"/>
      <c r="AE58" s="26"/>
      <c r="AF58" s="26"/>
      <c r="AG58" s="26"/>
      <c r="AH58" s="26"/>
      <c r="AI58" s="26"/>
      <c r="AJ58" s="26"/>
      <c r="AK58" s="26"/>
      <c r="AL58" s="26"/>
    </row>
    <row r="59" spans="1:38" ht="12.75">
      <c r="A59" s="31"/>
      <c r="B59" s="33"/>
      <c r="C59" s="32"/>
      <c r="D59" s="32"/>
      <c r="E59" s="32"/>
      <c r="F59" s="32"/>
      <c r="G59" s="32"/>
      <c r="H59" s="32"/>
      <c r="I59" s="32"/>
      <c r="J59" s="32"/>
      <c r="K59" s="32"/>
      <c r="L59" s="32"/>
      <c r="M59" s="32"/>
      <c r="N59" s="32"/>
      <c r="O59" s="32"/>
      <c r="P59" s="32"/>
      <c r="Q59" s="32"/>
      <c r="R59" s="32"/>
      <c r="S59" s="32"/>
      <c r="T59" s="32"/>
      <c r="U59" s="32"/>
      <c r="V59" s="32"/>
      <c r="W59" s="32"/>
      <c r="X59" s="32"/>
      <c r="Y59" s="32"/>
      <c r="Z59" s="32"/>
      <c r="AA59" s="26"/>
      <c r="AB59" s="26"/>
      <c r="AC59" s="26"/>
      <c r="AD59" s="26"/>
      <c r="AE59" s="26"/>
      <c r="AF59" s="26"/>
      <c r="AG59" s="26"/>
      <c r="AH59" s="26"/>
      <c r="AI59" s="26"/>
      <c r="AJ59" s="26"/>
      <c r="AK59" s="26"/>
      <c r="AL59" s="26"/>
    </row>
    <row r="60" spans="1:38" ht="12.75">
      <c r="A60" s="31"/>
      <c r="B60" s="9"/>
      <c r="C60" s="35"/>
      <c r="D60" s="35"/>
      <c r="E60" s="35"/>
      <c r="F60" s="35"/>
      <c r="G60" s="35"/>
      <c r="H60" s="35"/>
      <c r="I60" s="35"/>
      <c r="J60" s="35"/>
      <c r="K60" s="35"/>
      <c r="L60" s="35"/>
      <c r="M60" s="35"/>
      <c r="N60" s="35"/>
      <c r="O60" s="35"/>
      <c r="P60" s="35"/>
      <c r="Q60" s="35"/>
      <c r="R60" s="35"/>
      <c r="S60" s="35"/>
      <c r="T60" s="35"/>
      <c r="U60" s="35"/>
      <c r="V60" s="35"/>
      <c r="W60" s="35"/>
      <c r="X60" s="35"/>
      <c r="Y60" s="35"/>
      <c r="Z60" s="35"/>
      <c r="AA60" s="26"/>
      <c r="AB60" s="26"/>
      <c r="AC60" s="26"/>
      <c r="AD60" s="26"/>
      <c r="AE60" s="26"/>
      <c r="AF60" s="26"/>
      <c r="AG60" s="26"/>
      <c r="AH60" s="26"/>
      <c r="AI60" s="26"/>
      <c r="AJ60" s="26"/>
      <c r="AK60" s="26"/>
      <c r="AL60" s="26"/>
    </row>
    <row r="61" spans="1:38" ht="12.75">
      <c r="A61" s="31"/>
      <c r="B61" s="33"/>
      <c r="C61" s="33"/>
      <c r="D61" s="33"/>
      <c r="E61" s="35"/>
      <c r="F61" s="36"/>
      <c r="G61" s="36"/>
      <c r="H61" s="35"/>
      <c r="I61" s="33"/>
      <c r="J61" s="33"/>
      <c r="K61" s="33"/>
      <c r="L61" s="33"/>
      <c r="M61" s="33"/>
      <c r="N61" s="37"/>
      <c r="O61" s="33"/>
      <c r="P61" s="33"/>
      <c r="Q61" s="33"/>
      <c r="R61" s="33"/>
      <c r="S61" s="31"/>
      <c r="T61" s="31"/>
      <c r="U61" s="31"/>
      <c r="V61" s="31"/>
      <c r="W61" s="31"/>
      <c r="X61" s="31"/>
      <c r="Y61" s="31"/>
      <c r="Z61" s="31"/>
      <c r="AA61" s="26"/>
      <c r="AB61" s="26"/>
      <c r="AC61" s="26"/>
      <c r="AD61" s="26"/>
      <c r="AE61" s="26"/>
      <c r="AF61" s="26"/>
      <c r="AG61" s="26"/>
      <c r="AH61" s="26"/>
      <c r="AI61" s="26"/>
      <c r="AJ61" s="26"/>
      <c r="AK61" s="26"/>
      <c r="AL61" s="26"/>
    </row>
    <row r="62" spans="1:38" ht="12.75">
      <c r="A62" s="31"/>
      <c r="B62" s="33"/>
      <c r="C62" s="24"/>
      <c r="D62" s="24"/>
      <c r="E62" s="24"/>
      <c r="F62" s="29">
        <f>MIN(C60:N60)</f>
        <v>0</v>
      </c>
      <c r="G62" s="29">
        <f>MAX(C60:N60)</f>
        <v>0</v>
      </c>
      <c r="H62" s="24"/>
      <c r="I62" s="24"/>
      <c r="J62" s="24"/>
      <c r="K62" s="24"/>
      <c r="L62" s="24"/>
      <c r="M62" s="24"/>
      <c r="N62" s="24"/>
      <c r="O62" s="24"/>
      <c r="P62" s="24"/>
      <c r="Q62" s="24"/>
      <c r="R62" s="24"/>
      <c r="S62" s="26"/>
      <c r="T62" s="26"/>
      <c r="U62" s="26"/>
      <c r="V62" s="26"/>
      <c r="W62" s="26"/>
      <c r="X62" s="26"/>
      <c r="Y62" s="26"/>
      <c r="Z62" s="26"/>
      <c r="AA62" s="26"/>
      <c r="AB62" s="26"/>
      <c r="AC62" s="26"/>
      <c r="AD62" s="26"/>
      <c r="AE62" s="26"/>
      <c r="AF62" s="26"/>
      <c r="AG62" s="26"/>
      <c r="AH62" s="26"/>
      <c r="AI62" s="26"/>
      <c r="AJ62" s="26"/>
      <c r="AK62" s="26"/>
      <c r="AL62" s="26"/>
    </row>
    <row r="63" spans="1:38" ht="12.75">
      <c r="A63" s="26"/>
      <c r="B63" s="24"/>
      <c r="C63" s="30">
        <f>'Figure 2'!D77</f>
        <v>276514611</v>
      </c>
      <c r="D63" s="24"/>
      <c r="E63" s="24"/>
      <c r="F63" s="24"/>
      <c r="G63" s="24"/>
      <c r="H63" s="24"/>
      <c r="I63" s="24"/>
      <c r="J63" s="24"/>
      <c r="K63" s="24"/>
      <c r="L63" s="24"/>
      <c r="M63" s="24"/>
      <c r="N63" s="24"/>
      <c r="O63" s="24"/>
      <c r="P63" s="24"/>
      <c r="Q63" s="24"/>
      <c r="R63" s="24"/>
      <c r="S63" s="26"/>
      <c r="T63" s="26"/>
      <c r="U63" s="26"/>
      <c r="V63" s="26"/>
      <c r="W63" s="26"/>
      <c r="X63" s="26"/>
      <c r="Y63" s="26"/>
      <c r="Z63" s="26"/>
      <c r="AA63" s="26"/>
      <c r="AB63" s="26"/>
      <c r="AC63" s="26"/>
      <c r="AD63" s="26"/>
      <c r="AE63" s="26"/>
      <c r="AF63" s="26"/>
      <c r="AG63" s="26"/>
      <c r="AH63" s="26"/>
      <c r="AI63" s="26"/>
      <c r="AJ63" s="26"/>
      <c r="AK63" s="26"/>
      <c r="AL63" s="26"/>
    </row>
    <row r="64" spans="1:38" ht="12.75">
      <c r="A64" s="26"/>
      <c r="B64" s="23" t="s">
        <v>14</v>
      </c>
      <c r="C64" s="27">
        <f>'Figure 2'!D79</f>
        <v>92225636</v>
      </c>
      <c r="D64" s="28"/>
      <c r="E64" s="24"/>
      <c r="F64" s="24"/>
      <c r="G64" s="24"/>
      <c r="H64" s="24"/>
      <c r="I64" s="24"/>
      <c r="J64" s="24"/>
      <c r="K64" s="24"/>
      <c r="L64" s="24"/>
      <c r="M64" s="24"/>
      <c r="N64" s="24"/>
      <c r="O64" s="24"/>
      <c r="P64" s="24"/>
      <c r="Q64" s="24"/>
      <c r="R64" s="24"/>
      <c r="S64" s="26"/>
      <c r="T64" s="26"/>
      <c r="U64" s="26"/>
      <c r="V64" s="26"/>
      <c r="W64" s="26"/>
      <c r="X64" s="26"/>
      <c r="Y64" s="26"/>
      <c r="Z64" s="26"/>
      <c r="AA64" s="26"/>
      <c r="AB64" s="26"/>
      <c r="AC64" s="26"/>
      <c r="AD64" s="26"/>
      <c r="AE64" s="26"/>
      <c r="AF64" s="26"/>
      <c r="AG64" s="26"/>
      <c r="AH64" s="26"/>
      <c r="AI64" s="26"/>
      <c r="AJ64" s="26"/>
      <c r="AK64" s="26"/>
      <c r="AL64" s="26"/>
    </row>
    <row r="65" spans="1:38" ht="12.75">
      <c r="A65" s="26"/>
      <c r="B65" s="23" t="s">
        <v>26</v>
      </c>
      <c r="C65" s="27">
        <f>'Figure 2'!D78</f>
        <v>123414967</v>
      </c>
      <c r="D65" s="28"/>
      <c r="E65" s="24"/>
      <c r="F65" s="24"/>
      <c r="G65" s="24"/>
      <c r="H65" s="24"/>
      <c r="I65" s="24"/>
      <c r="J65" s="24"/>
      <c r="K65" s="24"/>
      <c r="L65" s="24"/>
      <c r="M65" s="24"/>
      <c r="N65" s="24"/>
      <c r="O65" s="24"/>
      <c r="P65" s="24"/>
      <c r="Q65" s="24"/>
      <c r="R65" s="24"/>
      <c r="S65" s="26"/>
      <c r="T65" s="26"/>
      <c r="U65" s="26"/>
      <c r="V65" s="26"/>
      <c r="W65" s="26"/>
      <c r="X65" s="26"/>
      <c r="Y65" s="26"/>
      <c r="Z65" s="26"/>
      <c r="AA65" s="26"/>
      <c r="AB65" s="26"/>
      <c r="AC65" s="26"/>
      <c r="AD65" s="26"/>
      <c r="AE65" s="26"/>
      <c r="AF65" s="26"/>
      <c r="AG65" s="26"/>
      <c r="AH65" s="26"/>
      <c r="AI65" s="26"/>
      <c r="AJ65" s="26"/>
      <c r="AK65" s="26"/>
      <c r="AL65" s="26"/>
    </row>
    <row r="66" spans="1:38" ht="12.75">
      <c r="A66" s="26"/>
      <c r="B66" s="23" t="s">
        <v>25</v>
      </c>
      <c r="C66" s="27">
        <f>'Figure 2'!D80</f>
        <v>60874008</v>
      </c>
      <c r="D66" s="28"/>
      <c r="E66" s="24"/>
      <c r="F66" s="24"/>
      <c r="G66" s="24"/>
      <c r="H66" s="24"/>
      <c r="I66" s="24"/>
      <c r="J66" s="24"/>
      <c r="K66" s="24"/>
      <c r="L66" s="24"/>
      <c r="M66" s="24"/>
      <c r="N66" s="24"/>
      <c r="O66" s="24"/>
      <c r="P66" s="24"/>
      <c r="Q66" s="24"/>
      <c r="R66" s="24"/>
      <c r="S66" s="26"/>
      <c r="T66" s="26"/>
      <c r="U66" s="26"/>
      <c r="V66" s="26"/>
      <c r="W66" s="26"/>
      <c r="X66" s="26"/>
      <c r="Y66" s="26"/>
      <c r="Z66" s="26"/>
      <c r="AA66" s="26"/>
      <c r="AB66" s="26"/>
      <c r="AC66" s="26"/>
      <c r="AD66" s="26"/>
      <c r="AE66" s="26"/>
      <c r="AF66" s="26"/>
      <c r="AG66" s="26"/>
      <c r="AH66" s="26"/>
      <c r="AI66" s="26"/>
      <c r="AJ66" s="26"/>
      <c r="AK66" s="26"/>
      <c r="AL66" s="26"/>
    </row>
    <row r="67" spans="1:38" ht="12.75">
      <c r="A67" s="26"/>
      <c r="B67" s="23" t="s">
        <v>33</v>
      </c>
      <c r="C67" s="25"/>
      <c r="D67" s="28"/>
      <c r="E67" s="24"/>
      <c r="F67" s="24"/>
      <c r="G67" s="24"/>
      <c r="H67" s="24"/>
      <c r="I67" s="24"/>
      <c r="J67" s="24"/>
      <c r="K67" s="24"/>
      <c r="L67" s="24"/>
      <c r="M67" s="24"/>
      <c r="N67" s="24"/>
      <c r="O67" s="24"/>
      <c r="P67" s="24"/>
      <c r="Q67" s="24"/>
      <c r="R67" s="24"/>
      <c r="S67" s="26"/>
      <c r="T67" s="26"/>
      <c r="U67" s="26"/>
      <c r="V67" s="26"/>
      <c r="W67" s="26"/>
      <c r="X67" s="26"/>
      <c r="Y67" s="26"/>
      <c r="Z67" s="26"/>
      <c r="AA67" s="26"/>
      <c r="AB67" s="26"/>
      <c r="AC67" s="26"/>
      <c r="AD67" s="26"/>
      <c r="AE67" s="26"/>
      <c r="AF67" s="26"/>
      <c r="AG67" s="26"/>
      <c r="AH67" s="26"/>
      <c r="AI67" s="26"/>
      <c r="AJ67" s="26"/>
      <c r="AK67" s="26"/>
      <c r="AL67" s="26"/>
    </row>
    <row r="68" spans="1:38" ht="12.75">
      <c r="A68" s="26"/>
      <c r="B68" s="23"/>
      <c r="C68" s="25"/>
      <c r="D68" s="28"/>
      <c r="E68" s="24"/>
      <c r="F68" s="24"/>
      <c r="G68" s="24"/>
      <c r="H68" s="24"/>
      <c r="I68" s="24"/>
      <c r="J68" s="24"/>
      <c r="K68" s="24"/>
      <c r="L68" s="24"/>
      <c r="M68" s="24"/>
      <c r="N68" s="24"/>
      <c r="O68" s="24"/>
      <c r="P68" s="24"/>
      <c r="Q68" s="24"/>
      <c r="R68" s="24"/>
      <c r="S68" s="26"/>
      <c r="T68" s="26"/>
      <c r="U68" s="26"/>
      <c r="V68" s="26"/>
      <c r="W68" s="26"/>
      <c r="X68" s="26"/>
      <c r="Y68" s="26"/>
      <c r="Z68" s="26"/>
      <c r="AA68" s="26"/>
      <c r="AB68" s="26"/>
      <c r="AC68" s="26"/>
      <c r="AD68" s="26"/>
      <c r="AE68" s="26"/>
      <c r="AF68" s="26"/>
      <c r="AG68" s="26"/>
      <c r="AH68" s="26"/>
      <c r="AI68" s="26"/>
      <c r="AJ68" s="26"/>
      <c r="AK68" s="26"/>
      <c r="AL68" s="26"/>
    </row>
    <row r="69" spans="1:38" ht="12.75">
      <c r="A69" s="26"/>
      <c r="B69" s="23"/>
      <c r="C69" s="25"/>
      <c r="D69" s="28"/>
      <c r="E69" s="24"/>
      <c r="F69" s="24"/>
      <c r="G69" s="24"/>
      <c r="H69" s="24"/>
      <c r="I69" s="24"/>
      <c r="J69" s="24"/>
      <c r="K69" s="24"/>
      <c r="L69" s="24"/>
      <c r="M69" s="24"/>
      <c r="N69" s="24"/>
      <c r="O69" s="24"/>
      <c r="P69" s="24"/>
      <c r="Q69" s="24"/>
      <c r="R69" s="24"/>
      <c r="S69" s="26"/>
      <c r="T69" s="26"/>
      <c r="U69" s="26"/>
      <c r="V69" s="26"/>
      <c r="W69" s="26"/>
      <c r="X69" s="26"/>
      <c r="Y69" s="26"/>
      <c r="Z69" s="26"/>
      <c r="AA69" s="26"/>
      <c r="AB69" s="26"/>
      <c r="AC69" s="26"/>
      <c r="AD69" s="26"/>
      <c r="AE69" s="26"/>
      <c r="AF69" s="26"/>
      <c r="AG69" s="26"/>
      <c r="AH69" s="26"/>
      <c r="AI69" s="26"/>
      <c r="AJ69" s="26"/>
      <c r="AK69" s="26"/>
      <c r="AL69" s="26"/>
    </row>
    <row r="70" spans="1:38" ht="12.75">
      <c r="A70" s="26"/>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row>
    <row r="71" spans="1:38" ht="12.75">
      <c r="A71" s="26"/>
      <c r="B71" s="26"/>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row>
    <row r="72" spans="1:38" ht="12.75">
      <c r="A72" s="26"/>
      <c r="B72" s="26"/>
      <c r="AA72" s="26"/>
      <c r="AB72" s="26"/>
      <c r="AC72" s="26"/>
      <c r="AD72" s="26"/>
      <c r="AE72" s="26"/>
      <c r="AF72" s="26"/>
      <c r="AG72" s="26"/>
      <c r="AH72" s="26"/>
      <c r="AI72" s="26"/>
      <c r="AJ72" s="26"/>
      <c r="AK72" s="26"/>
      <c r="AL72" s="26"/>
    </row>
  </sheetData>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B1:AI55"/>
  <sheetViews>
    <sheetView showGridLines="0" workbookViewId="0" topLeftCell="G1">
      <selection activeCell="B41" sqref="B41:AE41"/>
    </sheetView>
  </sheetViews>
  <sheetFormatPr defaultColWidth="9.125" defaultRowHeight="12.75"/>
  <cols>
    <col min="1" max="1" width="9.125" style="3" customWidth="1"/>
    <col min="2" max="2" width="17.25390625" style="3" customWidth="1"/>
    <col min="3" max="28" width="9.125" style="3" customWidth="1"/>
    <col min="29" max="29" width="9.875" style="3" customWidth="1"/>
    <col min="30" max="30" width="10.125" style="3" customWidth="1"/>
    <col min="31" max="16384" width="9.125" style="3" customWidth="1"/>
  </cols>
  <sheetData>
    <row r="1" spans="2:31" ht="15.75">
      <c r="B1" s="160" t="s">
        <v>142</v>
      </c>
      <c r="C1" s="160"/>
      <c r="D1" s="160"/>
      <c r="E1" s="160"/>
      <c r="F1" s="160"/>
      <c r="G1" s="160"/>
      <c r="H1" s="160"/>
      <c r="I1" s="160"/>
      <c r="J1" s="160"/>
      <c r="K1" s="160"/>
      <c r="L1" s="160"/>
      <c r="M1" s="160"/>
      <c r="N1" s="160"/>
      <c r="O1" s="160"/>
      <c r="P1" s="160"/>
      <c r="Q1" s="160"/>
      <c r="R1" s="160"/>
      <c r="S1" s="160"/>
      <c r="T1" s="160"/>
      <c r="U1" s="160"/>
      <c r="V1" s="160"/>
      <c r="W1" s="160"/>
      <c r="X1" s="160"/>
      <c r="Y1" s="160"/>
      <c r="Z1" s="160"/>
      <c r="AA1" s="160"/>
      <c r="AB1" s="160"/>
      <c r="AC1" s="160"/>
      <c r="AD1" s="160"/>
      <c r="AE1" s="160"/>
    </row>
    <row r="2" spans="2:31" ht="12.75">
      <c r="B2" s="161" t="s">
        <v>125</v>
      </c>
      <c r="C2" s="161"/>
      <c r="D2" s="161"/>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row>
    <row r="3" spans="2:33" ht="16.5" customHeight="1">
      <c r="B3" s="163"/>
      <c r="C3" s="167">
        <v>2019</v>
      </c>
      <c r="D3" s="168"/>
      <c r="E3" s="168"/>
      <c r="F3" s="168"/>
      <c r="G3" s="168"/>
      <c r="H3" s="168"/>
      <c r="I3" s="168"/>
      <c r="J3" s="168"/>
      <c r="K3" s="168"/>
      <c r="L3" s="168"/>
      <c r="M3" s="168"/>
      <c r="N3" s="169"/>
      <c r="O3" s="165">
        <v>2019</v>
      </c>
      <c r="P3" s="167">
        <v>2020</v>
      </c>
      <c r="Q3" s="168"/>
      <c r="R3" s="168"/>
      <c r="S3" s="168"/>
      <c r="T3" s="168"/>
      <c r="U3" s="168"/>
      <c r="V3" s="168"/>
      <c r="W3" s="168"/>
      <c r="X3" s="168"/>
      <c r="Y3" s="168"/>
      <c r="Z3" s="168"/>
      <c r="AA3" s="169"/>
      <c r="AB3" s="165">
        <v>2020</v>
      </c>
      <c r="AC3" s="157" t="s">
        <v>139</v>
      </c>
      <c r="AD3" s="157" t="s">
        <v>130</v>
      </c>
      <c r="AE3" s="157" t="s">
        <v>131</v>
      </c>
      <c r="AF3" s="157" t="s">
        <v>137</v>
      </c>
      <c r="AG3" s="157" t="s">
        <v>138</v>
      </c>
    </row>
    <row r="4" spans="2:33" ht="47.25" customHeight="1">
      <c r="B4" s="164"/>
      <c r="C4" s="103" t="s">
        <v>27</v>
      </c>
      <c r="D4" s="81" t="s">
        <v>28</v>
      </c>
      <c r="E4" s="81" t="s">
        <v>29</v>
      </c>
      <c r="F4" s="81" t="s">
        <v>30</v>
      </c>
      <c r="G4" s="81" t="s">
        <v>31</v>
      </c>
      <c r="H4" s="81" t="s">
        <v>32</v>
      </c>
      <c r="I4" s="81" t="s">
        <v>39</v>
      </c>
      <c r="J4" s="81" t="s">
        <v>38</v>
      </c>
      <c r="K4" s="81" t="s">
        <v>37</v>
      </c>
      <c r="L4" s="81" t="s">
        <v>36</v>
      </c>
      <c r="M4" s="81" t="s">
        <v>35</v>
      </c>
      <c r="N4" s="111" t="s">
        <v>34</v>
      </c>
      <c r="O4" s="166"/>
      <c r="P4" s="103" t="s">
        <v>27</v>
      </c>
      <c r="Q4" s="81" t="s">
        <v>28</v>
      </c>
      <c r="R4" s="81" t="s">
        <v>29</v>
      </c>
      <c r="S4" s="81" t="s">
        <v>30</v>
      </c>
      <c r="T4" s="81" t="s">
        <v>31</v>
      </c>
      <c r="U4" s="81" t="s">
        <v>32</v>
      </c>
      <c r="V4" s="81" t="s">
        <v>39</v>
      </c>
      <c r="W4" s="81" t="s">
        <v>38</v>
      </c>
      <c r="X4" s="81" t="s">
        <v>37</v>
      </c>
      <c r="Y4" s="81" t="s">
        <v>36</v>
      </c>
      <c r="Z4" s="81" t="s">
        <v>35</v>
      </c>
      <c r="AA4" s="111" t="s">
        <v>34</v>
      </c>
      <c r="AB4" s="166"/>
      <c r="AC4" s="158"/>
      <c r="AD4" s="158"/>
      <c r="AE4" s="158"/>
      <c r="AF4" s="158"/>
      <c r="AG4" s="158"/>
    </row>
    <row r="5" spans="2:33" ht="12.75">
      <c r="B5" s="109" t="s">
        <v>124</v>
      </c>
      <c r="C5" s="100">
        <v>63810.882</v>
      </c>
      <c r="D5" s="99">
        <v>61853.379</v>
      </c>
      <c r="E5" s="99">
        <v>74451.124</v>
      </c>
      <c r="F5" s="99">
        <v>85005.537</v>
      </c>
      <c r="G5" s="99">
        <v>91222.296</v>
      </c>
      <c r="H5" s="99">
        <v>101680.184</v>
      </c>
      <c r="I5" s="99">
        <v>110374.676</v>
      </c>
      <c r="J5" s="99">
        <v>111164.996</v>
      </c>
      <c r="K5" s="99">
        <v>101403.687</v>
      </c>
      <c r="L5" s="99">
        <v>92441.364</v>
      </c>
      <c r="M5" s="99">
        <v>69953.198</v>
      </c>
      <c r="N5" s="112">
        <v>70815.212</v>
      </c>
      <c r="O5" s="99">
        <f>IF(SUM(C5:N5)&lt;&gt;0,SUM(C5:N5),":")</f>
        <v>1034176.5349999999</v>
      </c>
      <c r="P5" s="100">
        <v>65993.683</v>
      </c>
      <c r="Q5" s="99">
        <v>63022.199</v>
      </c>
      <c r="R5" s="99">
        <v>28606.929</v>
      </c>
      <c r="S5" s="99">
        <v>890.472</v>
      </c>
      <c r="T5" s="99">
        <v>1457.076</v>
      </c>
      <c r="U5" s="99">
        <v>4949.146</v>
      </c>
      <c r="V5" s="99">
        <v>21920.154</v>
      </c>
      <c r="W5" s="99">
        <v>30578.905</v>
      </c>
      <c r="X5" s="99">
        <v>21914.051</v>
      </c>
      <c r="Y5" s="99">
        <v>17401.437</v>
      </c>
      <c r="Z5" s="99">
        <v>8104.624</v>
      </c>
      <c r="AA5" s="112">
        <v>11675.935</v>
      </c>
      <c r="AB5" s="99">
        <f>IF(SUM(P5:AA5)&lt;&gt;0,SUM(P5:AA5),":")</f>
        <v>276514.61100000003</v>
      </c>
      <c r="AC5" s="155">
        <f>((SUM(P5:AA5)/SUM(C5:N5))-1)*100</f>
        <v>-73.26233949023026</v>
      </c>
      <c r="AD5" s="155">
        <f>(SUM(P5:R5)/SUM(C5:E5)-1)*100</f>
        <v>-21.234036553461387</v>
      </c>
      <c r="AE5" s="155">
        <f>(SUM(S5:U5)/SUM(F5:H5)-1)*100</f>
        <v>-97.3744211920306</v>
      </c>
      <c r="AF5" s="155">
        <f>(SUM(V5:X5)/SUM(I5:K5)-1)*100</f>
        <v>-76.95784479655457</v>
      </c>
      <c r="AG5" s="155">
        <f>(SUM(Y5:AA5)/SUM(L5:N5)-1)*100</f>
        <v>-84.05641609172007</v>
      </c>
    </row>
    <row r="6" spans="2:35" ht="12.75">
      <c r="B6" s="83" t="s">
        <v>56</v>
      </c>
      <c r="C6" s="101">
        <v>2253.327</v>
      </c>
      <c r="D6" s="89">
        <v>2187.148</v>
      </c>
      <c r="E6" s="89">
        <v>2643.934</v>
      </c>
      <c r="F6" s="89">
        <v>3107.492</v>
      </c>
      <c r="G6" s="89">
        <v>3102.755</v>
      </c>
      <c r="H6" s="89">
        <v>3257.996</v>
      </c>
      <c r="I6" s="89">
        <v>3650.171</v>
      </c>
      <c r="J6" s="89">
        <v>3570.657</v>
      </c>
      <c r="K6" s="89">
        <v>3325.409</v>
      </c>
      <c r="L6" s="89">
        <v>3120.567</v>
      </c>
      <c r="M6" s="89">
        <v>2611.508</v>
      </c>
      <c r="N6" s="113">
        <v>2554.224</v>
      </c>
      <c r="O6" s="89">
        <f aca="true" t="shared" si="0" ref="O6:O39">IF(SUM(C6:N6)&lt;&gt;0,SUM(C6:N6),":")</f>
        <v>35385.188</v>
      </c>
      <c r="P6" s="101">
        <v>2340.52</v>
      </c>
      <c r="Q6" s="89">
        <v>2345.828</v>
      </c>
      <c r="R6" s="89">
        <v>1058.082</v>
      </c>
      <c r="S6" s="89">
        <v>17.596</v>
      </c>
      <c r="T6" s="89">
        <v>22.975</v>
      </c>
      <c r="U6" s="89">
        <v>109.685</v>
      </c>
      <c r="V6" s="89">
        <v>795.201</v>
      </c>
      <c r="W6" s="89">
        <v>935.379</v>
      </c>
      <c r="X6" s="89">
        <v>580.349</v>
      </c>
      <c r="Y6" s="89">
        <v>472.46</v>
      </c>
      <c r="Z6" s="89">
        <v>324.998</v>
      </c>
      <c r="AA6" s="113">
        <v>462.755</v>
      </c>
      <c r="AB6" s="89">
        <f>IF(SUM(P6:AA6)&lt;&gt;0,SUM(P6:AA6),":")</f>
        <v>9465.827999999998</v>
      </c>
      <c r="AC6" s="150">
        <f aca="true" t="shared" si="1" ref="AC6:AC39">((SUM(P6:AA6)/SUM(C6:N6))-1)*100</f>
        <v>-73.24917985457644</v>
      </c>
      <c r="AD6" s="150">
        <f aca="true" t="shared" si="2" ref="AD6:AD39">(SUM(P6:R6)/SUM(C6:E6)-1)*100</f>
        <v>-18.91447825781939</v>
      </c>
      <c r="AE6" s="150">
        <f>(SUM(S6:U6)/SUM(F6:H6)-1)*100</f>
        <v>-98.41305298142431</v>
      </c>
      <c r="AF6" s="150">
        <f>(SUM(V6:X6)/SUM(I6:K6)-1)*100</f>
        <v>-78.08764396248633</v>
      </c>
      <c r="AG6" s="150">
        <f>(SUM(Y6:AA6)/SUM(L6:N6)-1)*100</f>
        <v>-84.79160599925251</v>
      </c>
      <c r="AH6" s="146"/>
      <c r="AI6" s="147"/>
    </row>
    <row r="7" spans="2:35" ht="12.75">
      <c r="B7" s="84" t="s">
        <v>57</v>
      </c>
      <c r="C7" s="104">
        <v>570.956</v>
      </c>
      <c r="D7" s="90">
        <v>536.254</v>
      </c>
      <c r="E7" s="90">
        <v>618.037</v>
      </c>
      <c r="F7" s="90">
        <v>678.527</v>
      </c>
      <c r="G7" s="90">
        <v>877.009</v>
      </c>
      <c r="H7" s="90">
        <v>1455.157</v>
      </c>
      <c r="I7" s="89">
        <v>1866.085</v>
      </c>
      <c r="J7" s="89">
        <v>1885.574</v>
      </c>
      <c r="K7" s="89">
        <v>1290.977</v>
      </c>
      <c r="L7" s="89">
        <v>717.317</v>
      </c>
      <c r="M7" s="89">
        <v>584</v>
      </c>
      <c r="N7" s="113">
        <v>633.175</v>
      </c>
      <c r="O7" s="89">
        <f t="shared" si="0"/>
        <v>11713.068</v>
      </c>
      <c r="P7" s="104">
        <v>620.438</v>
      </c>
      <c r="Q7" s="90">
        <v>596.013</v>
      </c>
      <c r="R7" s="90">
        <v>293.13</v>
      </c>
      <c r="S7" s="90">
        <v>29.572</v>
      </c>
      <c r="T7" s="90">
        <v>77.248</v>
      </c>
      <c r="U7" s="90">
        <v>156.857</v>
      </c>
      <c r="V7" s="89">
        <v>438.02</v>
      </c>
      <c r="W7" s="89">
        <v>543.762</v>
      </c>
      <c r="X7" s="89">
        <v>404.993</v>
      </c>
      <c r="Y7" s="89">
        <v>267.838</v>
      </c>
      <c r="Z7" s="89">
        <v>134.256</v>
      </c>
      <c r="AA7" s="113">
        <v>166.89</v>
      </c>
      <c r="AB7" s="89">
        <f aca="true" t="shared" si="3" ref="AB7:AB39">IF(SUM(P7:AA7)&lt;&gt;0,SUM(P7:AA7),":")</f>
        <v>3729.017</v>
      </c>
      <c r="AC7" s="151">
        <f t="shared" si="1"/>
        <v>-68.16361861811097</v>
      </c>
      <c r="AD7" s="151">
        <f t="shared" si="2"/>
        <v>-12.500586872488395</v>
      </c>
      <c r="AE7" s="151">
        <f aca="true" t="shared" si="4" ref="AE7:AE39">(SUM(S7:U7)/SUM(F7:H7)-1)*100</f>
        <v>-91.2419831580304</v>
      </c>
      <c r="AF7" s="151">
        <f aca="true" t="shared" si="5" ref="AF7:AF39">(SUM(V7:X7)/SUM(I7:K7)-1)*100</f>
        <v>-72.49900647201186</v>
      </c>
      <c r="AG7" s="151">
        <f aca="true" t="shared" si="6" ref="AG7:AG39">(SUM(Y7:AA7)/SUM(L7:N7)-1)*100</f>
        <v>-70.58742036669058</v>
      </c>
      <c r="AH7" s="146"/>
      <c r="AI7" s="147"/>
    </row>
    <row r="8" spans="2:35" ht="12.75">
      <c r="B8" s="84" t="s">
        <v>87</v>
      </c>
      <c r="C8" s="104">
        <v>1015.592</v>
      </c>
      <c r="D8" s="90">
        <v>1011.909</v>
      </c>
      <c r="E8" s="90">
        <v>1269.379</v>
      </c>
      <c r="F8" s="90">
        <v>1434.249</v>
      </c>
      <c r="G8" s="90">
        <v>1540.267</v>
      </c>
      <c r="H8" s="90">
        <v>1925.827</v>
      </c>
      <c r="I8" s="89">
        <v>2171.017</v>
      </c>
      <c r="J8" s="89">
        <v>2196.935</v>
      </c>
      <c r="K8" s="89">
        <v>1993.067</v>
      </c>
      <c r="L8" s="89">
        <v>1643.154</v>
      </c>
      <c r="M8" s="89">
        <v>1282.563</v>
      </c>
      <c r="N8" s="113">
        <v>1348.737</v>
      </c>
      <c r="O8" s="89">
        <f t="shared" si="0"/>
        <v>18832.696</v>
      </c>
      <c r="P8" s="104">
        <v>1088.657</v>
      </c>
      <c r="Q8" s="90">
        <v>1037.299</v>
      </c>
      <c r="R8" s="90">
        <v>444.914</v>
      </c>
      <c r="S8" s="90">
        <v>4.672</v>
      </c>
      <c r="T8" s="90">
        <v>7.663</v>
      </c>
      <c r="U8" s="90">
        <v>37.395</v>
      </c>
      <c r="V8" s="89">
        <v>272.997</v>
      </c>
      <c r="W8" s="89">
        <v>377.416</v>
      </c>
      <c r="X8" s="89">
        <v>259.224</v>
      </c>
      <c r="Y8" s="89">
        <v>120.624</v>
      </c>
      <c r="Z8" s="89">
        <v>67.046</v>
      </c>
      <c r="AA8" s="113">
        <v>103.465</v>
      </c>
      <c r="AB8" s="89">
        <f t="shared" si="3"/>
        <v>3821.372</v>
      </c>
      <c r="AC8" s="151">
        <f t="shared" si="1"/>
        <v>-79.70884253640584</v>
      </c>
      <c r="AD8" s="151">
        <f t="shared" si="2"/>
        <v>-22.021123001140474</v>
      </c>
      <c r="AE8" s="151">
        <f t="shared" si="4"/>
        <v>-98.98517307870081</v>
      </c>
      <c r="AF8" s="151">
        <f t="shared" si="5"/>
        <v>-85.69982262275903</v>
      </c>
      <c r="AG8" s="151">
        <f t="shared" si="6"/>
        <v>-93.1889546594723</v>
      </c>
      <c r="AH8" s="146"/>
      <c r="AI8" s="147"/>
    </row>
    <row r="9" spans="2:35" ht="12.75">
      <c r="B9" s="84" t="s">
        <v>58</v>
      </c>
      <c r="C9" s="104">
        <v>2233.01</v>
      </c>
      <c r="D9" s="90">
        <v>2260.089</v>
      </c>
      <c r="E9" s="90">
        <v>2652.203</v>
      </c>
      <c r="F9" s="90">
        <v>2884.516</v>
      </c>
      <c r="G9" s="90">
        <v>3075.631</v>
      </c>
      <c r="H9" s="90">
        <v>3401.375</v>
      </c>
      <c r="I9" s="89">
        <v>3640.974</v>
      </c>
      <c r="J9" s="89">
        <v>3416.166</v>
      </c>
      <c r="K9" s="89">
        <v>3273.384</v>
      </c>
      <c r="L9" s="89">
        <v>3168.106</v>
      </c>
      <c r="M9" s="89">
        <v>2443.406</v>
      </c>
      <c r="N9" s="113">
        <v>2331.267</v>
      </c>
      <c r="O9" s="89">
        <f t="shared" si="0"/>
        <v>34780.12700000001</v>
      </c>
      <c r="P9" s="104">
        <v>2247.098</v>
      </c>
      <c r="Q9" s="90">
        <v>2274.056</v>
      </c>
      <c r="R9" s="90">
        <v>978.517</v>
      </c>
      <c r="S9" s="90">
        <v>30.861</v>
      </c>
      <c r="T9" s="90">
        <v>49.903</v>
      </c>
      <c r="U9" s="90">
        <v>171.539</v>
      </c>
      <c r="V9" s="89">
        <v>654.988</v>
      </c>
      <c r="W9" s="89">
        <v>726.795</v>
      </c>
      <c r="X9" s="89">
        <v>561.537</v>
      </c>
      <c r="Y9" s="89">
        <v>463.323</v>
      </c>
      <c r="Z9" s="89">
        <v>217.608</v>
      </c>
      <c r="AA9" s="113">
        <v>280.761</v>
      </c>
      <c r="AB9" s="89">
        <f t="shared" si="3"/>
        <v>8656.986</v>
      </c>
      <c r="AC9" s="151">
        <f t="shared" si="1"/>
        <v>-75.10938933604238</v>
      </c>
      <c r="AD9" s="151">
        <f t="shared" si="2"/>
        <v>-23.030950966103315</v>
      </c>
      <c r="AE9" s="151">
        <f t="shared" si="4"/>
        <v>-97.30489337097109</v>
      </c>
      <c r="AF9" s="151">
        <f t="shared" si="5"/>
        <v>-81.18856313580996</v>
      </c>
      <c r="AG9" s="151">
        <f t="shared" si="6"/>
        <v>-87.89224778884066</v>
      </c>
      <c r="AH9" s="146"/>
      <c r="AI9" s="147"/>
    </row>
    <row r="10" spans="2:35" ht="12.75">
      <c r="B10" s="84" t="s">
        <v>59</v>
      </c>
      <c r="C10" s="104">
        <v>14177.333</v>
      </c>
      <c r="D10" s="90">
        <v>13965.763</v>
      </c>
      <c r="E10" s="90">
        <v>17192.573</v>
      </c>
      <c r="F10" s="90">
        <v>19190.82</v>
      </c>
      <c r="G10" s="90">
        <v>20253.183</v>
      </c>
      <c r="H10" s="90">
        <v>21595.042</v>
      </c>
      <c r="I10" s="89">
        <v>22839.831</v>
      </c>
      <c r="J10" s="89">
        <v>22756.833</v>
      </c>
      <c r="K10" s="89">
        <v>22175.455</v>
      </c>
      <c r="L10" s="89">
        <v>21573.621</v>
      </c>
      <c r="M10" s="89">
        <v>15703.175</v>
      </c>
      <c r="N10" s="113">
        <v>15340.457</v>
      </c>
      <c r="O10" s="89">
        <f t="shared" si="0"/>
        <v>226764.086</v>
      </c>
      <c r="P10" s="104">
        <v>14069.946</v>
      </c>
      <c r="Q10" s="90">
        <v>13659.95</v>
      </c>
      <c r="R10" s="90">
        <v>6503.935</v>
      </c>
      <c r="S10" s="90">
        <v>265.803</v>
      </c>
      <c r="T10" s="90">
        <v>397.715</v>
      </c>
      <c r="U10" s="90">
        <v>1323.571</v>
      </c>
      <c r="V10" s="89">
        <v>4556.602</v>
      </c>
      <c r="W10" s="89">
        <v>5618.984</v>
      </c>
      <c r="X10" s="89">
        <v>4300.025</v>
      </c>
      <c r="Y10" s="89">
        <v>3663.114</v>
      </c>
      <c r="Z10" s="89">
        <v>1547.855</v>
      </c>
      <c r="AA10" s="113">
        <v>1888.478</v>
      </c>
      <c r="AB10" s="89">
        <f t="shared" si="3"/>
        <v>57795.978</v>
      </c>
      <c r="AC10" s="151">
        <f t="shared" si="1"/>
        <v>-74.51272861611781</v>
      </c>
      <c r="AD10" s="151">
        <f t="shared" si="2"/>
        <v>-24.48808685276047</v>
      </c>
      <c r="AE10" s="151">
        <f t="shared" si="4"/>
        <v>-96.74456079710946</v>
      </c>
      <c r="AF10" s="151">
        <f t="shared" si="5"/>
        <v>-78.64075786091328</v>
      </c>
      <c r="AG10" s="151">
        <f t="shared" si="6"/>
        <v>-86.50737810276793</v>
      </c>
      <c r="AH10" s="146"/>
      <c r="AI10" s="147"/>
    </row>
    <row r="11" spans="2:35" ht="12.75">
      <c r="B11" s="84" t="s">
        <v>60</v>
      </c>
      <c r="C11" s="104">
        <v>204.783</v>
      </c>
      <c r="D11" s="90">
        <v>194.398</v>
      </c>
      <c r="E11" s="90">
        <v>230.699</v>
      </c>
      <c r="F11" s="90">
        <v>265.748</v>
      </c>
      <c r="G11" s="90">
        <v>300.446</v>
      </c>
      <c r="H11" s="90">
        <v>316.964</v>
      </c>
      <c r="I11" s="89">
        <v>318.394</v>
      </c>
      <c r="J11" s="89">
        <v>325.152</v>
      </c>
      <c r="K11" s="89">
        <v>310</v>
      </c>
      <c r="L11" s="89">
        <v>315.559</v>
      </c>
      <c r="M11" s="89">
        <v>241.243</v>
      </c>
      <c r="N11" s="113">
        <v>234.617</v>
      </c>
      <c r="O11" s="89">
        <f t="shared" si="0"/>
        <v>3258.003</v>
      </c>
      <c r="P11" s="104">
        <v>213.359</v>
      </c>
      <c r="Q11" s="90">
        <v>211.228</v>
      </c>
      <c r="R11" s="90">
        <v>103.004</v>
      </c>
      <c r="S11" s="90">
        <v>2.838</v>
      </c>
      <c r="T11" s="90">
        <v>10.37</v>
      </c>
      <c r="U11" s="90">
        <v>24.788</v>
      </c>
      <c r="V11" s="89">
        <v>75.126</v>
      </c>
      <c r="W11" s="89">
        <v>83.837</v>
      </c>
      <c r="X11" s="89">
        <v>43.096</v>
      </c>
      <c r="Y11" s="89">
        <v>34.594</v>
      </c>
      <c r="Z11" s="89">
        <v>25.626</v>
      </c>
      <c r="AA11" s="113">
        <v>29.971</v>
      </c>
      <c r="AB11" s="89">
        <f t="shared" si="3"/>
        <v>857.837</v>
      </c>
      <c r="AC11" s="151">
        <f t="shared" si="1"/>
        <v>-73.66985236047971</v>
      </c>
      <c r="AD11" s="151">
        <f t="shared" si="2"/>
        <v>-16.23944243347939</v>
      </c>
      <c r="AE11" s="151">
        <f t="shared" si="4"/>
        <v>-95.6977120741702</v>
      </c>
      <c r="AF11" s="151">
        <f t="shared" si="5"/>
        <v>-78.80972706088642</v>
      </c>
      <c r="AG11" s="151">
        <f t="shared" si="6"/>
        <v>-88.60388744773628</v>
      </c>
      <c r="AH11" s="146"/>
      <c r="AI11" s="147"/>
    </row>
    <row r="12" spans="2:35" ht="12.75">
      <c r="B12" s="84" t="s">
        <v>61</v>
      </c>
      <c r="C12" s="104">
        <v>2347.603</v>
      </c>
      <c r="D12" s="90">
        <v>2286.662</v>
      </c>
      <c r="E12" s="90">
        <v>2779.886</v>
      </c>
      <c r="F12" s="90">
        <v>3224.936</v>
      </c>
      <c r="G12" s="90">
        <v>3462.571</v>
      </c>
      <c r="H12" s="90">
        <v>3763.063</v>
      </c>
      <c r="I12" s="89">
        <v>4030.976</v>
      </c>
      <c r="J12" s="89">
        <v>4008.037</v>
      </c>
      <c r="K12" s="89">
        <v>3527.592</v>
      </c>
      <c r="L12" s="89">
        <v>3311.286</v>
      </c>
      <c r="M12" s="89">
        <v>2588.6</v>
      </c>
      <c r="N12" s="113">
        <v>2616.298</v>
      </c>
      <c r="O12" s="89">
        <f t="shared" si="0"/>
        <v>37947.51</v>
      </c>
      <c r="P12" s="104">
        <v>2382.437</v>
      </c>
      <c r="Q12" s="90">
        <v>2338.066</v>
      </c>
      <c r="R12" s="90">
        <v>1181.175</v>
      </c>
      <c r="S12" s="90">
        <v>24.82</v>
      </c>
      <c r="T12" s="90">
        <v>44.541</v>
      </c>
      <c r="U12" s="90">
        <v>93.619</v>
      </c>
      <c r="V12" s="89">
        <v>428.9</v>
      </c>
      <c r="W12" s="89">
        <v>589.417</v>
      </c>
      <c r="X12" s="89">
        <v>429.072</v>
      </c>
      <c r="Y12" s="89">
        <v>285.891</v>
      </c>
      <c r="Z12" s="89">
        <v>176.829</v>
      </c>
      <c r="AA12" s="113">
        <v>293.53</v>
      </c>
      <c r="AB12" s="89">
        <f t="shared" si="3"/>
        <v>8268.296999999999</v>
      </c>
      <c r="AC12" s="151">
        <f t="shared" si="1"/>
        <v>-78.21122650735187</v>
      </c>
      <c r="AD12" s="151">
        <f t="shared" si="2"/>
        <v>-20.399813815499577</v>
      </c>
      <c r="AE12" s="151">
        <f t="shared" si="4"/>
        <v>-98.44046784051014</v>
      </c>
      <c r="AF12" s="151">
        <f t="shared" si="5"/>
        <v>-87.48648371756448</v>
      </c>
      <c r="AG12" s="151">
        <f t="shared" si="6"/>
        <v>-91.11984898400505</v>
      </c>
      <c r="AH12" s="146"/>
      <c r="AI12" s="147"/>
    </row>
    <row r="13" spans="2:35" ht="12.75">
      <c r="B13" s="84" t="s">
        <v>62</v>
      </c>
      <c r="C13" s="104">
        <v>1652.468</v>
      </c>
      <c r="D13" s="90">
        <v>1567.624</v>
      </c>
      <c r="E13" s="90">
        <v>1957.347</v>
      </c>
      <c r="F13" s="90">
        <v>3134.121</v>
      </c>
      <c r="G13" s="90">
        <v>5176.922</v>
      </c>
      <c r="H13" s="90">
        <v>7632.19</v>
      </c>
      <c r="I13" s="91">
        <v>8993.72</v>
      </c>
      <c r="J13" s="91">
        <v>9284.85</v>
      </c>
      <c r="K13" s="91">
        <v>7690.464</v>
      </c>
      <c r="L13" s="89">
        <v>4947.216</v>
      </c>
      <c r="M13" s="89">
        <v>2056.288</v>
      </c>
      <c r="N13" s="113">
        <v>1995.317</v>
      </c>
      <c r="O13" s="89">
        <f t="shared" si="0"/>
        <v>56088.527</v>
      </c>
      <c r="P13" s="104">
        <v>1907.871</v>
      </c>
      <c r="Q13" s="90">
        <v>1772.156</v>
      </c>
      <c r="R13" s="90">
        <v>853.676</v>
      </c>
      <c r="S13" s="90">
        <v>27.068</v>
      </c>
      <c r="T13" s="90">
        <v>99.321</v>
      </c>
      <c r="U13" s="90">
        <v>388.74</v>
      </c>
      <c r="V13" s="91">
        <v>2419.186</v>
      </c>
      <c r="W13" s="91">
        <v>4170.338</v>
      </c>
      <c r="X13" s="91">
        <v>2957.622</v>
      </c>
      <c r="Y13" s="89">
        <v>2082.385</v>
      </c>
      <c r="Z13" s="89">
        <v>366.792</v>
      </c>
      <c r="AA13" s="113">
        <v>296.024</v>
      </c>
      <c r="AB13" s="89">
        <f t="shared" si="3"/>
        <v>17341.179</v>
      </c>
      <c r="AC13" s="151">
        <f t="shared" si="1"/>
        <v>-69.08248455160893</v>
      </c>
      <c r="AD13" s="151">
        <f t="shared" si="2"/>
        <v>-12.433483040553439</v>
      </c>
      <c r="AE13" s="151">
        <f t="shared" si="4"/>
        <v>-96.76898029402193</v>
      </c>
      <c r="AF13" s="151">
        <f t="shared" si="5"/>
        <v>-63.23642227123274</v>
      </c>
      <c r="AG13" s="151">
        <f t="shared" si="6"/>
        <v>-69.4937703505826</v>
      </c>
      <c r="AH13" s="146"/>
      <c r="AI13" s="147"/>
    </row>
    <row r="14" spans="2:35" ht="12.75">
      <c r="B14" s="84" t="s">
        <v>63</v>
      </c>
      <c r="C14" s="104">
        <v>13481.499</v>
      </c>
      <c r="D14" s="90">
        <v>13178.489</v>
      </c>
      <c r="E14" s="90">
        <v>16164.025</v>
      </c>
      <c r="F14" s="90">
        <v>19182.226</v>
      </c>
      <c r="G14" s="90">
        <v>20503.083</v>
      </c>
      <c r="H14" s="90">
        <v>22809.002</v>
      </c>
      <c r="I14" s="89">
        <v>24573.047</v>
      </c>
      <c r="J14" s="89">
        <v>24746.84</v>
      </c>
      <c r="K14" s="91">
        <v>22655.739</v>
      </c>
      <c r="L14" s="91">
        <v>20521.364</v>
      </c>
      <c r="M14" s="91">
        <v>14740.7</v>
      </c>
      <c r="N14" s="114">
        <v>14632.998</v>
      </c>
      <c r="O14" s="89">
        <f t="shared" si="0"/>
        <v>227189.012</v>
      </c>
      <c r="P14" s="104">
        <v>13590.385</v>
      </c>
      <c r="Q14" s="90">
        <v>13570.83</v>
      </c>
      <c r="R14" s="90">
        <v>6577.836</v>
      </c>
      <c r="S14" s="90">
        <v>84.549</v>
      </c>
      <c r="T14" s="90">
        <v>172.988</v>
      </c>
      <c r="U14" s="90">
        <v>663.36</v>
      </c>
      <c r="V14" s="89">
        <v>5261.845</v>
      </c>
      <c r="W14" s="89">
        <v>6423.454</v>
      </c>
      <c r="X14" s="91">
        <v>3628.845</v>
      </c>
      <c r="Y14" s="91">
        <v>3016.666</v>
      </c>
      <c r="Z14" s="91">
        <v>1970.474</v>
      </c>
      <c r="AA14" s="114">
        <v>2632.176</v>
      </c>
      <c r="AB14" s="89">
        <f t="shared" si="3"/>
        <v>57593.407999999996</v>
      </c>
      <c r="AC14" s="151">
        <f t="shared" si="1"/>
        <v>-74.64956271740817</v>
      </c>
      <c r="AD14" s="151">
        <f t="shared" si="2"/>
        <v>-21.21464422309044</v>
      </c>
      <c r="AE14" s="151">
        <f t="shared" si="4"/>
        <v>-98.52643066982529</v>
      </c>
      <c r="AF14" s="151">
        <f t="shared" si="5"/>
        <v>-78.7231527517385</v>
      </c>
      <c r="AG14" s="151">
        <f t="shared" si="6"/>
        <v>-84.72931850450452</v>
      </c>
      <c r="AH14" s="146"/>
      <c r="AI14" s="147"/>
    </row>
    <row r="15" spans="2:35" ht="12.75">
      <c r="B15" s="84" t="s">
        <v>64</v>
      </c>
      <c r="C15" s="104">
        <v>11234.746</v>
      </c>
      <c r="D15" s="90">
        <v>10790.524</v>
      </c>
      <c r="E15" s="90">
        <v>12897.338</v>
      </c>
      <c r="F15" s="90">
        <v>14839.443</v>
      </c>
      <c r="G15" s="90">
        <v>14652.125</v>
      </c>
      <c r="H15" s="90">
        <v>15951.063</v>
      </c>
      <c r="I15" s="91">
        <v>17323.73</v>
      </c>
      <c r="J15" s="91">
        <v>17325.626</v>
      </c>
      <c r="K15" s="91">
        <v>15270.459</v>
      </c>
      <c r="L15" s="89">
        <v>14654.497</v>
      </c>
      <c r="M15" s="89">
        <v>11688.139</v>
      </c>
      <c r="N15" s="113">
        <v>12099.098</v>
      </c>
      <c r="O15" s="89">
        <f t="shared" si="0"/>
        <v>168726.78799999997</v>
      </c>
      <c r="P15" s="104">
        <v>11627.143</v>
      </c>
      <c r="Q15" s="90">
        <v>11125.495</v>
      </c>
      <c r="R15" s="90">
        <v>5397.724</v>
      </c>
      <c r="S15" s="90">
        <v>141.251</v>
      </c>
      <c r="T15" s="90">
        <v>229.023</v>
      </c>
      <c r="U15" s="90">
        <v>896.617</v>
      </c>
      <c r="V15" s="91">
        <v>4043.385</v>
      </c>
      <c r="W15" s="91">
        <v>5746.232</v>
      </c>
      <c r="X15" s="91">
        <v>3820.073</v>
      </c>
      <c r="Y15" s="89">
        <v>3456.138</v>
      </c>
      <c r="Z15" s="89">
        <v>1345.175</v>
      </c>
      <c r="AA15" s="113">
        <v>2895.755</v>
      </c>
      <c r="AB15" s="89">
        <f t="shared" si="3"/>
        <v>50724.01099999999</v>
      </c>
      <c r="AC15" s="151">
        <f t="shared" si="1"/>
        <v>-69.93719159757845</v>
      </c>
      <c r="AD15" s="151">
        <f t="shared" si="2"/>
        <v>-19.392154217119163</v>
      </c>
      <c r="AE15" s="151">
        <f t="shared" si="4"/>
        <v>-97.21210904359829</v>
      </c>
      <c r="AF15" s="151">
        <f t="shared" si="5"/>
        <v>-72.73689816358494</v>
      </c>
      <c r="AG15" s="151">
        <f t="shared" si="6"/>
        <v>-79.97731319820276</v>
      </c>
      <c r="AH15" s="146"/>
      <c r="AI15" s="147"/>
    </row>
    <row r="16" spans="2:35" ht="12.75">
      <c r="B16" s="84" t="s">
        <v>65</v>
      </c>
      <c r="C16" s="104">
        <v>226.655</v>
      </c>
      <c r="D16" s="90">
        <v>222.707</v>
      </c>
      <c r="E16" s="90">
        <v>306.168</v>
      </c>
      <c r="F16" s="90">
        <v>702.852</v>
      </c>
      <c r="G16" s="90">
        <v>1048.276</v>
      </c>
      <c r="H16" s="90">
        <v>1465.003</v>
      </c>
      <c r="I16" s="89">
        <v>1868.35</v>
      </c>
      <c r="J16" s="89">
        <v>1837.031</v>
      </c>
      <c r="K16" s="91">
        <v>1404.508</v>
      </c>
      <c r="L16" s="91">
        <v>953.021</v>
      </c>
      <c r="M16" s="91">
        <v>314.507</v>
      </c>
      <c r="N16" s="114">
        <v>274.161</v>
      </c>
      <c r="O16" s="89">
        <f t="shared" si="0"/>
        <v>10623.239000000001</v>
      </c>
      <c r="P16" s="104">
        <v>231.176</v>
      </c>
      <c r="Q16" s="90">
        <v>224.737</v>
      </c>
      <c r="R16" s="90">
        <v>119.489</v>
      </c>
      <c r="S16" s="90">
        <v>4.478</v>
      </c>
      <c r="T16" s="90">
        <v>15.118</v>
      </c>
      <c r="U16" s="90">
        <v>67.378</v>
      </c>
      <c r="V16" s="89">
        <v>335.301</v>
      </c>
      <c r="W16" s="89">
        <v>547.9</v>
      </c>
      <c r="X16" s="91">
        <v>190.047</v>
      </c>
      <c r="Y16" s="91">
        <v>93.178</v>
      </c>
      <c r="Z16" s="91">
        <v>45.6</v>
      </c>
      <c r="AA16" s="114">
        <v>44.698</v>
      </c>
      <c r="AB16" s="89">
        <f t="shared" si="3"/>
        <v>1919.1000000000001</v>
      </c>
      <c r="AC16" s="151">
        <f t="shared" si="1"/>
        <v>-81.9348882200617</v>
      </c>
      <c r="AD16" s="151">
        <f t="shared" si="2"/>
        <v>-23.841276984368577</v>
      </c>
      <c r="AE16" s="151">
        <f t="shared" si="4"/>
        <v>-97.2956947338277</v>
      </c>
      <c r="AF16" s="151">
        <f t="shared" si="5"/>
        <v>-78.99664748099224</v>
      </c>
      <c r="AG16" s="151">
        <f t="shared" si="6"/>
        <v>-88.09902645734645</v>
      </c>
      <c r="AH16" s="146"/>
      <c r="AI16" s="147"/>
    </row>
    <row r="17" spans="2:35" ht="12.75">
      <c r="B17" s="84" t="s">
        <v>66</v>
      </c>
      <c r="C17" s="104">
        <v>9800.069</v>
      </c>
      <c r="D17" s="90">
        <v>9461.722</v>
      </c>
      <c r="E17" s="90">
        <v>11510.279</v>
      </c>
      <c r="F17" s="90">
        <v>13486.285</v>
      </c>
      <c r="G17" s="90">
        <v>14328.615</v>
      </c>
      <c r="H17" s="90">
        <v>15744.51</v>
      </c>
      <c r="I17" s="89">
        <v>17135.7</v>
      </c>
      <c r="J17" s="89">
        <v>17376.843</v>
      </c>
      <c r="K17" s="89">
        <v>15894.736</v>
      </c>
      <c r="L17" s="89">
        <v>14203.791</v>
      </c>
      <c r="M17" s="89">
        <v>10786.447</v>
      </c>
      <c r="N17" s="113">
        <v>10938.942</v>
      </c>
      <c r="O17" s="89">
        <f>IF(SUM(C17:N17)&lt;&gt;0,SUM(C17:N17),":")</f>
        <v>160667.93899999998</v>
      </c>
      <c r="P17" s="104">
        <v>10222.776</v>
      </c>
      <c r="Q17" s="90">
        <v>9089.387</v>
      </c>
      <c r="R17" s="90">
        <v>1698.891</v>
      </c>
      <c r="S17" s="90">
        <v>83.022</v>
      </c>
      <c r="T17" s="90">
        <v>141.989</v>
      </c>
      <c r="U17" s="90">
        <v>718.568</v>
      </c>
      <c r="V17" s="89">
        <v>3712.942</v>
      </c>
      <c r="W17" s="89">
        <v>5492.805</v>
      </c>
      <c r="X17" s="89">
        <v>4101.768</v>
      </c>
      <c r="Y17" s="89">
        <v>2954.757</v>
      </c>
      <c r="Z17" s="89">
        <v>950.242</v>
      </c>
      <c r="AA17" s="113">
        <v>1236.841</v>
      </c>
      <c r="AB17" s="89">
        <f>IF(SUM(P17:AA17)&lt;&gt;0,SUM(P17:AA17),":")</f>
        <v>40403.988</v>
      </c>
      <c r="AC17" s="151">
        <f t="shared" si="1"/>
        <v>-74.8524887718887</v>
      </c>
      <c r="AD17" s="151">
        <f t="shared" si="2"/>
        <v>-31.72037500239665</v>
      </c>
      <c r="AE17" s="151">
        <f t="shared" si="4"/>
        <v>-97.83381133950162</v>
      </c>
      <c r="AF17" s="151">
        <f t="shared" si="5"/>
        <v>-73.60001320444216</v>
      </c>
      <c r="AG17" s="151">
        <f t="shared" si="6"/>
        <v>-85.68895811148487</v>
      </c>
      <c r="AH17" s="146"/>
      <c r="AI17" s="147"/>
    </row>
    <row r="18" spans="2:35" ht="12.75">
      <c r="B18" s="84" t="s">
        <v>67</v>
      </c>
      <c r="C18" s="104">
        <v>421.821</v>
      </c>
      <c r="D18" s="90">
        <v>410.208</v>
      </c>
      <c r="E18" s="90">
        <v>564.04</v>
      </c>
      <c r="F18" s="90">
        <v>864.105</v>
      </c>
      <c r="G18" s="90">
        <v>1128.899</v>
      </c>
      <c r="H18" s="90">
        <v>1293.838</v>
      </c>
      <c r="I18" s="89">
        <v>1434.271</v>
      </c>
      <c r="J18" s="89">
        <v>1483.105</v>
      </c>
      <c r="K18" s="89">
        <v>1323.131</v>
      </c>
      <c r="L18" s="89">
        <v>1194.798</v>
      </c>
      <c r="M18" s="89">
        <v>626.571</v>
      </c>
      <c r="N18" s="113">
        <v>516.623</v>
      </c>
      <c r="O18" s="89">
        <f t="shared" si="0"/>
        <v>11261.41</v>
      </c>
      <c r="P18" s="104">
        <v>459.432</v>
      </c>
      <c r="Q18" s="90">
        <v>446.049</v>
      </c>
      <c r="R18" s="90">
        <v>230.76</v>
      </c>
      <c r="S18" s="90">
        <v>6.462</v>
      </c>
      <c r="T18" s="90">
        <v>9.69</v>
      </c>
      <c r="U18" s="90">
        <v>40.64</v>
      </c>
      <c r="V18" s="89">
        <v>197.426</v>
      </c>
      <c r="W18" s="89">
        <v>295.724</v>
      </c>
      <c r="X18" s="89">
        <v>244.498</v>
      </c>
      <c r="Y18" s="89">
        <v>215.395</v>
      </c>
      <c r="Z18" s="89">
        <v>63.557</v>
      </c>
      <c r="AA18" s="113">
        <v>60.944</v>
      </c>
      <c r="AB18" s="89">
        <f t="shared" si="3"/>
        <v>2270.5769999999998</v>
      </c>
      <c r="AC18" s="151">
        <f t="shared" si="1"/>
        <v>-79.83754254573806</v>
      </c>
      <c r="AD18" s="151">
        <f t="shared" si="2"/>
        <v>-18.61140101241414</v>
      </c>
      <c r="AE18" s="151">
        <f t="shared" si="4"/>
        <v>-98.27214085739442</v>
      </c>
      <c r="AF18" s="151">
        <f t="shared" si="5"/>
        <v>-82.60472155805898</v>
      </c>
      <c r="AG18" s="151">
        <f t="shared" si="6"/>
        <v>-85.46205461780877</v>
      </c>
      <c r="AH18" s="146"/>
      <c r="AI18" s="147"/>
    </row>
    <row r="19" spans="2:35" ht="12.75">
      <c r="B19" s="84" t="s">
        <v>68</v>
      </c>
      <c r="C19" s="104">
        <v>466.661</v>
      </c>
      <c r="D19" s="90">
        <v>430.49</v>
      </c>
      <c r="E19" s="90">
        <v>531.114</v>
      </c>
      <c r="F19" s="90">
        <v>645.712</v>
      </c>
      <c r="G19" s="90">
        <v>714.785</v>
      </c>
      <c r="H19" s="90">
        <v>762.727</v>
      </c>
      <c r="I19" s="89">
        <v>832.797</v>
      </c>
      <c r="J19" s="89">
        <v>830.846</v>
      </c>
      <c r="K19" s="89">
        <v>735.252</v>
      </c>
      <c r="L19" s="89">
        <v>704.406</v>
      </c>
      <c r="M19" s="89">
        <v>549.704</v>
      </c>
      <c r="N19" s="113">
        <v>581.232</v>
      </c>
      <c r="O19" s="89">
        <f t="shared" si="0"/>
        <v>7785.726</v>
      </c>
      <c r="P19" s="104">
        <v>524.165</v>
      </c>
      <c r="Q19" s="90">
        <v>489.024</v>
      </c>
      <c r="R19" s="90">
        <v>234.483</v>
      </c>
      <c r="S19" s="90">
        <v>2.91</v>
      </c>
      <c r="T19" s="90">
        <v>9.981</v>
      </c>
      <c r="U19" s="90">
        <v>54.15</v>
      </c>
      <c r="V19" s="89">
        <v>184.084</v>
      </c>
      <c r="W19" s="89">
        <v>188.571</v>
      </c>
      <c r="X19" s="89">
        <v>112.546</v>
      </c>
      <c r="Y19" s="89">
        <v>89.462</v>
      </c>
      <c r="Z19" s="89">
        <v>49.517</v>
      </c>
      <c r="AA19" s="113">
        <v>56.24</v>
      </c>
      <c r="AB19" s="89">
        <f t="shared" si="3"/>
        <v>1995.1330000000003</v>
      </c>
      <c r="AC19" s="151">
        <f t="shared" si="1"/>
        <v>-74.37447708794272</v>
      </c>
      <c r="AD19" s="151">
        <f t="shared" si="2"/>
        <v>-12.644222185658826</v>
      </c>
      <c r="AE19" s="151">
        <f t="shared" si="4"/>
        <v>-96.84249047674668</v>
      </c>
      <c r="AF19" s="151">
        <f t="shared" si="5"/>
        <v>-79.77397926962205</v>
      </c>
      <c r="AG19" s="151">
        <f t="shared" si="6"/>
        <v>-89.36334481529873</v>
      </c>
      <c r="AH19" s="146"/>
      <c r="AI19" s="147"/>
    </row>
    <row r="20" spans="2:35" ht="12.75">
      <c r="B20" s="84" t="s">
        <v>69</v>
      </c>
      <c r="C20" s="104">
        <v>443.403</v>
      </c>
      <c r="D20" s="90">
        <v>411.765</v>
      </c>
      <c r="E20" s="90">
        <v>466.939</v>
      </c>
      <c r="F20" s="90">
        <v>540.42</v>
      </c>
      <c r="G20" s="90">
        <v>620.978</v>
      </c>
      <c r="H20" s="90">
        <v>604.824</v>
      </c>
      <c r="I20" s="89">
        <v>595.44</v>
      </c>
      <c r="J20" s="89">
        <v>621.917</v>
      </c>
      <c r="K20" s="89">
        <v>603.338</v>
      </c>
      <c r="L20" s="89">
        <v>622.758</v>
      </c>
      <c r="M20" s="89">
        <v>496.501</v>
      </c>
      <c r="N20" s="113">
        <v>476.402</v>
      </c>
      <c r="O20" s="89">
        <f t="shared" si="0"/>
        <v>6504.685</v>
      </c>
      <c r="P20" s="104">
        <v>455.142</v>
      </c>
      <c r="Q20" s="90">
        <v>446.654</v>
      </c>
      <c r="R20" s="90">
        <v>202.85</v>
      </c>
      <c r="S20" s="90">
        <v>1.639</v>
      </c>
      <c r="T20" s="90">
        <v>4.179</v>
      </c>
      <c r="U20" s="90">
        <v>42.185</v>
      </c>
      <c r="V20" s="89">
        <v>167.375</v>
      </c>
      <c r="W20" s="89">
        <v>212.396</v>
      </c>
      <c r="X20" s="89">
        <v>100.239</v>
      </c>
      <c r="Y20" s="89">
        <v>77.236</v>
      </c>
      <c r="Z20" s="89">
        <v>43.162</v>
      </c>
      <c r="AA20" s="113">
        <v>51.443</v>
      </c>
      <c r="AB20" s="89">
        <f t="shared" si="3"/>
        <v>1804.5</v>
      </c>
      <c r="AC20" s="151">
        <f t="shared" si="1"/>
        <v>-72.25845678922192</v>
      </c>
      <c r="AD20" s="151">
        <f t="shared" si="2"/>
        <v>-16.448063583355964</v>
      </c>
      <c r="AE20" s="151">
        <f t="shared" si="4"/>
        <v>-97.2821649826579</v>
      </c>
      <c r="AF20" s="151">
        <f t="shared" si="5"/>
        <v>-73.63589178857524</v>
      </c>
      <c r="AG20" s="151">
        <f t="shared" si="6"/>
        <v>-89.23073259295052</v>
      </c>
      <c r="AH20" s="146"/>
      <c r="AI20" s="147"/>
    </row>
    <row r="21" spans="2:35" ht="12.75">
      <c r="B21" s="84" t="s">
        <v>70</v>
      </c>
      <c r="C21" s="104">
        <v>258.957</v>
      </c>
      <c r="D21" s="90">
        <v>267.687</v>
      </c>
      <c r="E21" s="90">
        <v>320.896</v>
      </c>
      <c r="F21" s="90">
        <v>384.281</v>
      </c>
      <c r="G21" s="90">
        <v>393.188</v>
      </c>
      <c r="H21" s="90">
        <v>407.702</v>
      </c>
      <c r="I21" s="89">
        <v>424.944</v>
      </c>
      <c r="J21" s="89">
        <v>420.265</v>
      </c>
      <c r="K21" s="89">
        <v>415.421</v>
      </c>
      <c r="L21" s="89">
        <v>403.27</v>
      </c>
      <c r="M21" s="89">
        <v>331.381</v>
      </c>
      <c r="N21" s="113">
        <v>337.577</v>
      </c>
      <c r="O21" s="89">
        <f t="shared" si="0"/>
        <v>4365.5689999999995</v>
      </c>
      <c r="P21" s="104">
        <v>289.047</v>
      </c>
      <c r="Q21" s="90">
        <v>295.991</v>
      </c>
      <c r="R21" s="90">
        <v>128.453</v>
      </c>
      <c r="S21" s="90">
        <v>0.026</v>
      </c>
      <c r="T21" s="90">
        <v>1.808</v>
      </c>
      <c r="U21" s="90">
        <v>35.436</v>
      </c>
      <c r="V21" s="89">
        <v>131.582</v>
      </c>
      <c r="W21" s="89">
        <v>179.687</v>
      </c>
      <c r="X21" s="89">
        <v>129.462</v>
      </c>
      <c r="Y21" s="89">
        <v>101.79</v>
      </c>
      <c r="Z21" s="89">
        <v>54.39</v>
      </c>
      <c r="AA21" s="113">
        <v>78.638</v>
      </c>
      <c r="AB21" s="89">
        <f t="shared" si="3"/>
        <v>1426.31</v>
      </c>
      <c r="AC21" s="151">
        <f t="shared" si="1"/>
        <v>-67.32819937103274</v>
      </c>
      <c r="AD21" s="151">
        <f t="shared" si="2"/>
        <v>-15.816244661018953</v>
      </c>
      <c r="AE21" s="151">
        <f t="shared" si="4"/>
        <v>-96.85530611194503</v>
      </c>
      <c r="AF21" s="151">
        <f t="shared" si="5"/>
        <v>-65.03882979145348</v>
      </c>
      <c r="AG21" s="151">
        <f t="shared" si="6"/>
        <v>-78.09999365806526</v>
      </c>
      <c r="AH21" s="146"/>
      <c r="AI21" s="147"/>
    </row>
    <row r="22" spans="2:35" ht="12.75">
      <c r="B22" s="84" t="s">
        <v>71</v>
      </c>
      <c r="C22" s="104">
        <v>1032.569</v>
      </c>
      <c r="D22" s="90">
        <v>998.417</v>
      </c>
      <c r="E22" s="90">
        <v>1205.927</v>
      </c>
      <c r="F22" s="90">
        <v>1382.213</v>
      </c>
      <c r="G22" s="90">
        <v>1460.105</v>
      </c>
      <c r="H22" s="90">
        <v>1525.779</v>
      </c>
      <c r="I22" s="89">
        <v>1663.035</v>
      </c>
      <c r="J22" s="89">
        <v>1675.544</v>
      </c>
      <c r="K22" s="89">
        <v>1566.297</v>
      </c>
      <c r="L22" s="89">
        <v>1522.375</v>
      </c>
      <c r="M22" s="89">
        <v>1309.357</v>
      </c>
      <c r="N22" s="113">
        <v>1359.132</v>
      </c>
      <c r="O22" s="89">
        <f t="shared" si="0"/>
        <v>16700.75</v>
      </c>
      <c r="P22" s="104">
        <v>1204.138</v>
      </c>
      <c r="Q22" s="90">
        <v>1144.82</v>
      </c>
      <c r="R22" s="90">
        <v>508.702</v>
      </c>
      <c r="S22" s="90">
        <v>9.483</v>
      </c>
      <c r="T22" s="90">
        <v>22.521</v>
      </c>
      <c r="U22" s="90">
        <v>86.117</v>
      </c>
      <c r="V22" s="89">
        <v>312.801</v>
      </c>
      <c r="W22" s="89">
        <v>403.791</v>
      </c>
      <c r="X22" s="89">
        <v>89.725</v>
      </c>
      <c r="Y22" s="89">
        <v>62.301</v>
      </c>
      <c r="Z22" s="89">
        <v>49.128</v>
      </c>
      <c r="AA22" s="113">
        <v>69.16</v>
      </c>
      <c r="AB22" s="89">
        <f t="shared" si="3"/>
        <v>3962.6870000000004</v>
      </c>
      <c r="AC22" s="151">
        <f t="shared" si="1"/>
        <v>-76.27240094007755</v>
      </c>
      <c r="AD22" s="151">
        <f t="shared" si="2"/>
        <v>-11.71650272960687</v>
      </c>
      <c r="AE22" s="151">
        <f t="shared" si="4"/>
        <v>-97.2958247035265</v>
      </c>
      <c r="AF22" s="151">
        <f t="shared" si="5"/>
        <v>-83.5609095928215</v>
      </c>
      <c r="AG22" s="151">
        <f t="shared" si="6"/>
        <v>-95.69088856140404</v>
      </c>
      <c r="AH22" s="146"/>
      <c r="AI22" s="147"/>
    </row>
    <row r="23" spans="2:35" ht="12.75">
      <c r="B23" s="84" t="s">
        <v>72</v>
      </c>
      <c r="C23" s="104">
        <v>366.016</v>
      </c>
      <c r="D23" s="90">
        <v>359.555</v>
      </c>
      <c r="E23" s="90">
        <v>477.533</v>
      </c>
      <c r="F23" s="90">
        <v>653.179</v>
      </c>
      <c r="G23" s="90">
        <v>675.499</v>
      </c>
      <c r="H23" s="90">
        <v>723.18</v>
      </c>
      <c r="I23" s="89">
        <v>800.221</v>
      </c>
      <c r="J23" s="89">
        <v>824.393</v>
      </c>
      <c r="K23" s="89">
        <v>763.013</v>
      </c>
      <c r="L23" s="89">
        <v>704.147</v>
      </c>
      <c r="M23" s="89">
        <v>493.727</v>
      </c>
      <c r="N23" s="113">
        <v>477.894</v>
      </c>
      <c r="O23" s="89">
        <f t="shared" si="0"/>
        <v>7318.357</v>
      </c>
      <c r="P23" s="104">
        <v>418.579</v>
      </c>
      <c r="Q23" s="90">
        <v>422.129</v>
      </c>
      <c r="R23" s="90">
        <v>169.584</v>
      </c>
      <c r="S23" s="90">
        <v>2.355</v>
      </c>
      <c r="T23" s="90">
        <v>3.22</v>
      </c>
      <c r="U23" s="90">
        <v>3.447</v>
      </c>
      <c r="V23" s="89">
        <v>153.604</v>
      </c>
      <c r="W23" s="89">
        <v>252.693</v>
      </c>
      <c r="X23" s="89">
        <v>128.989</v>
      </c>
      <c r="Y23" s="89">
        <v>110.749</v>
      </c>
      <c r="Z23" s="89">
        <v>40.207</v>
      </c>
      <c r="AA23" s="113">
        <v>46.889</v>
      </c>
      <c r="AB23" s="89">
        <f t="shared" si="3"/>
        <v>1752.4450000000002</v>
      </c>
      <c r="AC23" s="151">
        <f t="shared" si="1"/>
        <v>-76.05411979765404</v>
      </c>
      <c r="AD23" s="151">
        <f t="shared" si="2"/>
        <v>-16.02621219778173</v>
      </c>
      <c r="AE23" s="151">
        <f t="shared" si="4"/>
        <v>-99.56030095649893</v>
      </c>
      <c r="AF23" s="151">
        <f t="shared" si="5"/>
        <v>-77.5808365377004</v>
      </c>
      <c r="AG23" s="151">
        <f t="shared" si="6"/>
        <v>-88.19377145285029</v>
      </c>
      <c r="AH23" s="146"/>
      <c r="AI23" s="147"/>
    </row>
    <row r="24" spans="2:35" ht="12.75">
      <c r="B24" s="84" t="s">
        <v>73</v>
      </c>
      <c r="C24" s="104">
        <v>5497.37</v>
      </c>
      <c r="D24" s="90">
        <v>5354.526</v>
      </c>
      <c r="E24" s="90">
        <v>6273.861</v>
      </c>
      <c r="F24" s="90">
        <v>6928.894</v>
      </c>
      <c r="G24" s="90">
        <v>7401.358</v>
      </c>
      <c r="H24" s="90">
        <v>7474.186</v>
      </c>
      <c r="I24" s="89">
        <v>7731.539</v>
      </c>
      <c r="J24" s="89">
        <v>7860.616</v>
      </c>
      <c r="K24" s="89">
        <v>7488.027</v>
      </c>
      <c r="L24" s="91">
        <v>7355.548</v>
      </c>
      <c r="M24" s="91">
        <v>5886.956</v>
      </c>
      <c r="N24" s="114">
        <v>5939.626</v>
      </c>
      <c r="O24" s="89">
        <f t="shared" si="0"/>
        <v>81192.50700000001</v>
      </c>
      <c r="P24" s="104">
        <v>5595.988</v>
      </c>
      <c r="Q24" s="90">
        <v>5282.224</v>
      </c>
      <c r="R24" s="90">
        <v>2774.524</v>
      </c>
      <c r="S24" s="90">
        <v>134.002</v>
      </c>
      <c r="T24" s="90">
        <v>220.531</v>
      </c>
      <c r="U24" s="90">
        <v>527.223</v>
      </c>
      <c r="V24" s="89">
        <v>1691.713</v>
      </c>
      <c r="W24" s="89">
        <v>2244.081</v>
      </c>
      <c r="X24" s="89">
        <v>1548.443</v>
      </c>
      <c r="Y24" s="91">
        <v>1303.816</v>
      </c>
      <c r="Z24" s="91">
        <v>965.518</v>
      </c>
      <c r="AA24" s="114">
        <v>1306.72</v>
      </c>
      <c r="AB24" s="89">
        <f t="shared" si="3"/>
        <v>23594.783</v>
      </c>
      <c r="AC24" s="151">
        <f t="shared" si="1"/>
        <v>-70.93970383252238</v>
      </c>
      <c r="AD24" s="151">
        <f t="shared" si="2"/>
        <v>-20.279518155022302</v>
      </c>
      <c r="AE24" s="151">
        <f t="shared" si="4"/>
        <v>-95.95607096133365</v>
      </c>
      <c r="AF24" s="151">
        <f t="shared" si="5"/>
        <v>-76.23832862323184</v>
      </c>
      <c r="AG24" s="151">
        <f t="shared" si="6"/>
        <v>-81.35736750819643</v>
      </c>
      <c r="AH24" s="146"/>
      <c r="AI24" s="147"/>
    </row>
    <row r="25" spans="2:35" ht="12.75">
      <c r="B25" s="84" t="s">
        <v>74</v>
      </c>
      <c r="C25" s="104">
        <v>2285.034</v>
      </c>
      <c r="D25" s="90">
        <v>2349.892</v>
      </c>
      <c r="E25" s="90">
        <v>2871.838</v>
      </c>
      <c r="F25" s="90">
        <v>2978.376</v>
      </c>
      <c r="G25" s="90">
        <v>3038.394</v>
      </c>
      <c r="H25" s="90">
        <v>3314.289</v>
      </c>
      <c r="I25" s="89">
        <v>3504.875</v>
      </c>
      <c r="J25" s="89">
        <v>3511.121</v>
      </c>
      <c r="K25" s="89">
        <v>3306.004</v>
      </c>
      <c r="L25" s="89">
        <v>3095.301</v>
      </c>
      <c r="M25" s="89">
        <v>2591.272</v>
      </c>
      <c r="N25" s="113">
        <v>2797.792</v>
      </c>
      <c r="O25" s="89">
        <f t="shared" si="0"/>
        <v>35644.188</v>
      </c>
      <c r="P25" s="104">
        <v>2559.973</v>
      </c>
      <c r="Q25" s="90">
        <v>2536.893</v>
      </c>
      <c r="R25" s="90">
        <v>1006.487</v>
      </c>
      <c r="S25" s="90">
        <v>12.868</v>
      </c>
      <c r="T25" s="90">
        <v>21.197</v>
      </c>
      <c r="U25" s="90">
        <v>141.631</v>
      </c>
      <c r="V25" s="89">
        <v>612.959</v>
      </c>
      <c r="W25" s="89">
        <v>854.823</v>
      </c>
      <c r="X25" s="89">
        <v>604.214</v>
      </c>
      <c r="Y25" s="89">
        <v>403.375</v>
      </c>
      <c r="Z25" s="89">
        <v>182.929</v>
      </c>
      <c r="AA25" s="113">
        <v>231.082</v>
      </c>
      <c r="AB25" s="89">
        <f t="shared" si="3"/>
        <v>9168.431000000002</v>
      </c>
      <c r="AC25" s="151">
        <f t="shared" si="1"/>
        <v>-74.27790752310027</v>
      </c>
      <c r="AD25" s="151">
        <f t="shared" si="2"/>
        <v>-18.69528601138919</v>
      </c>
      <c r="AE25" s="151">
        <f t="shared" si="4"/>
        <v>-98.11708403086938</v>
      </c>
      <c r="AF25" s="151">
        <f t="shared" si="5"/>
        <v>-79.92640961054059</v>
      </c>
      <c r="AG25" s="151">
        <f t="shared" si="6"/>
        <v>-90.36597317536433</v>
      </c>
      <c r="AH25" s="146"/>
      <c r="AI25" s="147"/>
    </row>
    <row r="26" spans="2:35" ht="12.75">
      <c r="B26" s="84" t="s">
        <v>75</v>
      </c>
      <c r="C26" s="104">
        <v>2871.991</v>
      </c>
      <c r="D26" s="90">
        <v>2827.435</v>
      </c>
      <c r="E26" s="90">
        <v>3209.758</v>
      </c>
      <c r="F26" s="90">
        <v>3600.254</v>
      </c>
      <c r="G26" s="90">
        <v>4170.994</v>
      </c>
      <c r="H26" s="90">
        <v>4645.693</v>
      </c>
      <c r="I26" s="89">
        <v>4989.532</v>
      </c>
      <c r="J26" s="89">
        <v>5046.68</v>
      </c>
      <c r="K26" s="89">
        <v>4734.704</v>
      </c>
      <c r="L26" s="89">
        <v>4071.926</v>
      </c>
      <c r="M26" s="89">
        <v>3396.008</v>
      </c>
      <c r="N26" s="113">
        <v>3377.796</v>
      </c>
      <c r="O26" s="89">
        <f t="shared" si="0"/>
        <v>46942.771</v>
      </c>
      <c r="P26" s="104">
        <v>3240.382</v>
      </c>
      <c r="Q26" s="90">
        <v>3107.557</v>
      </c>
      <c r="R26" s="90">
        <v>1207.121</v>
      </c>
      <c r="S26" s="90">
        <v>16.126</v>
      </c>
      <c r="T26" s="90">
        <v>10.411</v>
      </c>
      <c r="U26" s="90">
        <v>85.678</v>
      </c>
      <c r="V26" s="89">
        <v>1219.81</v>
      </c>
      <c r="W26" s="89">
        <v>1858.067</v>
      </c>
      <c r="X26" s="89">
        <v>1405.173</v>
      </c>
      <c r="Y26" s="89">
        <v>833.557</v>
      </c>
      <c r="Z26" s="89">
        <v>358.535</v>
      </c>
      <c r="AA26" s="113">
        <v>483.087</v>
      </c>
      <c r="AB26" s="89">
        <f t="shared" si="3"/>
        <v>13825.504000000003</v>
      </c>
      <c r="AC26" s="151">
        <f t="shared" si="1"/>
        <v>-70.5481723692877</v>
      </c>
      <c r="AD26" s="151">
        <f t="shared" si="2"/>
        <v>-15.19919220435899</v>
      </c>
      <c r="AE26" s="151">
        <f t="shared" si="4"/>
        <v>-99.0962750004208</v>
      </c>
      <c r="AF26" s="151">
        <f t="shared" si="5"/>
        <v>-69.6494787459356</v>
      </c>
      <c r="AG26" s="151">
        <f t="shared" si="6"/>
        <v>-84.55448365393569</v>
      </c>
      <c r="AH26" s="146"/>
      <c r="AI26" s="147"/>
    </row>
    <row r="27" spans="2:35" ht="12.75">
      <c r="B27" s="84" t="s">
        <v>76</v>
      </c>
      <c r="C27" s="104">
        <v>3144.946</v>
      </c>
      <c r="D27" s="90">
        <v>3073.012</v>
      </c>
      <c r="E27" s="90">
        <v>3887.833</v>
      </c>
      <c r="F27" s="90">
        <v>4859.871</v>
      </c>
      <c r="G27" s="90">
        <v>5116.936</v>
      </c>
      <c r="H27" s="90">
        <v>5392.085</v>
      </c>
      <c r="I27" s="89">
        <v>5799.8</v>
      </c>
      <c r="J27" s="89">
        <v>5910.963</v>
      </c>
      <c r="K27" s="89">
        <v>5474.99</v>
      </c>
      <c r="L27" s="89">
        <v>5047.546</v>
      </c>
      <c r="M27" s="89">
        <v>3666.403</v>
      </c>
      <c r="N27" s="113">
        <v>3633.509</v>
      </c>
      <c r="O27" s="89">
        <f t="shared" si="0"/>
        <v>55007.89399999999</v>
      </c>
      <c r="P27" s="104">
        <v>3415.852</v>
      </c>
      <c r="Q27" s="90">
        <v>3439.325</v>
      </c>
      <c r="R27" s="90">
        <v>1831.056</v>
      </c>
      <c r="S27" s="90">
        <v>31.985</v>
      </c>
      <c r="T27" s="90">
        <v>77.081</v>
      </c>
      <c r="U27" s="90">
        <v>284.709</v>
      </c>
      <c r="V27" s="89">
        <v>1157.154</v>
      </c>
      <c r="W27" s="89">
        <v>1941.565</v>
      </c>
      <c r="X27" s="89">
        <v>1635.649</v>
      </c>
      <c r="Y27" s="89">
        <v>1239.595</v>
      </c>
      <c r="Z27" s="89">
        <v>613.604</v>
      </c>
      <c r="AA27" s="113">
        <v>881.418</v>
      </c>
      <c r="AB27" s="89">
        <f t="shared" si="3"/>
        <v>16548.993000000002</v>
      </c>
      <c r="AC27" s="151">
        <f t="shared" si="1"/>
        <v>-69.91523980176372</v>
      </c>
      <c r="AD27" s="151">
        <f t="shared" si="2"/>
        <v>-14.04697564000681</v>
      </c>
      <c r="AE27" s="151">
        <f t="shared" si="4"/>
        <v>-97.43784392524847</v>
      </c>
      <c r="AF27" s="151">
        <f t="shared" si="5"/>
        <v>-72.45178608118015</v>
      </c>
      <c r="AG27" s="151">
        <f t="shared" si="6"/>
        <v>-77.852793668138</v>
      </c>
      <c r="AH27" s="146"/>
      <c r="AI27" s="147"/>
    </row>
    <row r="28" spans="2:35" ht="12.75">
      <c r="B28" s="84" t="s">
        <v>77</v>
      </c>
      <c r="C28" s="104">
        <v>1441.209</v>
      </c>
      <c r="D28" s="90">
        <v>1350.979</v>
      </c>
      <c r="E28" s="90">
        <v>1517.764</v>
      </c>
      <c r="F28" s="90">
        <v>1711.251</v>
      </c>
      <c r="G28" s="90">
        <v>1869.355</v>
      </c>
      <c r="H28" s="90">
        <v>1992.254</v>
      </c>
      <c r="I28" s="89">
        <v>2178.6</v>
      </c>
      <c r="J28" s="89">
        <v>2261.977</v>
      </c>
      <c r="K28" s="89">
        <v>2076.963</v>
      </c>
      <c r="L28" s="89">
        <v>1895.219</v>
      </c>
      <c r="M28" s="89">
        <v>1613.84</v>
      </c>
      <c r="N28" s="113">
        <v>1636.793</v>
      </c>
      <c r="O28" s="89">
        <f t="shared" si="0"/>
        <v>21546.204000000005</v>
      </c>
      <c r="P28" s="104">
        <v>1536.188</v>
      </c>
      <c r="Q28" s="90">
        <v>1409.947</v>
      </c>
      <c r="R28" s="90">
        <v>638.893</v>
      </c>
      <c r="S28" s="90">
        <v>44.933</v>
      </c>
      <c r="T28" s="90">
        <v>44.906</v>
      </c>
      <c r="U28" s="90">
        <v>116.011</v>
      </c>
      <c r="V28" s="89">
        <v>571.531</v>
      </c>
      <c r="W28" s="89">
        <v>690.804</v>
      </c>
      <c r="X28" s="89">
        <v>628.514</v>
      </c>
      <c r="Y28" s="89">
        <v>427.821</v>
      </c>
      <c r="Z28" s="89">
        <v>222.198</v>
      </c>
      <c r="AA28" s="113">
        <v>318.364</v>
      </c>
      <c r="AB28" s="89">
        <f t="shared" si="3"/>
        <v>6650.11</v>
      </c>
      <c r="AC28" s="151">
        <f t="shared" si="1"/>
        <v>-69.13558416136783</v>
      </c>
      <c r="AD28" s="151">
        <f t="shared" si="2"/>
        <v>-16.81976968653015</v>
      </c>
      <c r="AE28" s="151">
        <f t="shared" si="4"/>
        <v>-96.30620543132251</v>
      </c>
      <c r="AF28" s="151">
        <f t="shared" si="5"/>
        <v>-70.98830233493004</v>
      </c>
      <c r="AG28" s="151">
        <f t="shared" si="6"/>
        <v>-81.181289318076</v>
      </c>
      <c r="AH28" s="146"/>
      <c r="AI28" s="147"/>
    </row>
    <row r="29" spans="2:35" ht="12.75">
      <c r="B29" s="84" t="s">
        <v>78</v>
      </c>
      <c r="C29" s="104">
        <v>103.134</v>
      </c>
      <c r="D29" s="90">
        <v>105.167</v>
      </c>
      <c r="E29" s="90">
        <v>133.403</v>
      </c>
      <c r="F29" s="90">
        <v>157.992</v>
      </c>
      <c r="G29" s="90">
        <v>169.818</v>
      </c>
      <c r="H29" s="90">
        <v>188.649</v>
      </c>
      <c r="I29" s="89">
        <v>206.772</v>
      </c>
      <c r="J29" s="89">
        <v>211.595</v>
      </c>
      <c r="K29" s="89">
        <v>171.981</v>
      </c>
      <c r="L29" s="89">
        <v>99.229</v>
      </c>
      <c r="M29" s="89">
        <v>85.786</v>
      </c>
      <c r="N29" s="113">
        <v>85.513</v>
      </c>
      <c r="O29" s="89">
        <f t="shared" si="0"/>
        <v>1719.039</v>
      </c>
      <c r="P29" s="104">
        <v>75.472</v>
      </c>
      <c r="Q29" s="90">
        <v>79.776</v>
      </c>
      <c r="R29" s="90">
        <v>36.094</v>
      </c>
      <c r="S29" s="90">
        <v>0.19</v>
      </c>
      <c r="T29" s="90">
        <v>0.111</v>
      </c>
      <c r="U29" s="90">
        <v>4.991</v>
      </c>
      <c r="V29" s="89">
        <v>20.992</v>
      </c>
      <c r="W29" s="89">
        <v>28.024</v>
      </c>
      <c r="X29" s="89">
        <v>21.686</v>
      </c>
      <c r="Y29" s="89">
        <v>10.775</v>
      </c>
      <c r="Z29" s="89">
        <v>4.254</v>
      </c>
      <c r="AA29" s="113">
        <v>5.422</v>
      </c>
      <c r="AB29" s="89">
        <f t="shared" si="3"/>
        <v>287.787</v>
      </c>
      <c r="AC29" s="151">
        <f t="shared" si="1"/>
        <v>-83.25884404018757</v>
      </c>
      <c r="AD29" s="151">
        <f t="shared" si="2"/>
        <v>-44.00358204762016</v>
      </c>
      <c r="AE29" s="151">
        <f t="shared" si="4"/>
        <v>-98.9753300842855</v>
      </c>
      <c r="AF29" s="151">
        <f t="shared" si="5"/>
        <v>-88.0236741718444</v>
      </c>
      <c r="AG29" s="151">
        <f t="shared" si="6"/>
        <v>-92.4403388928318</v>
      </c>
      <c r="AH29" s="146"/>
      <c r="AI29" s="147"/>
    </row>
    <row r="30" spans="2:35" ht="12.75">
      <c r="B30" s="84" t="s">
        <v>79</v>
      </c>
      <c r="C30" s="104">
        <v>151.315</v>
      </c>
      <c r="D30" s="90">
        <v>147.456</v>
      </c>
      <c r="E30" s="90">
        <v>169.883</v>
      </c>
      <c r="F30" s="90">
        <v>188.971</v>
      </c>
      <c r="G30" s="90">
        <v>205.454</v>
      </c>
      <c r="H30" s="90">
        <v>296.87</v>
      </c>
      <c r="I30" s="89">
        <v>426.021</v>
      </c>
      <c r="J30" s="89">
        <v>418.986</v>
      </c>
      <c r="K30" s="89">
        <v>311.523</v>
      </c>
      <c r="L30" s="89">
        <v>196.702</v>
      </c>
      <c r="M30" s="89">
        <v>156.643</v>
      </c>
      <c r="N30" s="113">
        <v>169.963</v>
      </c>
      <c r="O30" s="89">
        <f t="shared" si="0"/>
        <v>2839.7870000000007</v>
      </c>
      <c r="P30" s="104">
        <v>149.333</v>
      </c>
      <c r="Q30" s="90">
        <v>143.015</v>
      </c>
      <c r="R30" s="90">
        <v>45.776</v>
      </c>
      <c r="S30" s="90">
        <v>1.375</v>
      </c>
      <c r="T30" s="90">
        <v>0.838</v>
      </c>
      <c r="U30" s="90">
        <v>2.655</v>
      </c>
      <c r="V30" s="89">
        <v>21.895</v>
      </c>
      <c r="W30" s="89">
        <v>64.498</v>
      </c>
      <c r="X30" s="89">
        <v>36.331</v>
      </c>
      <c r="Y30" s="89">
        <v>15.424</v>
      </c>
      <c r="Z30" s="89">
        <v>5.473</v>
      </c>
      <c r="AA30" s="113">
        <v>13.991</v>
      </c>
      <c r="AB30" s="89">
        <f t="shared" si="3"/>
        <v>500.6039999999999</v>
      </c>
      <c r="AC30" s="151">
        <f t="shared" si="1"/>
        <v>-82.37177647478491</v>
      </c>
      <c r="AD30" s="151">
        <f t="shared" si="2"/>
        <v>-27.85210411092193</v>
      </c>
      <c r="AE30" s="151">
        <f t="shared" si="4"/>
        <v>-99.29581437736422</v>
      </c>
      <c r="AF30" s="151">
        <f t="shared" si="5"/>
        <v>-89.38860211148868</v>
      </c>
      <c r="AG30" s="151">
        <f t="shared" si="6"/>
        <v>-93.33318045969105</v>
      </c>
      <c r="AH30" s="146"/>
      <c r="AI30" s="147"/>
    </row>
    <row r="31" spans="2:35" ht="12.75">
      <c r="B31" s="85" t="s">
        <v>80</v>
      </c>
      <c r="C31" s="105">
        <v>1692</v>
      </c>
      <c r="D31" s="92">
        <v>1661.389</v>
      </c>
      <c r="E31" s="92">
        <v>1888.249</v>
      </c>
      <c r="F31" s="92">
        <v>1912.984</v>
      </c>
      <c r="G31" s="92">
        <v>2035.323</v>
      </c>
      <c r="H31" s="92">
        <v>2142.627</v>
      </c>
      <c r="I31" s="93">
        <v>2174.155</v>
      </c>
      <c r="J31" s="93">
        <v>2107.27</v>
      </c>
      <c r="K31" s="93">
        <v>2028.042</v>
      </c>
      <c r="L31" s="93">
        <v>2017.173</v>
      </c>
      <c r="M31" s="93">
        <v>1670.147</v>
      </c>
      <c r="N31" s="115">
        <v>1958.57</v>
      </c>
      <c r="O31" s="93">
        <f t="shared" si="0"/>
        <v>23287.929</v>
      </c>
      <c r="P31" s="105">
        <v>1735.159</v>
      </c>
      <c r="Q31" s="92">
        <v>1632.971</v>
      </c>
      <c r="R31" s="92">
        <v>808.838</v>
      </c>
      <c r="S31" s="92">
        <v>22.377</v>
      </c>
      <c r="T31" s="92">
        <v>37.61</v>
      </c>
      <c r="U31" s="92">
        <v>84.574</v>
      </c>
      <c r="V31" s="93">
        <v>227.043</v>
      </c>
      <c r="W31" s="93">
        <v>281.987</v>
      </c>
      <c r="X31" s="93">
        <v>167.037</v>
      </c>
      <c r="Y31" s="93">
        <v>152.801</v>
      </c>
      <c r="Z31" s="93">
        <v>126.782</v>
      </c>
      <c r="AA31" s="115">
        <v>151.443</v>
      </c>
      <c r="AB31" s="93">
        <f t="shared" si="3"/>
        <v>5428.622</v>
      </c>
      <c r="AC31" s="151">
        <f t="shared" si="1"/>
        <v>-76.68911649464407</v>
      </c>
      <c r="AD31" s="151">
        <f t="shared" si="2"/>
        <v>-20.311780401469925</v>
      </c>
      <c r="AE31" s="151">
        <f t="shared" si="4"/>
        <v>-97.62662015382205</v>
      </c>
      <c r="AF31" s="151">
        <f t="shared" si="5"/>
        <v>-89.28487937253654</v>
      </c>
      <c r="AG31" s="151">
        <f t="shared" si="6"/>
        <v>-92.36566776894342</v>
      </c>
      <c r="AH31" s="146"/>
      <c r="AI31" s="147"/>
    </row>
    <row r="32" spans="2:35" ht="12.75">
      <c r="B32" s="86" t="s">
        <v>81</v>
      </c>
      <c r="C32" s="102">
        <v>2571.315</v>
      </c>
      <c r="D32" s="94">
        <v>2514.946</v>
      </c>
      <c r="E32" s="94">
        <v>2941.902</v>
      </c>
      <c r="F32" s="94">
        <v>3068.756</v>
      </c>
      <c r="G32" s="94">
        <v>3409.232</v>
      </c>
      <c r="H32" s="94">
        <v>3684.354</v>
      </c>
      <c r="I32" s="94">
        <v>3714.25</v>
      </c>
      <c r="J32" s="94">
        <v>3583.939</v>
      </c>
      <c r="K32" s="94">
        <v>3468.587</v>
      </c>
      <c r="L32" s="94">
        <v>3293.082</v>
      </c>
      <c r="M32" s="94">
        <v>2716.695</v>
      </c>
      <c r="N32" s="116">
        <v>2647.201</v>
      </c>
      <c r="O32" s="94">
        <f t="shared" si="0"/>
        <v>37614.259</v>
      </c>
      <c r="P32" s="102">
        <v>2477.27</v>
      </c>
      <c r="Q32" s="94">
        <v>2423.699</v>
      </c>
      <c r="R32" s="94">
        <v>1185.537</v>
      </c>
      <c r="S32" s="94">
        <v>53.595</v>
      </c>
      <c r="T32" s="94">
        <v>70.837</v>
      </c>
      <c r="U32" s="94">
        <v>157.902</v>
      </c>
      <c r="V32" s="94">
        <v>432.324</v>
      </c>
      <c r="W32" s="94">
        <v>591.423</v>
      </c>
      <c r="X32" s="94">
        <v>566.964</v>
      </c>
      <c r="Y32" s="94">
        <v>651.28</v>
      </c>
      <c r="Z32" s="94">
        <v>346.453</v>
      </c>
      <c r="AA32" s="116">
        <v>373.306</v>
      </c>
      <c r="AB32" s="94">
        <f t="shared" si="3"/>
        <v>9330.59</v>
      </c>
      <c r="AC32" s="152">
        <f t="shared" si="1"/>
        <v>-75.19400820842968</v>
      </c>
      <c r="AD32" s="152">
        <f t="shared" si="2"/>
        <v>-24.185570223225415</v>
      </c>
      <c r="AE32" s="152">
        <f t="shared" si="4"/>
        <v>-97.22176246381001</v>
      </c>
      <c r="AF32" s="152">
        <f t="shared" si="5"/>
        <v>-85.22574445683647</v>
      </c>
      <c r="AG32" s="152">
        <f t="shared" si="6"/>
        <v>-84.16261425176315</v>
      </c>
      <c r="AH32" s="146"/>
      <c r="AI32" s="147"/>
    </row>
    <row r="33" spans="2:35" ht="12.75">
      <c r="B33" s="83" t="s">
        <v>82</v>
      </c>
      <c r="C33" s="106">
        <v>558.501</v>
      </c>
      <c r="D33" s="95">
        <v>534.003</v>
      </c>
      <c r="E33" s="95">
        <v>614.289</v>
      </c>
      <c r="F33" s="95">
        <v>499.921</v>
      </c>
      <c r="G33" s="95">
        <v>610.877</v>
      </c>
      <c r="H33" s="95">
        <v>817.429</v>
      </c>
      <c r="I33" s="95">
        <v>877.905</v>
      </c>
      <c r="J33" s="95">
        <v>876.4</v>
      </c>
      <c r="K33" s="95">
        <v>675.93</v>
      </c>
      <c r="L33" s="95">
        <v>583.392</v>
      </c>
      <c r="M33" s="95">
        <v>461.608</v>
      </c>
      <c r="N33" s="117">
        <v>473.942</v>
      </c>
      <c r="O33" s="89">
        <f t="shared" si="0"/>
        <v>7584.197</v>
      </c>
      <c r="P33" s="106">
        <v>395.374</v>
      </c>
      <c r="Q33" s="95">
        <v>414.84</v>
      </c>
      <c r="R33" s="95">
        <v>231.379</v>
      </c>
      <c r="S33" s="95">
        <v>5.358</v>
      </c>
      <c r="T33" s="95">
        <v>11.127</v>
      </c>
      <c r="U33" s="95">
        <v>44.68</v>
      </c>
      <c r="V33" s="95">
        <v>150.219</v>
      </c>
      <c r="W33" s="95">
        <v>149.22</v>
      </c>
      <c r="X33" s="95">
        <v>43.338</v>
      </c>
      <c r="Y33" s="95">
        <v>27.452</v>
      </c>
      <c r="Z33" s="95">
        <v>18.137</v>
      </c>
      <c r="AA33" s="117">
        <v>36.509</v>
      </c>
      <c r="AB33" s="89">
        <f t="shared" si="3"/>
        <v>1527.6329999999998</v>
      </c>
      <c r="AC33" s="153">
        <f t="shared" si="1"/>
        <v>-79.85768302168312</v>
      </c>
      <c r="AD33" s="153">
        <f t="shared" si="2"/>
        <v>-38.97367753441689</v>
      </c>
      <c r="AE33" s="153">
        <f t="shared" si="4"/>
        <v>-96.82791497059216</v>
      </c>
      <c r="AF33" s="153">
        <f t="shared" si="5"/>
        <v>-85.89531465064077</v>
      </c>
      <c r="AG33" s="153">
        <f t="shared" si="6"/>
        <v>-94.59505366235183</v>
      </c>
      <c r="AH33" s="146"/>
      <c r="AI33" s="147"/>
    </row>
    <row r="34" spans="2:35" ht="12.75">
      <c r="B34" s="87" t="s">
        <v>83</v>
      </c>
      <c r="C34" s="107">
        <v>2717.582</v>
      </c>
      <c r="D34" s="96">
        <v>2790.875</v>
      </c>
      <c r="E34" s="96">
        <v>3230.709</v>
      </c>
      <c r="F34" s="96">
        <v>3161.663</v>
      </c>
      <c r="G34" s="96">
        <v>3449.398</v>
      </c>
      <c r="H34" s="96">
        <v>3922.975</v>
      </c>
      <c r="I34" s="96">
        <v>4110.585</v>
      </c>
      <c r="J34" s="96">
        <v>3801.329</v>
      </c>
      <c r="K34" s="96">
        <v>3724.069</v>
      </c>
      <c r="L34" s="96">
        <v>3631.249</v>
      </c>
      <c r="M34" s="96">
        <v>2991.109</v>
      </c>
      <c r="N34" s="118">
        <v>2816.894</v>
      </c>
      <c r="O34" s="89">
        <f t="shared" si="0"/>
        <v>40348.437</v>
      </c>
      <c r="P34" s="107">
        <v>2749.91</v>
      </c>
      <c r="Q34" s="96">
        <v>2825.852</v>
      </c>
      <c r="R34" s="96">
        <v>1399.155</v>
      </c>
      <c r="S34" s="96">
        <v>197.573</v>
      </c>
      <c r="T34" s="96">
        <v>310.026</v>
      </c>
      <c r="U34" s="96">
        <v>577.959</v>
      </c>
      <c r="V34" s="96">
        <v>1125.404</v>
      </c>
      <c r="W34" s="96">
        <v>1095.559</v>
      </c>
      <c r="X34" s="96">
        <v>890.212</v>
      </c>
      <c r="Y34" s="96">
        <v>889.3</v>
      </c>
      <c r="Z34" s="96">
        <v>513.03</v>
      </c>
      <c r="AA34" s="118">
        <v>642.903</v>
      </c>
      <c r="AB34" s="89">
        <f t="shared" si="3"/>
        <v>13216.882999999998</v>
      </c>
      <c r="AC34" s="151">
        <f t="shared" si="1"/>
        <v>-67.24313509343621</v>
      </c>
      <c r="AD34" s="151">
        <f t="shared" si="2"/>
        <v>-20.18784172311181</v>
      </c>
      <c r="AE34" s="151">
        <f t="shared" si="4"/>
        <v>-89.6947570712688</v>
      </c>
      <c r="AF34" s="151">
        <f t="shared" si="5"/>
        <v>-73.26246523392138</v>
      </c>
      <c r="AG34" s="151">
        <f t="shared" si="6"/>
        <v>-78.33267932670937</v>
      </c>
      <c r="AH34" s="146"/>
      <c r="AI34" s="147"/>
    </row>
    <row r="35" spans="2:35" ht="12.75">
      <c r="B35" s="110" t="s">
        <v>84</v>
      </c>
      <c r="C35" s="108">
        <v>3990.345</v>
      </c>
      <c r="D35" s="97">
        <v>3958.347</v>
      </c>
      <c r="E35" s="97">
        <v>4710.65</v>
      </c>
      <c r="F35" s="97">
        <v>4948.984</v>
      </c>
      <c r="G35" s="97">
        <v>4853.106</v>
      </c>
      <c r="H35" s="97">
        <v>5160.769</v>
      </c>
      <c r="I35" s="97">
        <v>5621.555</v>
      </c>
      <c r="J35" s="97">
        <v>5585.17</v>
      </c>
      <c r="K35" s="97">
        <v>5108.332</v>
      </c>
      <c r="L35" s="97">
        <v>5101.639</v>
      </c>
      <c r="M35" s="97">
        <v>3829.064</v>
      </c>
      <c r="N35" s="119">
        <v>4326.367</v>
      </c>
      <c r="O35" s="121">
        <f t="shared" si="0"/>
        <v>57194.328</v>
      </c>
      <c r="P35" s="108">
        <v>4076.384</v>
      </c>
      <c r="Q35" s="97">
        <v>3968.157</v>
      </c>
      <c r="R35" s="97">
        <v>1790.567</v>
      </c>
      <c r="S35" s="97">
        <v>30.664</v>
      </c>
      <c r="T35" s="97">
        <v>56.059</v>
      </c>
      <c r="U35" s="97">
        <v>276.354</v>
      </c>
      <c r="V35" s="97">
        <v>1276.911</v>
      </c>
      <c r="W35" s="97">
        <v>1620.194</v>
      </c>
      <c r="X35" s="97">
        <v>1042.186</v>
      </c>
      <c r="Y35" s="97">
        <v>836.542</v>
      </c>
      <c r="Z35" s="97">
        <v>386.845</v>
      </c>
      <c r="AA35" s="119">
        <v>645.948</v>
      </c>
      <c r="AB35" s="121">
        <f t="shared" si="3"/>
        <v>16006.810999999998</v>
      </c>
      <c r="AC35" s="152">
        <f t="shared" si="1"/>
        <v>-72.01328949961612</v>
      </c>
      <c r="AD35" s="152">
        <f t="shared" si="2"/>
        <v>-22.309484963752457</v>
      </c>
      <c r="AE35" s="152">
        <f t="shared" si="4"/>
        <v>-97.57347843750985</v>
      </c>
      <c r="AF35" s="152">
        <f t="shared" si="5"/>
        <v>-75.85487442673353</v>
      </c>
      <c r="AG35" s="152">
        <f t="shared" si="6"/>
        <v>-85.89933522263969</v>
      </c>
      <c r="AH35" s="146"/>
      <c r="AI35" s="147"/>
    </row>
    <row r="36" spans="2:35" ht="12.75">
      <c r="B36" s="83" t="s">
        <v>86</v>
      </c>
      <c r="C36" s="122">
        <v>83.825</v>
      </c>
      <c r="D36" s="98">
        <v>75.255</v>
      </c>
      <c r="E36" s="98">
        <v>97.252</v>
      </c>
      <c r="F36" s="98">
        <v>145.992</v>
      </c>
      <c r="G36" s="98">
        <v>213.117</v>
      </c>
      <c r="H36" s="98">
        <v>354.638</v>
      </c>
      <c r="I36" s="98">
        <v>442.74</v>
      </c>
      <c r="J36" s="98">
        <v>468.752</v>
      </c>
      <c r="K36" s="98">
        <v>371.511</v>
      </c>
      <c r="L36" s="98">
        <v>189.806</v>
      </c>
      <c r="M36" s="98">
        <v>106.375</v>
      </c>
      <c r="N36" s="120">
        <v>103.538</v>
      </c>
      <c r="O36" s="89">
        <f t="shared" si="0"/>
        <v>2652.801</v>
      </c>
      <c r="P36" s="122">
        <v>97.942</v>
      </c>
      <c r="Q36" s="98">
        <v>89.321</v>
      </c>
      <c r="R36" s="98">
        <v>40.957</v>
      </c>
      <c r="S36" s="98">
        <v>1.873</v>
      </c>
      <c r="T36" s="98">
        <v>1.142</v>
      </c>
      <c r="U36" s="98">
        <v>6.195</v>
      </c>
      <c r="V36" s="98">
        <v>39.443</v>
      </c>
      <c r="W36" s="98">
        <v>79.242</v>
      </c>
      <c r="X36" s="98">
        <v>85.283</v>
      </c>
      <c r="Y36" s="98">
        <v>36.489</v>
      </c>
      <c r="Z36" s="98">
        <v>21.821</v>
      </c>
      <c r="AA36" s="120">
        <v>22.251</v>
      </c>
      <c r="AB36" s="89">
        <f t="shared" si="3"/>
        <v>521.959</v>
      </c>
      <c r="AC36" s="153">
        <f t="shared" si="1"/>
        <v>-80.32423087898414</v>
      </c>
      <c r="AD36" s="153">
        <f t="shared" si="2"/>
        <v>-10.967027136682129</v>
      </c>
      <c r="AE36" s="153">
        <f t="shared" si="4"/>
        <v>-98.70962680053296</v>
      </c>
      <c r="AF36" s="153">
        <f t="shared" si="5"/>
        <v>-84.1022975004735</v>
      </c>
      <c r="AG36" s="153">
        <f t="shared" si="6"/>
        <v>-79.84559152804846</v>
      </c>
      <c r="AH36" s="146"/>
      <c r="AI36" s="147"/>
    </row>
    <row r="37" spans="2:35" s="12" customFormat="1" ht="12.75">
      <c r="B37" s="88" t="s">
        <v>89</v>
      </c>
      <c r="C37" s="107">
        <v>152.125</v>
      </c>
      <c r="D37" s="96">
        <v>137.664</v>
      </c>
      <c r="E37" s="96">
        <v>164.318</v>
      </c>
      <c r="F37" s="96">
        <v>194.181</v>
      </c>
      <c r="G37" s="96">
        <v>194.449</v>
      </c>
      <c r="H37" s="96">
        <v>214.085</v>
      </c>
      <c r="I37" s="96">
        <v>241.567</v>
      </c>
      <c r="J37" s="96">
        <v>263.652</v>
      </c>
      <c r="K37" s="96">
        <v>231.959</v>
      </c>
      <c r="L37" s="96">
        <v>212.746</v>
      </c>
      <c r="M37" s="96">
        <v>170.261</v>
      </c>
      <c r="N37" s="118">
        <v>176.32</v>
      </c>
      <c r="O37" s="89">
        <f t="shared" si="0"/>
        <v>2353.3270000000007</v>
      </c>
      <c r="P37" s="107">
        <v>163.967</v>
      </c>
      <c r="Q37" s="96">
        <v>147.533</v>
      </c>
      <c r="R37" s="96">
        <v>71.617</v>
      </c>
      <c r="S37" s="96">
        <v>1.853</v>
      </c>
      <c r="T37" s="96">
        <v>0.849</v>
      </c>
      <c r="U37" s="96">
        <v>0.036</v>
      </c>
      <c r="V37" s="96">
        <v>57.16</v>
      </c>
      <c r="W37" s="96">
        <v>67.007</v>
      </c>
      <c r="X37" s="96">
        <v>54.805</v>
      </c>
      <c r="Y37" s="96">
        <v>53.771</v>
      </c>
      <c r="Z37" s="96">
        <v>43.784</v>
      </c>
      <c r="AA37" s="118">
        <v>46.859</v>
      </c>
      <c r="AB37" s="89">
        <f t="shared" si="3"/>
        <v>709.241</v>
      </c>
      <c r="AC37" s="151">
        <f t="shared" si="1"/>
        <v>-69.86219934586227</v>
      </c>
      <c r="AD37" s="151">
        <f t="shared" si="2"/>
        <v>-15.632879475542094</v>
      </c>
      <c r="AE37" s="151">
        <f t="shared" si="4"/>
        <v>-99.54572227337962</v>
      </c>
      <c r="AF37" s="151">
        <f t="shared" si="5"/>
        <v>-75.72201015222917</v>
      </c>
      <c r="AG37" s="151">
        <f t="shared" si="6"/>
        <v>-74.18075651631335</v>
      </c>
      <c r="AH37" s="146"/>
      <c r="AI37" s="147"/>
    </row>
    <row r="38" spans="2:35" s="12" customFormat="1" ht="12.75">
      <c r="B38" s="88" t="s">
        <v>90</v>
      </c>
      <c r="C38" s="107">
        <v>372.364</v>
      </c>
      <c r="D38" s="96">
        <v>339.199</v>
      </c>
      <c r="E38" s="96">
        <v>398.806</v>
      </c>
      <c r="F38" s="96">
        <v>496.653</v>
      </c>
      <c r="G38" s="96">
        <v>537.239</v>
      </c>
      <c r="H38" s="96">
        <v>631.59</v>
      </c>
      <c r="I38" s="96">
        <v>734.858</v>
      </c>
      <c r="J38" s="96">
        <v>756.919</v>
      </c>
      <c r="K38" s="96">
        <v>646.748</v>
      </c>
      <c r="L38" s="96">
        <v>606.055</v>
      </c>
      <c r="M38" s="96">
        <v>465.878</v>
      </c>
      <c r="N38" s="118">
        <v>464.334</v>
      </c>
      <c r="O38" s="89">
        <f t="shared" si="0"/>
        <v>6450.643</v>
      </c>
      <c r="P38" s="107">
        <v>442.925</v>
      </c>
      <c r="Q38" s="96">
        <v>395.69</v>
      </c>
      <c r="R38" s="96">
        <v>179.778</v>
      </c>
      <c r="S38" s="96">
        <v>5.894</v>
      </c>
      <c r="T38" s="96">
        <v>10.16</v>
      </c>
      <c r="U38" s="96">
        <v>78.531</v>
      </c>
      <c r="V38" s="96">
        <v>125.379</v>
      </c>
      <c r="W38" s="96">
        <v>176.727</v>
      </c>
      <c r="X38" s="96">
        <v>207.386</v>
      </c>
      <c r="Y38" s="96">
        <v>208.32</v>
      </c>
      <c r="Z38" s="96">
        <v>3.815</v>
      </c>
      <c r="AA38" s="118">
        <v>103.861</v>
      </c>
      <c r="AB38" s="89">
        <f t="shared" si="3"/>
        <v>1938.4660000000001</v>
      </c>
      <c r="AC38" s="151">
        <f t="shared" si="1"/>
        <v>-69.94925932190014</v>
      </c>
      <c r="AD38" s="151">
        <f t="shared" si="2"/>
        <v>-8.283372464469007</v>
      </c>
      <c r="AE38" s="151">
        <f t="shared" si="4"/>
        <v>-94.32086326961205</v>
      </c>
      <c r="AF38" s="151">
        <f t="shared" si="5"/>
        <v>-76.17554155317333</v>
      </c>
      <c r="AG38" s="151">
        <f t="shared" si="6"/>
        <v>-79.4309192347424</v>
      </c>
      <c r="AH38" s="146"/>
      <c r="AI38" s="147"/>
    </row>
    <row r="39" spans="2:35" s="12" customFormat="1" ht="12.75">
      <c r="B39" s="110" t="s">
        <v>85</v>
      </c>
      <c r="C39" s="108">
        <v>14088.806</v>
      </c>
      <c r="D39" s="97">
        <v>12763.388</v>
      </c>
      <c r="E39" s="97">
        <v>14530.958</v>
      </c>
      <c r="F39" s="97">
        <v>15779.045</v>
      </c>
      <c r="G39" s="97">
        <v>17050.369</v>
      </c>
      <c r="H39" s="97">
        <v>20422.888</v>
      </c>
      <c r="I39" s="97">
        <v>22506.299</v>
      </c>
      <c r="J39" s="97">
        <v>23251.036</v>
      </c>
      <c r="K39" s="97">
        <v>20838.121</v>
      </c>
      <c r="L39" s="97">
        <v>19309.08</v>
      </c>
      <c r="M39" s="97">
        <v>14486.736</v>
      </c>
      <c r="N39" s="119">
        <v>13371.343</v>
      </c>
      <c r="O39" s="121">
        <f t="shared" si="0"/>
        <v>208398.069</v>
      </c>
      <c r="P39" s="108">
        <v>13954.968</v>
      </c>
      <c r="Q39" s="97">
        <v>12287.529</v>
      </c>
      <c r="R39" s="97">
        <v>7299.642</v>
      </c>
      <c r="S39" s="97">
        <v>78.066</v>
      </c>
      <c r="T39" s="97">
        <v>72.046</v>
      </c>
      <c r="U39" s="97">
        <v>2795.219</v>
      </c>
      <c r="V39" s="97">
        <v>6237.865</v>
      </c>
      <c r="W39" s="97">
        <v>9544.754</v>
      </c>
      <c r="X39" s="97">
        <v>9471.376</v>
      </c>
      <c r="Y39" s="97">
        <v>8871.716</v>
      </c>
      <c r="Z39" s="97">
        <v>6144.47</v>
      </c>
      <c r="AA39" s="119">
        <v>4883.369</v>
      </c>
      <c r="AB39" s="121">
        <f t="shared" si="3"/>
        <v>81641.02</v>
      </c>
      <c r="AC39" s="154">
        <f t="shared" si="1"/>
        <v>-60.82448345526657</v>
      </c>
      <c r="AD39" s="154">
        <f t="shared" si="2"/>
        <v>-18.9473556774989</v>
      </c>
      <c r="AE39" s="154">
        <f t="shared" si="4"/>
        <v>-94.46910107285127</v>
      </c>
      <c r="AF39" s="154">
        <f t="shared" si="5"/>
        <v>-62.078501271918604</v>
      </c>
      <c r="AG39" s="154">
        <f t="shared" si="6"/>
        <v>-57.81057112216574</v>
      </c>
      <c r="AH39" s="146"/>
      <c r="AI39" s="148"/>
    </row>
    <row r="40" spans="2:35" ht="12.75">
      <c r="B40" s="162" t="s">
        <v>126</v>
      </c>
      <c r="C40" s="162"/>
      <c r="D40" s="162"/>
      <c r="E40" s="162"/>
      <c r="F40" s="162"/>
      <c r="G40" s="162"/>
      <c r="H40" s="162"/>
      <c r="I40" s="162"/>
      <c r="J40" s="162"/>
      <c r="K40" s="162"/>
      <c r="L40" s="162"/>
      <c r="M40" s="162"/>
      <c r="N40" s="162"/>
      <c r="O40" s="162"/>
      <c r="P40" s="162"/>
      <c r="Q40" s="162"/>
      <c r="R40" s="162"/>
      <c r="S40" s="162"/>
      <c r="T40" s="162"/>
      <c r="U40" s="162"/>
      <c r="V40" s="162"/>
      <c r="W40" s="162"/>
      <c r="X40" s="162"/>
      <c r="Y40" s="162"/>
      <c r="Z40" s="162"/>
      <c r="AA40" s="162"/>
      <c r="AB40" s="162"/>
      <c r="AC40" s="162"/>
      <c r="AD40" s="162"/>
      <c r="AE40" s="162"/>
      <c r="AI40" s="149"/>
    </row>
    <row r="41" spans="2:35" ht="12.75">
      <c r="B41" s="159" t="s">
        <v>54</v>
      </c>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I41" s="149"/>
    </row>
    <row r="42" ht="12.75">
      <c r="AI42" s="149"/>
    </row>
    <row r="43" ht="12.75">
      <c r="AE43" s="156"/>
    </row>
    <row r="44" ht="12.75">
      <c r="B44" s="12"/>
    </row>
    <row r="55" ht="12.75">
      <c r="AD55" s="10"/>
    </row>
  </sheetData>
  <mergeCells count="14">
    <mergeCell ref="B1:AE1"/>
    <mergeCell ref="B2:AE2"/>
    <mergeCell ref="B40:AE40"/>
    <mergeCell ref="B3:B4"/>
    <mergeCell ref="O3:O4"/>
    <mergeCell ref="AC3:AC4"/>
    <mergeCell ref="C3:N3"/>
    <mergeCell ref="P3:AA3"/>
    <mergeCell ref="AB3:AB4"/>
    <mergeCell ref="AF3:AF4"/>
    <mergeCell ref="AG3:AG4"/>
    <mergeCell ref="B41:AE41"/>
    <mergeCell ref="AD3:AD4"/>
    <mergeCell ref="AE3:AE4"/>
  </mergeCells>
  <printOptions/>
  <pageMargins left="0.75" right="0.75" top="1" bottom="1" header="0.5" footer="0.5"/>
  <pageSetup horizontalDpi="600" verticalDpi="600" orientation="landscape" paperSize="9" scale="60" r:id="rId1"/>
  <rowBreaks count="1" manualBreakCount="1">
    <brk id="41" max="16383" man="1"/>
  </rowBreaks>
  <ignoredErrors>
    <ignoredError sqref="AD6 AD7:AE38 AD5:AG5 AF7:AG38 AE6:AG6 AF39:AG39 AD39:AE39"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B1:AI46"/>
  <sheetViews>
    <sheetView showGridLines="0" tabSelected="1" workbookViewId="0" topLeftCell="E1">
      <selection activeCell="AE17" sqref="AE17"/>
    </sheetView>
  </sheetViews>
  <sheetFormatPr defaultColWidth="9.125" defaultRowHeight="12.75"/>
  <cols>
    <col min="1" max="1" width="9.125" style="3" customWidth="1"/>
    <col min="2" max="2" width="6.125" style="3" customWidth="1"/>
    <col min="3" max="3" width="35.875" style="3" bestFit="1" customWidth="1"/>
    <col min="4" max="30" width="8.375" style="3" customWidth="1"/>
    <col min="31" max="31" width="10.125" style="3" customWidth="1"/>
    <col min="32" max="32" width="9.75390625" style="3" customWidth="1"/>
    <col min="33" max="16384" width="9.125" style="3" customWidth="1"/>
  </cols>
  <sheetData>
    <row r="1" spans="2:35" ht="15.75">
      <c r="B1" s="160" t="s">
        <v>140</v>
      </c>
      <c r="C1" s="160"/>
      <c r="D1" s="160"/>
      <c r="E1" s="160"/>
      <c r="F1" s="160"/>
      <c r="G1" s="160"/>
      <c r="H1" s="160"/>
      <c r="I1" s="160"/>
      <c r="J1" s="160"/>
      <c r="K1" s="160"/>
      <c r="L1" s="160"/>
      <c r="M1" s="160"/>
      <c r="N1" s="160"/>
      <c r="O1" s="160"/>
      <c r="P1" s="160"/>
      <c r="Q1" s="160"/>
      <c r="R1" s="160"/>
      <c r="S1" s="160"/>
      <c r="T1" s="160"/>
      <c r="U1" s="160"/>
      <c r="V1" s="160"/>
      <c r="W1" s="160"/>
      <c r="X1" s="160"/>
      <c r="Y1" s="160"/>
      <c r="Z1" s="160"/>
      <c r="AA1" s="160"/>
      <c r="AB1" s="160"/>
      <c r="AC1" s="160"/>
      <c r="AD1" s="160"/>
      <c r="AE1" s="160"/>
      <c r="AF1" s="160"/>
      <c r="AG1" s="160"/>
      <c r="AH1" s="160"/>
      <c r="AI1" s="160"/>
    </row>
    <row r="2" spans="2:35" ht="12.75">
      <c r="B2" s="161" t="s">
        <v>125</v>
      </c>
      <c r="C2" s="161"/>
      <c r="D2" s="161"/>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c r="AG2" s="161"/>
      <c r="AH2" s="161"/>
      <c r="AI2" s="161"/>
    </row>
    <row r="3" spans="2:35" s="18" customFormat="1" ht="21" customHeight="1">
      <c r="B3" s="174" t="s">
        <v>105</v>
      </c>
      <c r="C3" s="176" t="s">
        <v>129</v>
      </c>
      <c r="D3" s="172" t="s">
        <v>0</v>
      </c>
      <c r="E3" s="168">
        <v>2019</v>
      </c>
      <c r="F3" s="168"/>
      <c r="G3" s="168"/>
      <c r="H3" s="168"/>
      <c r="I3" s="168"/>
      <c r="J3" s="168"/>
      <c r="K3" s="168"/>
      <c r="L3" s="168"/>
      <c r="M3" s="168"/>
      <c r="N3" s="168"/>
      <c r="O3" s="168"/>
      <c r="P3" s="169"/>
      <c r="Q3" s="172">
        <v>2019</v>
      </c>
      <c r="R3" s="157">
        <v>2020</v>
      </c>
      <c r="S3" s="165"/>
      <c r="T3" s="165"/>
      <c r="U3" s="165"/>
      <c r="V3" s="165"/>
      <c r="W3" s="165"/>
      <c r="X3" s="165"/>
      <c r="Y3" s="165"/>
      <c r="Z3" s="165"/>
      <c r="AA3" s="165"/>
      <c r="AB3" s="165"/>
      <c r="AC3" s="172"/>
      <c r="AD3" s="165">
        <v>2020</v>
      </c>
      <c r="AE3" s="157" t="s">
        <v>139</v>
      </c>
      <c r="AF3" s="157" t="s">
        <v>130</v>
      </c>
      <c r="AG3" s="157" t="s">
        <v>131</v>
      </c>
      <c r="AH3" s="157" t="s">
        <v>137</v>
      </c>
      <c r="AI3" s="157" t="s">
        <v>138</v>
      </c>
    </row>
    <row r="4" spans="2:35" s="18" customFormat="1" ht="42.75" customHeight="1">
      <c r="B4" s="175"/>
      <c r="C4" s="177"/>
      <c r="D4" s="173"/>
      <c r="E4" s="82" t="s">
        <v>27</v>
      </c>
      <c r="F4" s="82" t="s">
        <v>28</v>
      </c>
      <c r="G4" s="82" t="s">
        <v>29</v>
      </c>
      <c r="H4" s="82" t="s">
        <v>30</v>
      </c>
      <c r="I4" s="82" t="s">
        <v>31</v>
      </c>
      <c r="J4" s="82" t="s">
        <v>32</v>
      </c>
      <c r="K4" s="82" t="s">
        <v>39</v>
      </c>
      <c r="L4" s="82" t="s">
        <v>38</v>
      </c>
      <c r="M4" s="82" t="s">
        <v>37</v>
      </c>
      <c r="N4" s="82" t="s">
        <v>36</v>
      </c>
      <c r="O4" s="82" t="s">
        <v>35</v>
      </c>
      <c r="P4" s="129" t="s">
        <v>34</v>
      </c>
      <c r="Q4" s="173"/>
      <c r="R4" s="82" t="s">
        <v>27</v>
      </c>
      <c r="S4" s="82" t="s">
        <v>28</v>
      </c>
      <c r="T4" s="82" t="s">
        <v>29</v>
      </c>
      <c r="U4" s="82" t="s">
        <v>30</v>
      </c>
      <c r="V4" s="82" t="s">
        <v>31</v>
      </c>
      <c r="W4" s="82" t="s">
        <v>32</v>
      </c>
      <c r="X4" s="82" t="s">
        <v>39</v>
      </c>
      <c r="Y4" s="82" t="s">
        <v>38</v>
      </c>
      <c r="Z4" s="82" t="s">
        <v>37</v>
      </c>
      <c r="AA4" s="82" t="s">
        <v>36</v>
      </c>
      <c r="AB4" s="82" t="s">
        <v>35</v>
      </c>
      <c r="AC4" s="129" t="s">
        <v>34</v>
      </c>
      <c r="AD4" s="170"/>
      <c r="AE4" s="158"/>
      <c r="AF4" s="158"/>
      <c r="AG4" s="158"/>
      <c r="AH4" s="158"/>
      <c r="AI4" s="158"/>
    </row>
    <row r="5" spans="2:35" ht="12.75">
      <c r="B5" s="135">
        <v>1</v>
      </c>
      <c r="C5" s="141" t="s">
        <v>91</v>
      </c>
      <c r="D5" s="138" t="s">
        <v>10</v>
      </c>
      <c r="E5" s="123">
        <v>5368.032</v>
      </c>
      <c r="F5" s="123">
        <v>5082.487</v>
      </c>
      <c r="G5" s="123">
        <v>6022.669</v>
      </c>
      <c r="H5" s="123">
        <v>6493.554</v>
      </c>
      <c r="I5" s="123">
        <v>6457.704</v>
      </c>
      <c r="J5" s="123">
        <v>6916.745</v>
      </c>
      <c r="K5" s="123">
        <v>7425.384</v>
      </c>
      <c r="L5" s="123">
        <v>7469.755</v>
      </c>
      <c r="M5" s="123">
        <v>6816.053</v>
      </c>
      <c r="N5" s="123">
        <v>6642.125</v>
      </c>
      <c r="O5" s="123">
        <v>5659.868</v>
      </c>
      <c r="P5" s="130">
        <v>5782.44</v>
      </c>
      <c r="Q5" s="133">
        <v>76136.816</v>
      </c>
      <c r="R5" s="127">
        <v>5518.098</v>
      </c>
      <c r="S5" s="123">
        <v>5069.777</v>
      </c>
      <c r="T5" s="123">
        <v>2500.079</v>
      </c>
      <c r="U5" s="123">
        <v>127.796</v>
      </c>
      <c r="V5" s="123">
        <v>203.684</v>
      </c>
      <c r="W5" s="123">
        <v>620.354</v>
      </c>
      <c r="X5" s="123">
        <v>1728.202</v>
      </c>
      <c r="Y5" s="123">
        <v>2139.383</v>
      </c>
      <c r="Z5" s="123">
        <v>1352.014</v>
      </c>
      <c r="AA5" s="123">
        <v>1214.184</v>
      </c>
      <c r="AB5" s="123">
        <v>632.099</v>
      </c>
      <c r="AC5" s="130">
        <v>1136.629</v>
      </c>
      <c r="AD5" s="133">
        <f>SUM(R5:AC5)</f>
        <v>22242.299</v>
      </c>
      <c r="AE5" s="143">
        <f>((SUM(R5:AC5)/SUM(E5:P5))-1)*100</f>
        <v>-70.78640772159424</v>
      </c>
      <c r="AF5" s="143">
        <f>(SUM(R5:T5)/SUM(E5:G5)-1)*100</f>
        <v>-20.54996276373463</v>
      </c>
      <c r="AG5" s="143">
        <f>(SUM(U5:W5)/SUM(H5:J5)-1)*100</f>
        <v>-95.20921151461474</v>
      </c>
      <c r="AH5" s="143">
        <f>(SUM(X5:Z5)/SUM(K5:M5)-1)*100</f>
        <v>-75.95894780903785</v>
      </c>
      <c r="AI5" s="143">
        <f>(SUM(AA5:AC5)/SUM(N5:P5)-1)*100</f>
        <v>-83.50563714107044</v>
      </c>
    </row>
    <row r="6" spans="2:35" ht="12.75">
      <c r="B6" s="136">
        <v>2</v>
      </c>
      <c r="C6" s="141" t="s">
        <v>16</v>
      </c>
      <c r="D6" s="139" t="s">
        <v>12</v>
      </c>
      <c r="E6" s="123">
        <v>4997.609</v>
      </c>
      <c r="F6" s="123">
        <v>4837.693</v>
      </c>
      <c r="G6" s="123">
        <v>5631.813</v>
      </c>
      <c r="H6" s="123">
        <v>6105.651</v>
      </c>
      <c r="I6" s="123">
        <v>6444.322</v>
      </c>
      <c r="J6" s="123">
        <v>6503.667</v>
      </c>
      <c r="K6" s="123">
        <v>6724.023</v>
      </c>
      <c r="L6" s="123">
        <v>6810.759</v>
      </c>
      <c r="M6" s="123">
        <v>6493.468</v>
      </c>
      <c r="N6" s="123">
        <v>6431.122</v>
      </c>
      <c r="O6" s="123">
        <v>5323.306</v>
      </c>
      <c r="P6" s="130">
        <v>5386.203</v>
      </c>
      <c r="Q6" s="134">
        <v>71689.636</v>
      </c>
      <c r="R6" s="127">
        <v>5074.773</v>
      </c>
      <c r="S6" s="123">
        <v>4719.769</v>
      </c>
      <c r="T6" s="123">
        <v>2476.372</v>
      </c>
      <c r="U6" s="123">
        <v>126.015</v>
      </c>
      <c r="V6" s="123">
        <v>207.827</v>
      </c>
      <c r="W6" s="123">
        <v>471.41</v>
      </c>
      <c r="X6" s="123">
        <v>1338.857</v>
      </c>
      <c r="Y6" s="123">
        <v>1854.786</v>
      </c>
      <c r="Z6" s="123">
        <v>1337.741</v>
      </c>
      <c r="AA6" s="123">
        <v>1143.483</v>
      </c>
      <c r="AB6" s="123">
        <v>900.434</v>
      </c>
      <c r="AC6" s="130">
        <v>1233.043</v>
      </c>
      <c r="AD6" s="134">
        <f aca="true" t="shared" si="0" ref="AD6:AD34">SUM(R6:AC6)</f>
        <v>20884.510000000002</v>
      </c>
      <c r="AE6" s="144">
        <f aca="true" t="shared" si="1" ref="AE6:AE34">((SUM(R6:AC6)/SUM(E6:P6))-1)*100</f>
        <v>-70.86816007825733</v>
      </c>
      <c r="AF6" s="144">
        <f aca="true" t="shared" si="2" ref="AF6:AF34">(SUM(R6:T6)/SUM(E6:G6)-1)*100</f>
        <v>-20.66449366931066</v>
      </c>
      <c r="AG6" s="144">
        <f aca="true" t="shared" si="3" ref="AG6:AG34">(SUM(U6:W6)/SUM(H6:J6)-1)*100</f>
        <v>-95.77376291354302</v>
      </c>
      <c r="AH6" s="144">
        <f aca="true" t="shared" si="4" ref="AH6:AH34">(SUM(X6:Z6)/SUM(K6:M6)-1)*100</f>
        <v>-77.37503775916518</v>
      </c>
      <c r="AI6" s="144">
        <f aca="true" t="shared" si="5" ref="AI6:AI34">(SUM(AA6:AC6)/SUM(N6:P6)-1)*100</f>
        <v>-80.88191735765153</v>
      </c>
    </row>
    <row r="7" spans="2:35" ht="12.75">
      <c r="B7" s="136">
        <v>3</v>
      </c>
      <c r="C7" s="141" t="s">
        <v>15</v>
      </c>
      <c r="D7" s="139" t="s">
        <v>9</v>
      </c>
      <c r="E7" s="123">
        <v>4642.893</v>
      </c>
      <c r="F7" s="123">
        <v>4545.304</v>
      </c>
      <c r="G7" s="123">
        <v>5578.514</v>
      </c>
      <c r="H7" s="123">
        <v>6029.587</v>
      </c>
      <c r="I7" s="123">
        <v>6216.151</v>
      </c>
      <c r="J7" s="123">
        <v>6567.337</v>
      </c>
      <c r="K7" s="123">
        <v>6906.645</v>
      </c>
      <c r="L7" s="123">
        <v>6907.656</v>
      </c>
      <c r="M7" s="123">
        <v>6699.525</v>
      </c>
      <c r="N7" s="123">
        <v>6424.571</v>
      </c>
      <c r="O7" s="123">
        <v>5058.584</v>
      </c>
      <c r="P7" s="130">
        <v>4859.1</v>
      </c>
      <c r="Q7" s="134">
        <v>70435.867</v>
      </c>
      <c r="R7" s="127">
        <v>4610.129</v>
      </c>
      <c r="S7" s="123">
        <v>4366.845</v>
      </c>
      <c r="T7" s="123">
        <v>2121.472</v>
      </c>
      <c r="U7" s="123">
        <v>187.03</v>
      </c>
      <c r="V7" s="123">
        <v>271.816</v>
      </c>
      <c r="W7" s="123">
        <v>598.89</v>
      </c>
      <c r="X7" s="123">
        <v>1316.997</v>
      </c>
      <c r="Y7" s="123">
        <v>1510.312</v>
      </c>
      <c r="Z7" s="123">
        <v>1146.575</v>
      </c>
      <c r="AA7" s="123">
        <v>1065.235</v>
      </c>
      <c r="AB7" s="123">
        <v>654.129</v>
      </c>
      <c r="AC7" s="130">
        <v>888.589</v>
      </c>
      <c r="AD7" s="134">
        <f t="shared" si="0"/>
        <v>18738.019</v>
      </c>
      <c r="AE7" s="144">
        <f t="shared" si="1"/>
        <v>-73.39704926184838</v>
      </c>
      <c r="AF7" s="144">
        <f t="shared" si="2"/>
        <v>-24.841449121608726</v>
      </c>
      <c r="AG7" s="144">
        <f t="shared" si="3"/>
        <v>-94.3776549022422</v>
      </c>
      <c r="AH7" s="144">
        <f t="shared" si="4"/>
        <v>-80.62826505401772</v>
      </c>
      <c r="AI7" s="144">
        <f t="shared" si="5"/>
        <v>-84.04165765373261</v>
      </c>
    </row>
    <row r="8" spans="2:35" ht="12.75">
      <c r="B8" s="136">
        <v>4</v>
      </c>
      <c r="C8" s="141" t="s">
        <v>17</v>
      </c>
      <c r="D8" s="139" t="s">
        <v>11</v>
      </c>
      <c r="E8" s="123">
        <v>4258.623</v>
      </c>
      <c r="F8" s="123">
        <v>4036.28</v>
      </c>
      <c r="G8" s="123">
        <v>4753.897</v>
      </c>
      <c r="H8" s="123">
        <v>4889.589</v>
      </c>
      <c r="I8" s="123">
        <v>5064.466</v>
      </c>
      <c r="J8" s="123">
        <v>5407.77</v>
      </c>
      <c r="K8" s="123">
        <v>5749.469</v>
      </c>
      <c r="L8" s="123">
        <v>5588.424</v>
      </c>
      <c r="M8" s="123">
        <v>5382.869</v>
      </c>
      <c r="N8" s="123">
        <v>5297.553</v>
      </c>
      <c r="O8" s="123">
        <v>4614.257</v>
      </c>
      <c r="P8" s="130">
        <v>4703.913</v>
      </c>
      <c r="Q8" s="134">
        <v>59747.11</v>
      </c>
      <c r="R8" s="127">
        <v>4489.442</v>
      </c>
      <c r="S8" s="123">
        <v>4250.873</v>
      </c>
      <c r="T8" s="123">
        <v>1898.101</v>
      </c>
      <c r="U8" s="123">
        <v>32.712</v>
      </c>
      <c r="V8" s="123">
        <v>74.7</v>
      </c>
      <c r="W8" s="123">
        <v>182.574</v>
      </c>
      <c r="X8" s="123">
        <v>961.743</v>
      </c>
      <c r="Y8" s="123">
        <v>1328.765</v>
      </c>
      <c r="Z8" s="123">
        <v>956.767</v>
      </c>
      <c r="AA8" s="123">
        <v>707.472</v>
      </c>
      <c r="AB8" s="123">
        <v>665.962</v>
      </c>
      <c r="AC8" s="130">
        <v>945.459</v>
      </c>
      <c r="AD8" s="134">
        <f t="shared" si="0"/>
        <v>16494.57</v>
      </c>
      <c r="AE8" s="144">
        <f t="shared" si="1"/>
        <v>-72.39268978867764</v>
      </c>
      <c r="AF8" s="144">
        <f t="shared" si="2"/>
        <v>-18.472074060450005</v>
      </c>
      <c r="AG8" s="144">
        <f t="shared" si="3"/>
        <v>-98.11229460041369</v>
      </c>
      <c r="AH8" s="144">
        <f t="shared" si="4"/>
        <v>-80.57938388214603</v>
      </c>
      <c r="AI8" s="144">
        <f t="shared" si="5"/>
        <v>-84.13425733369468</v>
      </c>
    </row>
    <row r="9" spans="2:35" ht="12.75">
      <c r="B9" s="136">
        <v>5</v>
      </c>
      <c r="C9" s="141" t="s">
        <v>51</v>
      </c>
      <c r="D9" s="139" t="s">
        <v>11</v>
      </c>
      <c r="E9" s="123">
        <v>3237.181</v>
      </c>
      <c r="F9" s="123">
        <v>3229.029</v>
      </c>
      <c r="G9" s="123">
        <v>3894.19</v>
      </c>
      <c r="H9" s="123">
        <v>4444.659</v>
      </c>
      <c r="I9" s="123">
        <v>4604.525</v>
      </c>
      <c r="J9" s="123">
        <v>5015.675</v>
      </c>
      <c r="K9" s="123">
        <v>5261.28</v>
      </c>
      <c r="L9" s="123">
        <v>5301.818</v>
      </c>
      <c r="M9" s="123">
        <v>5013.511</v>
      </c>
      <c r="N9" s="123">
        <v>4553.009</v>
      </c>
      <c r="O9" s="123">
        <v>3595.814</v>
      </c>
      <c r="P9" s="130">
        <v>3583.115</v>
      </c>
      <c r="Q9" s="134">
        <v>51733.806</v>
      </c>
      <c r="R9" s="127">
        <v>3305.103</v>
      </c>
      <c r="S9" s="123">
        <v>3206.523</v>
      </c>
      <c r="T9" s="123">
        <v>1381.013</v>
      </c>
      <c r="U9" s="123">
        <v>24.199</v>
      </c>
      <c r="V9" s="123">
        <v>45.015</v>
      </c>
      <c r="W9" s="123">
        <v>143.987</v>
      </c>
      <c r="X9" s="123">
        <v>861.748</v>
      </c>
      <c r="Y9" s="123">
        <v>1096.247</v>
      </c>
      <c r="Z9" s="123">
        <v>829.397</v>
      </c>
      <c r="AA9" s="123">
        <v>696.818</v>
      </c>
      <c r="AB9" s="123">
        <v>327.198</v>
      </c>
      <c r="AC9" s="130">
        <v>523.38</v>
      </c>
      <c r="AD9" s="134">
        <f t="shared" si="0"/>
        <v>12440.627999999999</v>
      </c>
      <c r="AE9" s="144">
        <f t="shared" si="1"/>
        <v>-75.95261404119388</v>
      </c>
      <c r="AF9" s="144">
        <f t="shared" si="2"/>
        <v>-23.819167213621096</v>
      </c>
      <c r="AG9" s="144">
        <f t="shared" si="3"/>
        <v>-98.4841582841321</v>
      </c>
      <c r="AH9" s="144">
        <f t="shared" si="4"/>
        <v>-82.10527079417606</v>
      </c>
      <c r="AI9" s="144">
        <f t="shared" si="5"/>
        <v>-86.81039739555392</v>
      </c>
    </row>
    <row r="10" spans="2:35" ht="12.75">
      <c r="B10" s="136">
        <v>6</v>
      </c>
      <c r="C10" s="141" t="s">
        <v>96</v>
      </c>
      <c r="D10" s="139" t="s">
        <v>9</v>
      </c>
      <c r="E10" s="123">
        <v>3089.977</v>
      </c>
      <c r="F10" s="123">
        <v>3062.539</v>
      </c>
      <c r="G10" s="123">
        <v>3789.369</v>
      </c>
      <c r="H10" s="123">
        <v>4010.211</v>
      </c>
      <c r="I10" s="123">
        <v>4296.293</v>
      </c>
      <c r="J10" s="123">
        <v>4462.724</v>
      </c>
      <c r="K10" s="123">
        <v>4685.52</v>
      </c>
      <c r="L10" s="123">
        <v>4551.196</v>
      </c>
      <c r="M10" s="123">
        <v>4602.166</v>
      </c>
      <c r="N10" s="123">
        <v>4438.643</v>
      </c>
      <c r="O10" s="123">
        <v>3509.849</v>
      </c>
      <c r="P10" s="130">
        <v>3393.289</v>
      </c>
      <c r="Q10" s="134">
        <v>47891.776</v>
      </c>
      <c r="R10" s="127">
        <v>3167.525</v>
      </c>
      <c r="S10" s="123">
        <v>2983.306</v>
      </c>
      <c r="T10" s="123">
        <v>1324.84</v>
      </c>
      <c r="U10" s="123">
        <v>22.314</v>
      </c>
      <c r="V10" s="123">
        <v>38.976</v>
      </c>
      <c r="W10" s="123">
        <v>219.34</v>
      </c>
      <c r="X10" s="123">
        <v>665.716</v>
      </c>
      <c r="Y10" s="123">
        <v>874.2</v>
      </c>
      <c r="Z10" s="123">
        <v>728.566</v>
      </c>
      <c r="AA10" s="123">
        <v>580.87</v>
      </c>
      <c r="AB10" s="123">
        <v>244.242</v>
      </c>
      <c r="AC10" s="130">
        <v>242.925</v>
      </c>
      <c r="AD10" s="134">
        <f t="shared" si="0"/>
        <v>11092.820000000002</v>
      </c>
      <c r="AE10" s="144">
        <f t="shared" si="1"/>
        <v>-76.83773514684441</v>
      </c>
      <c r="AF10" s="144">
        <f t="shared" si="2"/>
        <v>-24.80630182304462</v>
      </c>
      <c r="AG10" s="144">
        <f t="shared" si="3"/>
        <v>-97.8022947041121</v>
      </c>
      <c r="AH10" s="144">
        <f t="shared" si="4"/>
        <v>-83.60790994532651</v>
      </c>
      <c r="AI10" s="144">
        <f t="shared" si="5"/>
        <v>-90.58316326157241</v>
      </c>
    </row>
    <row r="11" spans="2:35" ht="12.75">
      <c r="B11" s="136">
        <v>7</v>
      </c>
      <c r="C11" s="141" t="s">
        <v>18</v>
      </c>
      <c r="D11" s="139" t="s">
        <v>3</v>
      </c>
      <c r="E11" s="123">
        <v>2749.915</v>
      </c>
      <c r="F11" s="123">
        <v>2707.437</v>
      </c>
      <c r="G11" s="123">
        <v>3306.232</v>
      </c>
      <c r="H11" s="123">
        <v>3699.7</v>
      </c>
      <c r="I11" s="123">
        <v>3836.039</v>
      </c>
      <c r="J11" s="123">
        <v>4189.287</v>
      </c>
      <c r="K11" s="123">
        <v>4432.24</v>
      </c>
      <c r="L11" s="123">
        <v>4454.934</v>
      </c>
      <c r="M11" s="123">
        <v>4148.309</v>
      </c>
      <c r="N11" s="123">
        <v>3875.439</v>
      </c>
      <c r="O11" s="123">
        <v>3035.884</v>
      </c>
      <c r="P11" s="130">
        <v>2962.335</v>
      </c>
      <c r="Q11" s="134">
        <v>43398.034</v>
      </c>
      <c r="R11" s="127">
        <v>2729.506</v>
      </c>
      <c r="S11" s="123">
        <v>2403.541</v>
      </c>
      <c r="T11" s="123">
        <v>629.282</v>
      </c>
      <c r="U11" s="123">
        <v>67.271</v>
      </c>
      <c r="V11" s="123">
        <v>107.654</v>
      </c>
      <c r="W11" s="123">
        <v>291.573</v>
      </c>
      <c r="X11" s="123">
        <v>711.322</v>
      </c>
      <c r="Y11" s="123">
        <v>909.705</v>
      </c>
      <c r="Z11" s="123">
        <v>712.397</v>
      </c>
      <c r="AA11" s="123">
        <v>598.22</v>
      </c>
      <c r="AB11" s="123">
        <v>271.782</v>
      </c>
      <c r="AC11" s="130">
        <v>341.038</v>
      </c>
      <c r="AD11" s="134">
        <f t="shared" si="0"/>
        <v>9773.291000000001</v>
      </c>
      <c r="AE11" s="144">
        <f t="shared" si="1"/>
        <v>-77.47972930670993</v>
      </c>
      <c r="AF11" s="144">
        <f t="shared" si="2"/>
        <v>-34.24689031336949</v>
      </c>
      <c r="AG11" s="144">
        <f t="shared" si="3"/>
        <v>-96.0213478417873</v>
      </c>
      <c r="AH11" s="144">
        <f t="shared" si="4"/>
        <v>-82.09944349587968</v>
      </c>
      <c r="AI11" s="144">
        <f t="shared" si="5"/>
        <v>-87.73463695015565</v>
      </c>
    </row>
    <row r="12" spans="2:35" ht="12.75">
      <c r="B12" s="136">
        <v>8</v>
      </c>
      <c r="C12" s="141" t="s">
        <v>21</v>
      </c>
      <c r="D12" s="139" t="s">
        <v>2</v>
      </c>
      <c r="E12" s="123">
        <v>2053.818</v>
      </c>
      <c r="F12" s="123">
        <v>1992.332</v>
      </c>
      <c r="G12" s="123">
        <v>2430.102</v>
      </c>
      <c r="H12" s="123">
        <v>2788.16</v>
      </c>
      <c r="I12" s="123">
        <v>2963.321</v>
      </c>
      <c r="J12" s="123">
        <v>3199.633</v>
      </c>
      <c r="K12" s="123">
        <v>3428.135</v>
      </c>
      <c r="L12" s="123">
        <v>3397.166</v>
      </c>
      <c r="M12" s="123">
        <v>3018.654</v>
      </c>
      <c r="N12" s="123">
        <v>2862.163</v>
      </c>
      <c r="O12" s="123">
        <v>2239.956</v>
      </c>
      <c r="P12" s="130">
        <v>2279.809</v>
      </c>
      <c r="Q12" s="134">
        <v>32653.249</v>
      </c>
      <c r="R12" s="127">
        <v>2081.643</v>
      </c>
      <c r="S12" s="123">
        <v>2029.485</v>
      </c>
      <c r="T12" s="123">
        <v>1025.482</v>
      </c>
      <c r="U12" s="123">
        <v>23.593</v>
      </c>
      <c r="V12" s="123">
        <v>42.408</v>
      </c>
      <c r="W12" s="123">
        <v>88.98</v>
      </c>
      <c r="X12" s="123">
        <v>373.647</v>
      </c>
      <c r="Y12" s="123">
        <v>509.23</v>
      </c>
      <c r="Z12" s="123">
        <v>385.762</v>
      </c>
      <c r="AA12" s="123">
        <v>253.968</v>
      </c>
      <c r="AB12" s="123">
        <v>166.835</v>
      </c>
      <c r="AC12" s="130">
        <v>281.297</v>
      </c>
      <c r="AD12" s="134">
        <f t="shared" si="0"/>
        <v>7262.329999999998</v>
      </c>
      <c r="AE12" s="144">
        <f t="shared" si="1"/>
        <v>-77.75924227325741</v>
      </c>
      <c r="AF12" s="144">
        <f t="shared" si="2"/>
        <v>-20.68545201761761</v>
      </c>
      <c r="AG12" s="144">
        <f t="shared" si="3"/>
        <v>-98.2685842231481</v>
      </c>
      <c r="AH12" s="144">
        <f t="shared" si="4"/>
        <v>-87.1125071173121</v>
      </c>
      <c r="AI12" s="144">
        <f t="shared" si="5"/>
        <v>-90.48893459811583</v>
      </c>
    </row>
    <row r="13" spans="2:35" ht="12.75">
      <c r="B13" s="136">
        <v>9</v>
      </c>
      <c r="C13" s="141" t="s">
        <v>92</v>
      </c>
      <c r="D13" s="139" t="s">
        <v>10</v>
      </c>
      <c r="E13" s="123">
        <v>2375.564</v>
      </c>
      <c r="F13" s="123">
        <v>2212.18</v>
      </c>
      <c r="G13" s="123">
        <v>2667.772</v>
      </c>
      <c r="H13" s="123">
        <v>2947.107</v>
      </c>
      <c r="I13" s="123">
        <v>2771.381</v>
      </c>
      <c r="J13" s="123">
        <v>3010.517</v>
      </c>
      <c r="K13" s="123">
        <v>3106.671</v>
      </c>
      <c r="L13" s="123">
        <v>2924.891</v>
      </c>
      <c r="M13" s="123">
        <v>2623.079</v>
      </c>
      <c r="N13" s="123">
        <v>2628.163</v>
      </c>
      <c r="O13" s="123">
        <v>2271.154</v>
      </c>
      <c r="P13" s="130">
        <v>2315.196</v>
      </c>
      <c r="Q13" s="134">
        <v>31853.675</v>
      </c>
      <c r="R13" s="127">
        <v>2317.847</v>
      </c>
      <c r="S13" s="123">
        <v>2241.649</v>
      </c>
      <c r="T13" s="123">
        <v>1100.1</v>
      </c>
      <c r="U13" s="123">
        <v>0</v>
      </c>
      <c r="V13" s="123">
        <v>0</v>
      </c>
      <c r="W13" s="123">
        <v>50.375</v>
      </c>
      <c r="X13" s="123">
        <v>681.684</v>
      </c>
      <c r="Y13" s="123">
        <v>1106.659</v>
      </c>
      <c r="Z13" s="123">
        <v>1048.583</v>
      </c>
      <c r="AA13" s="123">
        <v>1043.369</v>
      </c>
      <c r="AB13" s="123">
        <v>357.778</v>
      </c>
      <c r="AC13" s="130">
        <v>834.68</v>
      </c>
      <c r="AD13" s="134">
        <f t="shared" si="0"/>
        <v>10782.724000000002</v>
      </c>
      <c r="AE13" s="144">
        <f t="shared" si="1"/>
        <v>-66.14919942518405</v>
      </c>
      <c r="AF13" s="144">
        <f t="shared" si="2"/>
        <v>-21.995954526183947</v>
      </c>
      <c r="AG13" s="144">
        <f t="shared" si="3"/>
        <v>-99.4229010064721</v>
      </c>
      <c r="AH13" s="144">
        <f t="shared" si="4"/>
        <v>-67.22075473725599</v>
      </c>
      <c r="AI13" s="144">
        <f t="shared" si="5"/>
        <v>-69.00931497385893</v>
      </c>
    </row>
    <row r="14" spans="2:35" ht="12.75">
      <c r="B14" s="136">
        <v>10</v>
      </c>
      <c r="C14" s="141" t="s">
        <v>93</v>
      </c>
      <c r="D14" s="139" t="s">
        <v>8</v>
      </c>
      <c r="E14" s="123">
        <v>1829.799</v>
      </c>
      <c r="F14" s="123">
        <v>1860.714</v>
      </c>
      <c r="G14" s="123">
        <v>2349.488</v>
      </c>
      <c r="H14" s="123">
        <v>2727.551</v>
      </c>
      <c r="I14" s="123">
        <v>2858.922</v>
      </c>
      <c r="J14" s="123">
        <v>2979.095</v>
      </c>
      <c r="K14" s="123">
        <v>3157.863</v>
      </c>
      <c r="L14" s="123">
        <v>3160.964</v>
      </c>
      <c r="M14" s="123">
        <v>2986.754</v>
      </c>
      <c r="N14" s="123">
        <v>2853.729</v>
      </c>
      <c r="O14" s="123">
        <v>2395.407</v>
      </c>
      <c r="P14" s="130">
        <v>2474.612</v>
      </c>
      <c r="Q14" s="134">
        <v>31635.247</v>
      </c>
      <c r="R14" s="127">
        <v>2100.705</v>
      </c>
      <c r="S14" s="123">
        <v>2023.897</v>
      </c>
      <c r="T14" s="123">
        <v>811.447</v>
      </c>
      <c r="U14" s="123">
        <v>12.709</v>
      </c>
      <c r="V14" s="123">
        <v>20.193</v>
      </c>
      <c r="W14" s="123">
        <v>139.517</v>
      </c>
      <c r="X14" s="123">
        <v>580.663</v>
      </c>
      <c r="Y14" s="123">
        <v>805.282</v>
      </c>
      <c r="Z14" s="123">
        <v>565.903</v>
      </c>
      <c r="AA14" s="123">
        <v>379.621</v>
      </c>
      <c r="AB14" s="123">
        <v>181.281</v>
      </c>
      <c r="AC14" s="130">
        <v>226.785</v>
      </c>
      <c r="AD14" s="134">
        <f t="shared" si="0"/>
        <v>7848.003</v>
      </c>
      <c r="AE14" s="144">
        <f t="shared" si="1"/>
        <v>-75.19194466819523</v>
      </c>
      <c r="AF14" s="144">
        <f t="shared" si="2"/>
        <v>-18.277347967326495</v>
      </c>
      <c r="AG14" s="144">
        <f t="shared" si="3"/>
        <v>-97.98706869176685</v>
      </c>
      <c r="AH14" s="144">
        <f t="shared" si="4"/>
        <v>-79.02497436753278</v>
      </c>
      <c r="AI14" s="144">
        <f t="shared" si="5"/>
        <v>-89.801751688429</v>
      </c>
    </row>
    <row r="15" spans="2:35" ht="12.75">
      <c r="B15" s="136">
        <v>11</v>
      </c>
      <c r="C15" s="141" t="s">
        <v>106</v>
      </c>
      <c r="D15" s="139" t="s">
        <v>5</v>
      </c>
      <c r="E15" s="123">
        <v>1979.54</v>
      </c>
      <c r="F15" s="123">
        <v>1893.861</v>
      </c>
      <c r="G15" s="123">
        <v>2382.144</v>
      </c>
      <c r="H15" s="123">
        <v>2685.788</v>
      </c>
      <c r="I15" s="123">
        <v>2762.21</v>
      </c>
      <c r="J15" s="123">
        <v>2912.654</v>
      </c>
      <c r="K15" s="123">
        <v>3107.819</v>
      </c>
      <c r="L15" s="123">
        <v>3131.379</v>
      </c>
      <c r="M15" s="123">
        <v>2958.462</v>
      </c>
      <c r="N15" s="123">
        <v>2804.231</v>
      </c>
      <c r="O15" s="123">
        <v>2281.62</v>
      </c>
      <c r="P15" s="130">
        <v>2290.417</v>
      </c>
      <c r="Q15" s="134">
        <v>31190.125</v>
      </c>
      <c r="R15" s="127">
        <v>2185.396</v>
      </c>
      <c r="S15" s="123">
        <v>2116.019</v>
      </c>
      <c r="T15" s="123">
        <v>1110.046</v>
      </c>
      <c r="U15" s="123">
        <v>26.786</v>
      </c>
      <c r="V15" s="123">
        <v>62.764</v>
      </c>
      <c r="W15" s="123">
        <v>155.072</v>
      </c>
      <c r="X15" s="123">
        <v>504.426</v>
      </c>
      <c r="Y15" s="123">
        <v>876.576</v>
      </c>
      <c r="Z15" s="123">
        <v>743.387</v>
      </c>
      <c r="AA15" s="123">
        <v>600.532</v>
      </c>
      <c r="AB15" s="123">
        <v>359.033</v>
      </c>
      <c r="AC15" s="130">
        <v>526.925</v>
      </c>
      <c r="AD15" s="134">
        <f t="shared" si="0"/>
        <v>9266.962</v>
      </c>
      <c r="AE15" s="144">
        <f t="shared" si="1"/>
        <v>-70.28879493108798</v>
      </c>
      <c r="AF15" s="144">
        <f t="shared" si="2"/>
        <v>-13.493372679758519</v>
      </c>
      <c r="AG15" s="144">
        <f t="shared" si="3"/>
        <v>-97.07412771157082</v>
      </c>
      <c r="AH15" s="144">
        <f t="shared" si="4"/>
        <v>-76.90294053052624</v>
      </c>
      <c r="AI15" s="144">
        <f t="shared" si="5"/>
        <v>-79.8476682246361</v>
      </c>
    </row>
    <row r="16" spans="2:35" ht="12.75">
      <c r="B16" s="136">
        <v>12</v>
      </c>
      <c r="C16" s="141" t="s">
        <v>43</v>
      </c>
      <c r="D16" s="139" t="s">
        <v>13</v>
      </c>
      <c r="E16" s="123">
        <v>1958.392</v>
      </c>
      <c r="F16" s="123">
        <v>1984.921</v>
      </c>
      <c r="G16" s="123">
        <v>2339.006</v>
      </c>
      <c r="H16" s="123">
        <v>2499.001</v>
      </c>
      <c r="I16" s="123">
        <v>2647.08</v>
      </c>
      <c r="J16" s="123">
        <v>2934.498</v>
      </c>
      <c r="K16" s="123">
        <v>3103.359</v>
      </c>
      <c r="L16" s="123">
        <v>2933.224</v>
      </c>
      <c r="M16" s="123">
        <v>2799.784</v>
      </c>
      <c r="N16" s="123">
        <v>2720.758</v>
      </c>
      <c r="O16" s="123">
        <v>2151.484</v>
      </c>
      <c r="P16" s="130">
        <v>2049.035</v>
      </c>
      <c r="Q16" s="134">
        <v>30121.092</v>
      </c>
      <c r="R16" s="127">
        <v>1953.496</v>
      </c>
      <c r="S16" s="123">
        <v>1977.842</v>
      </c>
      <c r="T16" s="123">
        <v>847.98</v>
      </c>
      <c r="U16" s="123">
        <v>25.596</v>
      </c>
      <c r="V16" s="123">
        <v>39.847</v>
      </c>
      <c r="W16" s="123">
        <v>150.055</v>
      </c>
      <c r="X16" s="123">
        <v>564.411</v>
      </c>
      <c r="Y16" s="123">
        <v>620.379</v>
      </c>
      <c r="Z16" s="123">
        <v>471.915</v>
      </c>
      <c r="AA16" s="123">
        <v>391.651</v>
      </c>
      <c r="AB16" s="123">
        <v>195.391</v>
      </c>
      <c r="AC16" s="130">
        <v>252.249</v>
      </c>
      <c r="AD16" s="134">
        <f t="shared" si="0"/>
        <v>7490.811999999999</v>
      </c>
      <c r="AE16" s="144">
        <f t="shared" si="1"/>
        <v>-75.13055375962358</v>
      </c>
      <c r="AF16" s="144">
        <f t="shared" si="2"/>
        <v>-23.924302474930027</v>
      </c>
      <c r="AG16" s="144">
        <f t="shared" si="3"/>
        <v>-97.33313664775754</v>
      </c>
      <c r="AH16" s="144">
        <f t="shared" si="4"/>
        <v>-81.25128800105293</v>
      </c>
      <c r="AI16" s="144">
        <f t="shared" si="5"/>
        <v>-87.87375508883693</v>
      </c>
    </row>
    <row r="17" spans="2:35" ht="12.75">
      <c r="B17" s="136">
        <v>13</v>
      </c>
      <c r="C17" s="141" t="s">
        <v>19</v>
      </c>
      <c r="D17" s="139" t="s">
        <v>11</v>
      </c>
      <c r="E17" s="123">
        <v>834.246</v>
      </c>
      <c r="F17" s="123">
        <v>891.37</v>
      </c>
      <c r="G17" s="123">
        <v>1296.221</v>
      </c>
      <c r="H17" s="123">
        <v>2507.314</v>
      </c>
      <c r="I17" s="123">
        <v>3172.32</v>
      </c>
      <c r="J17" s="123">
        <v>3842.287</v>
      </c>
      <c r="K17" s="123">
        <v>4194.376</v>
      </c>
      <c r="L17" s="123">
        <v>4265.639</v>
      </c>
      <c r="M17" s="123">
        <v>3752.389</v>
      </c>
      <c r="N17" s="123">
        <v>2915.94</v>
      </c>
      <c r="O17" s="123">
        <v>995.68</v>
      </c>
      <c r="P17" s="130">
        <v>945.508</v>
      </c>
      <c r="Q17" s="134">
        <v>29613.29</v>
      </c>
      <c r="R17" s="127">
        <v>819.367</v>
      </c>
      <c r="S17" s="123">
        <v>915.659</v>
      </c>
      <c r="T17" s="123">
        <v>516.023</v>
      </c>
      <c r="U17" s="123">
        <v>8.917</v>
      </c>
      <c r="V17" s="123">
        <v>22.737</v>
      </c>
      <c r="W17" s="123">
        <v>127.404</v>
      </c>
      <c r="X17" s="123">
        <v>1100.929</v>
      </c>
      <c r="Y17" s="123">
        <v>1237.25</v>
      </c>
      <c r="Z17" s="123">
        <v>512.129</v>
      </c>
      <c r="AA17" s="123">
        <v>394.518</v>
      </c>
      <c r="AB17" s="123">
        <v>198.039</v>
      </c>
      <c r="AC17" s="130">
        <v>243.11</v>
      </c>
      <c r="AD17" s="134">
        <f t="shared" si="0"/>
        <v>6096.081999999999</v>
      </c>
      <c r="AE17" s="144">
        <f t="shared" si="1"/>
        <v>-79.41437104759383</v>
      </c>
      <c r="AF17" s="144">
        <f t="shared" si="2"/>
        <v>-25.507265944523148</v>
      </c>
      <c r="AG17" s="144">
        <f t="shared" si="3"/>
        <v>-98.32955976005262</v>
      </c>
      <c r="AH17" s="144">
        <f t="shared" si="4"/>
        <v>-76.66054938896552</v>
      </c>
      <c r="AI17" s="144">
        <f t="shared" si="5"/>
        <v>-82.79503854952968</v>
      </c>
    </row>
    <row r="18" spans="2:35" ht="12.75">
      <c r="B18" s="136">
        <v>14</v>
      </c>
      <c r="C18" s="141" t="s">
        <v>20</v>
      </c>
      <c r="D18" s="139" t="s">
        <v>3</v>
      </c>
      <c r="E18" s="123">
        <v>1742.957</v>
      </c>
      <c r="F18" s="123">
        <v>1701.338</v>
      </c>
      <c r="G18" s="123">
        <v>2071.514</v>
      </c>
      <c r="H18" s="123">
        <v>2235.184</v>
      </c>
      <c r="I18" s="123">
        <v>2246.637</v>
      </c>
      <c r="J18" s="123">
        <v>2493.243</v>
      </c>
      <c r="K18" s="123">
        <v>2805.573</v>
      </c>
      <c r="L18" s="123">
        <v>3366.456</v>
      </c>
      <c r="M18" s="123">
        <v>3185.728</v>
      </c>
      <c r="N18" s="123">
        <v>2844.711</v>
      </c>
      <c r="O18" s="123">
        <v>1954.1</v>
      </c>
      <c r="P18" s="130">
        <v>2057.832</v>
      </c>
      <c r="Q18" s="134">
        <v>28705.273</v>
      </c>
      <c r="R18" s="127">
        <v>1906.741</v>
      </c>
      <c r="S18" s="123">
        <v>1635.457</v>
      </c>
      <c r="T18" s="123">
        <v>242.898</v>
      </c>
      <c r="U18" s="123">
        <v>17.994</v>
      </c>
      <c r="V18" s="123">
        <v>41.665</v>
      </c>
      <c r="W18" s="123">
        <v>199.448</v>
      </c>
      <c r="X18" s="123">
        <v>772.481</v>
      </c>
      <c r="Y18" s="123">
        <v>860.131</v>
      </c>
      <c r="Z18" s="123">
        <v>676.702</v>
      </c>
      <c r="AA18" s="123">
        <v>476.293</v>
      </c>
      <c r="AB18" s="123">
        <v>161.57</v>
      </c>
      <c r="AC18" s="130">
        <v>214.12</v>
      </c>
      <c r="AD18" s="134">
        <f t="shared" si="0"/>
        <v>7205.5</v>
      </c>
      <c r="AE18" s="144">
        <f t="shared" si="1"/>
        <v>-74.89834010636302</v>
      </c>
      <c r="AF18" s="144">
        <f t="shared" si="2"/>
        <v>-31.377319265406033</v>
      </c>
      <c r="AG18" s="144">
        <f t="shared" si="3"/>
        <v>-96.28523838634312</v>
      </c>
      <c r="AH18" s="144">
        <f t="shared" si="4"/>
        <v>-75.32192810734453</v>
      </c>
      <c r="AI18" s="144">
        <f t="shared" si="5"/>
        <v>-87.5743421379821</v>
      </c>
    </row>
    <row r="19" spans="2:35" ht="12.75">
      <c r="B19" s="136">
        <v>15</v>
      </c>
      <c r="C19" s="141" t="s">
        <v>50</v>
      </c>
      <c r="D19" s="139" t="s">
        <v>7</v>
      </c>
      <c r="E19" s="123">
        <v>1657.694</v>
      </c>
      <c r="F19" s="123">
        <v>1636.05</v>
      </c>
      <c r="G19" s="123">
        <v>1993.984</v>
      </c>
      <c r="H19" s="123">
        <v>2278.817</v>
      </c>
      <c r="I19" s="123">
        <v>2275.359</v>
      </c>
      <c r="J19" s="123">
        <v>2408.04</v>
      </c>
      <c r="K19" s="123">
        <v>2727.422</v>
      </c>
      <c r="L19" s="123">
        <v>2637.468</v>
      </c>
      <c r="M19" s="123">
        <v>2484.366</v>
      </c>
      <c r="N19" s="123">
        <v>2309.513</v>
      </c>
      <c r="O19" s="123">
        <v>1986.432</v>
      </c>
      <c r="P19" s="130">
        <v>1892.021</v>
      </c>
      <c r="Q19" s="134">
        <v>26287.172</v>
      </c>
      <c r="R19" s="127">
        <v>1717.5</v>
      </c>
      <c r="S19" s="123">
        <v>1730.887</v>
      </c>
      <c r="T19" s="123">
        <v>791.959</v>
      </c>
      <c r="U19" s="123">
        <v>17.062</v>
      </c>
      <c r="V19" s="123">
        <v>22.394</v>
      </c>
      <c r="W19" s="123">
        <v>87.276</v>
      </c>
      <c r="X19" s="123">
        <v>524.169</v>
      </c>
      <c r="Y19" s="123">
        <v>566.111</v>
      </c>
      <c r="Z19" s="123">
        <v>378.537</v>
      </c>
      <c r="AA19" s="123">
        <v>310.1</v>
      </c>
      <c r="AB19" s="123">
        <v>232.191</v>
      </c>
      <c r="AC19" s="130">
        <v>336.51</v>
      </c>
      <c r="AD19" s="134">
        <f t="shared" si="0"/>
        <v>6714.696</v>
      </c>
      <c r="AE19" s="144">
        <f t="shared" si="1"/>
        <v>-74.45637159973806</v>
      </c>
      <c r="AF19" s="144">
        <f t="shared" si="2"/>
        <v>-19.807788902908776</v>
      </c>
      <c r="AG19" s="144">
        <f t="shared" si="3"/>
        <v>-98.17971749224672</v>
      </c>
      <c r="AH19" s="144">
        <f t="shared" si="4"/>
        <v>-81.28718186793755</v>
      </c>
      <c r="AI19" s="144">
        <f t="shared" si="5"/>
        <v>-85.79822513569079</v>
      </c>
    </row>
    <row r="20" spans="2:35" ht="12.75">
      <c r="B20" s="136">
        <v>16</v>
      </c>
      <c r="C20" s="141" t="s">
        <v>22</v>
      </c>
      <c r="D20" s="139" t="s">
        <v>1</v>
      </c>
      <c r="E20" s="123">
        <v>1797.244</v>
      </c>
      <c r="F20" s="123">
        <v>1755.041</v>
      </c>
      <c r="G20" s="123">
        <v>2078.942</v>
      </c>
      <c r="H20" s="123">
        <v>2037.284</v>
      </c>
      <c r="I20" s="123">
        <v>2282.263</v>
      </c>
      <c r="J20" s="123">
        <v>2493.847</v>
      </c>
      <c r="K20" s="123">
        <v>2493.69</v>
      </c>
      <c r="L20" s="123">
        <v>2436.183</v>
      </c>
      <c r="M20" s="123">
        <v>2330.174</v>
      </c>
      <c r="N20" s="123">
        <v>2241.566</v>
      </c>
      <c r="O20" s="123">
        <v>1882.125</v>
      </c>
      <c r="P20" s="130">
        <v>1805.102</v>
      </c>
      <c r="Q20" s="134">
        <v>25634.597</v>
      </c>
      <c r="R20" s="127">
        <v>1691.793</v>
      </c>
      <c r="S20" s="123">
        <v>1663.251</v>
      </c>
      <c r="T20" s="123">
        <v>841.505</v>
      </c>
      <c r="U20" s="123">
        <v>46.438</v>
      </c>
      <c r="V20" s="123">
        <v>59.907</v>
      </c>
      <c r="W20" s="123">
        <v>117.262</v>
      </c>
      <c r="X20" s="123">
        <v>315.956</v>
      </c>
      <c r="Y20" s="123">
        <v>418.058</v>
      </c>
      <c r="Z20" s="123">
        <v>402.484</v>
      </c>
      <c r="AA20" s="123">
        <v>463.095</v>
      </c>
      <c r="AB20" s="123">
        <v>242.144</v>
      </c>
      <c r="AC20" s="130">
        <v>271.208</v>
      </c>
      <c r="AD20" s="134">
        <f t="shared" si="0"/>
        <v>6533.101000000001</v>
      </c>
      <c r="AE20" s="144">
        <f t="shared" si="1"/>
        <v>-74.51338701395024</v>
      </c>
      <c r="AF20" s="144">
        <f t="shared" si="2"/>
        <v>-25.47718285908204</v>
      </c>
      <c r="AG20" s="144">
        <f t="shared" si="3"/>
        <v>-96.71812609104948</v>
      </c>
      <c r="AH20" s="144">
        <f t="shared" si="4"/>
        <v>-84.34585891799323</v>
      </c>
      <c r="AI20" s="144">
        <f t="shared" si="5"/>
        <v>-83.53042516411013</v>
      </c>
    </row>
    <row r="21" spans="2:35" ht="12.75">
      <c r="B21" s="136">
        <v>17</v>
      </c>
      <c r="C21" s="141" t="s">
        <v>52</v>
      </c>
      <c r="D21" s="139" t="s">
        <v>42</v>
      </c>
      <c r="E21" s="123">
        <v>1392.999</v>
      </c>
      <c r="F21" s="123">
        <v>1327.995</v>
      </c>
      <c r="G21" s="123">
        <v>1652.208</v>
      </c>
      <c r="H21" s="123">
        <v>1986.735</v>
      </c>
      <c r="I21" s="123">
        <v>2284.247</v>
      </c>
      <c r="J21" s="123">
        <v>2613.455</v>
      </c>
      <c r="K21" s="123">
        <v>2980.059</v>
      </c>
      <c r="L21" s="123">
        <v>3039.28</v>
      </c>
      <c r="M21" s="123">
        <v>2689.603</v>
      </c>
      <c r="N21" s="123">
        <v>2301.605</v>
      </c>
      <c r="O21" s="123">
        <v>1667.153</v>
      </c>
      <c r="P21" s="130">
        <v>1636.792</v>
      </c>
      <c r="Q21" s="134">
        <v>25572.131</v>
      </c>
      <c r="R21" s="127">
        <v>1594.71</v>
      </c>
      <c r="S21" s="123">
        <v>1472.587</v>
      </c>
      <c r="T21" s="123">
        <v>698.148</v>
      </c>
      <c r="U21" s="123">
        <v>23.811</v>
      </c>
      <c r="V21" s="123">
        <v>86.453</v>
      </c>
      <c r="W21" s="123">
        <v>337.424</v>
      </c>
      <c r="X21" s="123">
        <v>964.834</v>
      </c>
      <c r="Y21" s="123">
        <v>1319.338</v>
      </c>
      <c r="Z21" s="123">
        <v>948.477</v>
      </c>
      <c r="AA21" s="123">
        <v>784.352</v>
      </c>
      <c r="AB21" s="123">
        <v>288.632</v>
      </c>
      <c r="AC21" s="130">
        <v>253.107</v>
      </c>
      <c r="AD21" s="134">
        <f t="shared" si="0"/>
        <v>8771.873</v>
      </c>
      <c r="AE21" s="144">
        <f t="shared" si="1"/>
        <v>-65.69752829750482</v>
      </c>
      <c r="AF21" s="144">
        <f t="shared" si="2"/>
        <v>-13.897299964648314</v>
      </c>
      <c r="AG21" s="144">
        <f t="shared" si="3"/>
        <v>-93.49710077962801</v>
      </c>
      <c r="AH21" s="144">
        <f t="shared" si="4"/>
        <v>-62.88126617446758</v>
      </c>
      <c r="AI21" s="144">
        <f t="shared" si="5"/>
        <v>-76.34324910133707</v>
      </c>
    </row>
    <row r="22" spans="2:35" ht="12.75">
      <c r="B22" s="136">
        <v>18</v>
      </c>
      <c r="C22" s="141" t="s">
        <v>44</v>
      </c>
      <c r="D22" s="139" t="s">
        <v>9</v>
      </c>
      <c r="E22" s="123">
        <v>1638.12</v>
      </c>
      <c r="F22" s="123">
        <v>1555.834</v>
      </c>
      <c r="G22" s="123">
        <v>1964.068</v>
      </c>
      <c r="H22" s="123">
        <v>2146.544</v>
      </c>
      <c r="I22" s="123">
        <v>2259.708</v>
      </c>
      <c r="J22" s="123">
        <v>2391.355</v>
      </c>
      <c r="K22" s="123">
        <v>2553.356</v>
      </c>
      <c r="L22" s="123">
        <v>2547.766</v>
      </c>
      <c r="M22" s="123">
        <v>2479.432</v>
      </c>
      <c r="N22" s="123">
        <v>2532.753</v>
      </c>
      <c r="O22" s="123">
        <v>1760.333</v>
      </c>
      <c r="P22" s="130">
        <v>1647.185</v>
      </c>
      <c r="Q22" s="134">
        <v>25476.454</v>
      </c>
      <c r="R22" s="127">
        <v>1533.782</v>
      </c>
      <c r="S22" s="123">
        <v>1505.589</v>
      </c>
      <c r="T22" s="123">
        <v>707.369</v>
      </c>
      <c r="U22" s="123">
        <v>19.801</v>
      </c>
      <c r="V22" s="123">
        <v>31.503</v>
      </c>
      <c r="W22" s="123">
        <v>156.895</v>
      </c>
      <c r="X22" s="123">
        <v>608.606</v>
      </c>
      <c r="Y22" s="123">
        <v>661.256</v>
      </c>
      <c r="Z22" s="123">
        <v>534.975</v>
      </c>
      <c r="AA22" s="123">
        <v>450.449</v>
      </c>
      <c r="AB22" s="123">
        <v>165.78</v>
      </c>
      <c r="AC22" s="130">
        <v>185.793</v>
      </c>
      <c r="AD22" s="134">
        <f t="shared" si="0"/>
        <v>6561.798</v>
      </c>
      <c r="AE22" s="144">
        <f t="shared" si="1"/>
        <v>-74.24367614111446</v>
      </c>
      <c r="AF22" s="144">
        <f t="shared" si="2"/>
        <v>-27.360914707226915</v>
      </c>
      <c r="AG22" s="144">
        <f t="shared" si="3"/>
        <v>-96.93717215484801</v>
      </c>
      <c r="AH22" s="144">
        <f t="shared" si="4"/>
        <v>-76.19122560171724</v>
      </c>
      <c r="AI22" s="144">
        <f t="shared" si="5"/>
        <v>-86.49856210263808</v>
      </c>
    </row>
    <row r="23" spans="2:35" ht="12.75">
      <c r="B23" s="136">
        <v>19</v>
      </c>
      <c r="C23" s="141" t="s">
        <v>45</v>
      </c>
      <c r="D23" s="139" t="s">
        <v>9</v>
      </c>
      <c r="E23" s="123">
        <v>1601.812</v>
      </c>
      <c r="F23" s="123">
        <v>1695.68</v>
      </c>
      <c r="G23" s="123">
        <v>1967.995</v>
      </c>
      <c r="H23" s="123">
        <v>2091.383</v>
      </c>
      <c r="I23" s="123">
        <v>2193.854</v>
      </c>
      <c r="J23" s="123">
        <v>2238.836</v>
      </c>
      <c r="K23" s="123">
        <v>2254.719</v>
      </c>
      <c r="L23" s="123">
        <v>2136.851</v>
      </c>
      <c r="M23" s="123">
        <v>2281.921</v>
      </c>
      <c r="N23" s="123">
        <v>2222.195</v>
      </c>
      <c r="O23" s="123">
        <v>1771.534</v>
      </c>
      <c r="P23" s="130">
        <v>1766.231</v>
      </c>
      <c r="Q23" s="134">
        <v>24223.011</v>
      </c>
      <c r="R23" s="127">
        <v>1526.985</v>
      </c>
      <c r="S23" s="123">
        <v>1537.978</v>
      </c>
      <c r="T23" s="123">
        <v>693.356</v>
      </c>
      <c r="U23" s="123">
        <v>21.695</v>
      </c>
      <c r="V23" s="123">
        <v>40.554</v>
      </c>
      <c r="W23" s="123">
        <v>134.496</v>
      </c>
      <c r="X23" s="123">
        <v>466.034</v>
      </c>
      <c r="Y23" s="123">
        <v>534.792</v>
      </c>
      <c r="Z23" s="123">
        <v>479.446</v>
      </c>
      <c r="AA23" s="123">
        <v>398.86</v>
      </c>
      <c r="AB23" s="123">
        <v>30.921</v>
      </c>
      <c r="AC23" s="130" t="s">
        <v>141</v>
      </c>
      <c r="AD23" s="134">
        <f t="shared" si="0"/>
        <v>5865.117</v>
      </c>
      <c r="AE23" s="144">
        <f t="shared" si="1"/>
        <v>-75.78700269755893</v>
      </c>
      <c r="AF23" s="144">
        <f t="shared" si="2"/>
        <v>-28.623525231379364</v>
      </c>
      <c r="AG23" s="144">
        <f t="shared" si="3"/>
        <v>-96.98432252367502</v>
      </c>
      <c r="AH23" s="144">
        <f t="shared" si="4"/>
        <v>-77.81862596353243</v>
      </c>
      <c r="AI23" s="144">
        <f t="shared" si="5"/>
        <v>-92.53847248939229</v>
      </c>
    </row>
    <row r="24" spans="2:35" ht="12.75">
      <c r="B24" s="136">
        <v>20</v>
      </c>
      <c r="C24" s="141" t="s">
        <v>46</v>
      </c>
      <c r="D24" s="139" t="s">
        <v>4</v>
      </c>
      <c r="E24" s="123">
        <v>1574.95</v>
      </c>
      <c r="F24" s="123">
        <v>1539.732</v>
      </c>
      <c r="G24" s="123">
        <v>1776.985</v>
      </c>
      <c r="H24" s="123">
        <v>1839.493</v>
      </c>
      <c r="I24" s="123">
        <v>1945.502</v>
      </c>
      <c r="J24" s="123">
        <v>2066.474</v>
      </c>
      <c r="K24" s="123">
        <v>2117.613</v>
      </c>
      <c r="L24" s="123">
        <v>2037.264</v>
      </c>
      <c r="M24" s="123">
        <v>1933.442</v>
      </c>
      <c r="N24" s="123">
        <v>1912.962</v>
      </c>
      <c r="O24" s="123">
        <v>1599.91</v>
      </c>
      <c r="P24" s="130">
        <v>1704.843</v>
      </c>
      <c r="Q24" s="134">
        <v>22049.17</v>
      </c>
      <c r="R24" s="127">
        <v>1616.777</v>
      </c>
      <c r="S24" s="123">
        <v>1506.632</v>
      </c>
      <c r="T24" s="123">
        <v>750.506</v>
      </c>
      <c r="U24" s="123">
        <v>21.438</v>
      </c>
      <c r="V24" s="123">
        <v>36.687</v>
      </c>
      <c r="W24" s="123">
        <v>82.158</v>
      </c>
      <c r="X24" s="123">
        <v>216.102</v>
      </c>
      <c r="Y24" s="123">
        <v>272.383</v>
      </c>
      <c r="Z24" s="123">
        <v>162.14</v>
      </c>
      <c r="AA24" s="123">
        <v>147.846</v>
      </c>
      <c r="AB24" s="123">
        <v>122.743</v>
      </c>
      <c r="AC24" s="130">
        <v>147.902</v>
      </c>
      <c r="AD24" s="134">
        <f t="shared" si="0"/>
        <v>5083.314</v>
      </c>
      <c r="AE24" s="144">
        <f t="shared" si="1"/>
        <v>-76.9455539596275</v>
      </c>
      <c r="AF24" s="144">
        <f t="shared" si="2"/>
        <v>-20.805831631629868</v>
      </c>
      <c r="AG24" s="144">
        <f t="shared" si="3"/>
        <v>-97.60260201327222</v>
      </c>
      <c r="AH24" s="144">
        <f t="shared" si="4"/>
        <v>-89.31355272284517</v>
      </c>
      <c r="AI24" s="144">
        <f t="shared" si="5"/>
        <v>-91.97942011014399</v>
      </c>
    </row>
    <row r="25" spans="2:35" ht="12.75">
      <c r="B25" s="136">
        <v>21</v>
      </c>
      <c r="C25" s="141" t="s">
        <v>53</v>
      </c>
      <c r="D25" s="139" t="s">
        <v>11</v>
      </c>
      <c r="E25" s="123">
        <v>1010.514</v>
      </c>
      <c r="F25" s="123">
        <v>1048.19</v>
      </c>
      <c r="G25" s="123">
        <v>1334.734</v>
      </c>
      <c r="H25" s="123">
        <v>1806.574</v>
      </c>
      <c r="I25" s="123">
        <v>1895.844</v>
      </c>
      <c r="J25" s="123">
        <v>2030.084</v>
      </c>
      <c r="K25" s="123">
        <v>2195.106</v>
      </c>
      <c r="L25" s="123">
        <v>2167.372</v>
      </c>
      <c r="M25" s="123">
        <v>1999.822</v>
      </c>
      <c r="N25" s="123">
        <v>1851.698</v>
      </c>
      <c r="O25" s="123">
        <v>1146.096</v>
      </c>
      <c r="P25" s="130">
        <v>1111.958</v>
      </c>
      <c r="Q25" s="134">
        <v>19597.992</v>
      </c>
      <c r="R25" s="127">
        <v>1015.903</v>
      </c>
      <c r="S25" s="123">
        <v>1101.571</v>
      </c>
      <c r="T25" s="123">
        <v>604.193</v>
      </c>
      <c r="U25" s="123">
        <v>4.224</v>
      </c>
      <c r="V25" s="123">
        <v>6.261</v>
      </c>
      <c r="W25" s="123">
        <v>50.746</v>
      </c>
      <c r="X25" s="123">
        <v>574.259</v>
      </c>
      <c r="Y25" s="123">
        <v>673.499</v>
      </c>
      <c r="Z25" s="123">
        <v>362.887</v>
      </c>
      <c r="AA25" s="123">
        <v>324.343</v>
      </c>
      <c r="AB25" s="123">
        <v>152.861</v>
      </c>
      <c r="AC25" s="130">
        <v>202.927</v>
      </c>
      <c r="AD25" s="134">
        <f t="shared" si="0"/>
        <v>5073.674</v>
      </c>
      <c r="AE25" s="144">
        <f t="shared" si="1"/>
        <v>-74.1112558878481</v>
      </c>
      <c r="AF25" s="144">
        <f t="shared" si="2"/>
        <v>-19.796177210251066</v>
      </c>
      <c r="AG25" s="144">
        <f t="shared" si="3"/>
        <v>-98.93186256193195</v>
      </c>
      <c r="AH25" s="144">
        <f t="shared" si="4"/>
        <v>-74.68454804080285</v>
      </c>
      <c r="AI25" s="144">
        <f t="shared" si="5"/>
        <v>-83.45080189753543</v>
      </c>
    </row>
    <row r="26" spans="2:35" ht="12.75">
      <c r="B26" s="136">
        <v>22</v>
      </c>
      <c r="C26" s="141" t="s">
        <v>49</v>
      </c>
      <c r="D26" s="139" t="s">
        <v>41</v>
      </c>
      <c r="E26" s="123">
        <v>1192.565</v>
      </c>
      <c r="F26" s="123">
        <v>1169.347</v>
      </c>
      <c r="G26" s="123">
        <v>1339.325</v>
      </c>
      <c r="H26" s="123">
        <v>1464.327</v>
      </c>
      <c r="I26" s="123">
        <v>1650.716</v>
      </c>
      <c r="J26" s="123">
        <v>1783.867</v>
      </c>
      <c r="K26" s="123">
        <v>1929.087</v>
      </c>
      <c r="L26" s="123">
        <v>1939.261</v>
      </c>
      <c r="M26" s="123">
        <v>1878.889</v>
      </c>
      <c r="N26" s="123">
        <v>1689.669</v>
      </c>
      <c r="O26" s="123">
        <v>1446.176</v>
      </c>
      <c r="P26" s="130">
        <v>1384.277</v>
      </c>
      <c r="Q26" s="134">
        <v>18867.678</v>
      </c>
      <c r="R26" s="127">
        <v>1348.274</v>
      </c>
      <c r="S26" s="123">
        <v>1247.028</v>
      </c>
      <c r="T26" s="123">
        <v>510.714</v>
      </c>
      <c r="U26" s="123">
        <v>12.321</v>
      </c>
      <c r="V26" s="123">
        <v>6.101</v>
      </c>
      <c r="W26" s="123">
        <v>46.148</v>
      </c>
      <c r="X26" s="123">
        <v>444.413</v>
      </c>
      <c r="Y26" s="123">
        <v>652.495</v>
      </c>
      <c r="Z26" s="123">
        <v>487.292</v>
      </c>
      <c r="AA26" s="123">
        <v>321.736</v>
      </c>
      <c r="AB26" s="123">
        <v>172.577</v>
      </c>
      <c r="AC26" s="130">
        <v>222.795</v>
      </c>
      <c r="AD26" s="134">
        <f t="shared" si="0"/>
        <v>5471.894</v>
      </c>
      <c r="AE26" s="144">
        <f t="shared" si="1"/>
        <v>-70.99831848470063</v>
      </c>
      <c r="AF26" s="144">
        <f t="shared" si="2"/>
        <v>-16.08167755807046</v>
      </c>
      <c r="AG26" s="144">
        <f t="shared" si="3"/>
        <v>-98.68195169945967</v>
      </c>
      <c r="AH26" s="144">
        <f t="shared" si="4"/>
        <v>-72.43545028680738</v>
      </c>
      <c r="AI26" s="144">
        <f t="shared" si="5"/>
        <v>-84.13520697007736</v>
      </c>
    </row>
    <row r="27" spans="2:35" ht="12.75">
      <c r="B27" s="136">
        <v>23</v>
      </c>
      <c r="C27" s="141" t="s">
        <v>24</v>
      </c>
      <c r="D27" s="139" t="s">
        <v>6</v>
      </c>
      <c r="E27" s="123">
        <v>983.424</v>
      </c>
      <c r="F27" s="123">
        <v>980.932</v>
      </c>
      <c r="G27" s="123">
        <v>1234.29</v>
      </c>
      <c r="H27" s="123">
        <v>1392.112</v>
      </c>
      <c r="I27" s="123">
        <v>1488.961</v>
      </c>
      <c r="J27" s="123">
        <v>1778.945</v>
      </c>
      <c r="K27" s="123">
        <v>1970.505</v>
      </c>
      <c r="L27" s="123">
        <v>1999.627</v>
      </c>
      <c r="M27" s="123">
        <v>1851.615</v>
      </c>
      <c r="N27" s="123">
        <v>1588.406</v>
      </c>
      <c r="O27" s="123">
        <v>1253.268</v>
      </c>
      <c r="P27" s="130">
        <v>1316.979</v>
      </c>
      <c r="Q27" s="134">
        <v>17839.064</v>
      </c>
      <c r="R27" s="127">
        <v>1054.215</v>
      </c>
      <c r="S27" s="123">
        <v>1007.785</v>
      </c>
      <c r="T27" s="123">
        <v>432.64</v>
      </c>
      <c r="U27" s="123">
        <v>4.67</v>
      </c>
      <c r="V27" s="123">
        <v>7.626</v>
      </c>
      <c r="W27" s="123">
        <v>37.174</v>
      </c>
      <c r="X27" s="123">
        <v>247.985</v>
      </c>
      <c r="Y27" s="123">
        <v>344.169</v>
      </c>
      <c r="Z27" s="123">
        <v>237.021</v>
      </c>
      <c r="AA27" s="123">
        <v>114.588</v>
      </c>
      <c r="AB27" s="123">
        <v>65.48</v>
      </c>
      <c r="AC27" s="130">
        <v>100.876</v>
      </c>
      <c r="AD27" s="134">
        <f t="shared" si="0"/>
        <v>3654.2290000000007</v>
      </c>
      <c r="AE27" s="144">
        <f t="shared" si="1"/>
        <v>-79.51557884427119</v>
      </c>
      <c r="AF27" s="144">
        <f t="shared" si="2"/>
        <v>-22.009500269801652</v>
      </c>
      <c r="AG27" s="144">
        <f t="shared" si="3"/>
        <v>-98.93841611770598</v>
      </c>
      <c r="AH27" s="144">
        <f t="shared" si="4"/>
        <v>-85.75728213541399</v>
      </c>
      <c r="AI27" s="144">
        <f t="shared" si="5"/>
        <v>-93.24435099538239</v>
      </c>
    </row>
    <row r="28" spans="2:35" ht="12.75">
      <c r="B28" s="136">
        <v>24</v>
      </c>
      <c r="C28" s="141" t="s">
        <v>23</v>
      </c>
      <c r="D28" s="139" t="s">
        <v>9</v>
      </c>
      <c r="E28" s="123">
        <v>1070.735</v>
      </c>
      <c r="F28" s="123">
        <v>1094.285</v>
      </c>
      <c r="G28" s="123">
        <v>1359.19</v>
      </c>
      <c r="H28" s="123">
        <v>1496.187</v>
      </c>
      <c r="I28" s="123">
        <v>1594.111</v>
      </c>
      <c r="J28" s="123">
        <v>1612.942</v>
      </c>
      <c r="K28" s="123">
        <v>1721.701</v>
      </c>
      <c r="L28" s="123">
        <v>1607.135</v>
      </c>
      <c r="M28" s="123">
        <v>1654.531</v>
      </c>
      <c r="N28" s="123">
        <v>1650.657</v>
      </c>
      <c r="O28" s="123">
        <v>1229.342</v>
      </c>
      <c r="P28" s="130">
        <v>1183.213</v>
      </c>
      <c r="Q28" s="134">
        <v>17274.029</v>
      </c>
      <c r="R28" s="127">
        <v>1015.872</v>
      </c>
      <c r="S28" s="123">
        <v>1022.023</v>
      </c>
      <c r="T28" s="123">
        <v>514.854</v>
      </c>
      <c r="U28" s="123">
        <v>13.1</v>
      </c>
      <c r="V28" s="123">
        <v>33.07</v>
      </c>
      <c r="W28" s="123">
        <v>116.269</v>
      </c>
      <c r="X28" s="123">
        <v>407.267</v>
      </c>
      <c r="Y28" s="123">
        <v>469.612</v>
      </c>
      <c r="Z28" s="123">
        <v>384.815</v>
      </c>
      <c r="AA28" s="123">
        <v>321.926</v>
      </c>
      <c r="AB28" s="123">
        <v>120.304</v>
      </c>
      <c r="AC28" s="130">
        <v>136.616</v>
      </c>
      <c r="AD28" s="134">
        <f t="shared" si="0"/>
        <v>4555.728</v>
      </c>
      <c r="AE28" s="144">
        <f t="shared" si="1"/>
        <v>-73.62672020522832</v>
      </c>
      <c r="AF28" s="144">
        <f t="shared" si="2"/>
        <v>-27.565355072484333</v>
      </c>
      <c r="AG28" s="144">
        <f t="shared" si="3"/>
        <v>-96.54623195924512</v>
      </c>
      <c r="AH28" s="144">
        <f t="shared" si="4"/>
        <v>-74.68189679788786</v>
      </c>
      <c r="AI28" s="144">
        <f t="shared" si="5"/>
        <v>-85.7539798563304</v>
      </c>
    </row>
    <row r="29" spans="2:35" ht="12.75">
      <c r="B29" s="136">
        <v>25</v>
      </c>
      <c r="C29" s="141" t="s">
        <v>94</v>
      </c>
      <c r="D29" s="139" t="s">
        <v>40</v>
      </c>
      <c r="E29" s="123">
        <v>1000.097</v>
      </c>
      <c r="F29" s="123">
        <v>966.639</v>
      </c>
      <c r="G29" s="123">
        <v>1168.118</v>
      </c>
      <c r="H29" s="123">
        <v>1332.311</v>
      </c>
      <c r="I29" s="123">
        <v>1407.109</v>
      </c>
      <c r="J29" s="123">
        <v>1468.921</v>
      </c>
      <c r="K29" s="123">
        <v>1597.335</v>
      </c>
      <c r="L29" s="123">
        <v>1610.469</v>
      </c>
      <c r="M29" s="123">
        <v>1507.6</v>
      </c>
      <c r="N29" s="123">
        <v>1470.144</v>
      </c>
      <c r="O29" s="123">
        <v>1264.279</v>
      </c>
      <c r="P29" s="130">
        <v>1306.497</v>
      </c>
      <c r="Q29" s="134">
        <v>16099.519</v>
      </c>
      <c r="R29" s="127">
        <v>1165.648</v>
      </c>
      <c r="S29" s="123">
        <v>1109.084</v>
      </c>
      <c r="T29" s="123">
        <v>492.612</v>
      </c>
      <c r="U29" s="123">
        <v>9.482</v>
      </c>
      <c r="V29" s="123">
        <v>22.477</v>
      </c>
      <c r="W29" s="123">
        <v>83.851</v>
      </c>
      <c r="X29" s="123">
        <v>302.256</v>
      </c>
      <c r="Y29" s="123">
        <v>390.834</v>
      </c>
      <c r="Z29" s="123">
        <v>86.559</v>
      </c>
      <c r="AA29" s="123">
        <v>61.359</v>
      </c>
      <c r="AB29" s="123">
        <v>48.521</v>
      </c>
      <c r="AC29" s="130">
        <v>67.262</v>
      </c>
      <c r="AD29" s="134">
        <f t="shared" si="0"/>
        <v>3839.945</v>
      </c>
      <c r="AE29" s="144">
        <f t="shared" si="1"/>
        <v>-76.14869736170378</v>
      </c>
      <c r="AF29" s="144">
        <f t="shared" si="2"/>
        <v>-11.72335298549788</v>
      </c>
      <c r="AG29" s="144">
        <f t="shared" si="3"/>
        <v>-97.24808422131191</v>
      </c>
      <c r="AH29" s="144">
        <f t="shared" si="4"/>
        <v>-83.46591299494168</v>
      </c>
      <c r="AI29" s="144">
        <f t="shared" si="5"/>
        <v>-95.6162952990903</v>
      </c>
    </row>
    <row r="30" spans="2:35" ht="12.75">
      <c r="B30" s="136">
        <v>26</v>
      </c>
      <c r="C30" s="141" t="s">
        <v>88</v>
      </c>
      <c r="D30" s="139" t="s">
        <v>11</v>
      </c>
      <c r="E30" s="123">
        <v>780.754</v>
      </c>
      <c r="F30" s="123">
        <v>778.96</v>
      </c>
      <c r="G30" s="123">
        <v>992.566</v>
      </c>
      <c r="H30" s="123">
        <v>1338.398</v>
      </c>
      <c r="I30" s="123">
        <v>1398.357</v>
      </c>
      <c r="J30" s="123">
        <v>1533.824</v>
      </c>
      <c r="K30" s="123">
        <v>1717.263</v>
      </c>
      <c r="L30" s="123">
        <v>1688.018</v>
      </c>
      <c r="M30" s="123">
        <v>1547.625</v>
      </c>
      <c r="N30" s="123">
        <v>1422.554</v>
      </c>
      <c r="O30" s="123">
        <v>931.65</v>
      </c>
      <c r="P30" s="130">
        <v>870.34</v>
      </c>
      <c r="Q30" s="134">
        <v>15000.309</v>
      </c>
      <c r="R30" s="127">
        <v>741.874</v>
      </c>
      <c r="S30" s="123">
        <v>841.142</v>
      </c>
      <c r="T30" s="123">
        <v>471.273</v>
      </c>
      <c r="U30" s="123">
        <v>2.222</v>
      </c>
      <c r="V30" s="123">
        <v>3.21</v>
      </c>
      <c r="W30" s="123">
        <v>28.718</v>
      </c>
      <c r="X30" s="123">
        <v>421.634</v>
      </c>
      <c r="Y30" s="123">
        <v>479.448</v>
      </c>
      <c r="Z30" s="123">
        <v>256.071</v>
      </c>
      <c r="AA30" s="123">
        <v>240.217</v>
      </c>
      <c r="AB30" s="123">
        <v>111.972</v>
      </c>
      <c r="AC30" s="130">
        <v>125.483</v>
      </c>
      <c r="AD30" s="134">
        <f t="shared" si="0"/>
        <v>3723.2640000000006</v>
      </c>
      <c r="AE30" s="144">
        <f t="shared" si="1"/>
        <v>-75.17875131772284</v>
      </c>
      <c r="AF30" s="144">
        <f t="shared" si="2"/>
        <v>-19.51161314589307</v>
      </c>
      <c r="AG30" s="144">
        <f t="shared" si="3"/>
        <v>-99.20034262333046</v>
      </c>
      <c r="AH30" s="144">
        <f t="shared" si="4"/>
        <v>-76.63688751613698</v>
      </c>
      <c r="AI30" s="144">
        <f t="shared" si="5"/>
        <v>-85.18637053797374</v>
      </c>
    </row>
    <row r="31" spans="2:35" ht="12.75">
      <c r="B31" s="136">
        <v>27</v>
      </c>
      <c r="C31" s="141" t="s">
        <v>95</v>
      </c>
      <c r="D31" s="139" t="s">
        <v>40</v>
      </c>
      <c r="E31" s="123">
        <v>994.459</v>
      </c>
      <c r="F31" s="123">
        <v>933.228</v>
      </c>
      <c r="G31" s="123">
        <v>1058.255</v>
      </c>
      <c r="H31" s="123">
        <v>1189.502</v>
      </c>
      <c r="I31" s="123">
        <v>1298.955</v>
      </c>
      <c r="J31" s="123">
        <v>1370.329</v>
      </c>
      <c r="K31" s="123">
        <v>1466.439</v>
      </c>
      <c r="L31" s="123">
        <v>1500.897</v>
      </c>
      <c r="M31" s="123">
        <v>1381.498</v>
      </c>
      <c r="N31" s="123">
        <v>1267.123</v>
      </c>
      <c r="O31" s="123">
        <v>1121.041</v>
      </c>
      <c r="P31" s="130">
        <v>1112.456</v>
      </c>
      <c r="Q31" s="134">
        <v>14694.182</v>
      </c>
      <c r="R31" s="127">
        <v>1070.519</v>
      </c>
      <c r="S31" s="123">
        <v>967.287</v>
      </c>
      <c r="T31" s="123">
        <v>438.55</v>
      </c>
      <c r="U31" s="123">
        <v>19.054</v>
      </c>
      <c r="V31" s="123">
        <v>25.268</v>
      </c>
      <c r="W31" s="123">
        <v>74.359</v>
      </c>
      <c r="X31" s="123">
        <v>338.93</v>
      </c>
      <c r="Y31" s="123">
        <v>425.307</v>
      </c>
      <c r="Z31" s="123">
        <v>399.342</v>
      </c>
      <c r="AA31" s="123">
        <v>295.207</v>
      </c>
      <c r="AB31" s="123">
        <v>173.917</v>
      </c>
      <c r="AC31" s="130">
        <v>222.891</v>
      </c>
      <c r="AD31" s="134">
        <f t="shared" si="0"/>
        <v>4450.631</v>
      </c>
      <c r="AE31" s="144">
        <f t="shared" si="1"/>
        <v>-69.71161103081478</v>
      </c>
      <c r="AF31" s="144">
        <f t="shared" si="2"/>
        <v>-17.066172082378017</v>
      </c>
      <c r="AG31" s="144">
        <f t="shared" si="3"/>
        <v>-96.92439539274787</v>
      </c>
      <c r="AH31" s="144">
        <f t="shared" si="4"/>
        <v>-73.24388560243963</v>
      </c>
      <c r="AI31" s="144">
        <f t="shared" si="5"/>
        <v>-80.23164468008524</v>
      </c>
    </row>
    <row r="32" spans="2:35" ht="12.75">
      <c r="B32" s="136">
        <v>28</v>
      </c>
      <c r="C32" s="141" t="s">
        <v>97</v>
      </c>
      <c r="D32" s="139" t="s">
        <v>10</v>
      </c>
      <c r="E32" s="123">
        <v>758.59</v>
      </c>
      <c r="F32" s="123">
        <v>773.842</v>
      </c>
      <c r="G32" s="123">
        <v>979.867</v>
      </c>
      <c r="H32" s="123">
        <v>1268.536</v>
      </c>
      <c r="I32" s="123">
        <v>1349.697</v>
      </c>
      <c r="J32" s="123">
        <v>1525.395</v>
      </c>
      <c r="K32" s="123">
        <v>1686.037</v>
      </c>
      <c r="L32" s="123">
        <v>1653.008</v>
      </c>
      <c r="M32" s="123">
        <v>1450.435</v>
      </c>
      <c r="N32" s="123">
        <v>1297.859</v>
      </c>
      <c r="O32" s="123">
        <v>858.35</v>
      </c>
      <c r="P32" s="130">
        <v>865.653</v>
      </c>
      <c r="Q32" s="134">
        <v>14467.269</v>
      </c>
      <c r="R32" s="127">
        <v>800.311</v>
      </c>
      <c r="S32" s="123">
        <v>814.355</v>
      </c>
      <c r="T32" s="123">
        <v>372.543</v>
      </c>
      <c r="U32" s="123">
        <v>7.924</v>
      </c>
      <c r="V32" s="123">
        <v>20.465</v>
      </c>
      <c r="W32" s="123">
        <v>119.985</v>
      </c>
      <c r="X32" s="123">
        <v>539.979</v>
      </c>
      <c r="Y32" s="123">
        <v>750.282</v>
      </c>
      <c r="Z32" s="123">
        <v>435.732</v>
      </c>
      <c r="AA32" s="123">
        <v>350.179</v>
      </c>
      <c r="AB32" s="123">
        <v>96.798</v>
      </c>
      <c r="AC32" s="130">
        <v>265.825</v>
      </c>
      <c r="AD32" s="134">
        <f t="shared" si="0"/>
        <v>4574.378</v>
      </c>
      <c r="AE32" s="144">
        <f t="shared" si="1"/>
        <v>-68.38119205497597</v>
      </c>
      <c r="AF32" s="144">
        <f t="shared" si="2"/>
        <v>-20.900776539735112</v>
      </c>
      <c r="AG32" s="144">
        <f t="shared" si="3"/>
        <v>-96.41922489180979</v>
      </c>
      <c r="AH32" s="144">
        <f t="shared" si="4"/>
        <v>-63.962831038025</v>
      </c>
      <c r="AI32" s="144">
        <f t="shared" si="5"/>
        <v>-76.4118282039352</v>
      </c>
    </row>
    <row r="33" spans="2:35" ht="12.75">
      <c r="B33" s="136">
        <v>29</v>
      </c>
      <c r="C33" s="141" t="s">
        <v>107</v>
      </c>
      <c r="D33" s="139" t="s">
        <v>3</v>
      </c>
      <c r="E33" s="126">
        <v>954.63</v>
      </c>
      <c r="F33" s="126">
        <v>894.569</v>
      </c>
      <c r="G33" s="126">
        <v>1018.345</v>
      </c>
      <c r="H33" s="126">
        <v>1162.47</v>
      </c>
      <c r="I33" s="126">
        <v>1198.774</v>
      </c>
      <c r="J33" s="126">
        <v>1235.616</v>
      </c>
      <c r="K33" s="126">
        <v>1347.386</v>
      </c>
      <c r="L33" s="126">
        <v>1383.34</v>
      </c>
      <c r="M33" s="126">
        <v>1287.122</v>
      </c>
      <c r="N33" s="126">
        <v>1212.608</v>
      </c>
      <c r="O33" s="126">
        <v>1052.482</v>
      </c>
      <c r="P33" s="131">
        <v>1096.684</v>
      </c>
      <c r="Q33" s="134">
        <v>13844.026</v>
      </c>
      <c r="R33" s="127">
        <v>1053.359</v>
      </c>
      <c r="S33" s="123">
        <v>906.666</v>
      </c>
      <c r="T33" s="123">
        <v>100.075</v>
      </c>
      <c r="U33" s="123">
        <v>0.046</v>
      </c>
      <c r="V33" s="123">
        <v>0.434</v>
      </c>
      <c r="W33" s="123">
        <v>36.828</v>
      </c>
      <c r="X33" s="123">
        <v>319.849</v>
      </c>
      <c r="Y33" s="123">
        <v>476.408</v>
      </c>
      <c r="Z33" s="123">
        <v>369.887</v>
      </c>
      <c r="AA33" s="123">
        <v>312.994</v>
      </c>
      <c r="AB33" s="123">
        <v>120.457</v>
      </c>
      <c r="AC33" s="131">
        <v>134.561</v>
      </c>
      <c r="AD33" s="134">
        <f t="shared" si="0"/>
        <v>3831.5640000000003</v>
      </c>
      <c r="AE33" s="144">
        <f t="shared" si="1"/>
        <v>-72.32334004573524</v>
      </c>
      <c r="AF33" s="144">
        <f t="shared" si="2"/>
        <v>-28.158033494865297</v>
      </c>
      <c r="AG33" s="144">
        <f t="shared" si="3"/>
        <v>-98.96276196460246</v>
      </c>
      <c r="AH33" s="144">
        <f t="shared" si="4"/>
        <v>-70.9759055096161</v>
      </c>
      <c r="AI33" s="144">
        <f t="shared" si="5"/>
        <v>-83.10380174277033</v>
      </c>
    </row>
    <row r="34" spans="2:35" ht="12.75">
      <c r="B34" s="137">
        <v>30</v>
      </c>
      <c r="C34" s="142" t="s">
        <v>108</v>
      </c>
      <c r="D34" s="140" t="s">
        <v>5</v>
      </c>
      <c r="E34" s="125">
        <v>832.788</v>
      </c>
      <c r="F34" s="125">
        <v>803.818</v>
      </c>
      <c r="G34" s="125">
        <v>969.852</v>
      </c>
      <c r="H34" s="125">
        <v>1159.693</v>
      </c>
      <c r="I34" s="125">
        <v>1199.937</v>
      </c>
      <c r="J34" s="125">
        <v>1221.779</v>
      </c>
      <c r="K34" s="125">
        <v>1307.292</v>
      </c>
      <c r="L34" s="125">
        <v>1362.008</v>
      </c>
      <c r="M34" s="125">
        <v>1262.047</v>
      </c>
      <c r="N34" s="125">
        <v>1190.673</v>
      </c>
      <c r="O34" s="125">
        <v>927.416</v>
      </c>
      <c r="P34" s="132">
        <v>955.488</v>
      </c>
      <c r="Q34" s="124">
        <v>13194.364</v>
      </c>
      <c r="R34" s="128">
        <v>890.535</v>
      </c>
      <c r="S34" s="125">
        <v>892.783</v>
      </c>
      <c r="T34" s="125">
        <v>431.334</v>
      </c>
      <c r="U34" s="125">
        <v>2.751</v>
      </c>
      <c r="V34" s="125">
        <v>9.356</v>
      </c>
      <c r="W34" s="125">
        <v>75.561</v>
      </c>
      <c r="X34" s="125">
        <v>371.159</v>
      </c>
      <c r="Y34" s="125">
        <v>582.802</v>
      </c>
      <c r="Z34" s="125">
        <v>443.257</v>
      </c>
      <c r="AA34" s="125">
        <v>325.497</v>
      </c>
      <c r="AB34" s="125">
        <v>162.748</v>
      </c>
      <c r="AC34" s="132">
        <v>261.315</v>
      </c>
      <c r="AD34" s="124">
        <f t="shared" si="0"/>
        <v>4449.098</v>
      </c>
      <c r="AE34" s="145">
        <f t="shared" si="1"/>
        <v>-66.27629437925606</v>
      </c>
      <c r="AF34" s="145">
        <f t="shared" si="2"/>
        <v>-15.03212405494353</v>
      </c>
      <c r="AG34" s="145">
        <f t="shared" si="3"/>
        <v>-97.55213660321958</v>
      </c>
      <c r="AH34" s="145">
        <f t="shared" si="4"/>
        <v>-64.45956055265536</v>
      </c>
      <c r="AI34" s="145">
        <f t="shared" si="5"/>
        <v>-75.6127795073948</v>
      </c>
    </row>
    <row r="35" spans="2:34" ht="12.75">
      <c r="B35" s="171" t="s">
        <v>128</v>
      </c>
      <c r="C35" s="171"/>
      <c r="D35" s="171"/>
      <c r="E35" s="171"/>
      <c r="F35" s="171"/>
      <c r="G35" s="171"/>
      <c r="H35" s="171"/>
      <c r="I35" s="171"/>
      <c r="J35" s="171"/>
      <c r="K35" s="171"/>
      <c r="L35" s="171"/>
      <c r="M35" s="171"/>
      <c r="N35" s="171"/>
      <c r="O35" s="171"/>
      <c r="P35" s="171"/>
      <c r="Q35" s="171"/>
      <c r="R35" s="171"/>
      <c r="S35" s="171"/>
      <c r="T35" s="171"/>
      <c r="U35" s="171"/>
      <c r="V35" s="171"/>
      <c r="W35" s="171"/>
      <c r="X35" s="171"/>
      <c r="Y35" s="171"/>
      <c r="Z35" s="171"/>
      <c r="AA35" s="171"/>
      <c r="AB35" s="171"/>
      <c r="AC35" s="171"/>
      <c r="AD35" s="171"/>
      <c r="AE35" s="171"/>
      <c r="AF35" s="171"/>
      <c r="AG35" s="171"/>
      <c r="AH35" s="18"/>
    </row>
    <row r="36" spans="2:34" ht="12.75">
      <c r="B36" s="159" t="s">
        <v>55</v>
      </c>
      <c r="C36" s="159"/>
      <c r="D36" s="159"/>
      <c r="E36" s="159"/>
      <c r="F36" s="159"/>
      <c r="G36" s="159"/>
      <c r="H36" s="159"/>
      <c r="I36" s="159"/>
      <c r="J36" s="159"/>
      <c r="K36" s="159"/>
      <c r="L36" s="159"/>
      <c r="M36" s="159"/>
      <c r="N36" s="159"/>
      <c r="O36" s="159"/>
      <c r="P36" s="159"/>
      <c r="Q36" s="159"/>
      <c r="R36" s="159"/>
      <c r="S36" s="159"/>
      <c r="T36" s="159"/>
      <c r="U36" s="159"/>
      <c r="V36" s="159"/>
      <c r="W36" s="159"/>
      <c r="X36" s="159"/>
      <c r="Y36" s="159"/>
      <c r="Z36" s="159"/>
      <c r="AA36" s="159"/>
      <c r="AB36" s="159"/>
      <c r="AC36" s="159"/>
      <c r="AD36" s="159"/>
      <c r="AE36" s="159"/>
      <c r="AF36" s="159"/>
      <c r="AG36" s="159"/>
      <c r="AH36" s="18"/>
    </row>
    <row r="41" spans="18:20" ht="12.75">
      <c r="R41" s="13"/>
      <c r="S41" s="13"/>
      <c r="T41" s="13"/>
    </row>
    <row r="42" spans="18:20" ht="12.75">
      <c r="R42" s="14"/>
      <c r="S42" s="15"/>
      <c r="T42" s="15"/>
    </row>
    <row r="43" spans="18:20" ht="12.75">
      <c r="R43" s="14"/>
      <c r="S43" s="16"/>
      <c r="T43" s="16"/>
    </row>
    <row r="44" spans="18:20" ht="12.75">
      <c r="R44" s="17"/>
      <c r="S44" s="1"/>
      <c r="T44" s="1"/>
    </row>
    <row r="45" spans="18:20" ht="12.75">
      <c r="R45" s="17"/>
      <c r="S45" s="1"/>
      <c r="T45" s="1"/>
    </row>
    <row r="46" ht="12.75">
      <c r="E46" s="21"/>
    </row>
  </sheetData>
  <mergeCells count="16">
    <mergeCell ref="B35:AG35"/>
    <mergeCell ref="B36:AG36"/>
    <mergeCell ref="AF3:AF4"/>
    <mergeCell ref="AG3:AG4"/>
    <mergeCell ref="Q3:Q4"/>
    <mergeCell ref="AE3:AE4"/>
    <mergeCell ref="B3:B4"/>
    <mergeCell ref="C3:C4"/>
    <mergeCell ref="D3:D4"/>
    <mergeCell ref="E3:P3"/>
    <mergeCell ref="R3:AC3"/>
    <mergeCell ref="AH3:AH4"/>
    <mergeCell ref="AI3:AI4"/>
    <mergeCell ref="AD3:AD4"/>
    <mergeCell ref="B1:AI1"/>
    <mergeCell ref="B2:AI2"/>
  </mergeCells>
  <printOptions/>
  <pageMargins left="0.75" right="0.75" top="1" bottom="1" header="0.5" footer="0.5"/>
  <pageSetup horizontalDpi="600" verticalDpi="600" orientation="landscape" paperSize="9" r:id="rId1"/>
  <ignoredErrors>
    <ignoredError sqref="AF6:AG34 AD5:AD34" formulaRange="1"/>
    <ignoredError sqref="AH5:AH34"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Damien Collet</dc:creator>
  <cp:keywords/>
  <dc:description/>
  <cp:lastModifiedBy>Damien Collet</cp:lastModifiedBy>
  <cp:lastPrinted>2021-04-24T19:41:55Z</cp:lastPrinted>
  <dcterms:created xsi:type="dcterms:W3CDTF">2007-08-09T07:28:07Z</dcterms:created>
  <dcterms:modified xsi:type="dcterms:W3CDTF">2021-10-08T12:27:50Z</dcterms:modified>
  <cp:category/>
  <cp:version/>
  <cp:contentType/>
  <cp:contentStatus/>
</cp:coreProperties>
</file>