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29340" yWindow="150" windowWidth="19440" windowHeight="11760" tabRatio="926" activeTab="0"/>
  </bookViews>
  <sheets>
    <sheet name="Figure 1" sheetId="45" r:id="rId1"/>
    <sheet name="Figure 2" sheetId="46" r:id="rId2"/>
    <sheet name="Figure 3" sheetId="48" r:id="rId3"/>
    <sheet name="Figure 4" sheetId="49" r:id="rId4"/>
    <sheet name="Figure 5" sheetId="52" r:id="rId5"/>
    <sheet name="Figure 6" sheetId="86" r:id="rId6"/>
    <sheet name="Table 1" sheetId="90" r:id="rId7"/>
    <sheet name="Table 2" sheetId="14" r:id="rId8"/>
    <sheet name="Figure 8 (deleted from SE)" sheetId="92" state="hidden" r:id="rId9"/>
    <sheet name="Figure 9 (deleted from SE)" sheetId="91" state="hidden" r:id="rId10"/>
    <sheet name="Figure 7" sheetId="81" r:id="rId11"/>
    <sheet name="Figure 8" sheetId="64" r:id="rId12"/>
    <sheet name="Figure 9" sheetId="65" r:id="rId13"/>
    <sheet name="data recycling rates" sheetId="89" state="hidden" r:id="rId14"/>
    <sheet name="Datax" sheetId="87" state="hidden" r:id="rId15"/>
  </sheets>
  <definedNames>
    <definedName name="_xlnm._FilterDatabase" localSheetId="5" hidden="1">'Figure 6'!$O$90:$S$118</definedName>
    <definedName name="_xlnm._FilterDatabase" localSheetId="10" hidden="1">'Figure 7'!$G$84:$I$117</definedName>
    <definedName name="_xlnm._FilterDatabase" localSheetId="11" hidden="1">'Figure 8'!$G$71:$H$101</definedName>
    <definedName name="_xlnm._FilterDatabase" localSheetId="12" hidden="1">'Figure 9'!$F$72:$G$101</definedName>
    <definedName name="_ftn1" localSheetId="11">'Figure 8'!$B$5</definedName>
    <definedName name="_ftn1" localSheetId="12">'Figure 9'!$C$7</definedName>
    <definedName name="_ftnref1" localSheetId="11">'Figure 8'!$B$2</definedName>
    <definedName name="_ftnref1" localSheetId="12">'Figure 9'!$B$2</definedName>
  </definedNames>
  <calcPr calcId="145621"/>
</workbook>
</file>

<file path=xl/sharedStrings.xml><?xml version="1.0" encoding="utf-8"?>
<sst xmlns="http://schemas.openxmlformats.org/spreadsheetml/2006/main" count="1574" uniqueCount="231">
  <si>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</si>
  <si>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</si>
  <si>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</si>
  <si>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</si>
  <si>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</si>
  <si>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</si>
  <si>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</si>
  <si>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</si>
  <si>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</si>
  <si>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</si>
  <si>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</si>
  <si>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</si>
  <si>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</si>
  <si>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</si>
  <si>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</si>
  <si>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</si>
  <si>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</si>
  <si>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</si>
  <si>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</si>
  <si>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</si>
  <si>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</si>
  <si>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</si>
  <si>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</si>
  <si>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</si>
  <si>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</si>
  <si>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</si>
  <si>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</si>
  <si>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</si>
  <si>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LI</t>
  </si>
  <si>
    <t>Glass</t>
  </si>
  <si>
    <t>Recovery</t>
  </si>
  <si>
    <t>Recycling</t>
  </si>
  <si>
    <t>Latvia</t>
  </si>
  <si>
    <t>Poland</t>
  </si>
  <si>
    <t>Malta</t>
  </si>
  <si>
    <t>Bulgaria</t>
  </si>
  <si>
    <t>Romania</t>
  </si>
  <si>
    <t>Wood</t>
  </si>
  <si>
    <t>(%)</t>
  </si>
  <si>
    <t>http://eur-lex.europa.eu/LexUriServ/LexUriServ.do?uri=CELEX:31994L0062:EN:NOT</t>
  </si>
  <si>
    <t>http://epp.eurostat.ec.europa.eu/portal/page/portal/waste/data/wastestreams/packaging_waste</t>
  </si>
  <si>
    <t>Recycling rate</t>
  </si>
  <si>
    <t>Recovery rate</t>
  </si>
  <si>
    <t>:</t>
  </si>
  <si>
    <t>Liechtenstein</t>
  </si>
  <si>
    <t>Portugal</t>
  </si>
  <si>
    <t>2010</t>
  </si>
  <si>
    <t>GEO/TIME</t>
  </si>
  <si>
    <t>WASTE</t>
  </si>
  <si>
    <t>UNIT</t>
  </si>
  <si>
    <t>WST_OPER</t>
  </si>
  <si>
    <t>FLOW</t>
  </si>
  <si>
    <t>Eurostat</t>
  </si>
  <si>
    <t>not available</t>
  </si>
  <si>
    <t>European Union (27 countries)</t>
  </si>
  <si>
    <t>Other packaging</t>
  </si>
  <si>
    <t>Glass packaging</t>
  </si>
  <si>
    <t>Metallic packaging</t>
  </si>
  <si>
    <t>Wooden packaging</t>
  </si>
  <si>
    <t>Plastic packaging</t>
  </si>
  <si>
    <t>Paper and cardboard packaging</t>
  </si>
  <si>
    <t>Packaging</t>
  </si>
  <si>
    <t>Tonnes</t>
  </si>
  <si>
    <t>Waste generated</t>
  </si>
  <si>
    <t>Domestic</t>
  </si>
  <si>
    <t>Extracted on</t>
  </si>
  <si>
    <t>Last update</t>
  </si>
  <si>
    <t>Packaging waste [env_waspac]</t>
  </si>
  <si>
    <t>Norway</t>
  </si>
  <si>
    <t>United Kingdom</t>
  </si>
  <si>
    <t>Sweden</t>
  </si>
  <si>
    <t>Finland</t>
  </si>
  <si>
    <t>Slovakia</t>
  </si>
  <si>
    <t>Slovenia</t>
  </si>
  <si>
    <t>Austria</t>
  </si>
  <si>
    <t>Netherlands</t>
  </si>
  <si>
    <t>Hungary</t>
  </si>
  <si>
    <t>Luxembourg</t>
  </si>
  <si>
    <t>Lithuania</t>
  </si>
  <si>
    <t>Cyprus</t>
  </si>
  <si>
    <t>Italy</t>
  </si>
  <si>
    <t>France</t>
  </si>
  <si>
    <t>Spain</t>
  </si>
  <si>
    <t>Greece</t>
  </si>
  <si>
    <t>Ireland</t>
  </si>
  <si>
    <t>Estonia</t>
  </si>
  <si>
    <t>Denmark</t>
  </si>
  <si>
    <t>Czech Republic</t>
  </si>
  <si>
    <t>Belgium</t>
  </si>
  <si>
    <t>European Union (15 countries)</t>
  </si>
  <si>
    <t>Special value:</t>
  </si>
  <si>
    <t>Germany (until 1990 former territory of the FRG)</t>
  </si>
  <si>
    <t>Incineration with energy recovery at waste incinerators</t>
  </si>
  <si>
    <t>Recovery other than energy recovery</t>
  </si>
  <si>
    <t>Incineration / energy recovery (R1)</t>
  </si>
  <si>
    <t>Source of data</t>
  </si>
  <si>
    <t>Energy recovery</t>
  </si>
  <si>
    <t>Other recovery</t>
  </si>
  <si>
    <t>Incineration with energy recovery</t>
  </si>
  <si>
    <t>waste code</t>
  </si>
  <si>
    <t>Recyc, glass</t>
  </si>
  <si>
    <t>Recyc, paper</t>
  </si>
  <si>
    <t>Recyc Metal</t>
  </si>
  <si>
    <t>Recyc Plastics</t>
  </si>
  <si>
    <t>recyc wood</t>
  </si>
  <si>
    <t>recyc all pack</t>
  </si>
  <si>
    <t>recov all</t>
  </si>
  <si>
    <t>Fig 9</t>
  </si>
  <si>
    <t>Fig 11</t>
  </si>
  <si>
    <t>Fig 13</t>
  </si>
  <si>
    <t>fig 15</t>
  </si>
  <si>
    <t>fig 17</t>
  </si>
  <si>
    <t>fig 19</t>
  </si>
  <si>
    <t>fig 20</t>
  </si>
  <si>
    <t>Germany</t>
  </si>
  <si>
    <t>Iceland</t>
  </si>
  <si>
    <t>GEO</t>
  </si>
  <si>
    <t>European Union (28 countries)</t>
  </si>
  <si>
    <t>2011</t>
  </si>
  <si>
    <t>2012</t>
  </si>
  <si>
    <r>
      <t>Source:</t>
    </r>
    <r>
      <rPr>
        <sz val="9"/>
        <rFont val="Arial"/>
        <family val="2"/>
      </rPr>
      <t xml:space="preserve"> Eurostat (online data code: env_waspac)</t>
    </r>
  </si>
  <si>
    <t>2006</t>
  </si>
  <si>
    <t>2007</t>
  </si>
  <si>
    <t>2008</t>
  </si>
  <si>
    <t>2009</t>
  </si>
  <si>
    <t>STK_FLOW</t>
  </si>
  <si>
    <t>Croatia</t>
  </si>
  <si>
    <t>EU-28</t>
  </si>
  <si>
    <t>Tonne</t>
  </si>
  <si>
    <t>(million tonnes)</t>
  </si>
  <si>
    <r>
      <t xml:space="preserve">Recycling and recovery rates </t>
    </r>
    <r>
      <rPr>
        <b/>
        <sz val="9"/>
        <color indexed="10"/>
        <rFont val="Arial"/>
        <family val="2"/>
      </rPr>
      <t>2011</t>
    </r>
  </si>
  <si>
    <t>(% by weight)</t>
  </si>
  <si>
    <r>
      <t>Source:</t>
    </r>
    <r>
      <rPr>
        <sz val="9"/>
        <rFont val="Arial"/>
        <family val="2"/>
      </rPr>
      <t xml:space="preserve"> Council Directive 94/62/EC</t>
    </r>
  </si>
  <si>
    <t>Article in 'Packaging Directive'</t>
  </si>
  <si>
    <t>First stage (2001)</t>
  </si>
  <si>
    <t>Bookmark</t>
  </si>
  <si>
    <t>2013</t>
  </si>
  <si>
    <t>Paper and cardboard</t>
  </si>
  <si>
    <t>Metal</t>
  </si>
  <si>
    <t>2009/13</t>
  </si>
  <si>
    <t>2012/13</t>
  </si>
  <si>
    <t>Percentage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</si>
  <si>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env_waspac)</t>
    </r>
  </si>
  <si>
    <t>Romania (¹)</t>
  </si>
  <si>
    <t>Iceland (¹)</t>
  </si>
  <si>
    <t>Note: ranked on 'Recycling'.</t>
  </si>
  <si>
    <t>RCV - Recovery</t>
  </si>
  <si>
    <t>RCY - Recycling</t>
  </si>
  <si>
    <t>(¹) 2012 data.</t>
  </si>
  <si>
    <t>Figure 8: Recovery rate of packaging waste, 2013</t>
  </si>
  <si>
    <t>29.02.16</t>
  </si>
  <si>
    <t>10.05.16</t>
  </si>
  <si>
    <t>http://appsso.eurostat.ec.europa.eu/nui/show.do?query=BOOKMARK_DS-056956_QID_-13FA5E41_UID_-3F171EB0&amp;layout=WST_OPER,L,X,0;TIME,C,X,1;GEO,L,Y,0;WASTE,L,Z,0;STK_FLOW,L,Z,1;UNIT,L,Z,2;INDICATORS,C,Z,3;&amp;zSelection=DS-056956INDICATORS,OBS_FLAG;DS-056956UNIT,PC;DS-056956WASTE,W1501;DS-056956STK_FLOW,DOM;&amp;rankName1=STK-FLOW_1_2_-1_2&amp;rankName2=UNIT_1_2_-1_2&amp;rankName3=WASTE_1_2_-1_2&amp;rankName4=INDICATORS_1_2_-1_2&amp;rankName5=WST-OPER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</si>
  <si>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Figure 9: Recycling rate of packaging waste, 2013</t>
  </si>
  <si>
    <t>http://appsso.eurostat.ec.europa.eu/nui/show.do?query=BOOKMARK_DS-056956_QID_4D97030A_UID_-3F171EB0&amp;layout=WST_OPER,L,X,0;TIME,C,X,1;GEO,L,Y,0;WASTE,L,Z,0;STK_FLOW,L,Z,1;UNIT,L,Z,2;INDICATORS,C,Z,3;&amp;zSelection=DS-056956INDICATORS,OBS_FLAG;DS-056956UNIT,PC;DS-056956WASTE,W1501;DS-056956STK_FLOW,DOM;&amp;rankName1=STK-FLOW_1_2_-1_2&amp;rankName2=UNIT_1_2_-1_2&amp;rankName3=WASTE_1_2_-1_2&amp;rankName4=INDICATORS_1_2_-1_2&amp;rankName5=WST-OPER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</si>
  <si>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Note: ranked on 'Waste generated'.</t>
  </si>
  <si>
    <t>2008 target</t>
  </si>
  <si>
    <t>2005</t>
  </si>
  <si>
    <t>EU-28 (¹)</t>
  </si>
  <si>
    <t>Second stage (2008)</t>
  </si>
  <si>
    <t>2011/12</t>
  </si>
  <si>
    <t>2008/09</t>
  </si>
  <si>
    <t>Recycled</t>
  </si>
  <si>
    <t>Recovered</t>
  </si>
  <si>
    <t>Generated</t>
  </si>
  <si>
    <t>http://appsso.eurostat.ec.europa.eu/nui/show.do?query=BOOKMARK_DS-056956_QID_-514B6138_UID_-3F171EB0&amp;layout=GEO,L,X,0;TIME,C,X,1;WASTE,L,Y,0;STK_FLOW,L,Z,0;WST_OPER,L,Z,1;UNIT,L,Z,2;INDICATORS,C,Z,3;&amp;zSelection=DS-056956INDICATORS,OBS_FLAG;DS-056956UNIT,T;DS-056956STK_FLOW,DOM;DS-056956WST_OPER,GEN;&amp;rankName1=STK-FLOW_1_2_-1_2&amp;rankName2=UNIT_1_2_-1_2&amp;rankName3=INDICATORS_1_2_-1_2&amp;rankName4=WST-OPER_1_2_-1_2&amp;rankName5=GEO_1_2_0_0&amp;rankName6=TIME_1_0_1_0&amp;rankName7=WASTE_1_2_0_1&amp;rStp=&amp;cStp=&amp;rDCh=&amp;cDCh=&amp;rDM=true&amp;cDM=true&amp;footnes=false&amp;empty=false&amp;wai=false&amp;time_mode=ROLLING&amp;time_most_recent=false&amp;lang=EN&amp;cfo=%23%23%23%2C%23%23%23.%23%23%23</t>
  </si>
  <si>
    <t>Packaging waste by waste operations and waste flow [env_waspac]</t>
  </si>
  <si>
    <t>WASTE/TIME</t>
  </si>
  <si>
    <t>2014</t>
  </si>
  <si>
    <t xml:space="preserve"> : not available</t>
  </si>
  <si>
    <t>http://appsso.eurostat.ec.europa.eu/nui/show.do?query=BOOKMARK_DS-056956_QID_6D9BF487_UID_-3F171EB0&amp;layout=GEO,L,X,0;TIME,C,X,1;WASTE,L,Y,0;STK_FLOW,L,Z,0;WST_OPER,L,Z,1;UNIT,L,Z,2;INDICATORS,C,Z,3;&amp;zSelection=DS-056956INDICATORS,OBS_FLAG;DS-056956UNIT,T;DS-056956WST_OPER,GEN;DS-056956STK_FLOW,DOM;&amp;rankName1=STK-FLOW_1_2_-1_2&amp;rankName2=UNIT_1_2_-1_2&amp;rankName3=INDICATORS_1_2_-1_2&amp;rankName4=WST-OPER_1_2_-1_2&amp;rankName5=GEO_1_2_0_0&amp;rankName6=TIME_1_0_1_0&amp;rankName7=WASTE_1_2_0_1&amp;rStp=&amp;cStp=&amp;rDCh=&amp;cDCh=&amp;rDM=true&amp;cDM=true&amp;footnes=false&amp;empty=false&amp;wai=false&amp;time_mode=ROLLING&amp;time_most_recent=false&amp;lang=EN&amp;cfo=%23%23%23%2C%23%23%23.%23%23%23</t>
  </si>
  <si>
    <t>2013/14</t>
  </si>
  <si>
    <t>http://appsso.eurostat.ec.europa.eu/nui/show.do?query=BOOKMARK_DS-056956_QID_682E8DE9_UID_-3F171EB0&amp;layout=TIME,C,X,0;WASTE,L,Y,0;STK_FLOW,L,Z,0;WST_OPER,L,Z,1;UNIT,L,Z,2;GEO,L,Z,3;INDICATORS,C,Z,4;&amp;zSelection=DS-056956INDICATORS,OBS_FLAG;DS-056956GEO,EU27;DS-056956UNIT,KG_HAB;DS-056956WST_OPER,GEN;DS-056956STK_FLOW,DOM;&amp;rankName1=STK-FLOW_1_2_-1_2&amp;rankName2=UNIT_1_2_-1_2&amp;rankName3=GEO_1_2_-1_2&amp;rankName4=INDICATORS_1_2_-1_2&amp;rankName5=WST-OPER_1_2_-1_2&amp;rankName6=TIME_1_0_0_0&amp;rankName7=WASTE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</si>
  <si>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Kilograms per capita</t>
  </si>
  <si>
    <t>http://appsso.eurostat.ec.europa.eu/nui/show.do?query=BOOKMARK_DS-056956_QID_-5204D381_UID_-3F171EB0&amp;layout=TIME,C,X,0;WST_OPER,L,Y,0;STK_FLOW,L,Z,0;GEO,L,Z,1;UNIT,L,Z,2;WASTE,L,Z,3;INDICATORS,C,Z,4;&amp;zSelection=DS-056956INDICATORS,OBS_FLAG;DS-056956GEO,EU27;DS-056956WASTE,W1501;DS-056956UNIT,KG_HAB;DS-056956STK_FLOW,DOM;&amp;rankName1=STK-FLOW_1_2_-1_2&amp;rankName2=UNIT_1_2_-1_2&amp;rankName3=WASTE_1_2_-1_2&amp;rankName4=GEO_1_2_-1_2&amp;rankName5=INDICATORS_1_2_-1_2&amp;rankName6=TIME_1_0_0_0&amp;rankName7=WST-OPER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</si>
  <si>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WST_OPER/TIME</t>
  </si>
  <si>
    <t>http://appsso.eurostat.ec.europa.eu/nui/show.do?query=BOOKMARK_DS-056956_QID_-2E958D71_UID_-3F171EB0&amp;layout=WST_OPER,L,X,0;TIME,C,X,1;GEO,L,Y,0;WASTE,L,Z,0;STK_FLOW,L,Z,1;UNIT,L,Z,2;INDICATORS,C,Z,3;&amp;zSelection=DS-056956INDICATORS,OBS_FLAG;DS-056956WASTE,W1501;DS-056956UNIT,T;DS-056956STK_FLOW,DOM;&amp;rankName1=STK-FLOW_1_2_-1_2&amp;rankName2=UNIT_1_2_-1_2&amp;rankName3=WASTE_1_2_-1_2&amp;rankName4=INDICATORS_1_2_-1_2&amp;rankName5=WST-OPER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</si>
  <si>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Greece(¹)</t>
  </si>
  <si>
    <t>http://appsso.eurostat.ec.europa.eu/nui/show.do?query=BOOKMARK_DS-056956_QID_5C88DE41_UID_-3F171EB0&amp;layout=WST_OPER,B,X,0;TIME,C,X,1;GEO,L,Y,0;WASTE,L,Z,0;STK_FLOW,L,Z,1;UNIT,L,Z,2;INDICATORS,C,Z,3;&amp;zSelection=DS-056956INDICATORS,OBS_FLAG;DS-056956WASTE,W1501;DS-056956UNIT,PC;DS-056956STK_FLOW,DOM;&amp;rankName1=STK-FLOW_1_2_-1_2&amp;rankName2=UNIT_1_2_-1_2&amp;rankName3=WASTE_1_2_-1_2&amp;rankName4=INDICATORS_1_2_-1_2&amp;rankName5=WST-OPER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</si>
  <si>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-056956_QID_-14C2C500_UID_-3F171EB0&amp;layout=WST_OPER,L,X,0;TIME,C,X,1;GEO,L,Y,0;WASTE,L,Z,0;STK_FLOW,L,Z,1;UNIT,L,Z,2;INDICATORS,C,Z,3;&amp;zSelection=DS-056956INDICATORS,OBS_FLAG;DS-056956WASTE,W1501;DS-056956UNIT,KG_HAB;DS-056956STK_FLOW,DOM;&amp;rankName1=STK-FLOW_1_2_-1_2&amp;rankName2=UNIT_1_2_-1_2&amp;rankName3=WASTE_1_2_-1_2&amp;rankName4=INDICATORS_1_2_-1_2&amp;rankName5=WST-OPER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</si>
  <si>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 xml:space="preserve">EU-28 (¹) </t>
  </si>
  <si>
    <t>http://appsso.eurostat.ec.europa.eu/nui/show.do?query=BOOKMARK_DS-056956_QID_1501A728_UID_-3F171EB0&amp;layout=TIME,C,X,0;GEO,L,Y,0;WASTE,L,Z,0;STK_FLOW,L,Z,1;WST_OPER,L,Z,2;UNIT,L,Z,3;INDICATORS,C,Z,4;&amp;zSelection=DS-056956INDICATORS,OBS_FLAG;DS-056956UNIT,T;DS-056956WASTE,W1501;DS-056956STK_FLOW,DOM;DS-056956WST_OPER,GEN;&amp;rankName1=STK-FLOW_1_2_-1_2&amp;rankName2=UNIT_1_2_-1_2&amp;rankName3=WASTE_1_2_-1_2&amp;rankName4=INDICATORS_1_2_-1_2&amp;rankName5=WST-OPER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</si>
  <si>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-056956_QID_-78B5121B_UID_-3F171EB0&amp;layout=TIME,C,X,0;GEO,L,Y,0;WASTE,L,Z,0;STK_FLOW,L,Z,1;WST_OPER,L,Z,2;UNIT,L,Z,3;INDICATORS,C,Z,4;&amp;zSelection=DS-056956INDICATORS,OBS_FLAG;DS-056956UNIT,PC;DS-056956WASTE,W1501;DS-056956STK_FLOW,DOM;DS-056956WST_OPER,RCY;&amp;rankName1=STK-FLOW_1_2_-1_2&amp;rankName2=UNIT_1_2_-1_2&amp;rankName3=WASTE_1_2_-1_2&amp;rankName4=INDICATORS_1_2_-1_2&amp;rankName5=WST-OPER_1_2_-1_2&amp;rankName6=TIME_1_0_0_0&amp;rankName7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</si>
  <si>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Latvia (²)</t>
  </si>
  <si>
    <t>Ireland (¹)</t>
  </si>
  <si>
    <t>Greece (¹)</t>
  </si>
  <si>
    <t xml:space="preserve">Greece (¹) </t>
  </si>
  <si>
    <t xml:space="preserve">Iceland (¹) </t>
  </si>
  <si>
    <t xml:space="preserve">Ireland (¹) </t>
  </si>
  <si>
    <t>Incineration at waste incinerators with energy recovery</t>
  </si>
  <si>
    <t>2012/14</t>
  </si>
  <si>
    <t>Note: ranked in descending order of recycling rate.</t>
  </si>
  <si>
    <t>Note: ranked in descending order of recovery rate.</t>
  </si>
  <si>
    <t xml:space="preserve">Plastic </t>
  </si>
  <si>
    <t xml:space="preserve">Wood </t>
  </si>
  <si>
    <t xml:space="preserve">Glass </t>
  </si>
  <si>
    <t>Total packaging</t>
  </si>
  <si>
    <t>http://appsso.eurostat.ec.europa.eu/nui/show.do?query=BOOKMARK_DS-056956_QID_63800A85_UID_-3F171EB0&amp;layout=TIME,C,X,0;WST_OPER,L,Y,0;STK_FLOW,L,Z,0;GEO,L,Z,1;UNIT,L,Z,2;WASTE,L,Z,3;INDICATORS,C,Z,4;&amp;zSelection=DS-056956GEO,EU27;DS-056956INDICATORS,OBS_FLAG;DS-056956UNIT,PC;DS-056956WASTE,W1501;DS-056956STK_FLOW,DOM;&amp;rankName1=STK-FLOW_1_2_-1_2&amp;rankName2=UNIT_1_2_-1_2&amp;rankName3=WASTE_1_2_-1_2&amp;rankName4=GEO_1_2_-1_2&amp;rankName5=INDICATORS_1_2_-1_2&amp;rankName6=TIME_1_0_0_0&amp;rankName7=WST-OPER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</si>
  <si>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Other forms of recovery</t>
  </si>
  <si>
    <t>(kg per inhabitant)</t>
  </si>
  <si>
    <t>2005/2014</t>
  </si>
  <si>
    <t>§6(¹)(a)
(Overall target: 50–65 %)</t>
  </si>
  <si>
    <t>§6(¹)(c)
(Plastics: 15 %)</t>
  </si>
  <si>
    <t>§6(¹)(b)
(Overall target:
60 %)</t>
  </si>
  <si>
    <t>§6(¹)(d)
(Overall target:
55–80 %)</t>
  </si>
  <si>
    <t>§6(¹)(e)(i)
(Glass:
min. 60 %)</t>
  </si>
  <si>
    <t>§6(¹)(e)(ii)
(Paper and board:
min. 60 %)</t>
  </si>
  <si>
    <t>§6(¹)(e)(iii)
(Metals:
min. 50 %)</t>
  </si>
  <si>
    <t>§6(¹)(e)(iv)
(Plastics:
min. 22.5 %)</t>
  </si>
  <si>
    <t>§6(¹)(e)(v)
(Wood:
min. 15 %)</t>
  </si>
  <si>
    <t>Figure 1: Shares of packaging waste generated by weight, EU-28, 2014</t>
  </si>
  <si>
    <t xml:space="preserve">Figure 2: Development of packaging waste generated, EU-27, 2005–2014 </t>
  </si>
  <si>
    <t xml:space="preserve">Figure 4: Development of overall packaging waste generated, recovered and recycled, EU-27, 2005–2014 </t>
  </si>
  <si>
    <t>Figure 3: Development of packaging generated per inhabitant, EU-27, 2005–2014</t>
  </si>
  <si>
    <t xml:space="preserve">Figure 5: Development of recycling and recovery rates for packaging, EU-27, 2005–2014 </t>
  </si>
  <si>
    <t xml:space="preserve">Figure 6: Share of treatment for overall packaging waste, 2014 </t>
  </si>
  <si>
    <t xml:space="preserve">Figure 7: Volume of overall packaging waste generated and recycled per inhabitant, 2014 </t>
  </si>
  <si>
    <t xml:space="preserve">Figure 8: Recycling rate for all packaging, 2014 </t>
  </si>
  <si>
    <t>(²) Latvia: compliance with 2001 target: 25% recycling rate for all packaging</t>
  </si>
  <si>
    <t>(²) Latvia: compliance with 2001 target: 50% recovery rate for all packaging</t>
  </si>
  <si>
    <t xml:space="preserve">Figure 9: Recovery rate for all packaging, 2014 </t>
  </si>
  <si>
    <t>Note: the target dates in the table always refer to the end of the year; the data for wood shall not be used for the purpose of evaluating the target of a minimum of 15 % by weight for each packaging material, as provided for in article 6(¹)(c) of Directive 94/62/EC, as amended by Directive 2004/12/EC.</t>
  </si>
  <si>
    <t>Note: data for the EU-28 aggregate have been estimated by Eurostat</t>
  </si>
  <si>
    <t>(¹) Estimate: Iceland (2012 data); Ireland, Greece (2013 data)</t>
  </si>
  <si>
    <t>2012 data</t>
  </si>
  <si>
    <t>2013 data</t>
  </si>
  <si>
    <t xml:space="preserve">Table 2: First and second stage targets and the years in which they must be achieved </t>
  </si>
  <si>
    <t>Table 1: Recovery and recycling rates for packaging waste, 2014</t>
  </si>
  <si>
    <t>Note: for reasons of comparison, EU-27 data are also shown for 2012 to 2014, although EU-28 data are available; data for the EU-27 aggregate have been estimated by Eurostat.</t>
  </si>
  <si>
    <t>Note: for reasons of comparison, EU-27 data are also shown for 2012 to 2014, although EU-28 data are available; data for the EU-27 aggregate have been estimated by Eurostat</t>
  </si>
  <si>
    <t>EU-28(¹)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</si>
</sst>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dd\.mm\.yy"/>
  </numFmts>
  <fonts count="14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rgb="FF000000"/>
      </top>
      <bottom/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21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22" applyFont="1">
      <alignment/>
      <protection/>
    </xf>
    <xf numFmtId="0" fontId="4" fillId="0" borderId="0" xfId="0" applyFont="1"/>
    <xf numFmtId="164" fontId="4" fillId="0" borderId="0" xfId="15" applyNumberFormat="1" applyFont="1"/>
    <xf numFmtId="0" fontId="4" fillId="0" borderId="0" xfId="0" applyFont="1" applyAlignment="1">
      <alignment horizontal="center"/>
    </xf>
    <xf numFmtId="9" fontId="4" fillId="0" borderId="0" xfId="15" applyFont="1"/>
    <xf numFmtId="2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Alignment="1">
      <alignment horizontal="left"/>
    </xf>
    <xf numFmtId="164" fontId="4" fillId="0" borderId="0" xfId="15" applyNumberFormat="1" applyFont="1" applyAlignment="1">
      <alignment horizontal="left"/>
    </xf>
    <xf numFmtId="164" fontId="4" fillId="0" borderId="0" xfId="0" applyNumberFormat="1" applyFont="1"/>
    <xf numFmtId="0" fontId="4" fillId="3" borderId="0" xfId="0" applyFont="1" applyFill="1" applyBorder="1"/>
    <xf numFmtId="0" fontId="4" fillId="0" borderId="0" xfId="24" applyFont="1">
      <alignment/>
      <protection/>
    </xf>
    <xf numFmtId="0" fontId="4" fillId="0" borderId="0" xfId="0" applyFont="1" applyAlignment="1">
      <alignment vertical="center"/>
    </xf>
    <xf numFmtId="9" fontId="4" fillId="0" borderId="0" xfId="15" applyNumberFormat="1" applyFont="1"/>
    <xf numFmtId="0" fontId="4" fillId="0" borderId="0" xfId="0" applyFont="1" applyAlignment="1" quotePrefix="1">
      <alignment horizontal="right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0" xfId="20" applyFont="1" applyAlignment="1" applyProtection="1">
      <alignment/>
      <protection/>
    </xf>
    <xf numFmtId="165" fontId="4" fillId="0" borderId="0" xfId="15" applyNumberFormat="1" applyFont="1"/>
    <xf numFmtId="164" fontId="4" fillId="0" borderId="0" xfId="15" applyNumberFormat="1" applyFont="1" applyAlignment="1">
      <alignment horizontal="center"/>
    </xf>
    <xf numFmtId="0" fontId="4" fillId="4" borderId="0" xfId="0" applyFont="1" applyFill="1"/>
    <xf numFmtId="0" fontId="4" fillId="0" borderId="0" xfId="26" applyNumberFormat="1" applyFont="1" applyFill="1" applyBorder="1" applyAlignment="1">
      <alignment/>
      <protection/>
    </xf>
    <xf numFmtId="0" fontId="4" fillId="0" borderId="0" xfId="26" applyFont="1">
      <alignment/>
      <protection/>
    </xf>
    <xf numFmtId="167" fontId="4" fillId="0" borderId="0" xfId="26" applyNumberFormat="1" applyFont="1" applyFill="1" applyBorder="1" applyAlignment="1">
      <alignment/>
      <protection/>
    </xf>
    <xf numFmtId="0" fontId="4" fillId="5" borderId="1" xfId="26" applyNumberFormat="1" applyFont="1" applyFill="1" applyBorder="1" applyAlignment="1">
      <alignment/>
      <protection/>
    </xf>
    <xf numFmtId="3" fontId="4" fillId="0" borderId="1" xfId="26" applyNumberFormat="1" applyFont="1" applyFill="1" applyBorder="1" applyAlignment="1">
      <alignment/>
      <protection/>
    </xf>
    <xf numFmtId="0" fontId="4" fillId="0" borderId="1" xfId="26" applyNumberFormat="1" applyFont="1" applyFill="1" applyBorder="1" applyAlignment="1">
      <alignment/>
      <protection/>
    </xf>
    <xf numFmtId="3" fontId="4" fillId="0" borderId="0" xfId="26" applyNumberFormat="1" applyFont="1">
      <alignment/>
      <protection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4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/>
      <protection/>
    </xf>
    <xf numFmtId="164" fontId="4" fillId="0" borderId="0" xfId="15" applyNumberFormat="1" applyFont="1" applyFill="1" applyBorder="1"/>
    <xf numFmtId="0" fontId="4" fillId="0" borderId="0" xfId="0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/>
    </xf>
    <xf numFmtId="0" fontId="7" fillId="0" borderId="0" xfId="20" applyFont="1" applyAlignment="1" applyProtection="1">
      <alignment/>
      <protection/>
    </xf>
    <xf numFmtId="0" fontId="4" fillId="3" borderId="0" xfId="0" applyFont="1" applyFill="1"/>
    <xf numFmtId="9" fontId="4" fillId="3" borderId="0" xfId="15" applyNumberFormat="1" applyFont="1" applyFill="1"/>
    <xf numFmtId="0" fontId="6" fillId="0" borderId="0" xfId="0" applyFont="1" applyFill="1" applyBorder="1" applyAlignment="1">
      <alignment horizontal="left" vertical="center" wrapText="1" inden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3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quotePrefix="1"/>
    <xf numFmtId="0" fontId="4" fillId="0" borderId="0" xfId="0" applyFont="1" applyFill="1" applyAlignment="1" quotePrefix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/>
    <xf numFmtId="167" fontId="4" fillId="0" borderId="0" xfId="22" applyNumberFormat="1" applyFont="1" applyFill="1" applyBorder="1" applyAlignment="1">
      <alignment/>
      <protection/>
    </xf>
    <xf numFmtId="0" fontId="4" fillId="5" borderId="1" xfId="22" applyNumberFormat="1" applyFont="1" applyFill="1" applyBorder="1" applyAlignment="1">
      <alignment/>
      <protection/>
    </xf>
    <xf numFmtId="166" fontId="4" fillId="0" borderId="1" xfId="22" applyNumberFormat="1" applyFont="1" applyFill="1" applyBorder="1" applyAlignment="1">
      <alignment/>
      <protection/>
    </xf>
    <xf numFmtId="164" fontId="4" fillId="0" borderId="1" xfId="15" applyNumberFormat="1" applyFont="1" applyFill="1" applyBorder="1" applyAlignment="1">
      <alignment/>
    </xf>
    <xf numFmtId="165" fontId="4" fillId="2" borderId="0" xfId="0" applyNumberFormat="1" applyFont="1" applyFill="1"/>
    <xf numFmtId="166" fontId="4" fillId="2" borderId="1" xfId="22" applyNumberFormat="1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horizontal="left" vertical="center" wrapText="1"/>
    </xf>
    <xf numFmtId="166" fontId="4" fillId="0" borderId="0" xfId="0" applyNumberFormat="1" applyFont="1"/>
    <xf numFmtId="0" fontId="4" fillId="0" borderId="0" xfId="0" applyNumberFormat="1" applyFont="1" applyFill="1" applyBorder="1"/>
    <xf numFmtId="166" fontId="4" fillId="3" borderId="1" xfId="22" applyNumberFormat="1" applyFont="1" applyFill="1" applyBorder="1" applyAlignment="1">
      <alignment/>
      <protection/>
    </xf>
    <xf numFmtId="0" fontId="6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165" fontId="4" fillId="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0" fontId="4" fillId="0" borderId="1" xfId="0" applyFont="1" applyBorder="1"/>
    <xf numFmtId="0" fontId="4" fillId="0" borderId="13" xfId="0" applyFont="1" applyBorder="1"/>
    <xf numFmtId="166" fontId="4" fillId="0" borderId="13" xfId="22" applyNumberFormat="1" applyFont="1" applyFill="1" applyBorder="1" applyAlignment="1">
      <alignment/>
      <protection/>
    </xf>
    <xf numFmtId="0" fontId="4" fillId="3" borderId="0" xfId="22" applyNumberFormat="1" applyFont="1" applyFill="1" applyBorder="1" applyAlignment="1">
      <alignment/>
      <protection/>
    </xf>
    <xf numFmtId="166" fontId="4" fillId="3" borderId="0" xfId="22" applyNumberFormat="1" applyFont="1" applyFill="1" applyBorder="1" applyAlignment="1">
      <alignment/>
      <protection/>
    </xf>
    <xf numFmtId="166" fontId="4" fillId="9" borderId="1" xfId="22" applyNumberFormat="1" applyFont="1" applyFill="1" applyBorder="1" applyAlignment="1">
      <alignment/>
      <protection/>
    </xf>
    <xf numFmtId="0" fontId="4" fillId="5" borderId="14" xfId="22" applyNumberFormat="1" applyFont="1" applyFill="1" applyBorder="1" applyAlignment="1">
      <alignment/>
      <protection/>
    </xf>
    <xf numFmtId="166" fontId="4" fillId="0" borderId="15" xfId="22" applyNumberFormat="1" applyFont="1" applyFill="1" applyBorder="1" applyAlignment="1">
      <alignment/>
      <protection/>
    </xf>
    <xf numFmtId="166" fontId="4" fillId="9" borderId="13" xfId="22" applyNumberFormat="1" applyFont="1" applyFill="1" applyBorder="1" applyAlignment="1">
      <alignment/>
      <protection/>
    </xf>
    <xf numFmtId="4" fontId="4" fillId="0" borderId="0" xfId="0" applyNumberFormat="1" applyFont="1"/>
    <xf numFmtId="0" fontId="6" fillId="0" borderId="0" xfId="27" applyNumberFormat="1" applyFont="1" applyFill="1" applyBorder="1" applyAlignment="1">
      <alignment/>
      <protection/>
    </xf>
    <xf numFmtId="0" fontId="4" fillId="0" borderId="0" xfId="27" applyFont="1">
      <alignment/>
      <protection/>
    </xf>
    <xf numFmtId="0" fontId="4" fillId="0" borderId="0" xfId="27" applyNumberFormat="1" applyFont="1" applyFill="1" applyBorder="1" applyAlignment="1">
      <alignment/>
      <protection/>
    </xf>
    <xf numFmtId="167" fontId="4" fillId="0" borderId="0" xfId="27" applyNumberFormat="1" applyFont="1" applyFill="1" applyBorder="1" applyAlignment="1">
      <alignment/>
      <protection/>
    </xf>
    <xf numFmtId="0" fontId="4" fillId="5" borderId="1" xfId="27" applyNumberFormat="1" applyFont="1" applyFill="1" applyBorder="1" applyAlignment="1">
      <alignment/>
      <protection/>
    </xf>
    <xf numFmtId="0" fontId="4" fillId="3" borderId="0" xfId="27" applyNumberFormat="1" applyFont="1" applyFill="1" applyBorder="1" applyAlignment="1">
      <alignment/>
      <protection/>
    </xf>
    <xf numFmtId="3" fontId="4" fillId="0" borderId="1" xfId="27" applyNumberFormat="1" applyFont="1" applyFill="1" applyBorder="1" applyAlignment="1">
      <alignment/>
      <protection/>
    </xf>
    <xf numFmtId="3" fontId="4" fillId="3" borderId="0" xfId="27" applyNumberFormat="1" applyFont="1" applyFill="1" applyBorder="1" applyAlignment="1">
      <alignment/>
      <protection/>
    </xf>
    <xf numFmtId="0" fontId="4" fillId="0" borderId="1" xfId="27" applyNumberFormat="1" applyFont="1" applyFill="1" applyBorder="1" applyAlignment="1">
      <alignment/>
      <protection/>
    </xf>
    <xf numFmtId="0" fontId="4" fillId="3" borderId="0" xfId="27" applyFont="1" applyFill="1" applyBorder="1">
      <alignment/>
      <protection/>
    </xf>
    <xf numFmtId="0" fontId="4" fillId="0" borderId="13" xfId="27" applyNumberFormat="1" applyFont="1" applyFill="1" applyBorder="1" applyAlignment="1">
      <alignment/>
      <protection/>
    </xf>
    <xf numFmtId="0" fontId="4" fillId="0" borderId="0" xfId="25" applyNumberFormat="1" applyFont="1" applyFill="1" applyBorder="1" applyAlignment="1">
      <alignment/>
      <protection/>
    </xf>
    <xf numFmtId="0" fontId="4" fillId="0" borderId="0" xfId="25" applyFont="1">
      <alignment/>
      <protection/>
    </xf>
    <xf numFmtId="167" fontId="4" fillId="0" borderId="0" xfId="25" applyNumberFormat="1" applyFont="1" applyFill="1" applyBorder="1" applyAlignment="1">
      <alignment/>
      <protection/>
    </xf>
    <xf numFmtId="0" fontId="4" fillId="5" borderId="1" xfId="25" applyNumberFormat="1" applyFont="1" applyFill="1" applyBorder="1" applyAlignment="1">
      <alignment/>
      <protection/>
    </xf>
    <xf numFmtId="3" fontId="4" fillId="0" borderId="1" xfId="25" applyNumberFormat="1" applyFont="1" applyFill="1" applyBorder="1" applyAlignment="1">
      <alignment/>
      <protection/>
    </xf>
    <xf numFmtId="0" fontId="4" fillId="0" borderId="1" xfId="25" applyNumberFormat="1" applyFont="1" applyFill="1" applyBorder="1" applyAlignment="1">
      <alignment/>
      <protection/>
    </xf>
    <xf numFmtId="166" fontId="4" fillId="0" borderId="1" xfId="25" applyNumberFormat="1" applyFont="1" applyFill="1" applyBorder="1" applyAlignment="1">
      <alignment/>
      <protection/>
    </xf>
    <xf numFmtId="0" fontId="6" fillId="0" borderId="0" xfId="25" applyNumberFormat="1" applyFont="1" applyFill="1" applyBorder="1" applyAlignment="1">
      <alignment/>
      <protection/>
    </xf>
    <xf numFmtId="4" fontId="4" fillId="0" borderId="1" xfId="25" applyNumberFormat="1" applyFont="1" applyFill="1" applyBorder="1" applyAlignment="1">
      <alignment/>
      <protection/>
    </xf>
    <xf numFmtId="0" fontId="4" fillId="5" borderId="1" xfId="25" applyFont="1" applyFill="1" applyBorder="1" applyAlignment="1">
      <alignment/>
      <protection/>
    </xf>
    <xf numFmtId="0" fontId="4" fillId="5" borderId="1" xfId="25" applyFont="1" applyFill="1" applyBorder="1" applyAlignment="1">
      <alignment wrapText="1"/>
      <protection/>
    </xf>
    <xf numFmtId="166" fontId="4" fillId="3" borderId="1" xfId="25" applyNumberFormat="1" applyFont="1" applyFill="1" applyBorder="1" applyAlignment="1">
      <alignment/>
      <protection/>
    </xf>
    <xf numFmtId="3" fontId="4" fillId="0" borderId="1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4" fillId="5" borderId="1" xfId="0" applyNumberFormat="1" applyFont="1" applyFill="1" applyBorder="1" applyAlignment="1">
      <alignment/>
    </xf>
    <xf numFmtId="0" fontId="4" fillId="5" borderId="16" xfId="25" applyNumberFormat="1" applyFont="1" applyFill="1" applyBorder="1" applyAlignment="1">
      <alignment/>
      <protection/>
    </xf>
    <xf numFmtId="0" fontId="4" fillId="5" borderId="13" xfId="25" applyNumberFormat="1" applyFont="1" applyFill="1" applyBorder="1" applyAlignment="1">
      <alignment/>
      <protection/>
    </xf>
    <xf numFmtId="0" fontId="4" fillId="5" borderId="0" xfId="25" applyNumberFormat="1" applyFont="1" applyFill="1" applyBorder="1" applyAlignment="1">
      <alignment/>
      <protection/>
    </xf>
    <xf numFmtId="0" fontId="4" fillId="5" borderId="17" xfId="25" applyNumberFormat="1" applyFont="1" applyFill="1" applyBorder="1" applyAlignment="1">
      <alignment/>
      <protection/>
    </xf>
    <xf numFmtId="166" fontId="4" fillId="8" borderId="1" xfId="25" applyNumberFormat="1" applyFont="1" applyFill="1" applyBorder="1" applyAlignment="1">
      <alignment/>
      <protection/>
    </xf>
    <xf numFmtId="0" fontId="4" fillId="8" borderId="0" xfId="25" applyNumberFormat="1" applyFont="1" applyFill="1" applyBorder="1" applyAlignment="1">
      <alignment/>
      <protection/>
    </xf>
    <xf numFmtId="0" fontId="4" fillId="8" borderId="0" xfId="25" applyFont="1" applyFill="1">
      <alignment/>
      <protection/>
    </xf>
    <xf numFmtId="167" fontId="4" fillId="8" borderId="0" xfId="25" applyNumberFormat="1" applyFont="1" applyFill="1" applyBorder="1" applyAlignment="1">
      <alignment/>
      <protection/>
    </xf>
    <xf numFmtId="0" fontId="4" fillId="3" borderId="0" xfId="0" applyNumberFormat="1" applyFont="1" applyFill="1" applyBorder="1" applyAlignment="1">
      <alignment/>
    </xf>
    <xf numFmtId="0" fontId="4" fillId="8" borderId="1" xfId="25" applyNumberFormat="1" applyFont="1" applyFill="1" applyBorder="1" applyAlignment="1">
      <alignment/>
      <protection/>
    </xf>
    <xf numFmtId="4" fontId="4" fillId="0" borderId="1" xfId="0" applyNumberFormat="1" applyFont="1" applyFill="1" applyBorder="1" applyAlignment="1">
      <alignment/>
    </xf>
    <xf numFmtId="4" fontId="4" fillId="8" borderId="1" xfId="25" applyNumberFormat="1" applyFont="1" applyFill="1" applyBorder="1" applyAlignment="1">
      <alignment/>
      <protection/>
    </xf>
    <xf numFmtId="166" fontId="4" fillId="0" borderId="1" xfId="0" applyNumberFormat="1" applyFont="1" applyFill="1" applyBorder="1" applyAlignment="1">
      <alignment/>
    </xf>
    <xf numFmtId="4" fontId="4" fillId="8" borderId="1" xfId="0" applyNumberFormat="1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0" fontId="4" fillId="8" borderId="0" xfId="0" applyNumberFormat="1" applyFont="1" applyFill="1" applyBorder="1" applyAlignment="1">
      <alignment/>
    </xf>
    <xf numFmtId="167" fontId="4" fillId="8" borderId="0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4" fillId="5" borderId="14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5" borderId="13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5" borderId="16" xfId="0" applyNumberFormat="1" applyFont="1" applyFill="1" applyBorder="1" applyAlignment="1">
      <alignment/>
    </xf>
    <xf numFmtId="0" fontId="4" fillId="5" borderId="18" xfId="0" applyNumberFormat="1" applyFont="1" applyFill="1" applyBorder="1" applyAlignment="1">
      <alignment/>
    </xf>
    <xf numFmtId="0" fontId="4" fillId="10" borderId="18" xfId="0" applyNumberFormat="1" applyFont="1" applyFill="1" applyBorder="1" applyAlignment="1">
      <alignment/>
    </xf>
    <xf numFmtId="0" fontId="4" fillId="5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5" borderId="15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4" fillId="6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5" borderId="1" xfId="25" applyNumberFormat="1" applyFont="1" applyFill="1" applyBorder="1" applyAlignment="1">
      <alignment horizontal="left"/>
      <protection/>
    </xf>
    <xf numFmtId="3" fontId="4" fillId="1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0" xfId="0" applyFont="1" applyFill="1" applyBorder="1"/>
    <xf numFmtId="0" fontId="4" fillId="10" borderId="0" xfId="0" applyFont="1" applyFill="1" applyBorder="1"/>
    <xf numFmtId="0" fontId="4" fillId="0" borderId="1" xfId="0" applyFont="1" applyFill="1" applyBorder="1"/>
    <xf numFmtId="0" fontId="4" fillId="10" borderId="0" xfId="0" applyFont="1" applyFill="1"/>
    <xf numFmtId="166" fontId="4" fillId="0" borderId="23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0" xfId="27" applyFont="1" applyFill="1" applyBorder="1">
      <alignment/>
      <protection/>
    </xf>
    <xf numFmtId="166" fontId="4" fillId="0" borderId="0" xfId="27" applyNumberFormat="1" applyFont="1" applyFill="1" applyBorder="1" applyAlignment="1">
      <alignment/>
      <protection/>
    </xf>
    <xf numFmtId="166" fontId="4" fillId="2" borderId="13" xfId="27" applyNumberFormat="1" applyFont="1" applyFill="1" applyBorder="1" applyAlignment="1">
      <alignment/>
      <protection/>
    </xf>
    <xf numFmtId="166" fontId="4" fillId="0" borderId="13" xfId="27" applyNumberFormat="1" applyFont="1" applyFill="1" applyBorder="1" applyAlignment="1">
      <alignment/>
      <protection/>
    </xf>
    <xf numFmtId="166" fontId="4" fillId="0" borderId="1" xfId="27" applyNumberFormat="1" applyFont="1" applyFill="1" applyBorder="1" applyAlignment="1">
      <alignment/>
      <protection/>
    </xf>
    <xf numFmtId="166" fontId="4" fillId="2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166" fontId="4" fillId="10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4" fontId="4" fillId="1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  <cellStyle name="Normal 7" xfId="24"/>
    <cellStyle name="Standard 2" xfId="25"/>
    <cellStyle name="Standard 3" xfId="26"/>
    <cellStyle name="Standard 4" xfId="27"/>
    <cellStyle name="Standard 5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"/>
          <c:y val="0.111"/>
          <c:w val="0.68425"/>
          <c:h val="0.75175"/>
        </c:manualLayout>
      </c:layout>
      <c:pieChart>
        <c:varyColors val="1"/>
        <c:ser>
          <c:idx val="0"/>
          <c:order val="0"/>
          <c:spPr>
            <a:solidFill>
              <a:srgbClr val="00AFAC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 w="12700">
                <a:noFill/>
                <a:prstDash val="solid"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 w="12700">
                <a:noFill/>
                <a:prstDash val="solid"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2700">
                <a:noFill/>
                <a:prstDash val="solid"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2700">
                <a:noFill/>
                <a:prstDash val="solid"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solid"/>
                <a:round/>
              </a:ln>
            </c:spPr>
          </c:dPt>
          <c:dPt>
            <c:idx val="5"/>
            <c:spPr>
              <a:solidFill>
                <a:srgbClr val="B7E2E1"/>
              </a:solidFill>
              <a:ln w="12700">
                <a:solidFill>
                  <a:srgbClr val="B7E2E1"/>
                </a:solidFill>
                <a:prstDash val="solid"/>
              </a:ln>
            </c:spPr>
          </c:dPt>
          <c:dLbls>
            <c:numFmt formatCode="0\ 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1'!$B$81:$B$88</c:f>
              <c:strCache/>
            </c:strRef>
          </c:cat>
          <c:val>
            <c:numRef>
              <c:f>'Figure 1'!$C$81:$C$88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65"/>
          <c:w val="0.93725"/>
          <c:h val="0.62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AFAC"/>
            </a:solidFill>
            <a:ln w="12700">
              <a:solidFill>
                <a:srgbClr val="00AFA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8'!$B$72:$B$105</c:f>
              <c:strCache/>
            </c:strRef>
          </c:cat>
          <c:val>
            <c:numRef>
              <c:f>'Figure 8'!$C$72:$C$105</c:f>
              <c:numCache/>
            </c:numRef>
          </c:val>
        </c:ser>
        <c:overlap val="100"/>
        <c:gapWidth val="82"/>
        <c:axId val="7704389"/>
        <c:axId val="2230638"/>
      </c:barChart>
      <c:lineChart>
        <c:grouping val="standard"/>
        <c:varyColors val="0"/>
        <c:ser>
          <c:idx val="1"/>
          <c:order val="1"/>
          <c:spPr>
            <a:ln w="222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8'!$B$72:$B$105</c:f>
              <c:strCache/>
            </c:strRef>
          </c:cat>
          <c:val>
            <c:numRef>
              <c:f>'Figure 8'!$D$72:$D$105</c:f>
              <c:numCache/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7704389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195"/>
          <c:w val="0.94025"/>
          <c:h val="0.60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AFAC"/>
            </a:solidFill>
            <a:ln w="12700">
              <a:solidFill>
                <a:srgbClr val="00AFA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9'!$B$73:$B$108</c:f>
              <c:strCache/>
            </c:strRef>
          </c:cat>
          <c:val>
            <c:numRef>
              <c:f>'Figure 9'!$C$73:$C$108</c:f>
              <c:numCache/>
            </c:numRef>
          </c:val>
        </c:ser>
        <c:overlap val="100"/>
        <c:gapWidth val="82"/>
        <c:axId val="20075743"/>
        <c:axId val="46463960"/>
      </c:barChart>
      <c:lineChart>
        <c:grouping val="standard"/>
        <c:varyColors val="0"/>
        <c:ser>
          <c:idx val="1"/>
          <c:order val="1"/>
          <c:spPr>
            <a:ln w="222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9'!$B$73:$B$108</c:f>
              <c:strCache/>
            </c:strRef>
          </c:cat>
          <c:val>
            <c:numRef>
              <c:f>'Figure 9'!$D$73:$D$108</c:f>
              <c:numCache/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20075743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2'!$B$94</c:f>
              <c:strCache>
                <c:ptCount val="1"/>
                <c:pt idx="0">
                  <c:v>Paper and cardboard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2'!$C$93:$L$93</c:f>
              <c:strCache/>
            </c:strRef>
          </c:cat>
          <c:val>
            <c:numRef>
              <c:f>'Figure 2'!$C$94:$L$94</c:f>
              <c:numCache/>
            </c:numRef>
          </c:val>
        </c:ser>
        <c:ser>
          <c:idx val="4"/>
          <c:order val="1"/>
          <c:tx>
            <c:strRef>
              <c:f>'Figure 2'!$B$95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2'!$C$93:$L$93</c:f>
              <c:strCache/>
            </c:strRef>
          </c:cat>
          <c:val>
            <c:numRef>
              <c:f>'Figure 2'!$C$95:$L$95</c:f>
              <c:numCache/>
            </c:numRef>
          </c:val>
        </c:ser>
        <c:ser>
          <c:idx val="1"/>
          <c:order val="2"/>
          <c:tx>
            <c:strRef>
              <c:f>'Figure 2'!$B$96</c:f>
              <c:strCache>
                <c:ptCount val="1"/>
                <c:pt idx="0">
                  <c:v>Plastic </c:v>
                </c:pt>
              </c:strCache>
            </c:strRef>
          </c:tx>
          <c:spPr>
            <a:solidFill>
              <a:schemeClr val="accent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2'!$C$93:$L$93</c:f>
              <c:strCache/>
            </c:strRef>
          </c:cat>
          <c:val>
            <c:numRef>
              <c:f>'Figure 2'!$C$96:$L$96</c:f>
              <c:numCache/>
            </c:numRef>
          </c:val>
        </c:ser>
        <c:ser>
          <c:idx val="2"/>
          <c:order val="3"/>
          <c:tx>
            <c:strRef>
              <c:f>'Figure 2'!$B$97</c:f>
              <c:strCache>
                <c:ptCount val="1"/>
                <c:pt idx="0">
                  <c:v>Wood </c:v>
                </c:pt>
              </c:strCache>
            </c:strRef>
          </c:tx>
          <c:spPr>
            <a:solidFill>
              <a:schemeClr val="accent4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2'!$C$93:$L$93</c:f>
              <c:strCache/>
            </c:strRef>
          </c:cat>
          <c:val>
            <c:numRef>
              <c:f>'Figure 2'!$C$97:$L$97</c:f>
              <c:numCache/>
            </c:numRef>
          </c:val>
        </c:ser>
        <c:ser>
          <c:idx val="3"/>
          <c:order val="4"/>
          <c:tx>
            <c:strRef>
              <c:f>'Figure 2'!$B$98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chemeClr val="accent5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2'!$C$93:$L$93</c:f>
              <c:strCache/>
            </c:strRef>
          </c:cat>
          <c:val>
            <c:numRef>
              <c:f>'Figure 2'!$C$98:$L$98</c:f>
              <c:numCache/>
            </c:numRef>
          </c:val>
        </c:ser>
        <c:axId val="19986165"/>
        <c:axId val="45657758"/>
      </c:areaChart>
      <c:catAx>
        <c:axId val="199861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86165"/>
        <c:crosses val="autoZero"/>
        <c:crossBetween val="midCat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'Figure 3'!$B$74</c:f>
              <c:strCache>
                <c:ptCount val="1"/>
                <c:pt idx="0">
                  <c:v>Total packaging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3'!$C$74:$L$74</c:f>
              <c:numCache/>
            </c:numRef>
          </c:val>
          <c:smooth val="0"/>
        </c:ser>
        <c:ser>
          <c:idx val="3"/>
          <c:order val="1"/>
          <c:tx>
            <c:strRef>
              <c:f>'Figure 3'!$B$75</c:f>
              <c:strCache>
                <c:ptCount val="1"/>
                <c:pt idx="0">
                  <c:v>Paper and cardboard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3'!$C$75:$L$75</c:f>
              <c:numCache/>
            </c:numRef>
          </c:val>
          <c:smooth val="0"/>
        </c:ser>
        <c:ser>
          <c:idx val="5"/>
          <c:order val="2"/>
          <c:tx>
            <c:strRef>
              <c:f>'Figure 3'!$B$76</c:f>
              <c:strCache>
                <c:ptCount val="1"/>
                <c:pt idx="0">
                  <c:v>Glass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3'!$C$76:$L$76</c:f>
              <c:numCache/>
            </c:numRef>
          </c:val>
          <c:smooth val="0"/>
        </c:ser>
        <c:ser>
          <c:idx val="2"/>
          <c:order val="3"/>
          <c:tx>
            <c:strRef>
              <c:f>'Figure 3'!$B$77</c:f>
              <c:strCache>
                <c:ptCount val="1"/>
                <c:pt idx="0">
                  <c:v>Plastic 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3'!$C$77:$L$77</c:f>
              <c:numCache/>
            </c:numRef>
          </c:val>
          <c:smooth val="0"/>
        </c:ser>
        <c:ser>
          <c:idx val="1"/>
          <c:order val="4"/>
          <c:tx>
            <c:strRef>
              <c:f>'Figure 3'!$B$78</c:f>
              <c:strCache>
                <c:ptCount val="1"/>
                <c:pt idx="0">
                  <c:v>Wood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3'!$C$78:$L$78</c:f>
              <c:numCache/>
            </c:numRef>
          </c:val>
          <c:smooth val="0"/>
        </c:ser>
        <c:ser>
          <c:idx val="0"/>
          <c:order val="5"/>
          <c:tx>
            <c:strRef>
              <c:f>'Figure 3'!$B$79</c:f>
              <c:strCache>
                <c:ptCount val="1"/>
                <c:pt idx="0">
                  <c:v>Metal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3'!$C$73:$L$73</c:f>
              <c:strCache/>
            </c:strRef>
          </c:cat>
          <c:val>
            <c:numRef>
              <c:f>'Figure 3'!$C$79:$L$79</c:f>
              <c:numCache/>
            </c:numRef>
          </c:val>
          <c:smooth val="0"/>
        </c:ser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6663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4'!$B$78</c:f>
              <c:strCache>
                <c:ptCount val="1"/>
                <c:pt idx="0">
                  <c:v>Waste generated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4'!$C$77:$L$77</c:f>
              <c:strCache/>
            </c:strRef>
          </c:cat>
          <c:val>
            <c:numRef>
              <c:f>'Figure 4'!$C$78:$L$78</c:f>
              <c:numCache/>
            </c:numRef>
          </c:val>
          <c:smooth val="0"/>
        </c:ser>
        <c:ser>
          <c:idx val="1"/>
          <c:order val="1"/>
          <c:tx>
            <c:strRef>
              <c:f>'Figure 4'!$B$79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4'!$C$77:$L$77</c:f>
              <c:strCache/>
            </c:strRef>
          </c:cat>
          <c:val>
            <c:numRef>
              <c:f>'Figure 4'!$C$79:$L$79</c:f>
              <c:numCache/>
            </c:numRef>
          </c:val>
          <c:smooth val="0"/>
        </c:ser>
        <c:ser>
          <c:idx val="0"/>
          <c:order val="2"/>
          <c:tx>
            <c:strRef>
              <c:f>'Figure 4'!$B$80</c:f>
              <c:strCache>
                <c:ptCount val="1"/>
                <c:pt idx="0">
                  <c:v>Recycled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4'!$C$77:$L$77</c:f>
              <c:strCache/>
            </c:strRef>
          </c:cat>
          <c:val>
            <c:numRef>
              <c:f>'Figure 4'!$C$80:$L$80</c:f>
              <c:numCache/>
            </c:numRef>
          </c:val>
          <c:smooth val="0"/>
        </c:ser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17993"/>
        <c:crosses val="autoZero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5'!$B$76</c:f>
              <c:strCache>
                <c:ptCount val="1"/>
                <c:pt idx="0">
                  <c:v>Recovery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5'!$C$75:$L$75</c:f>
              <c:strCache/>
            </c:strRef>
          </c:cat>
          <c:val>
            <c:numRef>
              <c:f>'Figure 5'!$C$76:$L$76</c:f>
              <c:numCache/>
            </c:numRef>
          </c:val>
          <c:smooth val="0"/>
        </c:ser>
        <c:ser>
          <c:idx val="0"/>
          <c:order val="1"/>
          <c:tx>
            <c:strRef>
              <c:f>'Figure 5'!$B$77</c:f>
              <c:strCache>
                <c:ptCount val="1"/>
                <c:pt idx="0">
                  <c:v>Recycling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5'!$C$75:$L$75</c:f>
              <c:strCache/>
            </c:strRef>
          </c:cat>
          <c:val>
            <c:numRef>
              <c:f>'Figure 5'!$C$77:$L$77</c:f>
              <c:numCache/>
            </c:numRef>
          </c:val>
          <c:smooth val="0"/>
        </c:ser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5718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6'!$P$90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6'!$O$91:$O$122</c:f>
              <c:strCache/>
            </c:strRef>
          </c:cat>
          <c:val>
            <c:numRef>
              <c:f>'Figure 6'!$P$91:$P$122</c:f>
              <c:numCache/>
            </c:numRef>
          </c:val>
        </c:ser>
        <c:ser>
          <c:idx val="1"/>
          <c:order val="1"/>
          <c:tx>
            <c:strRef>
              <c:f>'Figure 6'!$Q$90</c:f>
              <c:strCache>
                <c:ptCount val="1"/>
                <c:pt idx="0">
                  <c:v>Incineration at waste incinerators with energy recovery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6'!$O$91:$O$122</c:f>
              <c:strCache/>
            </c:strRef>
          </c:cat>
          <c:val>
            <c:numRef>
              <c:f>'Figure 6'!$Q$91:$Q$122</c:f>
              <c:numCache/>
            </c:numRef>
          </c:val>
        </c:ser>
        <c:ser>
          <c:idx val="2"/>
          <c:order val="2"/>
          <c:tx>
            <c:strRef>
              <c:f>'Figure 6'!$R$90</c:f>
              <c:strCache>
                <c:ptCount val="1"/>
                <c:pt idx="0">
                  <c:v>Energy recovery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6'!$O$91:$O$122</c:f>
              <c:strCache/>
            </c:strRef>
          </c:cat>
          <c:val>
            <c:numRef>
              <c:f>'Figure 6'!$R$91:$R$122</c:f>
              <c:numCache/>
            </c:numRef>
          </c:val>
        </c:ser>
        <c:ser>
          <c:idx val="3"/>
          <c:order val="3"/>
          <c:tx>
            <c:strRef>
              <c:f>'Figure 6'!$S$90</c:f>
              <c:strCache>
                <c:ptCount val="1"/>
                <c:pt idx="0">
                  <c:v>Other forms of recovery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6'!$O$91:$O$122</c:f>
              <c:strCache/>
            </c:strRef>
          </c:cat>
          <c:val>
            <c:numRef>
              <c:f>'Figure 6'!$S$91:$S$122</c:f>
              <c:numCache/>
            </c:numRef>
          </c:val>
        </c:ser>
        <c:overlap val="100"/>
        <c:gapWidth val="82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90333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75"/>
          <c:y val="0.0195"/>
          <c:w val="0.934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 (deleted from SE)'!$B$60:$B$94</c:f>
              <c:strCache>
                <c:ptCount val="1"/>
                <c:pt idx="0">
                  <c:v>EU-28 Germany Belgium Austria Netherlands Finland Slovenia Luxembourg Ireland Sweden Denmark Estonia Italy France Czech Republic Spain United Kingdom Slovakia Portugal Hungary Cyprus Lithuania Greece Bulgaria Croatia Romania (¹) Latvia Poland Malta Norway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 (deleted from SE)'!$B$60:$B$94</c:f>
              <c:strCache/>
            </c:strRef>
          </c:cat>
          <c:val>
            <c:numRef>
              <c:f>'Figure 8 (deleted from SE)'!$C$60:$C$94</c:f>
              <c:numCache/>
            </c:numRef>
          </c:val>
        </c:ser>
        <c:overlap val="100"/>
        <c:gapWidth val="82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448567"/>
        <c:crosses val="autoZero"/>
        <c:crossBetween val="between"/>
        <c:dispUnits/>
      </c:valAx>
      <c:spPr>
        <a:solidFill>
          <a:schemeClr val="bg1"/>
        </a:solidFill>
      </c:spPr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45"/>
          <c:w val="0.936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FAC"/>
            </a:solidFill>
            <a:ln>
              <a:solidFill>
                <a:srgbClr val="00AFA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 (deleted from SE)'!$B$61:$B$95</c:f>
              <c:strCache/>
            </c:strRef>
          </c:cat>
          <c:val>
            <c:numRef>
              <c:f>'Figure 9 (deleted from SE)'!$C$61:$C$95</c:f>
              <c:numCache/>
            </c:numRef>
          </c:val>
        </c:ser>
        <c:gapWidth val="82"/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64145"/>
        <c:crosses val="autoZero"/>
        <c:crossBetween val="between"/>
        <c:dispUnits/>
      </c:valAx>
      <c:spPr>
        <a:solidFill>
          <a:schemeClr val="bg1"/>
        </a:solidFill>
      </c:spPr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225"/>
          <c:w val="0.94825"/>
          <c:h val="0.6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7'!$M$85</c:f>
              <c:strCache>
                <c:ptCount val="1"/>
                <c:pt idx="0">
                  <c:v>Generated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1270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7'!$L$86:$L$119</c:f>
              <c:strCache/>
            </c:strRef>
          </c:cat>
          <c:val>
            <c:numRef>
              <c:f>'Figure 7'!$M$86:$M$119</c:f>
              <c:numCache/>
            </c:numRef>
          </c:val>
        </c:ser>
        <c:ser>
          <c:idx val="1"/>
          <c:order val="1"/>
          <c:tx>
            <c:strRef>
              <c:f>'Figure 7'!$N$85</c:f>
              <c:strCache>
                <c:ptCount val="1"/>
                <c:pt idx="0">
                  <c:v>Recycled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1270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7'!$L$86:$L$119</c:f>
              <c:strCache/>
            </c:strRef>
          </c:cat>
          <c:val>
            <c:numRef>
              <c:f>'Figure 7'!$N$86:$N$119</c:f>
              <c:numCache/>
            </c:numRef>
          </c:val>
        </c:ser>
        <c:gapWidth val="82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90348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57150</xdr:rowOff>
    </xdr:from>
    <xdr:to>
      <xdr:col>7</xdr:col>
      <xdr:colOff>180975</xdr:colOff>
      <xdr:row>26</xdr:row>
      <xdr:rowOff>28575</xdr:rowOff>
    </xdr:to>
    <xdr:graphicFrame macro="">
      <xdr:nvGraphicFramePr>
        <xdr:cNvPr id="129693" name="Diagramm 1"/>
        <xdr:cNvGraphicFramePr/>
      </xdr:nvGraphicFramePr>
      <xdr:xfrm>
        <a:off x="628650" y="381000"/>
        <a:ext cx="52197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4</xdr:row>
      <xdr:rowOff>0</xdr:rowOff>
    </xdr:from>
    <xdr:to>
      <xdr:col>13</xdr:col>
      <xdr:colOff>285750</xdr:colOff>
      <xdr:row>27</xdr:row>
      <xdr:rowOff>123825</xdr:rowOff>
    </xdr:to>
    <xdr:graphicFrame macro="">
      <xdr:nvGraphicFramePr>
        <xdr:cNvPr id="4179101" name="Diagramm 1"/>
        <xdr:cNvGraphicFramePr/>
      </xdr:nvGraphicFramePr>
      <xdr:xfrm>
        <a:off x="590550" y="628650"/>
        <a:ext cx="7620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0.15625</cdr:y>
    </cdr:from>
    <cdr:to>
      <cdr:x>0.876</cdr:x>
      <cdr:y>0.534</cdr:y>
    </cdr:to>
    <cdr:grpSp>
      <cdr:nvGrpSpPr>
        <cdr:cNvPr id="20" name="Group 19"/>
        <cdr:cNvGrpSpPr/>
      </cdr:nvGrpSpPr>
      <cdr:grpSpPr>
        <a:xfrm>
          <a:off x="5524500" y="600075"/>
          <a:ext cx="1152525" cy="1457325"/>
          <a:chOff x="5524500" y="567573"/>
          <a:chExt cx="1151503" cy="1372370"/>
        </a:xfrm>
      </cdr:grpSpPr>
      <cdr:cxnSp macro="">
        <cdr:nvCxnSpPr>
          <cdr:cNvPr id="5" name="Gerade Verbindung 4"/>
          <cdr:cNvCxnSpPr/>
        </cdr:nvCxnSpPr>
        <cdr:spPr>
          <a:xfrm>
            <a:off x="5524500" y="1928278"/>
            <a:ext cx="1151503" cy="0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sp macro="" textlink="">
        <cdr:nvSpPr>
          <cdr:cNvPr id="7" name="Textfeld 1"/>
          <cdr:cNvSpPr txBox="1"/>
        </cdr:nvSpPr>
        <cdr:spPr>
          <a:xfrm>
            <a:off x="5640226" y="567573"/>
            <a:ext cx="931278" cy="216148"/>
          </a:xfrm>
          <a:prstGeom prst="rect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2">
            <a:schemeClr val="accent2"/>
          </a:lnRef>
          <a:fillRef idx="1">
            <a:schemeClr val="bg1"/>
          </a:fillRef>
          <a:effectRef idx="0">
            <a:schemeClr val="accent2"/>
          </a:effectRef>
          <a:fontRef idx="minor">
            <a:schemeClr val="tx1"/>
          </a:fontRef>
        </cdr:style>
        <cdr:txBody>
          <a:bodyPr wrap="none" rtlCol="0" anchor="ctr"/>
          <a:lstStyle/>
          <a:p>
            <a:pPr algn="ctr" rtl="0">
              <a:defRPr sz="1000"/>
            </a:pPr>
            <a:r>
              <a:rPr lang="en-GB" sz="1200" b="1" i="0" u="none" strike="noStrike" baseline="0">
                <a:solidFill>
                  <a:schemeClr val="accent2"/>
                </a:solidFill>
                <a:latin typeface="Calibri"/>
              </a:rPr>
              <a:t>2001 target</a:t>
            </a:r>
          </a:p>
        </cdr:txBody>
      </cdr:sp>
      <cdr:cxnSp macro="">
        <cdr:nvCxnSpPr>
          <cdr:cNvPr id="6" name="Gerade Verbindung 5"/>
          <cdr:cNvCxnSpPr/>
        </cdr:nvCxnSpPr>
        <cdr:spPr>
          <a:xfrm>
            <a:off x="6102842" y="794700"/>
            <a:ext cx="0" cy="1145243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0.1085</cdr:x>
      <cdr:y>0.09325</cdr:y>
    </cdr:from>
    <cdr:to>
      <cdr:x>0.69</cdr:x>
      <cdr:y>0.33025</cdr:y>
    </cdr:to>
    <cdr:grpSp>
      <cdr:nvGrpSpPr>
        <cdr:cNvPr id="13" name="Group 12"/>
        <cdr:cNvGrpSpPr/>
      </cdr:nvGrpSpPr>
      <cdr:grpSpPr>
        <a:xfrm>
          <a:off x="819150" y="352425"/>
          <a:ext cx="4429125" cy="914400"/>
          <a:chOff x="827372" y="342621"/>
          <a:chExt cx="4431640" cy="870174"/>
        </a:xfrm>
      </cdr:grpSpPr>
      <cdr:cxnSp macro="">
        <cdr:nvCxnSpPr>
          <cdr:cNvPr id="3" name="Gerade Verbindung 2"/>
          <cdr:cNvCxnSpPr/>
        </cdr:nvCxnSpPr>
        <cdr:spPr>
          <a:xfrm>
            <a:off x="827372" y="1201265"/>
            <a:ext cx="4431640" cy="11530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sp macro="" textlink="">
        <cdr:nvSpPr>
          <cdr:cNvPr id="4" name="Textfeld 1"/>
          <cdr:cNvSpPr txBox="1"/>
        </cdr:nvSpPr>
        <cdr:spPr>
          <a:xfrm>
            <a:off x="2588949" y="342621"/>
            <a:ext cx="907378" cy="207972"/>
          </a:xfrm>
          <a:prstGeom prst="rect">
            <a:avLst/>
          </a:prstGeom>
          <a:solidFill>
            <a:srgbClr val="FFFFFF"/>
          </a:solidFill>
          <a:ln w="22225">
            <a:solidFill>
              <a:schemeClr val="accent2"/>
            </a:solidFill>
            <a:headEnd type="none"/>
            <a:tailEnd type="none"/>
          </a:ln>
        </cdr:spPr>
        <cdr:txBody>
          <a:bodyPr wrap="none" rtlCol="0" anchor="ctr"/>
          <a:lstStyle/>
          <a:p>
            <a:pPr algn="ctr" rtl="0">
              <a:defRPr sz="1000"/>
            </a:pPr>
            <a:r>
              <a:rPr lang="en-GB" sz="1200" b="1" i="0" u="none" strike="noStrike" baseline="0">
                <a:solidFill>
                  <a:schemeClr val="accent2"/>
                </a:solidFill>
                <a:latin typeface="Calibri"/>
              </a:rPr>
              <a:t>2008 target</a:t>
            </a:r>
          </a:p>
        </cdr:txBody>
      </cdr:sp>
      <cdr:cxnSp macro="">
        <cdr:nvCxnSpPr>
          <cdr:cNvPr id="9" name="Gerade Verbindung 8"/>
          <cdr:cNvCxnSpPr/>
        </cdr:nvCxnSpPr>
        <cdr:spPr>
          <a:xfrm flipV="1">
            <a:off x="3043192" y="556901"/>
            <a:ext cx="0" cy="643494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581025</xdr:colOff>
      <xdr:row>3</xdr:row>
      <xdr:rowOff>104775</xdr:rowOff>
    </xdr:from>
    <xdr:to>
      <xdr:col>13</xdr:col>
      <xdr:colOff>276225</xdr:colOff>
      <xdr:row>27</xdr:row>
      <xdr:rowOff>76200</xdr:rowOff>
    </xdr:to>
    <xdr:graphicFrame macro="">
      <xdr:nvGraphicFramePr>
        <xdr:cNvPr id="4155550" name="Diagramm 1"/>
        <xdr:cNvGraphicFramePr/>
      </xdr:nvGraphicFramePr>
      <xdr:xfrm>
        <a:off x="581025" y="571500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19050</xdr:rowOff>
    </xdr:from>
    <xdr:to>
      <xdr:col>10</xdr:col>
      <xdr:colOff>2400300</xdr:colOff>
      <xdr:row>26</xdr:row>
      <xdr:rowOff>57150</xdr:rowOff>
    </xdr:to>
    <xdr:graphicFrame macro="">
      <xdr:nvGraphicFramePr>
        <xdr:cNvPr id="1116443" name="Diagramm 2"/>
        <xdr:cNvGraphicFramePr/>
      </xdr:nvGraphicFramePr>
      <xdr:xfrm>
        <a:off x="752475" y="495300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0.57975</cdr:x>
      <cdr:y>0.10225</cdr:y>
    </cdr:from>
    <cdr:to>
      <cdr:x>0.73475</cdr:x>
      <cdr:y>0.30875</cdr:y>
    </cdr:to>
    <cdr:grpSp>
      <cdr:nvGrpSpPr>
        <cdr:cNvPr id="3" name="Group 2"/>
        <cdr:cNvGrpSpPr/>
      </cdr:nvGrpSpPr>
      <cdr:grpSpPr>
        <a:xfrm>
          <a:off x="4762500" y="371475"/>
          <a:ext cx="1276350" cy="762000"/>
          <a:chOff x="4419225" y="371477"/>
          <a:chExt cx="1181180" cy="750685"/>
        </a:xfrm>
      </cdr:grpSpPr>
      <cdr:sp macro="" textlink="">
        <cdr:nvSpPr>
          <cdr:cNvPr id="199694" name="Text Box 14"/>
          <cdr:cNvSpPr txBox="1">
            <a:spLocks noChangeArrowheads="1"/>
          </cdr:cNvSpPr>
        </cdr:nvSpPr>
        <cdr:spPr bwMode="auto">
          <a:xfrm>
            <a:off x="4419225" y="371477"/>
            <a:ext cx="1181180" cy="180915"/>
          </a:xfrm>
          <a:prstGeom prst="rect">
            <a:avLst/>
          </a:prstGeom>
          <a:noFill/>
          <a:ln w="22225">
            <a:solidFill>
              <a:schemeClr val="accent2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cdr:spPr>
        <cdr:txBody>
          <a:bodyPr wrap="square" lIns="18288" tIns="22860" rIns="0" bIns="0" anchor="ctr" upright="1">
            <a:noAutofit/>
          </a:bodyPr>
          <a:lstStyle/>
          <a:p>
            <a:pPr algn="ctr" rtl="0">
              <a:defRPr sz="1000"/>
            </a:pPr>
            <a:r>
              <a:rPr lang="en-GB" sz="1050" b="1" i="0" u="none" strike="noStrike" baseline="0">
                <a:solidFill>
                  <a:schemeClr val="accent2"/>
                </a:solidFill>
                <a:latin typeface="Arial"/>
                <a:cs typeface="Arial"/>
              </a:rPr>
              <a:t>2008 target - 55 %</a:t>
            </a:r>
            <a:endParaRPr lang="en-GB" sz="1100" b="1" i="0" u="none" strike="noStrike" baseline="0">
              <a:solidFill>
                <a:schemeClr val="accent2"/>
              </a:solidFill>
              <a:latin typeface="+mn-lt"/>
              <a:cs typeface="Arial"/>
            </a:endParaRPr>
          </a:p>
        </cdr:txBody>
      </cdr:sp>
      <cdr:cxnSp macro="">
        <cdr:nvCxnSpPr>
          <cdr:cNvPr id="16" name="Gerade Verbindung 8"/>
          <cdr:cNvCxnSpPr/>
        </cdr:nvCxnSpPr>
        <cdr:spPr>
          <a:xfrm>
            <a:off x="4966111" y="549389"/>
            <a:ext cx="2953" cy="572773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13</xdr:col>
      <xdr:colOff>323850</xdr:colOff>
      <xdr:row>26</xdr:row>
      <xdr:rowOff>66675</xdr:rowOff>
    </xdr:to>
    <xdr:graphicFrame macro="">
      <xdr:nvGraphicFramePr>
        <xdr:cNvPr id="196944" name="Diagramm 2"/>
        <xdr:cNvGraphicFramePr/>
      </xdr:nvGraphicFramePr>
      <xdr:xfrm>
        <a:off x="628650" y="552450"/>
        <a:ext cx="8229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0.0865</cdr:y>
    </cdr:from>
    <cdr:to>
      <cdr:x>0.62875</cdr:x>
      <cdr:y>0.25675</cdr:y>
    </cdr:to>
    <cdr:grpSp>
      <cdr:nvGrpSpPr>
        <cdr:cNvPr id="3" name="Group 2"/>
        <cdr:cNvGrpSpPr/>
      </cdr:nvGrpSpPr>
      <cdr:grpSpPr>
        <a:xfrm>
          <a:off x="3990975" y="323850"/>
          <a:ext cx="1247775" cy="657225"/>
          <a:chOff x="3670778" y="314331"/>
          <a:chExt cx="1139613" cy="619131"/>
        </a:xfrm>
      </cdr:grpSpPr>
      <cdr:sp macro="" textlink="">
        <cdr:nvSpPr>
          <cdr:cNvPr id="22" name="Text Box 14"/>
          <cdr:cNvSpPr txBox="1">
            <a:spLocks noChangeArrowheads="1"/>
          </cdr:cNvSpPr>
        </cdr:nvSpPr>
        <cdr:spPr bwMode="auto">
          <a:xfrm>
            <a:off x="3670778" y="314331"/>
            <a:ext cx="1139613" cy="209576"/>
          </a:xfrm>
          <a:prstGeom prst="rect">
            <a:avLst/>
          </a:prstGeom>
          <a:noFill/>
          <a:ln w="22225">
            <a:solidFill>
              <a:schemeClr val="accent2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cdr:spPr>
        <cdr:txBody>
          <a:bodyPr wrap="square" lIns="18288" tIns="22860" rIns="0" bIns="0" anchor="ctr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1050" b="1" i="0" u="none" strike="noStrike" baseline="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2008 target - 60 %</a:t>
            </a:r>
          </a:p>
        </cdr:txBody>
      </cdr:sp>
      <cdr:cxnSp macro="">
        <cdr:nvCxnSpPr>
          <cdr:cNvPr id="23" name="Gerade Verbindung 8"/>
          <cdr:cNvCxnSpPr/>
        </cdr:nvCxnSpPr>
        <cdr:spPr>
          <a:xfrm flipH="1">
            <a:off x="4201553" y="542945"/>
            <a:ext cx="0" cy="390517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66675</xdr:rowOff>
    </xdr:from>
    <xdr:to>
      <xdr:col>13</xdr:col>
      <xdr:colOff>304800</xdr:colOff>
      <xdr:row>27</xdr:row>
      <xdr:rowOff>38100</xdr:rowOff>
    </xdr:to>
    <xdr:graphicFrame macro="">
      <xdr:nvGraphicFramePr>
        <xdr:cNvPr id="206162" name="Diagramm 2"/>
        <xdr:cNvGraphicFramePr/>
      </xdr:nvGraphicFramePr>
      <xdr:xfrm>
        <a:off x="609600" y="542925"/>
        <a:ext cx="8343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11</xdr:col>
      <xdr:colOff>647700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628650" y="542925"/>
        <a:ext cx="7620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28650" y="581025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0.74825</cdr:y>
    </cdr:from>
    <cdr:to>
      <cdr:x>0.1375</cdr:x>
      <cdr:y>1</cdr:y>
    </cdr:to>
    <cdr:sp macro="" textlink="">
      <cdr:nvSpPr>
        <cdr:cNvPr id="2" name="TextBox 1"/>
        <cdr:cNvSpPr txBox="1"/>
      </cdr:nvSpPr>
      <cdr:spPr>
        <a:xfrm>
          <a:off x="133350" y="2886075"/>
          <a:ext cx="914400" cy="971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0.01875</cdr:x>
      <cdr:y>0.77875</cdr:y>
    </cdr:from>
    <cdr:to>
      <cdr:x>0.04375</cdr:x>
      <cdr:y>0.86125</cdr:y>
    </cdr:to>
    <cdr:grpSp>
      <cdr:nvGrpSpPr>
        <cdr:cNvPr id="7" name="Group 6"/>
        <cdr:cNvGrpSpPr/>
      </cdr:nvGrpSpPr>
      <cdr:grpSpPr>
        <a:xfrm>
          <a:off x="142875" y="3000375"/>
          <a:ext cx="190500" cy="314325"/>
          <a:chOff x="142875" y="2829606"/>
          <a:chExt cx="190500" cy="299357"/>
        </a:xfrm>
      </cdr:grpSpPr>
      <cdr:sp macro="" textlink="">
        <cdr:nvSpPr>
          <cdr:cNvPr id="3" name="TextBox 2"/>
          <cdr:cNvSpPr txBox="1"/>
        </cdr:nvSpPr>
        <cdr:spPr>
          <a:xfrm>
            <a:off x="142875" y="2889477"/>
            <a:ext cx="190500" cy="239486"/>
          </a:xfrm>
          <a:prstGeom prst="rect">
            <a:avLst/>
          </a:prstGeom>
          <a:solidFill>
            <a:srgbClr val="FFFFFF"/>
          </a:solidFill>
          <a:ln>
            <a:noFill/>
          </a:ln>
        </cdr:spPr>
        <cdr:txBody>
          <a:bodyPr vertOverflow="clip" wrap="none" rtlCol="0"/>
          <a:lstStyle/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endParaRPr lang="en-GB" sz="11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cxnSp macro="">
        <cdr:nvCxnSpPr>
          <cdr:cNvPr id="5" name="Straight Connector 4"/>
          <cdr:cNvCxnSpPr/>
        </cdr:nvCxnSpPr>
        <cdr:spPr>
          <a:xfrm flipH="1">
            <a:off x="171450" y="2829606"/>
            <a:ext cx="125206" cy="49020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cxnSp macro="">
        <cdr:nvCxnSpPr>
          <cdr:cNvPr id="6" name="Straight Connector 5"/>
          <cdr:cNvCxnSpPr/>
        </cdr:nvCxnSpPr>
        <cdr:spPr>
          <a:xfrm flipH="1">
            <a:off x="170545" y="2875632"/>
            <a:ext cx="125206" cy="49020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13</xdr:col>
      <xdr:colOff>314325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619125" y="600075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0.771</cdr:y>
    </cdr:from>
    <cdr:to>
      <cdr:x>0.03375</cdr:x>
      <cdr:y>0.86925</cdr:y>
    </cdr:to>
    <cdr:grpSp>
      <cdr:nvGrpSpPr>
        <cdr:cNvPr id="6" name="Group 5"/>
        <cdr:cNvGrpSpPr/>
      </cdr:nvGrpSpPr>
      <cdr:grpSpPr>
        <a:xfrm>
          <a:off x="66675" y="2981325"/>
          <a:ext cx="190500" cy="381000"/>
          <a:chOff x="66521" y="2828558"/>
          <a:chExt cx="190061" cy="359551"/>
        </a:xfrm>
      </cdr:grpSpPr>
      <cdr:sp macro="" textlink="">
        <cdr:nvSpPr>
          <cdr:cNvPr id="2" name="TextBox 1"/>
          <cdr:cNvSpPr txBox="1"/>
        </cdr:nvSpPr>
        <cdr:spPr>
          <a:xfrm>
            <a:off x="66521" y="2927075"/>
            <a:ext cx="190061" cy="261034"/>
          </a:xfrm>
          <a:prstGeom prst="rect">
            <a:avLst/>
          </a:prstGeom>
          <a:solidFill>
            <a:srgbClr val="FFFFFF"/>
          </a:solidFill>
          <a:ln>
            <a:noFill/>
          </a:ln>
        </cdr:spPr>
        <cdr:txBody>
          <a:bodyPr vertOverflow="clip" wrap="none" rtlCol="0"/>
          <a:lstStyle/>
          <a:p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</a:p>
        </cdr:txBody>
      </cdr:sp>
      <cdr:cxnSp macro="">
        <cdr:nvCxnSpPr>
          <cdr:cNvPr id="4" name="Straight Connector 3"/>
          <cdr:cNvCxnSpPr/>
        </cdr:nvCxnSpPr>
        <cdr:spPr>
          <a:xfrm flipH="1">
            <a:off x="88663" y="2828558"/>
            <a:ext cx="124537" cy="51326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cxnSp macro="">
        <cdr:nvCxnSpPr>
          <cdr:cNvPr id="5" name="Straight Connector 4"/>
          <cdr:cNvCxnSpPr/>
        </cdr:nvCxnSpPr>
        <cdr:spPr>
          <a:xfrm flipH="1">
            <a:off x="94745" y="2878985"/>
            <a:ext cx="124537" cy="51326"/>
          </a:xfrm>
          <a:prstGeom prst="line">
            <a:avLst/>
          </a:prstGeom>
          <a:ln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104775</xdr:rowOff>
    </xdr:from>
    <xdr:to>
      <xdr:col>13</xdr:col>
      <xdr:colOff>333375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638175" y="590550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79</xdr:row>
      <xdr:rowOff>0</xdr:rowOff>
    </xdr:from>
    <xdr:ext cx="914400" cy="247650"/>
    <xdr:sp macro="" textlink="">
      <xdr:nvSpPr>
        <xdr:cNvPr id="3" name="Textfeld 1"/>
        <xdr:cNvSpPr txBox="1"/>
      </xdr:nvSpPr>
      <xdr:spPr>
        <a:xfrm>
          <a:off x="5048250" y="12782550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914400" cy="266700"/>
    <xdr:sp macro="" textlink="">
      <xdr:nvSpPr>
        <xdr:cNvPr id="4" name="Textfeld 1"/>
        <xdr:cNvSpPr txBox="1"/>
      </xdr:nvSpPr>
      <xdr:spPr>
        <a:xfrm>
          <a:off x="5048250" y="127825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4</xdr:col>
      <xdr:colOff>266700</xdr:colOff>
      <xdr:row>77</xdr:row>
      <xdr:rowOff>0</xdr:rowOff>
    </xdr:from>
    <xdr:ext cx="885825" cy="247650"/>
    <xdr:sp macro="" textlink="">
      <xdr:nvSpPr>
        <xdr:cNvPr id="5" name="Textfeld 1"/>
        <xdr:cNvSpPr txBox="1"/>
      </xdr:nvSpPr>
      <xdr:spPr>
        <a:xfrm>
          <a:off x="3438525" y="12477750"/>
          <a:ext cx="88582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1</xdr:col>
      <xdr:colOff>19050</xdr:colOff>
      <xdr:row>3</xdr:row>
      <xdr:rowOff>76200</xdr:rowOff>
    </xdr:from>
    <xdr:to>
      <xdr:col>10</xdr:col>
      <xdr:colOff>571500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28650" y="552450"/>
        <a:ext cx="7877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0.15725</cdr:y>
    </cdr:from>
    <cdr:to>
      <cdr:x>0.87675</cdr:x>
      <cdr:y>0.361</cdr:y>
    </cdr:to>
    <cdr:grpSp>
      <cdr:nvGrpSpPr>
        <cdr:cNvPr id="20" name="Group 19"/>
        <cdr:cNvGrpSpPr/>
      </cdr:nvGrpSpPr>
      <cdr:grpSpPr>
        <a:xfrm>
          <a:off x="5505450" y="600075"/>
          <a:ext cx="1171575" cy="781050"/>
          <a:chOff x="5529409" y="564231"/>
          <a:chExt cx="1173340" cy="730230"/>
        </a:xfrm>
      </cdr:grpSpPr>
      <cdr:cxnSp macro="">
        <cdr:nvCxnSpPr>
          <cdr:cNvPr id="5" name="Gerade Verbindung 4"/>
          <cdr:cNvCxnSpPr/>
        </cdr:nvCxnSpPr>
        <cdr:spPr>
          <a:xfrm flipV="1">
            <a:off x="5529409" y="1291175"/>
            <a:ext cx="1173340" cy="3286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sp macro="" textlink="">
        <cdr:nvSpPr>
          <cdr:cNvPr id="7" name="Textfeld 1"/>
          <cdr:cNvSpPr txBox="1"/>
        </cdr:nvSpPr>
        <cdr:spPr>
          <a:xfrm>
            <a:off x="5652023" y="564231"/>
            <a:ext cx="934272" cy="210671"/>
          </a:xfrm>
          <a:prstGeom prst="rect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2">
            <a:schemeClr val="accent2"/>
          </a:lnRef>
          <a:fillRef idx="1">
            <a:schemeClr val="bg1"/>
          </a:fillRef>
          <a:effectRef idx="0">
            <a:schemeClr val="accent2"/>
          </a:effectRef>
          <a:fontRef idx="minor">
            <a:schemeClr val="tx1"/>
          </a:fontRef>
        </cdr:style>
        <cdr:txBody>
          <a:bodyPr wrap="none" rtlCol="0" anchor="ctr"/>
          <a:lstStyle/>
          <a:p>
            <a:pPr algn="ctr" rtl="0">
              <a:defRPr sz="1000"/>
            </a:pPr>
            <a:r>
              <a:rPr lang="en-GB" sz="1200" b="1" i="0" u="none" strike="noStrike" baseline="0">
                <a:solidFill>
                  <a:schemeClr val="accent2"/>
                </a:solidFill>
                <a:latin typeface="Calibri"/>
              </a:rPr>
              <a:t>2001 target</a:t>
            </a:r>
          </a:p>
        </cdr:txBody>
      </cdr:sp>
      <cdr:cxnSp macro="">
        <cdr:nvCxnSpPr>
          <cdr:cNvPr id="6" name="Gerade Verbindung 5"/>
          <cdr:cNvCxnSpPr/>
        </cdr:nvCxnSpPr>
        <cdr:spPr>
          <a:xfrm>
            <a:off x="6127519" y="782022"/>
            <a:ext cx="2053" cy="497469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0.11075</cdr:x>
      <cdr:y>0.0275</cdr:y>
    </cdr:from>
    <cdr:to>
      <cdr:x>0.6925</cdr:x>
      <cdr:y>0.29</cdr:y>
    </cdr:to>
    <cdr:grpSp>
      <cdr:nvGrpSpPr>
        <cdr:cNvPr id="19" name="Group 18"/>
        <cdr:cNvGrpSpPr/>
      </cdr:nvGrpSpPr>
      <cdr:grpSpPr>
        <a:xfrm>
          <a:off x="838200" y="104775"/>
          <a:ext cx="4429125" cy="1009650"/>
          <a:chOff x="847727" y="99001"/>
          <a:chExt cx="4445787" cy="940869"/>
        </a:xfrm>
      </cdr:grpSpPr>
      <cdr:cxnSp macro="">
        <cdr:nvCxnSpPr>
          <cdr:cNvPr id="3" name="Gerade Verbindung 2"/>
          <cdr:cNvCxnSpPr/>
        </cdr:nvCxnSpPr>
        <cdr:spPr>
          <a:xfrm>
            <a:off x="847727" y="1039870"/>
            <a:ext cx="4445787" cy="0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cdr:style>
      </cdr:cxnSp>
      <cdr:sp macro="" textlink="">
        <cdr:nvSpPr>
          <cdr:cNvPr id="4" name="Textfeld 1"/>
          <cdr:cNvSpPr txBox="1"/>
        </cdr:nvSpPr>
        <cdr:spPr>
          <a:xfrm>
            <a:off x="2597144" y="99001"/>
            <a:ext cx="915832" cy="197347"/>
          </a:xfrm>
          <a:prstGeom prst="rect">
            <a:avLst/>
          </a:prstGeom>
          <a:solidFill>
            <a:srgbClr val="FFFFFF"/>
          </a:solidFill>
          <a:ln w="22225">
            <a:solidFill>
              <a:schemeClr val="accent2"/>
            </a:solidFill>
            <a:headEnd type="none"/>
            <a:tailEnd type="none"/>
          </a:ln>
        </cdr:spPr>
        <cdr:txBody>
          <a:bodyPr wrap="none" rtlCol="0" anchor="ctr"/>
          <a:lstStyle/>
          <a:p>
            <a:pPr algn="ctr" rtl="0">
              <a:defRPr sz="1000"/>
            </a:pPr>
            <a:r>
              <a:rPr lang="en-GB" sz="1200" b="1" i="0" u="none" strike="noStrike" baseline="0">
                <a:solidFill>
                  <a:schemeClr val="accent2"/>
                </a:solidFill>
                <a:latin typeface="Calibri"/>
              </a:rPr>
              <a:t>2008 target</a:t>
            </a:r>
          </a:p>
        </cdr:txBody>
      </cdr:sp>
      <cdr:cxnSp macro="">
        <cdr:nvCxnSpPr>
          <cdr:cNvPr id="9" name="Gerade Verbindung 8"/>
          <cdr:cNvCxnSpPr>
            <a:stCxn id="4" idx="2"/>
          </cdr:cNvCxnSpPr>
        </cdr:nvCxnSpPr>
        <cdr:spPr>
          <a:xfrm>
            <a:off x="3055060" y="296348"/>
            <a:ext cx="6669" cy="741875"/>
          </a:xfrm>
          <a:prstGeom prst="line">
            <a:avLst/>
          </a:prstGeom>
          <a:ln w="22225">
            <a:solidFill>
              <a:schemeClr val="accent2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waste/data/wastestreams/packaging_waste" TargetMode="External" /><Relationship Id="rId2" Type="http://schemas.openxmlformats.org/officeDocument/2006/relationships/hyperlink" Target="http://eur-lex.europa.eu/LexUriServ/LexUriServ.do?uri=CELEX:31994L0062:EN:NOT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showGridLines="0" tabSelected="1" workbookViewId="0" topLeftCell="A1"/>
  </sheetViews>
  <sheetFormatPr defaultColWidth="9.140625" defaultRowHeight="12.75"/>
  <cols>
    <col min="1" max="1" width="9.140625" style="4" customWidth="1"/>
    <col min="2" max="2" width="20.8515625" style="4" customWidth="1"/>
    <col min="3" max="3" width="17.28125" style="4" customWidth="1"/>
    <col min="4" max="4" width="9.8515625" style="4" bestFit="1" customWidth="1"/>
    <col min="5" max="7" width="9.28125" style="4" bestFit="1" customWidth="1"/>
    <col min="8" max="8" width="15.00390625" style="4" customWidth="1"/>
    <col min="9" max="16384" width="9.140625" style="4" customWidth="1"/>
  </cols>
  <sheetData>
    <row r="1" ht="12.75">
      <c r="B1" s="75" t="s">
        <v>210</v>
      </c>
    </row>
    <row r="2" ht="12.75">
      <c r="B2" s="4" t="s">
        <v>38</v>
      </c>
    </row>
    <row r="28" ht="12.75">
      <c r="B28" s="4" t="s">
        <v>222</v>
      </c>
    </row>
    <row r="29" ht="12.75">
      <c r="B29" s="1" t="s">
        <v>120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1" ht="12.75">
      <c r="L61" s="65"/>
    </row>
    <row r="63" spans="2:3" ht="12.75">
      <c r="B63" s="64" t="s">
        <v>135</v>
      </c>
      <c r="C63" s="46"/>
    </row>
    <row r="64" ht="12.75">
      <c r="B64" s="4" t="s">
        <v>165</v>
      </c>
    </row>
    <row r="65" s="36" customFormat="1" ht="12.75"/>
    <row r="68" spans="2:8" s="36" customFormat="1" ht="12.75">
      <c r="B68" s="108" t="s">
        <v>166</v>
      </c>
      <c r="C68" s="109"/>
      <c r="G68" s="110"/>
      <c r="H68" s="109"/>
    </row>
    <row r="69" s="36" customFormat="1" ht="12.75"/>
    <row r="70" spans="2:8" s="36" customFormat="1" ht="12.75">
      <c r="B70" s="110" t="s">
        <v>66</v>
      </c>
      <c r="C70" s="111">
        <v>42825.78519675926</v>
      </c>
      <c r="G70" s="110"/>
      <c r="H70" s="111"/>
    </row>
    <row r="71" spans="2:8" s="36" customFormat="1" ht="12.75">
      <c r="B71" s="110" t="s">
        <v>65</v>
      </c>
      <c r="C71" s="111">
        <v>42863.676068229164</v>
      </c>
      <c r="G71" s="110"/>
      <c r="H71" s="111"/>
    </row>
    <row r="72" spans="2:8" s="36" customFormat="1" ht="12.75">
      <c r="B72" s="110" t="s">
        <v>95</v>
      </c>
      <c r="C72" s="110" t="s">
        <v>52</v>
      </c>
      <c r="E72" s="49"/>
      <c r="G72" s="110"/>
      <c r="H72" s="110"/>
    </row>
    <row r="73" s="36" customFormat="1" ht="12.75">
      <c r="E73" s="49"/>
    </row>
    <row r="74" spans="2:8" s="36" customFormat="1" ht="12.75">
      <c r="B74" s="110" t="s">
        <v>125</v>
      </c>
      <c r="C74" s="110" t="s">
        <v>64</v>
      </c>
      <c r="E74" s="49"/>
      <c r="G74" s="110"/>
      <c r="H74" s="110"/>
    </row>
    <row r="75" spans="2:8" s="36" customFormat="1" ht="12.75">
      <c r="B75" s="110" t="s">
        <v>50</v>
      </c>
      <c r="C75" s="110" t="s">
        <v>63</v>
      </c>
      <c r="E75" s="49"/>
      <c r="G75" s="110"/>
      <c r="H75" s="110"/>
    </row>
    <row r="76" spans="2:8" s="36" customFormat="1" ht="12.75">
      <c r="B76" s="110" t="s">
        <v>49</v>
      </c>
      <c r="C76" s="110" t="s">
        <v>128</v>
      </c>
      <c r="E76" s="49"/>
      <c r="G76" s="110"/>
      <c r="H76" s="110"/>
    </row>
    <row r="77" spans="4:9" s="36" customFormat="1" ht="12.75">
      <c r="D77" s="47"/>
      <c r="E77" s="49"/>
      <c r="G77" s="16"/>
      <c r="H77" s="16"/>
      <c r="I77" s="16"/>
    </row>
    <row r="78" spans="2:9" s="36" customFormat="1" ht="12.75">
      <c r="B78" s="112" t="s">
        <v>116</v>
      </c>
      <c r="C78" s="112" t="s">
        <v>117</v>
      </c>
      <c r="D78" s="47"/>
      <c r="E78" s="49"/>
      <c r="G78" s="113"/>
      <c r="H78" s="113"/>
      <c r="I78" s="16"/>
    </row>
    <row r="79" spans="2:9" s="36" customFormat="1" ht="12.75">
      <c r="B79" s="112" t="s">
        <v>167</v>
      </c>
      <c r="C79" s="112" t="s">
        <v>168</v>
      </c>
      <c r="D79" s="48"/>
      <c r="E79" s="49"/>
      <c r="G79" s="113"/>
      <c r="H79" s="113"/>
      <c r="I79" s="16"/>
    </row>
    <row r="80" spans="2:9" s="36" customFormat="1" ht="12.75">
      <c r="B80" s="112" t="s">
        <v>61</v>
      </c>
      <c r="C80" s="114">
        <v>82706474</v>
      </c>
      <c r="D80" s="47"/>
      <c r="G80" s="113"/>
      <c r="H80" s="115"/>
      <c r="I80" s="16"/>
    </row>
    <row r="81" spans="2:9" s="36" customFormat="1" ht="12.75">
      <c r="B81" s="112" t="s">
        <v>137</v>
      </c>
      <c r="C81" s="114">
        <v>34051450</v>
      </c>
      <c r="D81" s="36">
        <f>C81*100/C80</f>
        <v>41.171444450648444</v>
      </c>
      <c r="G81" s="113"/>
      <c r="H81" s="115"/>
      <c r="I81" s="16"/>
    </row>
    <row r="82" spans="2:9" ht="12.75">
      <c r="B82" s="112" t="s">
        <v>29</v>
      </c>
      <c r="C82" s="114">
        <v>15741869</v>
      </c>
      <c r="D82" s="36">
        <f>C82*100/C80</f>
        <v>19.0334181094457</v>
      </c>
      <c r="G82" s="113"/>
      <c r="H82" s="115"/>
      <c r="I82" s="16"/>
    </row>
    <row r="83" spans="2:9" s="36" customFormat="1" ht="12.75">
      <c r="B83" s="112" t="s">
        <v>193</v>
      </c>
      <c r="C83" s="114">
        <v>15331473</v>
      </c>
      <c r="D83" s="36">
        <f>C83*100/C80</f>
        <v>18.537210279330733</v>
      </c>
      <c r="G83" s="113"/>
      <c r="H83" s="115"/>
      <c r="I83" s="16"/>
    </row>
    <row r="84" spans="2:9" s="36" customFormat="1" ht="12.75">
      <c r="B84" s="112" t="s">
        <v>37</v>
      </c>
      <c r="C84" s="114">
        <v>12816603</v>
      </c>
      <c r="D84" s="36">
        <f>C84*100/C80</f>
        <v>15.496493055670587</v>
      </c>
      <c r="G84" s="113"/>
      <c r="H84" s="115"/>
      <c r="I84" s="16"/>
    </row>
    <row r="85" spans="2:9" s="36" customFormat="1" ht="12.75">
      <c r="B85" s="112" t="s">
        <v>138</v>
      </c>
      <c r="C85" s="114">
        <v>4551949</v>
      </c>
      <c r="D85" s="36">
        <f>C85*100/C80</f>
        <v>5.503739646789923</v>
      </c>
      <c r="G85" s="113"/>
      <c r="H85" s="115"/>
      <c r="I85" s="16"/>
    </row>
    <row r="86" spans="2:9" s="35" customFormat="1" ht="12.75" hidden="1">
      <c r="B86" s="112" t="s">
        <v>55</v>
      </c>
      <c r="C86" s="116" t="s">
        <v>43</v>
      </c>
      <c r="G86" s="113"/>
      <c r="H86" s="113"/>
      <c r="I86" s="16"/>
    </row>
    <row r="87" spans="3:9" ht="12.75" hidden="1">
      <c r="G87" s="16"/>
      <c r="H87" s="16"/>
      <c r="I87" s="16"/>
    </row>
    <row r="88" spans="2:9" ht="12.75" hidden="1">
      <c r="B88" s="110" t="s">
        <v>90</v>
      </c>
      <c r="C88" s="109"/>
      <c r="G88" s="113"/>
      <c r="H88" s="117"/>
      <c r="I88" s="16"/>
    </row>
    <row r="89" spans="2:9" ht="12.75">
      <c r="B89" s="118" t="s">
        <v>55</v>
      </c>
      <c r="C89" s="118" t="s">
        <v>169</v>
      </c>
      <c r="D89" s="4">
        <f>SUM(D81:D88)</f>
        <v>99.74230554188539</v>
      </c>
      <c r="G89" s="113"/>
      <c r="H89" s="113"/>
      <c r="I89" s="16"/>
    </row>
    <row r="90" spans="7:9" ht="12.75">
      <c r="G90" s="16"/>
      <c r="H90" s="16"/>
      <c r="I90" s="16"/>
    </row>
    <row r="94" spans="3:8" ht="12.75">
      <c r="C94" s="6"/>
      <c r="D94" s="6"/>
      <c r="E94" s="6"/>
      <c r="F94" s="6"/>
      <c r="G94" s="6"/>
      <c r="H94" s="6"/>
    </row>
    <row r="95" spans="3:8" ht="12.75">
      <c r="C95" s="6"/>
      <c r="D95" s="6"/>
      <c r="E95" s="6"/>
      <c r="F95" s="6"/>
      <c r="G95" s="6"/>
      <c r="H95" s="6"/>
    </row>
    <row r="96" spans="3:8" ht="12.75">
      <c r="C96" s="6"/>
      <c r="D96" s="6"/>
      <c r="E96" s="7"/>
      <c r="F96" s="6"/>
      <c r="G96" s="6"/>
      <c r="H96" s="6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showGridLines="0" workbookViewId="0" topLeftCell="A1"/>
  </sheetViews>
  <sheetFormatPr defaultColWidth="9.140625" defaultRowHeight="12.75"/>
  <cols>
    <col min="1" max="16384" width="9.140625" style="4" customWidth="1"/>
  </cols>
  <sheetData>
    <row r="2" ht="12">
      <c r="B2" s="75" t="s">
        <v>153</v>
      </c>
    </row>
    <row r="3" ht="12">
      <c r="B3" s="4" t="s">
        <v>38</v>
      </c>
    </row>
    <row r="29" ht="12.75">
      <c r="B29" s="16" t="s">
        <v>148</v>
      </c>
    </row>
    <row r="30" ht="12.75">
      <c r="B30" s="4" t="s">
        <v>142</v>
      </c>
    </row>
    <row r="32" ht="12.75">
      <c r="L32" s="65"/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36"/>
      <c r="E47" s="36"/>
      <c r="F47" s="36"/>
    </row>
    <row r="48" spans="4:6" ht="12.75">
      <c r="D48" s="36"/>
      <c r="E48" s="36"/>
      <c r="F48" s="36"/>
    </row>
    <row r="49" spans="4:6" ht="12.75">
      <c r="D49" s="36"/>
      <c r="E49" s="36"/>
      <c r="F49" s="36"/>
    </row>
    <row r="50" spans="4:6" ht="12.75">
      <c r="D50" s="36"/>
      <c r="E50" s="36"/>
      <c r="F50" s="36"/>
    </row>
    <row r="51" spans="4:6" ht="12.75">
      <c r="D51" s="36"/>
      <c r="E51" s="36"/>
      <c r="F51" s="36"/>
    </row>
    <row r="52" spans="4:6" ht="12.75">
      <c r="D52" s="36"/>
      <c r="E52" s="36"/>
      <c r="F52" s="36"/>
    </row>
    <row r="55" ht="12.75">
      <c r="B55" s="68" t="s">
        <v>135</v>
      </c>
    </row>
    <row r="56" ht="12.75">
      <c r="B56" s="4" t="s">
        <v>154</v>
      </c>
    </row>
    <row r="60" ht="12.75">
      <c r="C60" s="4" t="s">
        <v>31</v>
      </c>
    </row>
    <row r="61" spans="2:3" ht="12.75">
      <c r="B61" s="4" t="s">
        <v>127</v>
      </c>
      <c r="C61" s="12">
        <v>65.3</v>
      </c>
    </row>
    <row r="62" ht="12.75">
      <c r="C62" s="12"/>
    </row>
    <row r="63" spans="2:3" ht="12.75">
      <c r="B63" s="4" t="s">
        <v>88</v>
      </c>
      <c r="C63" s="12">
        <v>78.7</v>
      </c>
    </row>
    <row r="64" spans="2:3" ht="12.75">
      <c r="B64" s="4" t="s">
        <v>70</v>
      </c>
      <c r="C64" s="12">
        <v>71.9</v>
      </c>
    </row>
    <row r="65" spans="2:3" ht="12.75">
      <c r="B65" s="4" t="s">
        <v>114</v>
      </c>
      <c r="C65" s="12">
        <v>71.8</v>
      </c>
    </row>
    <row r="66" spans="2:3" ht="12.75">
      <c r="B66" s="4" t="s">
        <v>75</v>
      </c>
      <c r="C66" s="12">
        <v>70.5</v>
      </c>
    </row>
    <row r="67" spans="2:3" ht="12.75">
      <c r="B67" s="4" t="s">
        <v>84</v>
      </c>
      <c r="C67" s="12">
        <v>70.2</v>
      </c>
    </row>
    <row r="68" spans="2:3" ht="12.75">
      <c r="B68" s="4" t="s">
        <v>87</v>
      </c>
      <c r="C68" s="12">
        <v>69.9</v>
      </c>
    </row>
    <row r="69" spans="2:3" ht="12.75">
      <c r="B69" s="4" t="s">
        <v>73</v>
      </c>
      <c r="C69" s="12">
        <v>69</v>
      </c>
    </row>
    <row r="70" spans="2:3" ht="12.75">
      <c r="B70" s="4" t="s">
        <v>80</v>
      </c>
      <c r="C70" s="12">
        <v>66.7</v>
      </c>
    </row>
    <row r="71" spans="2:3" ht="12.75">
      <c r="B71" s="4" t="s">
        <v>82</v>
      </c>
      <c r="C71" s="12">
        <v>66.6</v>
      </c>
    </row>
    <row r="72" spans="2:3" ht="12.75">
      <c r="B72" s="4" t="s">
        <v>74</v>
      </c>
      <c r="C72" s="12">
        <v>66.6</v>
      </c>
    </row>
    <row r="73" spans="2:3" ht="12.75">
      <c r="B73" s="4" t="s">
        <v>81</v>
      </c>
      <c r="C73" s="12">
        <v>66.4</v>
      </c>
    </row>
    <row r="74" spans="2:3" ht="12.75">
      <c r="B74" s="4" t="s">
        <v>72</v>
      </c>
      <c r="C74" s="12">
        <v>65.9</v>
      </c>
    </row>
    <row r="75" spans="2:3" ht="12.75">
      <c r="B75" s="4" t="s">
        <v>86</v>
      </c>
      <c r="C75" s="12">
        <v>64.8</v>
      </c>
    </row>
    <row r="76" spans="2:3" ht="12.75">
      <c r="B76" s="4" t="s">
        <v>69</v>
      </c>
      <c r="C76" s="12">
        <v>64.6</v>
      </c>
    </row>
    <row r="77" spans="2:3" ht="12.75">
      <c r="B77" s="4" t="s">
        <v>77</v>
      </c>
      <c r="C77" s="12">
        <v>62.8</v>
      </c>
    </row>
    <row r="78" spans="2:3" ht="12.75">
      <c r="B78" s="4" t="s">
        <v>45</v>
      </c>
      <c r="C78" s="12">
        <v>61.5</v>
      </c>
    </row>
    <row r="79" spans="2:3" ht="12.75">
      <c r="B79" s="4" t="s">
        <v>85</v>
      </c>
      <c r="C79" s="12">
        <v>58.4</v>
      </c>
    </row>
    <row r="80" spans="2:3" ht="12.75">
      <c r="B80" s="4" t="s">
        <v>71</v>
      </c>
      <c r="C80" s="12">
        <v>58</v>
      </c>
    </row>
    <row r="81" spans="2:3" ht="12.75">
      <c r="B81" s="4" t="s">
        <v>79</v>
      </c>
      <c r="C81" s="12">
        <v>56.6</v>
      </c>
    </row>
    <row r="82" spans="2:3" ht="12.75">
      <c r="B82" s="4" t="s">
        <v>78</v>
      </c>
      <c r="C82" s="12">
        <v>53.5</v>
      </c>
    </row>
    <row r="83" spans="2:3" ht="12.75">
      <c r="B83" s="4" t="s">
        <v>83</v>
      </c>
      <c r="C83" s="12">
        <v>52.4</v>
      </c>
    </row>
    <row r="84" spans="2:3" ht="12.75">
      <c r="B84" s="4" t="s">
        <v>76</v>
      </c>
      <c r="C84" s="12">
        <v>49.2</v>
      </c>
    </row>
    <row r="85" ht="12.75">
      <c r="C85" s="12"/>
    </row>
    <row r="86" spans="2:3" ht="12.75">
      <c r="B86" s="4" t="s">
        <v>35</v>
      </c>
      <c r="C86" s="12">
        <v>65.7</v>
      </c>
    </row>
    <row r="87" spans="2:3" ht="12.75">
      <c r="B87" s="4" t="s">
        <v>126</v>
      </c>
      <c r="C87" s="12">
        <v>58.8</v>
      </c>
    </row>
    <row r="88" spans="2:3" ht="12.75">
      <c r="B88" s="4" t="s">
        <v>143</v>
      </c>
      <c r="C88" s="12">
        <v>56.8</v>
      </c>
    </row>
    <row r="89" spans="2:3" ht="12.75">
      <c r="B89" s="4" t="s">
        <v>32</v>
      </c>
      <c r="C89" s="12">
        <v>51</v>
      </c>
    </row>
    <row r="90" spans="2:3" ht="12.75">
      <c r="B90" s="4" t="s">
        <v>34</v>
      </c>
      <c r="C90" s="12">
        <v>38.1</v>
      </c>
    </row>
    <row r="91" spans="2:3" ht="12.75">
      <c r="B91" s="4" t="s">
        <v>33</v>
      </c>
      <c r="C91" s="12">
        <v>36.1</v>
      </c>
    </row>
    <row r="92" ht="12.75">
      <c r="C92" s="12"/>
    </row>
    <row r="93" spans="2:3" ht="12.75">
      <c r="B93" s="4" t="s">
        <v>68</v>
      </c>
      <c r="C93" s="12">
        <v>54.5</v>
      </c>
    </row>
    <row r="94" spans="2:3" ht="12.75">
      <c r="B94" s="4" t="s">
        <v>44</v>
      </c>
      <c r="C94" s="12">
        <v>50.3</v>
      </c>
    </row>
    <row r="95" spans="2:3" ht="12.75">
      <c r="B95" s="4" t="s">
        <v>144</v>
      </c>
      <c r="C95" s="12">
        <v>41.8</v>
      </c>
    </row>
    <row r="102" spans="2:4" ht="12.75">
      <c r="B102" s="59" t="s">
        <v>67</v>
      </c>
      <c r="C102" s="3"/>
      <c r="D102" s="3"/>
    </row>
    <row r="104" spans="2:4" ht="12.75">
      <c r="B104" s="59" t="s">
        <v>66</v>
      </c>
      <c r="C104" s="69">
        <v>42429.68178240741</v>
      </c>
      <c r="D104" s="3"/>
    </row>
    <row r="105" spans="2:4" ht="12.75">
      <c r="B105" s="59" t="s">
        <v>65</v>
      </c>
      <c r="C105" s="69">
        <v>42500.65062891204</v>
      </c>
      <c r="D105" s="3"/>
    </row>
    <row r="106" spans="2:4" ht="12.75">
      <c r="B106" s="59" t="s">
        <v>95</v>
      </c>
      <c r="C106" s="59" t="s">
        <v>52</v>
      </c>
      <c r="D106" s="3"/>
    </row>
    <row r="108" spans="2:4" ht="12.75">
      <c r="B108" s="59" t="s">
        <v>48</v>
      </c>
      <c r="C108" s="59" t="s">
        <v>61</v>
      </c>
      <c r="D108" s="3"/>
    </row>
    <row r="109" spans="2:4" ht="12.75">
      <c r="B109" s="59" t="s">
        <v>125</v>
      </c>
      <c r="C109" s="59" t="s">
        <v>64</v>
      </c>
      <c r="D109" s="3"/>
    </row>
    <row r="110" spans="2:4" ht="12.75">
      <c r="B110" s="59" t="s">
        <v>49</v>
      </c>
      <c r="C110" s="59" t="s">
        <v>141</v>
      </c>
      <c r="D110" s="3"/>
    </row>
    <row r="112" spans="2:4" ht="12.75">
      <c r="B112" s="70" t="s">
        <v>50</v>
      </c>
      <c r="C112" s="70" t="s">
        <v>31</v>
      </c>
      <c r="D112" s="70" t="s">
        <v>31</v>
      </c>
    </row>
    <row r="113" spans="2:4" ht="12.75">
      <c r="B113" s="70" t="s">
        <v>47</v>
      </c>
      <c r="C113" s="70" t="s">
        <v>119</v>
      </c>
      <c r="D113" s="70" t="s">
        <v>136</v>
      </c>
    </row>
    <row r="114" spans="2:4" ht="12.75">
      <c r="B114" s="70" t="s">
        <v>117</v>
      </c>
      <c r="C114" s="74">
        <v>64.5</v>
      </c>
      <c r="D114" s="71">
        <v>65.3</v>
      </c>
    </row>
    <row r="115" spans="2:4" ht="12.75">
      <c r="B115" s="70" t="s">
        <v>88</v>
      </c>
      <c r="C115" s="74">
        <v>80.3</v>
      </c>
      <c r="D115" s="71">
        <v>78.7</v>
      </c>
    </row>
    <row r="116" spans="2:4" ht="12.75">
      <c r="B116" s="70" t="s">
        <v>35</v>
      </c>
      <c r="C116" s="74">
        <v>66.5</v>
      </c>
      <c r="D116" s="71">
        <v>65.7</v>
      </c>
    </row>
    <row r="117" spans="2:4" ht="12.75">
      <c r="B117" s="70" t="s">
        <v>87</v>
      </c>
      <c r="C117" s="74">
        <v>69.9</v>
      </c>
      <c r="D117" s="71">
        <v>69.9</v>
      </c>
    </row>
    <row r="118" spans="2:4" ht="12.75">
      <c r="B118" s="70" t="s">
        <v>86</v>
      </c>
      <c r="C118" s="74">
        <v>60.1</v>
      </c>
      <c r="D118" s="71">
        <v>64.8</v>
      </c>
    </row>
    <row r="119" spans="2:4" ht="12.75">
      <c r="B119" s="70" t="s">
        <v>91</v>
      </c>
      <c r="C119" s="74">
        <v>71.3</v>
      </c>
      <c r="D119" s="71">
        <v>71.8</v>
      </c>
    </row>
    <row r="120" spans="2:4" ht="12.75">
      <c r="B120" s="70" t="s">
        <v>85</v>
      </c>
      <c r="C120" s="74">
        <v>61.3</v>
      </c>
      <c r="D120" s="71">
        <v>58.4</v>
      </c>
    </row>
    <row r="121" spans="2:4" ht="12.75">
      <c r="B121" s="70" t="s">
        <v>84</v>
      </c>
      <c r="C121" s="74">
        <v>74</v>
      </c>
      <c r="D121" s="71">
        <v>70.2</v>
      </c>
    </row>
    <row r="122" spans="2:4" ht="12.75">
      <c r="B122" s="70" t="s">
        <v>83</v>
      </c>
      <c r="C122" s="74">
        <v>58.6</v>
      </c>
      <c r="D122" s="71">
        <v>52.4</v>
      </c>
    </row>
    <row r="123" spans="2:4" ht="12.75">
      <c r="B123" s="70" t="s">
        <v>82</v>
      </c>
      <c r="C123" s="74">
        <v>65.5</v>
      </c>
      <c r="D123" s="71">
        <v>66.6</v>
      </c>
    </row>
    <row r="124" spans="2:4" ht="12.75">
      <c r="B124" s="70" t="s">
        <v>81</v>
      </c>
      <c r="C124" s="74">
        <v>64.9</v>
      </c>
      <c r="D124" s="71">
        <v>66.4</v>
      </c>
    </row>
    <row r="125" spans="2:4" ht="12.75">
      <c r="B125" s="70" t="s">
        <v>126</v>
      </c>
      <c r="C125" s="74">
        <v>59.7</v>
      </c>
      <c r="D125" s="71">
        <v>58.8</v>
      </c>
    </row>
    <row r="126" spans="2:4" ht="12.75">
      <c r="B126" s="70" t="s">
        <v>80</v>
      </c>
      <c r="C126" s="74">
        <v>66.6</v>
      </c>
      <c r="D126" s="71">
        <v>66.7</v>
      </c>
    </row>
    <row r="127" spans="2:4" ht="12.75">
      <c r="B127" s="70" t="s">
        <v>79</v>
      </c>
      <c r="C127" s="74">
        <v>55.3</v>
      </c>
      <c r="D127" s="71">
        <v>56.6</v>
      </c>
    </row>
    <row r="128" spans="2:4" ht="12.75">
      <c r="B128" s="70" t="s">
        <v>32</v>
      </c>
      <c r="C128" s="74">
        <v>51.1</v>
      </c>
      <c r="D128" s="71">
        <v>51</v>
      </c>
    </row>
    <row r="129" spans="2:4" ht="12.75">
      <c r="B129" s="70" t="s">
        <v>78</v>
      </c>
      <c r="C129" s="74">
        <v>62.2</v>
      </c>
      <c r="D129" s="71">
        <v>53.5</v>
      </c>
    </row>
    <row r="130" spans="2:4" ht="12.75">
      <c r="B130" s="70" t="s">
        <v>77</v>
      </c>
      <c r="C130" s="74">
        <v>62.5</v>
      </c>
      <c r="D130" s="71">
        <v>62.8</v>
      </c>
    </row>
    <row r="131" spans="2:4" ht="12.75">
      <c r="B131" s="70" t="s">
        <v>76</v>
      </c>
      <c r="C131" s="74">
        <v>48.5</v>
      </c>
      <c r="D131" s="71">
        <v>49.2</v>
      </c>
    </row>
    <row r="132" spans="2:4" ht="12.75">
      <c r="B132" s="70" t="s">
        <v>34</v>
      </c>
      <c r="C132" s="74">
        <v>46.6</v>
      </c>
      <c r="D132" s="71">
        <v>38.1</v>
      </c>
    </row>
    <row r="133" spans="2:4" ht="12.75">
      <c r="B133" s="70" t="s">
        <v>75</v>
      </c>
      <c r="C133" s="74">
        <v>69.3</v>
      </c>
      <c r="D133" s="71">
        <v>70.5</v>
      </c>
    </row>
    <row r="134" spans="2:4" ht="12.75">
      <c r="B134" s="70" t="s">
        <v>74</v>
      </c>
      <c r="C134" s="74">
        <v>65.9</v>
      </c>
      <c r="D134" s="71">
        <v>66.6</v>
      </c>
    </row>
    <row r="135" spans="2:4" ht="12.75">
      <c r="B135" s="70" t="s">
        <v>33</v>
      </c>
      <c r="C135" s="74">
        <v>41.4</v>
      </c>
      <c r="D135" s="71">
        <v>36.1</v>
      </c>
    </row>
    <row r="136" spans="2:4" ht="12.75">
      <c r="B136" s="70" t="s">
        <v>45</v>
      </c>
      <c r="C136" s="74">
        <v>56.9</v>
      </c>
      <c r="D136" s="71">
        <v>61.5</v>
      </c>
    </row>
    <row r="137" spans="2:4" ht="12.75">
      <c r="B137" s="70" t="s">
        <v>36</v>
      </c>
      <c r="C137" s="74">
        <v>56.8</v>
      </c>
      <c r="D137" s="74">
        <v>56.8</v>
      </c>
    </row>
    <row r="138" spans="2:4" ht="12.75">
      <c r="B138" s="70" t="s">
        <v>73</v>
      </c>
      <c r="C138" s="74">
        <v>66.9</v>
      </c>
      <c r="D138" s="71">
        <v>69</v>
      </c>
    </row>
    <row r="139" spans="2:4" ht="12.75">
      <c r="B139" s="70" t="s">
        <v>72</v>
      </c>
      <c r="C139" s="74">
        <v>68.1</v>
      </c>
      <c r="D139" s="71">
        <v>65.9</v>
      </c>
    </row>
    <row r="140" spans="2:4" ht="12.75">
      <c r="B140" s="70" t="s">
        <v>71</v>
      </c>
      <c r="C140" s="74">
        <v>59.3</v>
      </c>
      <c r="D140" s="71">
        <v>58</v>
      </c>
    </row>
    <row r="141" spans="2:4" ht="12.75">
      <c r="B141" s="70" t="s">
        <v>70</v>
      </c>
      <c r="C141" s="74">
        <v>56.9</v>
      </c>
      <c r="D141" s="71">
        <v>71.9</v>
      </c>
    </row>
    <row r="142" spans="2:4" ht="12.75">
      <c r="B142" s="70" t="s">
        <v>69</v>
      </c>
      <c r="C142" s="74">
        <v>61.4</v>
      </c>
      <c r="D142" s="71">
        <v>64.6</v>
      </c>
    </row>
    <row r="143" spans="2:4" ht="12.75">
      <c r="B143" s="70" t="s">
        <v>115</v>
      </c>
      <c r="C143" s="74">
        <v>41.8</v>
      </c>
      <c r="D143" s="74">
        <v>41.8</v>
      </c>
    </row>
    <row r="144" spans="2:4" ht="12.75">
      <c r="B144" s="70" t="s">
        <v>44</v>
      </c>
      <c r="C144" s="74">
        <v>44.3</v>
      </c>
      <c r="D144" s="71">
        <v>50.3</v>
      </c>
    </row>
    <row r="145" spans="2:4" ht="12.75">
      <c r="B145" s="70" t="s">
        <v>68</v>
      </c>
      <c r="C145" s="74">
        <v>55.9</v>
      </c>
      <c r="D145" s="71">
        <v>54.5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8"/>
  <sheetViews>
    <sheetView showGridLines="0" workbookViewId="0" topLeftCell="A1">
      <selection activeCell="K41" sqref="K41"/>
    </sheetView>
  </sheetViews>
  <sheetFormatPr defaultColWidth="9.140625" defaultRowHeight="12.75"/>
  <cols>
    <col min="1" max="1" width="15.57421875" style="4" customWidth="1"/>
    <col min="2" max="2" width="13.421875" style="4" customWidth="1"/>
    <col min="3" max="10" width="9.140625" style="4" customWidth="1"/>
    <col min="11" max="11" width="38.7109375" style="4" customWidth="1"/>
    <col min="12" max="12" width="38.421875" style="4" customWidth="1"/>
    <col min="13" max="16384" width="9.140625" style="4" customWidth="1"/>
  </cols>
  <sheetData>
    <row r="2" spans="2:4" ht="12.75">
      <c r="B2" s="75" t="s">
        <v>216</v>
      </c>
      <c r="C2" s="5"/>
      <c r="D2" s="5"/>
    </row>
    <row r="3" spans="2:4" ht="12.75">
      <c r="B3" s="4" t="s">
        <v>199</v>
      </c>
      <c r="C3" s="5"/>
      <c r="D3" s="5"/>
    </row>
    <row r="4" spans="3:4" ht="12.75">
      <c r="C4" s="5"/>
      <c r="D4" s="5"/>
    </row>
    <row r="5" spans="3:4" ht="12.75">
      <c r="C5" s="5"/>
      <c r="D5" s="5"/>
    </row>
    <row r="6" spans="3:4" ht="12.75">
      <c r="C6" s="5"/>
      <c r="D6" s="5"/>
    </row>
    <row r="7" spans="3:4" ht="12.75">
      <c r="C7" s="5"/>
      <c r="D7" s="5"/>
    </row>
    <row r="30" s="53" customFormat="1" ht="12.75"/>
    <row r="31" ht="12.75">
      <c r="L31" s="65"/>
    </row>
    <row r="32" ht="12.75">
      <c r="L32" s="65"/>
    </row>
    <row r="33" ht="12.75">
      <c r="L33" s="65"/>
    </row>
    <row r="34" ht="12.75">
      <c r="B34" s="4" t="s">
        <v>155</v>
      </c>
    </row>
    <row r="35" ht="12.75">
      <c r="B35" s="16" t="s">
        <v>223</v>
      </c>
    </row>
    <row r="36" ht="12.75">
      <c r="B36" s="4" t="s">
        <v>142</v>
      </c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spans="2:6" ht="12.75">
      <c r="B70" s="68" t="s">
        <v>135</v>
      </c>
      <c r="F70" s="5"/>
    </row>
    <row r="71" spans="2:4" ht="12.75">
      <c r="B71" s="4" t="s">
        <v>179</v>
      </c>
      <c r="D71" s="5"/>
    </row>
    <row r="72" spans="4:37" ht="12.75">
      <c r="D72" s="24"/>
      <c r="E72" s="12"/>
      <c r="F72" s="2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4:37" ht="12.75">
      <c r="D73" s="24"/>
      <c r="E73" s="12"/>
      <c r="F73" s="2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ht="12.75">
      <c r="B74" s="51" t="s">
        <v>166</v>
      </c>
    </row>
    <row r="75" spans="5:6" ht="12.75">
      <c r="E75" s="3"/>
      <c r="F75" s="3"/>
    </row>
    <row r="76" spans="2:3" ht="12.75">
      <c r="B76" s="51" t="s">
        <v>66</v>
      </c>
      <c r="C76" s="132">
        <v>42825.78519675926</v>
      </c>
    </row>
    <row r="77" spans="2:9" ht="12.75">
      <c r="B77" s="51" t="s">
        <v>65</v>
      </c>
      <c r="C77" s="132">
        <v>42863.71849980324</v>
      </c>
      <c r="E77" s="3"/>
      <c r="F77" s="3"/>
      <c r="I77" s="132"/>
    </row>
    <row r="78" spans="2:9" ht="12.75">
      <c r="B78" s="51" t="s">
        <v>95</v>
      </c>
      <c r="C78" s="51" t="s">
        <v>52</v>
      </c>
      <c r="E78" s="3"/>
      <c r="F78" s="3"/>
      <c r="I78" s="132"/>
    </row>
    <row r="79" spans="5:9" ht="12.75">
      <c r="E79" s="3"/>
      <c r="F79" s="3"/>
      <c r="I79" s="51"/>
    </row>
    <row r="80" spans="2:3" ht="12.75">
      <c r="B80" s="51" t="s">
        <v>48</v>
      </c>
      <c r="C80" s="51" t="s">
        <v>61</v>
      </c>
    </row>
    <row r="81" spans="2:9" ht="12.75">
      <c r="B81" s="51" t="s">
        <v>125</v>
      </c>
      <c r="C81" s="51" t="s">
        <v>64</v>
      </c>
      <c r="E81" s="3"/>
      <c r="F81" s="3"/>
      <c r="I81" s="51"/>
    </row>
    <row r="82" spans="2:11" ht="12.75">
      <c r="B82" s="51" t="s">
        <v>49</v>
      </c>
      <c r="C82" s="51" t="s">
        <v>173</v>
      </c>
      <c r="E82" s="3"/>
      <c r="F82" s="3"/>
      <c r="H82" s="16"/>
      <c r="I82" s="142"/>
      <c r="J82" s="16"/>
      <c r="K82" s="16"/>
    </row>
    <row r="83" spans="5:11" ht="12.75">
      <c r="E83" s="3"/>
      <c r="F83" s="3"/>
      <c r="H83" s="16"/>
      <c r="I83" s="142"/>
      <c r="J83" s="16"/>
      <c r="K83" s="16"/>
    </row>
    <row r="84" spans="2:14" ht="12.75">
      <c r="B84" s="133" t="s">
        <v>47</v>
      </c>
      <c r="C84" s="133" t="s">
        <v>168</v>
      </c>
      <c r="D84" s="133" t="s">
        <v>168</v>
      </c>
      <c r="G84" s="133" t="s">
        <v>47</v>
      </c>
      <c r="H84" s="133" t="s">
        <v>168</v>
      </c>
      <c r="I84" s="133" t="s">
        <v>168</v>
      </c>
      <c r="J84" s="16"/>
      <c r="K84" s="16"/>
      <c r="L84" s="4" t="s">
        <v>47</v>
      </c>
      <c r="M84" s="4" t="s">
        <v>168</v>
      </c>
      <c r="N84" s="4" t="s">
        <v>168</v>
      </c>
    </row>
    <row r="85" spans="2:14" ht="12.75">
      <c r="B85" s="70" t="s">
        <v>50</v>
      </c>
      <c r="C85" s="70" t="s">
        <v>164</v>
      </c>
      <c r="D85" s="70" t="s">
        <v>162</v>
      </c>
      <c r="G85" s="70" t="s">
        <v>50</v>
      </c>
      <c r="H85" s="70" t="s">
        <v>164</v>
      </c>
      <c r="I85" s="70" t="s">
        <v>162</v>
      </c>
      <c r="J85" s="142"/>
      <c r="K85" s="16"/>
      <c r="L85" s="4" t="s">
        <v>50</v>
      </c>
      <c r="M85" s="4" t="s">
        <v>164</v>
      </c>
      <c r="N85" s="4" t="s">
        <v>162</v>
      </c>
    </row>
    <row r="86" spans="2:14" ht="12.75">
      <c r="B86" s="122" t="s">
        <v>117</v>
      </c>
      <c r="C86" s="144">
        <v>162.93</v>
      </c>
      <c r="D86" s="144">
        <v>106.64</v>
      </c>
      <c r="G86" s="122" t="s">
        <v>114</v>
      </c>
      <c r="H86" s="131">
        <v>219.53</v>
      </c>
      <c r="I86" s="146">
        <v>156.73</v>
      </c>
      <c r="J86" s="16"/>
      <c r="K86" s="16"/>
      <c r="L86" s="4" t="s">
        <v>180</v>
      </c>
      <c r="M86" s="4">
        <v>162.93</v>
      </c>
      <c r="N86" s="4">
        <v>106.64</v>
      </c>
    </row>
    <row r="87" spans="2:11" ht="12.75">
      <c r="B87" s="122" t="s">
        <v>88</v>
      </c>
      <c r="C87" s="146">
        <v>155.4</v>
      </c>
      <c r="D87" s="146">
        <v>126.4</v>
      </c>
      <c r="G87" s="122" t="s">
        <v>80</v>
      </c>
      <c r="H87" s="144">
        <v>196.78</v>
      </c>
      <c r="I87" s="144">
        <v>128.69</v>
      </c>
      <c r="J87" s="16"/>
      <c r="K87" s="16"/>
    </row>
    <row r="88" spans="2:14" ht="12.75">
      <c r="B88" s="122" t="s">
        <v>35</v>
      </c>
      <c r="C88" s="144">
        <v>52.42</v>
      </c>
      <c r="D88" s="144">
        <v>32.52</v>
      </c>
      <c r="G88" s="122" t="s">
        <v>77</v>
      </c>
      <c r="H88" s="147">
        <v>195.17</v>
      </c>
      <c r="I88" s="147">
        <v>126.76</v>
      </c>
      <c r="J88" s="16"/>
      <c r="K88" s="16"/>
      <c r="L88" s="4" t="s">
        <v>114</v>
      </c>
      <c r="M88" s="4">
        <v>219.53</v>
      </c>
      <c r="N88" s="4">
        <v>156.73</v>
      </c>
    </row>
    <row r="89" spans="2:14" ht="12.75">
      <c r="B89" s="122" t="s">
        <v>87</v>
      </c>
      <c r="C89" s="144">
        <v>96.89</v>
      </c>
      <c r="D89" s="144">
        <v>70.71</v>
      </c>
      <c r="G89" s="122" t="s">
        <v>188</v>
      </c>
      <c r="H89" s="144">
        <v>189.22</v>
      </c>
      <c r="I89" s="144">
        <v>132.74</v>
      </c>
      <c r="L89" s="4" t="s">
        <v>80</v>
      </c>
      <c r="M89" s="4">
        <v>196.78</v>
      </c>
      <c r="N89" s="4">
        <v>128.69</v>
      </c>
    </row>
    <row r="90" spans="2:14" ht="12.75">
      <c r="B90" s="122" t="s">
        <v>86</v>
      </c>
      <c r="C90" s="144">
        <v>163.56</v>
      </c>
      <c r="D90" s="144">
        <v>110.28</v>
      </c>
      <c r="G90" s="122" t="s">
        <v>81</v>
      </c>
      <c r="H90" s="144">
        <v>188.7</v>
      </c>
      <c r="I90" s="144">
        <v>123.11</v>
      </c>
      <c r="L90" s="4" t="s">
        <v>77</v>
      </c>
      <c r="M90" s="4">
        <v>195.17</v>
      </c>
      <c r="N90" s="4">
        <v>126.76</v>
      </c>
    </row>
    <row r="91" spans="2:14" ht="12.75">
      <c r="B91" s="122" t="s">
        <v>114</v>
      </c>
      <c r="C91" s="144">
        <v>219.53</v>
      </c>
      <c r="D91" s="144">
        <v>156.73</v>
      </c>
      <c r="G91" s="122" t="s">
        <v>69</v>
      </c>
      <c r="H91" s="145">
        <v>177</v>
      </c>
      <c r="I91" s="138">
        <v>104.7</v>
      </c>
      <c r="L91" s="4" t="s">
        <v>188</v>
      </c>
      <c r="M91" s="4">
        <v>189.22</v>
      </c>
      <c r="N91" s="4">
        <v>132.74</v>
      </c>
    </row>
    <row r="92" spans="2:14" ht="12.75">
      <c r="B92" s="122" t="s">
        <v>85</v>
      </c>
      <c r="C92" s="146">
        <v>173.3</v>
      </c>
      <c r="D92" s="144">
        <v>104.48</v>
      </c>
      <c r="G92" s="122" t="s">
        <v>85</v>
      </c>
      <c r="H92" s="146">
        <v>173.3</v>
      </c>
      <c r="I92" s="144">
        <v>104.48</v>
      </c>
      <c r="L92" s="4" t="s">
        <v>81</v>
      </c>
      <c r="M92" s="4">
        <v>188.7</v>
      </c>
      <c r="N92" s="4">
        <v>123.11</v>
      </c>
    </row>
    <row r="93" spans="1:14" ht="12.75">
      <c r="A93" s="10" t="s">
        <v>225</v>
      </c>
      <c r="B93" s="122" t="s">
        <v>188</v>
      </c>
      <c r="C93" s="189">
        <v>189.22</v>
      </c>
      <c r="D93" s="189">
        <v>132.74</v>
      </c>
      <c r="G93" s="122" t="s">
        <v>75</v>
      </c>
      <c r="H93" s="144">
        <v>165.31</v>
      </c>
      <c r="I93" s="146">
        <v>113.25</v>
      </c>
      <c r="L93" s="4" t="s">
        <v>69</v>
      </c>
      <c r="M93" s="4">
        <v>177</v>
      </c>
      <c r="N93" s="4">
        <v>104.7</v>
      </c>
    </row>
    <row r="94" spans="1:14" ht="12.75">
      <c r="A94" s="10" t="s">
        <v>225</v>
      </c>
      <c r="B94" s="122" t="s">
        <v>186</v>
      </c>
      <c r="C94" s="189">
        <v>68.33</v>
      </c>
      <c r="D94" s="189">
        <v>35.8</v>
      </c>
      <c r="G94" s="122" t="s">
        <v>86</v>
      </c>
      <c r="H94" s="144">
        <v>163.56</v>
      </c>
      <c r="I94" s="144">
        <v>110.28</v>
      </c>
      <c r="L94" s="4" t="s">
        <v>85</v>
      </c>
      <c r="M94" s="4">
        <v>173.3</v>
      </c>
      <c r="N94" s="4">
        <v>104.48</v>
      </c>
    </row>
    <row r="95" spans="2:14" ht="12.75">
      <c r="B95" s="122" t="s">
        <v>82</v>
      </c>
      <c r="C95" s="144">
        <v>147.64</v>
      </c>
      <c r="D95" s="144">
        <v>101.37</v>
      </c>
      <c r="G95" s="122" t="s">
        <v>117</v>
      </c>
      <c r="H95" s="144">
        <v>162.93</v>
      </c>
      <c r="I95" s="144">
        <v>106.64</v>
      </c>
      <c r="L95" s="4" t="s">
        <v>75</v>
      </c>
      <c r="M95" s="4">
        <v>165.31</v>
      </c>
      <c r="N95" s="4">
        <v>113.25</v>
      </c>
    </row>
    <row r="96" spans="2:14" ht="12.75">
      <c r="B96" s="122" t="s">
        <v>81</v>
      </c>
      <c r="C96" s="146">
        <v>188.7</v>
      </c>
      <c r="D96" s="144">
        <v>123.11</v>
      </c>
      <c r="G96" s="122" t="s">
        <v>88</v>
      </c>
      <c r="H96" s="144">
        <v>155.4</v>
      </c>
      <c r="I96" s="144">
        <v>126.4</v>
      </c>
      <c r="L96" s="4" t="s">
        <v>86</v>
      </c>
      <c r="M96" s="4">
        <v>163.56</v>
      </c>
      <c r="N96" s="4">
        <v>110.28</v>
      </c>
    </row>
    <row r="97" spans="2:14" ht="12.75">
      <c r="B97" s="122" t="s">
        <v>126</v>
      </c>
      <c r="C97" s="144">
        <v>48.33</v>
      </c>
      <c r="D97" s="144">
        <v>25.49</v>
      </c>
      <c r="G97" s="122" t="s">
        <v>44</v>
      </c>
      <c r="H97" s="144">
        <v>155.15</v>
      </c>
      <c r="I97" s="144">
        <v>80.59</v>
      </c>
      <c r="L97" s="4" t="s">
        <v>88</v>
      </c>
      <c r="M97" s="4">
        <v>155.4</v>
      </c>
      <c r="N97" s="4">
        <v>126.4</v>
      </c>
    </row>
    <row r="98" spans="2:14" ht="12.75">
      <c r="B98" s="122" t="s">
        <v>80</v>
      </c>
      <c r="C98" s="144">
        <v>196.78</v>
      </c>
      <c r="D98" s="144">
        <v>128.69</v>
      </c>
      <c r="G98" s="122" t="s">
        <v>74</v>
      </c>
      <c r="H98" s="144">
        <v>152.61</v>
      </c>
      <c r="I98" s="144">
        <v>101.61</v>
      </c>
      <c r="L98" s="4" t="s">
        <v>74</v>
      </c>
      <c r="M98" s="4">
        <v>152.61</v>
      </c>
      <c r="N98" s="4">
        <v>101.61</v>
      </c>
    </row>
    <row r="99" spans="2:14" ht="12.75">
      <c r="B99" s="122" t="s">
        <v>79</v>
      </c>
      <c r="C99" s="144">
        <v>85.69</v>
      </c>
      <c r="D99" s="144">
        <v>50.28</v>
      </c>
      <c r="G99" s="122" t="s">
        <v>45</v>
      </c>
      <c r="H99" s="144">
        <v>151.46</v>
      </c>
      <c r="I99" s="144">
        <v>92.35</v>
      </c>
      <c r="L99" s="4" t="s">
        <v>45</v>
      </c>
      <c r="M99" s="4">
        <v>151.46</v>
      </c>
      <c r="N99" s="4">
        <v>92.35</v>
      </c>
    </row>
    <row r="100" spans="2:14" ht="12.75">
      <c r="B100" s="122" t="s">
        <v>32</v>
      </c>
      <c r="C100" s="144">
        <v>111.15</v>
      </c>
      <c r="D100" s="144">
        <v>61.04</v>
      </c>
      <c r="G100" s="122" t="s">
        <v>68</v>
      </c>
      <c r="H100" s="144">
        <v>148.53</v>
      </c>
      <c r="I100" s="144">
        <v>82.7</v>
      </c>
      <c r="L100" s="4" t="s">
        <v>82</v>
      </c>
      <c r="M100" s="4">
        <v>147.64</v>
      </c>
      <c r="N100" s="4">
        <v>101.37</v>
      </c>
    </row>
    <row r="101" spans="2:14" ht="12.75">
      <c r="B101" s="122" t="s">
        <v>78</v>
      </c>
      <c r="C101" s="144">
        <v>117.56</v>
      </c>
      <c r="D101" s="144">
        <v>67.82</v>
      </c>
      <c r="G101" s="122" t="s">
        <v>82</v>
      </c>
      <c r="H101" s="144">
        <v>147.64</v>
      </c>
      <c r="I101" s="144">
        <v>101.37</v>
      </c>
      <c r="L101" s="4" t="s">
        <v>34</v>
      </c>
      <c r="M101" s="4">
        <v>136.02</v>
      </c>
      <c r="N101" s="4">
        <v>55.87</v>
      </c>
    </row>
    <row r="102" spans="2:14" ht="12.75">
      <c r="B102" s="122" t="s">
        <v>77</v>
      </c>
      <c r="C102" s="144">
        <v>195.17</v>
      </c>
      <c r="D102" s="144">
        <v>126.76</v>
      </c>
      <c r="G102" s="122" t="s">
        <v>187</v>
      </c>
      <c r="H102" s="147">
        <v>140.69</v>
      </c>
      <c r="I102" s="148">
        <v>58.77</v>
      </c>
      <c r="L102" s="4" t="s">
        <v>71</v>
      </c>
      <c r="M102" s="4">
        <v>134.01</v>
      </c>
      <c r="N102" s="4">
        <v>76.9</v>
      </c>
    </row>
    <row r="103" spans="2:14" ht="12.75">
      <c r="B103" s="122" t="s">
        <v>76</v>
      </c>
      <c r="C103" s="144">
        <v>102.58</v>
      </c>
      <c r="D103" s="144">
        <v>53.64</v>
      </c>
      <c r="G103" s="122" t="s">
        <v>34</v>
      </c>
      <c r="H103" s="144">
        <v>136.02</v>
      </c>
      <c r="I103" s="146">
        <v>55.87</v>
      </c>
      <c r="L103" s="4" t="s">
        <v>33</v>
      </c>
      <c r="M103" s="4">
        <v>127.49</v>
      </c>
      <c r="N103" s="4">
        <v>70.6</v>
      </c>
    </row>
    <row r="104" spans="2:14" ht="12.75">
      <c r="B104" s="122" t="s">
        <v>34</v>
      </c>
      <c r="C104" s="144">
        <v>136.02</v>
      </c>
      <c r="D104" s="144">
        <v>55.87</v>
      </c>
      <c r="G104" s="122" t="s">
        <v>71</v>
      </c>
      <c r="H104" s="145">
        <v>134.01</v>
      </c>
      <c r="I104" s="145">
        <v>76.9</v>
      </c>
      <c r="L104" s="4" t="s">
        <v>78</v>
      </c>
      <c r="M104" s="4">
        <v>117.56</v>
      </c>
      <c r="N104" s="4">
        <v>67.82</v>
      </c>
    </row>
    <row r="105" spans="2:14" ht="12.75">
      <c r="B105" s="122" t="s">
        <v>75</v>
      </c>
      <c r="C105" s="144">
        <v>165.31</v>
      </c>
      <c r="D105" s="144">
        <v>113.25</v>
      </c>
      <c r="G105" s="122" t="s">
        <v>33</v>
      </c>
      <c r="H105" s="144">
        <v>127.49</v>
      </c>
      <c r="I105" s="144">
        <v>70.6</v>
      </c>
      <c r="L105" s="4" t="s">
        <v>70</v>
      </c>
      <c r="M105" s="4">
        <v>113.23</v>
      </c>
      <c r="N105" s="4">
        <v>79.81</v>
      </c>
    </row>
    <row r="106" spans="2:14" ht="12.75">
      <c r="B106" s="122" t="s">
        <v>74</v>
      </c>
      <c r="C106" s="144">
        <v>152.61</v>
      </c>
      <c r="D106" s="144">
        <v>101.61</v>
      </c>
      <c r="G106" s="122" t="s">
        <v>78</v>
      </c>
      <c r="H106" s="144">
        <v>117.56</v>
      </c>
      <c r="I106" s="144">
        <v>67.82</v>
      </c>
      <c r="L106" s="4" t="s">
        <v>32</v>
      </c>
      <c r="M106" s="4">
        <v>111.15</v>
      </c>
      <c r="N106" s="4">
        <v>61.04</v>
      </c>
    </row>
    <row r="107" spans="2:14" ht="12.75">
      <c r="B107" s="122" t="s">
        <v>33</v>
      </c>
      <c r="C107" s="144">
        <v>127.49</v>
      </c>
      <c r="D107" s="146">
        <v>70.6</v>
      </c>
      <c r="G107" s="122" t="s">
        <v>70</v>
      </c>
      <c r="H107" s="144">
        <v>113.23</v>
      </c>
      <c r="I107" s="144">
        <v>79.81</v>
      </c>
      <c r="L107" s="4" t="s">
        <v>76</v>
      </c>
      <c r="M107" s="4">
        <v>102.58</v>
      </c>
      <c r="N107" s="4">
        <v>53.64</v>
      </c>
    </row>
    <row r="108" spans="2:14" ht="12.75">
      <c r="B108" s="122" t="s">
        <v>45</v>
      </c>
      <c r="C108" s="144">
        <v>151.46</v>
      </c>
      <c r="D108" s="144">
        <v>92.35</v>
      </c>
      <c r="G108" s="122" t="s">
        <v>32</v>
      </c>
      <c r="H108" s="144">
        <v>111.15</v>
      </c>
      <c r="I108" s="146">
        <v>61.04</v>
      </c>
      <c r="L108" s="4" t="s">
        <v>73</v>
      </c>
      <c r="M108" s="4">
        <v>101.7</v>
      </c>
      <c r="N108" s="4">
        <v>71.59</v>
      </c>
    </row>
    <row r="109" spans="2:14" ht="12.75">
      <c r="B109" s="122" t="s">
        <v>36</v>
      </c>
      <c r="C109" s="144">
        <v>62.52</v>
      </c>
      <c r="D109" s="144">
        <v>34.24</v>
      </c>
      <c r="G109" s="122" t="s">
        <v>76</v>
      </c>
      <c r="H109" s="144">
        <v>102.58</v>
      </c>
      <c r="I109" s="144">
        <v>53.64</v>
      </c>
      <c r="L109" s="4" t="s">
        <v>87</v>
      </c>
      <c r="M109" s="4">
        <v>96.89</v>
      </c>
      <c r="N109" s="4">
        <v>70.71</v>
      </c>
    </row>
    <row r="110" spans="2:14" ht="12.75">
      <c r="B110" s="122" t="s">
        <v>73</v>
      </c>
      <c r="C110" s="146">
        <v>101.7</v>
      </c>
      <c r="D110" s="144">
        <v>71.59</v>
      </c>
      <c r="G110" s="122" t="s">
        <v>73</v>
      </c>
      <c r="H110" s="146">
        <v>101.7</v>
      </c>
      <c r="I110" s="144">
        <v>71.59</v>
      </c>
      <c r="L110" s="4" t="s">
        <v>79</v>
      </c>
      <c r="M110" s="4">
        <v>85.69</v>
      </c>
      <c r="N110" s="4">
        <v>50.28</v>
      </c>
    </row>
    <row r="111" spans="2:14" ht="12.75">
      <c r="B111" s="122" t="s">
        <v>72</v>
      </c>
      <c r="C111" s="144">
        <v>85.56</v>
      </c>
      <c r="D111" s="144">
        <v>55.99</v>
      </c>
      <c r="G111" s="122" t="s">
        <v>87</v>
      </c>
      <c r="H111" s="145">
        <v>96.89</v>
      </c>
      <c r="I111" s="145">
        <v>70.71</v>
      </c>
      <c r="L111" s="4" t="s">
        <v>72</v>
      </c>
      <c r="M111" s="4">
        <v>85.56</v>
      </c>
      <c r="N111" s="4">
        <v>55.99</v>
      </c>
    </row>
    <row r="112" spans="2:14" ht="12.75">
      <c r="B112" s="122" t="s">
        <v>71</v>
      </c>
      <c r="C112" s="144">
        <v>134.01</v>
      </c>
      <c r="D112" s="146">
        <v>76.9</v>
      </c>
      <c r="G112" s="122" t="s">
        <v>79</v>
      </c>
      <c r="H112" s="144">
        <v>85.69</v>
      </c>
      <c r="I112" s="144">
        <v>50.28</v>
      </c>
      <c r="L112" s="4" t="s">
        <v>186</v>
      </c>
      <c r="M112" s="4">
        <v>68.33</v>
      </c>
      <c r="N112" s="4">
        <v>35.8</v>
      </c>
    </row>
    <row r="113" spans="2:14" ht="12.75">
      <c r="B113" s="122" t="s">
        <v>70</v>
      </c>
      <c r="C113" s="144">
        <v>113.23</v>
      </c>
      <c r="D113" s="144">
        <v>79.81</v>
      </c>
      <c r="G113" s="122" t="s">
        <v>72</v>
      </c>
      <c r="H113" s="144">
        <v>85.56</v>
      </c>
      <c r="I113" s="144">
        <v>55.99</v>
      </c>
      <c r="L113" s="4" t="s">
        <v>36</v>
      </c>
      <c r="M113" s="4">
        <v>62.52</v>
      </c>
      <c r="N113" s="4">
        <v>34.24</v>
      </c>
    </row>
    <row r="114" spans="2:14" ht="12.75">
      <c r="B114" s="122" t="s">
        <v>69</v>
      </c>
      <c r="C114" s="131">
        <v>177</v>
      </c>
      <c r="D114" s="146">
        <v>104.7</v>
      </c>
      <c r="G114" s="122" t="s">
        <v>186</v>
      </c>
      <c r="H114" s="144">
        <v>68.33</v>
      </c>
      <c r="I114" s="144">
        <v>35.8</v>
      </c>
      <c r="L114" s="4" t="s">
        <v>35</v>
      </c>
      <c r="M114" s="4">
        <v>52.42</v>
      </c>
      <c r="N114" s="4">
        <v>32.52</v>
      </c>
    </row>
    <row r="115" spans="1:14" ht="12.75">
      <c r="A115" s="178" t="s">
        <v>224</v>
      </c>
      <c r="B115" s="122" t="s">
        <v>187</v>
      </c>
      <c r="C115" s="190">
        <v>140.69</v>
      </c>
      <c r="D115" s="190">
        <v>58.77</v>
      </c>
      <c r="G115" s="122" t="s">
        <v>36</v>
      </c>
      <c r="H115" s="144">
        <v>62.52</v>
      </c>
      <c r="I115" s="144">
        <v>34.24</v>
      </c>
      <c r="L115" s="4" t="s">
        <v>126</v>
      </c>
      <c r="M115" s="4">
        <v>48.33</v>
      </c>
      <c r="N115" s="4">
        <v>25.49</v>
      </c>
    </row>
    <row r="116" spans="2:9" ht="12.75">
      <c r="B116" s="122" t="s">
        <v>44</v>
      </c>
      <c r="C116" s="144">
        <v>155.15</v>
      </c>
      <c r="D116" s="144">
        <v>80.59</v>
      </c>
      <c r="G116" s="122" t="s">
        <v>35</v>
      </c>
      <c r="H116" s="144">
        <v>52.42</v>
      </c>
      <c r="I116" s="144">
        <v>32.52</v>
      </c>
    </row>
    <row r="117" spans="2:14" ht="12.75">
      <c r="B117" s="122" t="s">
        <v>68</v>
      </c>
      <c r="C117" s="144">
        <v>148.53</v>
      </c>
      <c r="D117" s="146">
        <v>82.7</v>
      </c>
      <c r="G117" s="122" t="s">
        <v>126</v>
      </c>
      <c r="H117" s="144">
        <v>48.33</v>
      </c>
      <c r="I117" s="144">
        <v>25.49</v>
      </c>
      <c r="L117" s="4" t="s">
        <v>44</v>
      </c>
      <c r="M117" s="4">
        <v>155.15</v>
      </c>
      <c r="N117" s="4">
        <v>80.59</v>
      </c>
    </row>
    <row r="118" spans="12:14" ht="12.75">
      <c r="L118" s="4" t="s">
        <v>68</v>
      </c>
      <c r="M118" s="4">
        <v>148.53</v>
      </c>
      <c r="N118" s="4">
        <v>82.7</v>
      </c>
    </row>
    <row r="119" spans="2:14" ht="12.75">
      <c r="B119" s="51" t="s">
        <v>90</v>
      </c>
      <c r="L119" s="4" t="s">
        <v>187</v>
      </c>
      <c r="M119" s="4">
        <v>140.69</v>
      </c>
      <c r="N119" s="4">
        <v>58.77</v>
      </c>
    </row>
    <row r="120" spans="2:3" ht="12.75">
      <c r="B120" s="51" t="s">
        <v>43</v>
      </c>
      <c r="C120" s="51" t="s">
        <v>53</v>
      </c>
    </row>
    <row r="122" spans="2:11" ht="12.75">
      <c r="B122" s="149" t="s">
        <v>166</v>
      </c>
      <c r="C122" s="97"/>
      <c r="D122" s="97"/>
      <c r="E122" s="97"/>
      <c r="I122" s="139" t="s">
        <v>166</v>
      </c>
      <c r="J122" s="140"/>
      <c r="K122" s="140"/>
    </row>
    <row r="123" spans="2:11" ht="12.75">
      <c r="B123" s="97"/>
      <c r="C123" s="97"/>
      <c r="D123" s="97"/>
      <c r="E123" s="97"/>
      <c r="I123" s="97"/>
      <c r="J123" s="97"/>
      <c r="K123" s="97"/>
    </row>
    <row r="124" spans="2:11" ht="12.75">
      <c r="B124" s="149" t="s">
        <v>66</v>
      </c>
      <c r="C124" s="150">
        <v>42719.705983796295</v>
      </c>
      <c r="D124" s="97"/>
      <c r="E124" s="97"/>
      <c r="I124" s="139" t="s">
        <v>66</v>
      </c>
      <c r="J124" s="141">
        <v>42719.705983796295</v>
      </c>
      <c r="K124" s="140"/>
    </row>
    <row r="125" spans="2:11" ht="12.75">
      <c r="B125" s="149" t="s">
        <v>65</v>
      </c>
      <c r="C125" s="150">
        <v>42723.71409207176</v>
      </c>
      <c r="D125" s="97"/>
      <c r="E125" s="97"/>
      <c r="I125" s="139" t="s">
        <v>65</v>
      </c>
      <c r="J125" s="141">
        <v>42723.715119409724</v>
      </c>
      <c r="K125" s="140"/>
    </row>
    <row r="126" spans="2:11" ht="12.75">
      <c r="B126" s="149" t="s">
        <v>95</v>
      </c>
      <c r="C126" s="149" t="s">
        <v>52</v>
      </c>
      <c r="D126" s="97"/>
      <c r="E126" s="97"/>
      <c r="I126" s="139" t="s">
        <v>95</v>
      </c>
      <c r="J126" s="139" t="s">
        <v>52</v>
      </c>
      <c r="K126" s="140"/>
    </row>
    <row r="127" spans="2:11" ht="12.75">
      <c r="B127" s="97"/>
      <c r="C127" s="97"/>
      <c r="D127" s="97"/>
      <c r="E127" s="97"/>
      <c r="I127" s="97"/>
      <c r="J127" s="97"/>
      <c r="K127" s="97"/>
    </row>
    <row r="128" spans="2:11" ht="12.75">
      <c r="B128" s="149" t="s">
        <v>48</v>
      </c>
      <c r="C128" s="149" t="s">
        <v>61</v>
      </c>
      <c r="D128" s="97"/>
      <c r="E128" s="97"/>
      <c r="I128" s="139" t="s">
        <v>48</v>
      </c>
      <c r="J128" s="139" t="s">
        <v>61</v>
      </c>
      <c r="K128" s="140"/>
    </row>
    <row r="129" spans="2:11" ht="12.75">
      <c r="B129" s="149" t="s">
        <v>125</v>
      </c>
      <c r="C129" s="149" t="s">
        <v>64</v>
      </c>
      <c r="D129" s="97"/>
      <c r="E129" s="97"/>
      <c r="I129" s="139" t="s">
        <v>125</v>
      </c>
      <c r="J129" s="139" t="s">
        <v>64</v>
      </c>
      <c r="K129" s="140"/>
    </row>
    <row r="130" spans="2:11" ht="12.75">
      <c r="B130" s="149" t="s">
        <v>49</v>
      </c>
      <c r="C130" s="149" t="s">
        <v>173</v>
      </c>
      <c r="D130" s="97"/>
      <c r="E130" s="97"/>
      <c r="I130" s="139" t="s">
        <v>49</v>
      </c>
      <c r="J130" s="139" t="s">
        <v>173</v>
      </c>
      <c r="K130" s="140"/>
    </row>
    <row r="131" spans="2:11" ht="12.75">
      <c r="B131" s="97"/>
      <c r="C131" s="97"/>
      <c r="D131" s="97"/>
      <c r="E131" s="97"/>
      <c r="I131" s="97"/>
      <c r="J131" s="97"/>
      <c r="K131" s="97"/>
    </row>
    <row r="132" spans="2:11" ht="12.75">
      <c r="B132" s="151" t="s">
        <v>50</v>
      </c>
      <c r="C132" s="151" t="s">
        <v>63</v>
      </c>
      <c r="D132" s="151" t="s">
        <v>31</v>
      </c>
      <c r="E132" s="97"/>
      <c r="I132" s="143" t="s">
        <v>50</v>
      </c>
      <c r="J132" s="143" t="s">
        <v>63</v>
      </c>
      <c r="K132" s="143" t="s">
        <v>31</v>
      </c>
    </row>
    <row r="133" spans="2:11" ht="12.75">
      <c r="B133" s="151" t="s">
        <v>47</v>
      </c>
      <c r="C133" s="151" t="s">
        <v>119</v>
      </c>
      <c r="D133" s="151" t="s">
        <v>119</v>
      </c>
      <c r="E133" s="97"/>
      <c r="I133" s="143" t="s">
        <v>47</v>
      </c>
      <c r="J133" s="143" t="s">
        <v>136</v>
      </c>
      <c r="K133" s="143" t="s">
        <v>136</v>
      </c>
    </row>
    <row r="134" spans="2:11" ht="12.75">
      <c r="B134" s="151" t="s">
        <v>36</v>
      </c>
      <c r="C134" s="147">
        <v>52.82</v>
      </c>
      <c r="D134" s="148">
        <v>30</v>
      </c>
      <c r="E134" s="97"/>
      <c r="I134" s="143" t="s">
        <v>84</v>
      </c>
      <c r="J134" s="145">
        <v>189.22</v>
      </c>
      <c r="K134" s="145">
        <v>132.74</v>
      </c>
    </row>
    <row r="135" spans="2:11" ht="12.75">
      <c r="B135" s="151" t="s">
        <v>115</v>
      </c>
      <c r="C135" s="147">
        <v>140.69</v>
      </c>
      <c r="D135" s="147">
        <v>58.77</v>
      </c>
      <c r="E135" s="97"/>
      <c r="I135" s="143" t="s">
        <v>83</v>
      </c>
      <c r="J135" s="145">
        <v>68.33</v>
      </c>
      <c r="K135" s="138">
        <v>35.8</v>
      </c>
    </row>
    <row r="136" spans="2:11" ht="12.75">
      <c r="B136" s="97"/>
      <c r="C136" s="97"/>
      <c r="D136" s="97"/>
      <c r="E136" s="97"/>
      <c r="I136" s="143" t="s">
        <v>79</v>
      </c>
      <c r="J136" s="145">
        <v>91.31</v>
      </c>
      <c r="K136" s="145">
        <v>51.65</v>
      </c>
    </row>
    <row r="137" spans="2:13" ht="12.75">
      <c r="B137" s="149" t="s">
        <v>90</v>
      </c>
      <c r="C137" s="97"/>
      <c r="D137" s="97"/>
      <c r="E137" s="97"/>
      <c r="I137" s="97"/>
      <c r="J137" s="97"/>
      <c r="K137" s="97"/>
      <c r="L137" s="139" t="s">
        <v>53</v>
      </c>
      <c r="M137" s="97"/>
    </row>
    <row r="138" spans="2:11" ht="12.75">
      <c r="B138" s="149" t="s">
        <v>43</v>
      </c>
      <c r="C138" s="149" t="s">
        <v>53</v>
      </c>
      <c r="D138" s="97"/>
      <c r="E138" s="97"/>
      <c r="I138" s="139" t="s">
        <v>90</v>
      </c>
      <c r="J138" s="140"/>
      <c r="K138" s="97"/>
    </row>
  </sheetData>
  <autoFilter ref="G84:I117">
    <sortState ref="G85:I138">
      <sortCondition descending="1" sortBy="value" ref="H85:H138"/>
    </sortState>
  </autoFilter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8"/>
  <sheetViews>
    <sheetView showGridLines="0" workbookViewId="0" topLeftCell="A1">
      <selection activeCell="F37" sqref="F37"/>
    </sheetView>
  </sheetViews>
  <sheetFormatPr defaultColWidth="9.140625" defaultRowHeight="12.75"/>
  <cols>
    <col min="1" max="6" width="9.140625" style="4" customWidth="1"/>
    <col min="7" max="7" width="18.28125" style="4" customWidth="1"/>
    <col min="8" max="13" width="9.140625" style="4" customWidth="1"/>
    <col min="14" max="14" width="5.7109375" style="4" customWidth="1"/>
    <col min="15" max="16384" width="9.140625" style="4" customWidth="1"/>
  </cols>
  <sheetData>
    <row r="2" ht="12.75">
      <c r="B2" s="75" t="s">
        <v>217</v>
      </c>
    </row>
    <row r="3" ht="12.75">
      <c r="B3" s="4" t="s">
        <v>38</v>
      </c>
    </row>
    <row r="5" ht="12.75">
      <c r="B5" s="52"/>
    </row>
    <row r="11" spans="24:38" ht="12.75">
      <c r="X11" s="3"/>
      <c r="Y11" s="3"/>
      <c r="AA11" s="3"/>
      <c r="AB11" s="3"/>
      <c r="AD11" s="3"/>
      <c r="AE11" s="3"/>
      <c r="AF11" s="3"/>
      <c r="AG11" s="3"/>
      <c r="AH11" s="3"/>
      <c r="AI11" s="17"/>
      <c r="AJ11" s="3"/>
      <c r="AK11" s="3"/>
      <c r="AL11" s="3"/>
    </row>
    <row r="13" spans="24:38" ht="12.75"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2.75">
      <c r="A14" s="19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3"/>
      <c r="AL14" s="53"/>
    </row>
    <row r="28" ht="12.75">
      <c r="B28" s="4" t="s">
        <v>191</v>
      </c>
    </row>
    <row r="29" s="53" customFormat="1" ht="12.75">
      <c r="B29" s="16" t="s">
        <v>223</v>
      </c>
    </row>
    <row r="30" s="53" customFormat="1" ht="12.75">
      <c r="B30" s="16" t="s">
        <v>218</v>
      </c>
    </row>
    <row r="31" ht="12.75">
      <c r="B31" s="4" t="s">
        <v>142</v>
      </c>
    </row>
    <row r="32" ht="12.75">
      <c r="L32" s="65"/>
    </row>
    <row r="55" ht="12.75">
      <c r="B55" s="68" t="s">
        <v>135</v>
      </c>
    </row>
    <row r="56" ht="12.75">
      <c r="B56" s="46" t="s">
        <v>181</v>
      </c>
    </row>
    <row r="60" spans="2:7" ht="12.75">
      <c r="B60" s="51" t="s">
        <v>166</v>
      </c>
      <c r="G60" s="51"/>
    </row>
    <row r="62" spans="2:8" ht="12.75">
      <c r="B62" s="51" t="s">
        <v>66</v>
      </c>
      <c r="C62" s="132">
        <v>42825.78519675926</v>
      </c>
      <c r="G62" s="51"/>
      <c r="H62" s="132"/>
    </row>
    <row r="63" spans="2:8" ht="12.75">
      <c r="B63" s="51" t="s">
        <v>65</v>
      </c>
      <c r="C63" s="132">
        <v>42863.72510943287</v>
      </c>
      <c r="G63" s="51"/>
      <c r="H63" s="132"/>
    </row>
    <row r="64" spans="2:8" ht="12.75">
      <c r="B64" s="51" t="s">
        <v>95</v>
      </c>
      <c r="C64" s="51" t="s">
        <v>52</v>
      </c>
      <c r="G64" s="51"/>
      <c r="H64" s="51"/>
    </row>
    <row r="66" spans="2:8" ht="12.75">
      <c r="B66" s="51" t="s">
        <v>48</v>
      </c>
      <c r="C66" s="51" t="s">
        <v>61</v>
      </c>
      <c r="G66" s="51"/>
      <c r="H66" s="51"/>
    </row>
    <row r="67" spans="2:8" ht="12.75">
      <c r="B67" s="51" t="s">
        <v>125</v>
      </c>
      <c r="C67" s="51" t="s">
        <v>64</v>
      </c>
      <c r="G67" s="51"/>
      <c r="H67" s="51"/>
    </row>
    <row r="68" spans="2:8" ht="12.75">
      <c r="B68" s="51" t="s">
        <v>50</v>
      </c>
      <c r="C68" s="51" t="s">
        <v>31</v>
      </c>
      <c r="G68" s="51"/>
      <c r="H68" s="51"/>
    </row>
    <row r="69" spans="2:8" ht="12.75">
      <c r="B69" s="51" t="s">
        <v>49</v>
      </c>
      <c r="C69" s="51" t="s">
        <v>141</v>
      </c>
      <c r="G69" s="51"/>
      <c r="H69" s="51"/>
    </row>
    <row r="71" spans="2:9" ht="12.75">
      <c r="B71" s="152" t="s">
        <v>47</v>
      </c>
      <c r="C71" s="152" t="s">
        <v>168</v>
      </c>
      <c r="D71" s="70" t="s">
        <v>156</v>
      </c>
      <c r="G71" s="152" t="s">
        <v>47</v>
      </c>
      <c r="H71" s="152" t="s">
        <v>168</v>
      </c>
      <c r="I71" s="70" t="s">
        <v>156</v>
      </c>
    </row>
    <row r="72" spans="2:9" ht="12.75">
      <c r="B72" s="152" t="s">
        <v>230</v>
      </c>
      <c r="C72" s="153">
        <v>65.5</v>
      </c>
      <c r="D72" s="154"/>
      <c r="G72" s="152" t="s">
        <v>117</v>
      </c>
      <c r="H72" s="153">
        <v>65.5</v>
      </c>
      <c r="I72" s="154"/>
    </row>
    <row r="73" spans="2:18" ht="12.75">
      <c r="B73" s="99"/>
      <c r="C73" s="99"/>
      <c r="D73" s="71"/>
      <c r="G73" s="99"/>
      <c r="H73" s="99"/>
      <c r="I73" s="71"/>
      <c r="P73" s="110"/>
      <c r="Q73" s="181"/>
      <c r="R73" s="181"/>
    </row>
    <row r="74" spans="2:18" ht="12.75">
      <c r="B74" s="155" t="s">
        <v>88</v>
      </c>
      <c r="C74" s="156">
        <v>81.3</v>
      </c>
      <c r="D74" s="71">
        <v>55</v>
      </c>
      <c r="G74" s="155" t="s">
        <v>88</v>
      </c>
      <c r="H74" s="156">
        <v>81.3</v>
      </c>
      <c r="I74" s="71">
        <v>55</v>
      </c>
      <c r="P74" s="36"/>
      <c r="Q74" s="36"/>
      <c r="R74" s="36"/>
    </row>
    <row r="75" spans="2:18" ht="12.75">
      <c r="B75" s="155" t="s">
        <v>87</v>
      </c>
      <c r="C75" s="154">
        <v>73</v>
      </c>
      <c r="D75" s="71">
        <v>55</v>
      </c>
      <c r="G75" s="155" t="s">
        <v>34</v>
      </c>
      <c r="H75" s="156">
        <v>41.1</v>
      </c>
      <c r="I75" s="71">
        <v>55</v>
      </c>
      <c r="P75" s="110"/>
      <c r="Q75" s="111"/>
      <c r="R75" s="181"/>
    </row>
    <row r="76" spans="2:18" ht="12.75">
      <c r="B76" s="155" t="s">
        <v>114</v>
      </c>
      <c r="C76" s="156">
        <v>71.4</v>
      </c>
      <c r="D76" s="71">
        <v>55</v>
      </c>
      <c r="G76" s="155" t="s">
        <v>76</v>
      </c>
      <c r="H76" s="156">
        <v>52.3</v>
      </c>
      <c r="I76" s="71">
        <v>55</v>
      </c>
      <c r="P76" s="110"/>
      <c r="Q76" s="111"/>
      <c r="R76" s="181"/>
    </row>
    <row r="77" spans="2:18" ht="12.75">
      <c r="B77" s="155" t="s">
        <v>70</v>
      </c>
      <c r="C77" s="156">
        <v>70.5</v>
      </c>
      <c r="D77" s="71">
        <v>55</v>
      </c>
      <c r="G77" s="155" t="s">
        <v>185</v>
      </c>
      <c r="H77" s="157">
        <v>52.4</v>
      </c>
      <c r="I77" s="71">
        <v>55</v>
      </c>
      <c r="P77" s="110"/>
      <c r="Q77" s="110"/>
      <c r="R77" s="181"/>
    </row>
    <row r="78" spans="2:18" ht="12.75">
      <c r="B78" s="155" t="s">
        <v>73</v>
      </c>
      <c r="C78" s="156">
        <v>70.4</v>
      </c>
      <c r="D78" s="71">
        <v>55</v>
      </c>
      <c r="G78" s="155" t="s">
        <v>126</v>
      </c>
      <c r="H78" s="156">
        <v>52.7</v>
      </c>
      <c r="I78" s="71">
        <v>55</v>
      </c>
      <c r="P78" s="36"/>
      <c r="Q78" s="36"/>
      <c r="R78" s="36"/>
    </row>
    <row r="79" spans="2:18" ht="12.75">
      <c r="B79" s="155" t="s">
        <v>184</v>
      </c>
      <c r="C79" s="157">
        <v>70.2</v>
      </c>
      <c r="D79" s="71">
        <v>55</v>
      </c>
      <c r="G79" s="155" t="s">
        <v>36</v>
      </c>
      <c r="H79" s="157">
        <v>54.8</v>
      </c>
      <c r="I79" s="71">
        <v>55</v>
      </c>
      <c r="P79" s="110"/>
      <c r="Q79" s="110"/>
      <c r="R79" s="181"/>
    </row>
    <row r="80" spans="2:18" ht="12.75">
      <c r="B80" s="155" t="s">
        <v>82</v>
      </c>
      <c r="C80" s="156">
        <v>68.7</v>
      </c>
      <c r="D80" s="71">
        <v>55</v>
      </c>
      <c r="G80" s="155" t="s">
        <v>183</v>
      </c>
      <c r="H80" s="156">
        <v>54.9</v>
      </c>
      <c r="I80" s="71">
        <v>25</v>
      </c>
      <c r="P80" s="110"/>
      <c r="Q80" s="110"/>
      <c r="R80" s="181"/>
    </row>
    <row r="81" spans="2:18" ht="12.75">
      <c r="B81" s="155" t="s">
        <v>75</v>
      </c>
      <c r="C81" s="156">
        <v>68.5</v>
      </c>
      <c r="D81" s="71">
        <v>55</v>
      </c>
      <c r="G81" s="155" t="s">
        <v>33</v>
      </c>
      <c r="H81" s="156">
        <v>55.4</v>
      </c>
      <c r="I81" s="71">
        <v>55</v>
      </c>
      <c r="P81" s="110"/>
      <c r="Q81" s="110"/>
      <c r="R81" s="181"/>
    </row>
    <row r="82" spans="2:18" ht="12.75">
      <c r="B82" s="155" t="s">
        <v>86</v>
      </c>
      <c r="C82" s="156">
        <v>67.4</v>
      </c>
      <c r="D82" s="71">
        <v>55</v>
      </c>
      <c r="G82" s="155" t="s">
        <v>71</v>
      </c>
      <c r="H82" s="156">
        <v>57.4</v>
      </c>
      <c r="I82" s="71">
        <v>55</v>
      </c>
      <c r="P82" s="36"/>
      <c r="Q82" s="36"/>
      <c r="R82" s="36"/>
    </row>
    <row r="83" spans="2:18" ht="12.75">
      <c r="B83" s="155" t="s">
        <v>74</v>
      </c>
      <c r="C83" s="156">
        <v>66.6</v>
      </c>
      <c r="D83" s="71">
        <v>55</v>
      </c>
      <c r="G83" s="155" t="s">
        <v>78</v>
      </c>
      <c r="H83" s="156">
        <v>57.7</v>
      </c>
      <c r="I83" s="71">
        <v>55</v>
      </c>
      <c r="P83" s="110"/>
      <c r="Q83" s="110"/>
      <c r="R83" s="110"/>
    </row>
    <row r="84" spans="2:18" ht="12.75">
      <c r="B84" s="155" t="s">
        <v>80</v>
      </c>
      <c r="C84" s="156">
        <v>65.4</v>
      </c>
      <c r="D84" s="71">
        <v>55</v>
      </c>
      <c r="G84" s="155" t="s">
        <v>79</v>
      </c>
      <c r="H84" s="157">
        <v>58.7</v>
      </c>
      <c r="I84" s="71">
        <v>55</v>
      </c>
      <c r="P84" s="110"/>
      <c r="Q84" s="110"/>
      <c r="R84" s="110"/>
    </row>
    <row r="85" spans="2:18" ht="12.75">
      <c r="B85" s="155" t="s">
        <v>72</v>
      </c>
      <c r="C85" s="156">
        <v>65.4</v>
      </c>
      <c r="D85" s="71">
        <v>55</v>
      </c>
      <c r="G85" s="155" t="s">
        <v>69</v>
      </c>
      <c r="H85" s="156">
        <v>59.2</v>
      </c>
      <c r="I85" s="71">
        <v>55</v>
      </c>
      <c r="P85" s="110"/>
      <c r="Q85" s="182"/>
      <c r="R85" s="182"/>
    </row>
    <row r="86" spans="2:18" ht="12.75">
      <c r="B86" s="155" t="s">
        <v>81</v>
      </c>
      <c r="C86" s="156">
        <v>65.2</v>
      </c>
      <c r="D86" s="71">
        <v>55</v>
      </c>
      <c r="G86" s="155" t="s">
        <v>85</v>
      </c>
      <c r="H86" s="156">
        <v>60.3</v>
      </c>
      <c r="I86" s="71">
        <v>55</v>
      </c>
      <c r="P86" s="110"/>
      <c r="Q86" s="182"/>
      <c r="R86" s="182"/>
    </row>
    <row r="87" spans="2:18" ht="12.75">
      <c r="B87" s="155" t="s">
        <v>77</v>
      </c>
      <c r="C87" s="156">
        <v>64.9</v>
      </c>
      <c r="D87" s="71">
        <v>55</v>
      </c>
      <c r="G87" s="155" t="s">
        <v>45</v>
      </c>
      <c r="H87" s="154">
        <v>61</v>
      </c>
      <c r="I87" s="71">
        <v>55</v>
      </c>
      <c r="P87" s="110"/>
      <c r="Q87" s="182"/>
      <c r="R87" s="182"/>
    </row>
    <row r="88" spans="2:18" ht="12.75">
      <c r="B88" s="155" t="s">
        <v>35</v>
      </c>
      <c r="C88" s="154">
        <v>62</v>
      </c>
      <c r="D88" s="71">
        <v>55</v>
      </c>
      <c r="G88" s="155" t="s">
        <v>35</v>
      </c>
      <c r="H88" s="154">
        <v>62</v>
      </c>
      <c r="I88" s="71">
        <v>55</v>
      </c>
      <c r="P88" s="36"/>
      <c r="Q88" s="36"/>
      <c r="R88" s="36"/>
    </row>
    <row r="89" spans="2:18" ht="12.75">
      <c r="B89" s="155" t="s">
        <v>45</v>
      </c>
      <c r="C89" s="154">
        <v>61</v>
      </c>
      <c r="D89" s="71">
        <v>55</v>
      </c>
      <c r="G89" s="155" t="s">
        <v>77</v>
      </c>
      <c r="H89" s="156">
        <v>64.9</v>
      </c>
      <c r="I89" s="71">
        <v>55</v>
      </c>
      <c r="P89" s="110"/>
      <c r="Q89" s="181"/>
      <c r="R89" s="36"/>
    </row>
    <row r="90" spans="2:18" ht="12.75">
      <c r="B90" s="155" t="s">
        <v>85</v>
      </c>
      <c r="C90" s="156">
        <v>60.3</v>
      </c>
      <c r="D90" s="71">
        <v>55</v>
      </c>
      <c r="G90" s="155" t="s">
        <v>81</v>
      </c>
      <c r="H90" s="156">
        <v>65.2</v>
      </c>
      <c r="I90" s="71">
        <v>55</v>
      </c>
      <c r="P90" s="110"/>
      <c r="Q90" s="110"/>
      <c r="R90" s="36"/>
    </row>
    <row r="91" spans="2:18" ht="12.75">
      <c r="B91" s="155" t="s">
        <v>69</v>
      </c>
      <c r="C91" s="156">
        <v>59.2</v>
      </c>
      <c r="D91" s="71">
        <v>55</v>
      </c>
      <c r="G91" s="155" t="s">
        <v>80</v>
      </c>
      <c r="H91" s="156">
        <v>65.4</v>
      </c>
      <c r="I91" s="71">
        <v>55</v>
      </c>
      <c r="P91" s="36"/>
      <c r="Q91" s="36"/>
      <c r="R91" s="36"/>
    </row>
    <row r="92" spans="2:18" ht="12.75">
      <c r="B92" s="155" t="s">
        <v>78</v>
      </c>
      <c r="C92" s="156">
        <v>57.7</v>
      </c>
      <c r="D92" s="71">
        <v>55</v>
      </c>
      <c r="G92" s="155" t="s">
        <v>72</v>
      </c>
      <c r="H92" s="156">
        <v>65.4</v>
      </c>
      <c r="I92" s="71">
        <v>55</v>
      </c>
      <c r="P92" s="110"/>
      <c r="Q92" s="181"/>
      <c r="R92" s="181"/>
    </row>
    <row r="93" spans="2:18" ht="12.75">
      <c r="B93" s="155" t="s">
        <v>71</v>
      </c>
      <c r="C93" s="156">
        <v>57.4</v>
      </c>
      <c r="D93" s="71">
        <v>55</v>
      </c>
      <c r="G93" s="155" t="s">
        <v>74</v>
      </c>
      <c r="H93" s="156">
        <v>66.6</v>
      </c>
      <c r="I93" s="71">
        <v>55</v>
      </c>
      <c r="P93" s="36"/>
      <c r="Q93" s="36"/>
      <c r="R93" s="36"/>
    </row>
    <row r="94" spans="2:18" ht="12.75">
      <c r="B94" s="155" t="s">
        <v>36</v>
      </c>
      <c r="C94" s="157">
        <v>54.8</v>
      </c>
      <c r="D94" s="71">
        <v>55</v>
      </c>
      <c r="G94" s="155" t="s">
        <v>86</v>
      </c>
      <c r="H94" s="156">
        <v>67.4</v>
      </c>
      <c r="I94" s="71">
        <v>55</v>
      </c>
      <c r="P94" s="110"/>
      <c r="Q94" s="111"/>
      <c r="R94" s="181"/>
    </row>
    <row r="95" spans="2:18" ht="12.75">
      <c r="B95" s="155" t="s">
        <v>79</v>
      </c>
      <c r="C95" s="157">
        <v>58.7</v>
      </c>
      <c r="D95" s="71">
        <v>55</v>
      </c>
      <c r="G95" s="155" t="s">
        <v>75</v>
      </c>
      <c r="H95" s="156">
        <v>68.5</v>
      </c>
      <c r="I95" s="71">
        <v>55</v>
      </c>
      <c r="P95" s="110"/>
      <c r="Q95" s="111"/>
      <c r="R95" s="181"/>
    </row>
    <row r="96" spans="2:18" ht="12.75">
      <c r="B96" s="155" t="s">
        <v>33</v>
      </c>
      <c r="C96" s="156">
        <v>55.4</v>
      </c>
      <c r="D96" s="71">
        <v>55</v>
      </c>
      <c r="G96" s="155" t="s">
        <v>82</v>
      </c>
      <c r="H96" s="156">
        <v>68.7</v>
      </c>
      <c r="I96" s="71">
        <v>55</v>
      </c>
      <c r="P96" s="110"/>
      <c r="Q96" s="110"/>
      <c r="R96" s="181"/>
    </row>
    <row r="97" spans="2:18" ht="12.75">
      <c r="B97" s="155" t="s">
        <v>183</v>
      </c>
      <c r="C97" s="156">
        <v>54.9</v>
      </c>
      <c r="D97" s="103">
        <v>25</v>
      </c>
      <c r="G97" s="155" t="s">
        <v>184</v>
      </c>
      <c r="H97" s="157">
        <v>70.2</v>
      </c>
      <c r="I97" s="71">
        <v>55</v>
      </c>
      <c r="P97" s="36"/>
      <c r="Q97" s="36"/>
      <c r="R97" s="36"/>
    </row>
    <row r="98" spans="2:18" ht="12.75">
      <c r="B98" s="155" t="s">
        <v>126</v>
      </c>
      <c r="C98" s="156">
        <v>52.7</v>
      </c>
      <c r="D98" s="71">
        <v>55</v>
      </c>
      <c r="G98" s="155" t="s">
        <v>73</v>
      </c>
      <c r="H98" s="156">
        <v>70.4</v>
      </c>
      <c r="I98" s="71">
        <v>55</v>
      </c>
      <c r="P98" s="110"/>
      <c r="Q98" s="110"/>
      <c r="R98" s="181"/>
    </row>
    <row r="99" spans="2:18" ht="12.75">
      <c r="B99" s="155" t="s">
        <v>185</v>
      </c>
      <c r="C99" s="157">
        <v>52.4</v>
      </c>
      <c r="D99" s="71">
        <v>55</v>
      </c>
      <c r="G99" s="155" t="s">
        <v>70</v>
      </c>
      <c r="H99" s="156">
        <v>70.5</v>
      </c>
      <c r="I99" s="71">
        <v>55</v>
      </c>
      <c r="P99" s="110"/>
      <c r="Q99" s="110"/>
      <c r="R99" s="181"/>
    </row>
    <row r="100" spans="2:18" ht="12.75">
      <c r="B100" s="155" t="s">
        <v>76</v>
      </c>
      <c r="C100" s="156">
        <v>52.3</v>
      </c>
      <c r="D100" s="71">
        <v>55</v>
      </c>
      <c r="G100" s="155" t="s">
        <v>114</v>
      </c>
      <c r="H100" s="156">
        <v>71.4</v>
      </c>
      <c r="I100" s="71">
        <v>55</v>
      </c>
      <c r="P100" s="110"/>
      <c r="Q100" s="110"/>
      <c r="R100" s="181"/>
    </row>
    <row r="101" spans="2:18" ht="12.75">
      <c r="B101" s="155" t="s">
        <v>34</v>
      </c>
      <c r="C101" s="156">
        <v>41.1</v>
      </c>
      <c r="D101" s="71">
        <v>55</v>
      </c>
      <c r="G101" s="155" t="s">
        <v>87</v>
      </c>
      <c r="H101" s="154">
        <v>73</v>
      </c>
      <c r="I101" s="71">
        <v>55</v>
      </c>
      <c r="P101" s="36"/>
      <c r="Q101" s="36"/>
      <c r="R101" s="36"/>
    </row>
    <row r="102" spans="2:18" ht="12.75">
      <c r="B102" s="99"/>
      <c r="C102" s="99"/>
      <c r="D102" s="71"/>
      <c r="G102" s="99"/>
      <c r="H102" s="99"/>
      <c r="I102" s="71"/>
      <c r="P102" s="110"/>
      <c r="Q102" s="110"/>
      <c r="R102" s="110"/>
    </row>
    <row r="103" spans="2:18" ht="12.75">
      <c r="B103" s="158" t="s">
        <v>68</v>
      </c>
      <c r="C103" s="156">
        <v>55.7</v>
      </c>
      <c r="D103" s="71">
        <v>55</v>
      </c>
      <c r="G103" s="158" t="s">
        <v>68</v>
      </c>
      <c r="H103" s="156">
        <v>55.7</v>
      </c>
      <c r="I103" s="71">
        <v>55</v>
      </c>
      <c r="P103" s="110"/>
      <c r="Q103" s="110"/>
      <c r="R103" s="110"/>
    </row>
    <row r="104" spans="2:18" ht="12.75">
      <c r="B104" s="133" t="s">
        <v>44</v>
      </c>
      <c r="C104" s="179">
        <v>51.9</v>
      </c>
      <c r="D104" s="71">
        <v>55</v>
      </c>
      <c r="G104" s="133" t="s">
        <v>44</v>
      </c>
      <c r="H104" s="179">
        <v>51.9</v>
      </c>
      <c r="I104" s="71">
        <v>55</v>
      </c>
      <c r="P104" s="110"/>
      <c r="Q104" s="182"/>
      <c r="R104" s="182"/>
    </row>
    <row r="105" spans="1:18" ht="12.75">
      <c r="A105" s="178" t="s">
        <v>224</v>
      </c>
      <c r="B105" s="159" t="s">
        <v>144</v>
      </c>
      <c r="C105" s="160">
        <v>41.8</v>
      </c>
      <c r="D105" s="71">
        <v>55</v>
      </c>
      <c r="G105" s="159" t="s">
        <v>144</v>
      </c>
      <c r="H105" s="180">
        <v>41.8</v>
      </c>
      <c r="I105" s="71">
        <v>55</v>
      </c>
      <c r="P105" s="110"/>
      <c r="Q105" s="182"/>
      <c r="R105" s="182"/>
    </row>
    <row r="107" ht="12.75">
      <c r="G107" s="51" t="s">
        <v>90</v>
      </c>
    </row>
    <row r="108" spans="7:8" ht="12.75">
      <c r="G108" s="51" t="s">
        <v>43</v>
      </c>
      <c r="H108" s="51" t="s">
        <v>53</v>
      </c>
    </row>
  </sheetData>
  <autoFilter ref="G71:H101">
    <sortState ref="G72:H108">
      <sortCondition descending="1" sortBy="value" ref="H72:H108"/>
    </sortState>
  </autoFilter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8"/>
  <sheetViews>
    <sheetView showGridLines="0" workbookViewId="0" topLeftCell="A1">
      <selection activeCell="B29" sqref="B29:G32"/>
    </sheetView>
  </sheetViews>
  <sheetFormatPr defaultColWidth="9.140625" defaultRowHeight="12.75"/>
  <cols>
    <col min="1" max="5" width="9.140625" style="4" customWidth="1"/>
    <col min="6" max="6" width="20.00390625" style="4" customWidth="1"/>
    <col min="7" max="13" width="9.140625" style="4" customWidth="1"/>
    <col min="14" max="14" width="5.57421875" style="4" customWidth="1"/>
    <col min="15" max="16384" width="9.140625" style="4" customWidth="1"/>
  </cols>
  <sheetData>
    <row r="2" ht="12.75">
      <c r="B2" s="75" t="s">
        <v>220</v>
      </c>
    </row>
    <row r="3" ht="12.75">
      <c r="B3" s="4" t="s">
        <v>38</v>
      </c>
    </row>
    <row r="5" ht="12.75">
      <c r="C5" s="18"/>
    </row>
    <row r="7" ht="12.75">
      <c r="C7" s="52"/>
    </row>
    <row r="29" s="53" customFormat="1" ht="12.75">
      <c r="B29" s="53" t="s">
        <v>192</v>
      </c>
    </row>
    <row r="30" s="53" customFormat="1" ht="12.75">
      <c r="B30" s="16" t="s">
        <v>223</v>
      </c>
    </row>
    <row r="31" spans="2:6" ht="12.75">
      <c r="B31" s="16" t="s">
        <v>219</v>
      </c>
      <c r="C31" s="53"/>
      <c r="D31" s="53"/>
      <c r="E31" s="53"/>
      <c r="F31" s="53"/>
    </row>
    <row r="32" spans="2:6" ht="12.75">
      <c r="B32" s="16"/>
      <c r="C32" s="53"/>
      <c r="D32" s="53"/>
      <c r="E32" s="53"/>
      <c r="F32" s="53"/>
    </row>
    <row r="33" spans="2:12" ht="12.75">
      <c r="B33" s="4" t="s">
        <v>142</v>
      </c>
      <c r="L33" s="65"/>
    </row>
    <row r="56" ht="12.75">
      <c r="B56" s="68" t="s">
        <v>135</v>
      </c>
    </row>
    <row r="57" ht="12.75">
      <c r="B57" s="46" t="s">
        <v>182</v>
      </c>
    </row>
    <row r="61" spans="2:6" ht="12.75">
      <c r="B61" s="59" t="s">
        <v>67</v>
      </c>
      <c r="C61" s="3"/>
      <c r="D61" s="3"/>
      <c r="F61" s="51" t="s">
        <v>166</v>
      </c>
    </row>
    <row r="63" spans="2:7" ht="12.75">
      <c r="B63" s="59" t="s">
        <v>66</v>
      </c>
      <c r="C63" s="69">
        <v>42429.68178240741</v>
      </c>
      <c r="D63" s="3"/>
      <c r="F63" s="51" t="s">
        <v>66</v>
      </c>
      <c r="G63" s="132">
        <v>42719.705983796295</v>
      </c>
    </row>
    <row r="64" spans="2:7" ht="12.75">
      <c r="B64" s="59" t="s">
        <v>65</v>
      </c>
      <c r="C64" s="69">
        <v>42500.67282898148</v>
      </c>
      <c r="D64" s="3"/>
      <c r="F64" s="51" t="s">
        <v>65</v>
      </c>
      <c r="G64" s="132">
        <v>42724.49909974537</v>
      </c>
    </row>
    <row r="65" spans="2:7" ht="12.75">
      <c r="B65" s="59" t="s">
        <v>95</v>
      </c>
      <c r="C65" s="59" t="s">
        <v>52</v>
      </c>
      <c r="D65" s="3"/>
      <c r="F65" s="51" t="s">
        <v>95</v>
      </c>
      <c r="G65" s="51" t="s">
        <v>52</v>
      </c>
    </row>
    <row r="67" spans="2:7" ht="12.75">
      <c r="B67" s="59" t="s">
        <v>48</v>
      </c>
      <c r="C67" s="59" t="s">
        <v>61</v>
      </c>
      <c r="D67" s="3"/>
      <c r="F67" s="51" t="s">
        <v>48</v>
      </c>
      <c r="G67" s="51" t="s">
        <v>61</v>
      </c>
    </row>
    <row r="68" spans="2:7" ht="12.75">
      <c r="B68" s="59" t="s">
        <v>125</v>
      </c>
      <c r="C68" s="59" t="s">
        <v>64</v>
      </c>
      <c r="D68" s="3"/>
      <c r="F68" s="51" t="s">
        <v>125</v>
      </c>
      <c r="G68" s="51" t="s">
        <v>64</v>
      </c>
    </row>
    <row r="69" spans="2:7" ht="12.75">
      <c r="B69" s="59" t="s">
        <v>49</v>
      </c>
      <c r="C69" s="59" t="s">
        <v>141</v>
      </c>
      <c r="D69" s="3"/>
      <c r="F69" s="51" t="s">
        <v>50</v>
      </c>
      <c r="G69" s="51" t="s">
        <v>30</v>
      </c>
    </row>
    <row r="70" spans="2:7" ht="12.75">
      <c r="B70" s="59" t="s">
        <v>50</v>
      </c>
      <c r="C70" s="59" t="s">
        <v>30</v>
      </c>
      <c r="D70" s="3"/>
      <c r="F70" s="51" t="s">
        <v>49</v>
      </c>
      <c r="G70" s="51" t="s">
        <v>141</v>
      </c>
    </row>
    <row r="72" spans="2:7" ht="12.75">
      <c r="B72" s="152" t="s">
        <v>47</v>
      </c>
      <c r="C72" s="152" t="s">
        <v>168</v>
      </c>
      <c r="D72" s="104" t="s">
        <v>156</v>
      </c>
      <c r="F72" s="133" t="s">
        <v>47</v>
      </c>
      <c r="G72" s="133" t="s">
        <v>168</v>
      </c>
    </row>
    <row r="73" spans="2:7" ht="12.75">
      <c r="B73" s="155" t="s">
        <v>230</v>
      </c>
      <c r="C73" s="156">
        <v>78.7</v>
      </c>
      <c r="D73" s="100">
        <v>60</v>
      </c>
      <c r="F73" s="133" t="s">
        <v>127</v>
      </c>
      <c r="G73" s="146">
        <v>78.6</v>
      </c>
    </row>
    <row r="74" spans="2:4" ht="12.75">
      <c r="B74" s="99"/>
      <c r="C74" s="99"/>
      <c r="D74" s="100">
        <v>60</v>
      </c>
    </row>
    <row r="75" spans="2:7" ht="12.75">
      <c r="B75" s="155" t="s">
        <v>88</v>
      </c>
      <c r="C75" s="156">
        <v>99.2</v>
      </c>
      <c r="D75" s="100">
        <v>60</v>
      </c>
      <c r="F75" s="161" t="s">
        <v>88</v>
      </c>
      <c r="G75" s="162">
        <v>99.2</v>
      </c>
    </row>
    <row r="76" spans="2:7" ht="12.75">
      <c r="B76" s="155" t="s">
        <v>71</v>
      </c>
      <c r="C76" s="156">
        <v>98.3</v>
      </c>
      <c r="D76" s="100">
        <v>60</v>
      </c>
      <c r="F76" s="133" t="s">
        <v>71</v>
      </c>
      <c r="G76" s="146">
        <v>98.3</v>
      </c>
    </row>
    <row r="77" spans="2:7" ht="12.75">
      <c r="B77" s="155" t="s">
        <v>114</v>
      </c>
      <c r="C77" s="156">
        <v>97.8</v>
      </c>
      <c r="D77" s="100">
        <v>60</v>
      </c>
      <c r="F77" s="133" t="s">
        <v>114</v>
      </c>
      <c r="G77" s="146">
        <v>97.8</v>
      </c>
    </row>
    <row r="78" spans="2:7" ht="12.75">
      <c r="B78" s="155" t="s">
        <v>74</v>
      </c>
      <c r="C78" s="156">
        <v>96.2</v>
      </c>
      <c r="D78" s="100">
        <v>60</v>
      </c>
      <c r="F78" s="133" t="s">
        <v>74</v>
      </c>
      <c r="G78" s="146">
        <v>96.2</v>
      </c>
    </row>
    <row r="79" spans="2:7" ht="12.75">
      <c r="B79" s="155" t="s">
        <v>77</v>
      </c>
      <c r="C79" s="156">
        <v>96.1</v>
      </c>
      <c r="D79" s="100">
        <v>60</v>
      </c>
      <c r="F79" s="133" t="s">
        <v>77</v>
      </c>
      <c r="G79" s="146">
        <v>96.1</v>
      </c>
    </row>
    <row r="80" spans="2:7" ht="12.75">
      <c r="B80" s="155" t="s">
        <v>75</v>
      </c>
      <c r="C80" s="156">
        <v>93.9</v>
      </c>
      <c r="D80" s="100">
        <v>60</v>
      </c>
      <c r="F80" s="133" t="s">
        <v>75</v>
      </c>
      <c r="G80" s="146">
        <v>93.9</v>
      </c>
    </row>
    <row r="81" spans="2:7" ht="12.75">
      <c r="B81" s="155" t="s">
        <v>86</v>
      </c>
      <c r="C81" s="156">
        <v>89.5</v>
      </c>
      <c r="D81" s="100">
        <v>60</v>
      </c>
      <c r="F81" s="133" t="s">
        <v>86</v>
      </c>
      <c r="G81" s="146">
        <v>89.5</v>
      </c>
    </row>
    <row r="82" spans="1:7" ht="12.75">
      <c r="A82" s="10" t="s">
        <v>225</v>
      </c>
      <c r="B82" s="155" t="s">
        <v>184</v>
      </c>
      <c r="C82" s="183">
        <v>88.1</v>
      </c>
      <c r="D82" s="100">
        <v>60</v>
      </c>
      <c r="F82" s="133" t="s">
        <v>184</v>
      </c>
      <c r="G82" s="185">
        <v>88.1</v>
      </c>
    </row>
    <row r="83" spans="2:7" ht="12.75">
      <c r="B83" s="155" t="s">
        <v>73</v>
      </c>
      <c r="C83" s="156">
        <v>88.1</v>
      </c>
      <c r="D83" s="100">
        <v>60</v>
      </c>
      <c r="F83" s="133" t="s">
        <v>73</v>
      </c>
      <c r="G83" s="146">
        <v>88.1</v>
      </c>
    </row>
    <row r="84" spans="2:7" ht="12.75">
      <c r="B84" s="155" t="s">
        <v>85</v>
      </c>
      <c r="C84" s="154">
        <v>82</v>
      </c>
      <c r="D84" s="100">
        <v>60</v>
      </c>
      <c r="F84" s="133" t="s">
        <v>85</v>
      </c>
      <c r="G84" s="131">
        <v>82</v>
      </c>
    </row>
    <row r="85" spans="2:7" ht="12.75">
      <c r="B85" s="155" t="s">
        <v>87</v>
      </c>
      <c r="C85" s="156">
        <v>78.6</v>
      </c>
      <c r="D85" s="100">
        <v>60</v>
      </c>
      <c r="F85" s="133" t="s">
        <v>87</v>
      </c>
      <c r="G85" s="146">
        <v>78.6</v>
      </c>
    </row>
    <row r="86" spans="2:7" ht="12.75">
      <c r="B86" s="155" t="s">
        <v>70</v>
      </c>
      <c r="C86" s="156">
        <v>77.9</v>
      </c>
      <c r="D86" s="100">
        <v>60</v>
      </c>
      <c r="F86" s="133" t="s">
        <v>70</v>
      </c>
      <c r="G86" s="146">
        <v>77.9</v>
      </c>
    </row>
    <row r="87" spans="2:7" ht="12.75">
      <c r="B87" s="155" t="s">
        <v>80</v>
      </c>
      <c r="C87" s="156">
        <v>76.4</v>
      </c>
      <c r="D87" s="100">
        <v>60</v>
      </c>
      <c r="F87" s="133" t="s">
        <v>80</v>
      </c>
      <c r="G87" s="146">
        <v>76.4</v>
      </c>
    </row>
    <row r="88" spans="2:7" ht="12.75">
      <c r="B88" s="155" t="s">
        <v>82</v>
      </c>
      <c r="C88" s="154">
        <v>75</v>
      </c>
      <c r="D88" s="100">
        <v>60</v>
      </c>
      <c r="F88" s="133" t="s">
        <v>82</v>
      </c>
      <c r="G88" s="131">
        <v>75</v>
      </c>
    </row>
    <row r="89" spans="2:7" ht="12.75">
      <c r="B89" s="155" t="s">
        <v>81</v>
      </c>
      <c r="C89" s="156">
        <v>74.6</v>
      </c>
      <c r="D89" s="100">
        <v>60</v>
      </c>
      <c r="F89" s="133" t="s">
        <v>81</v>
      </c>
      <c r="G89" s="146">
        <v>74.6</v>
      </c>
    </row>
    <row r="90" spans="2:7" ht="12.75">
      <c r="B90" s="155" t="s">
        <v>72</v>
      </c>
      <c r="C90" s="154">
        <v>68</v>
      </c>
      <c r="D90" s="100">
        <v>60</v>
      </c>
      <c r="F90" s="133" t="s">
        <v>72</v>
      </c>
      <c r="G90" s="131">
        <v>68</v>
      </c>
    </row>
    <row r="91" spans="2:7" ht="12.75">
      <c r="B91" s="155" t="s">
        <v>45</v>
      </c>
      <c r="C91" s="156">
        <v>64.1</v>
      </c>
      <c r="D91" s="100">
        <v>60</v>
      </c>
      <c r="F91" s="133" t="s">
        <v>45</v>
      </c>
      <c r="G91" s="146">
        <v>64.1</v>
      </c>
    </row>
    <row r="92" spans="2:7" ht="12.75">
      <c r="B92" s="155" t="s">
        <v>69</v>
      </c>
      <c r="C92" s="156">
        <v>64.1</v>
      </c>
      <c r="D92" s="100">
        <v>60</v>
      </c>
      <c r="F92" s="133" t="s">
        <v>69</v>
      </c>
      <c r="G92" s="146">
        <v>64.1</v>
      </c>
    </row>
    <row r="93" spans="2:7" ht="12.75">
      <c r="B93" s="155" t="s">
        <v>35</v>
      </c>
      <c r="C93" s="156">
        <v>62.2</v>
      </c>
      <c r="D93" s="100">
        <v>60</v>
      </c>
      <c r="F93" s="133" t="s">
        <v>35</v>
      </c>
      <c r="G93" s="146">
        <v>62.2</v>
      </c>
    </row>
    <row r="94" spans="2:7" ht="12.75">
      <c r="B94" s="155" t="s">
        <v>33</v>
      </c>
      <c r="C94" s="154">
        <v>60</v>
      </c>
      <c r="D94" s="100">
        <v>60</v>
      </c>
      <c r="F94" s="133" t="s">
        <v>33</v>
      </c>
      <c r="G94" s="131">
        <v>60</v>
      </c>
    </row>
    <row r="95" spans="2:7" ht="12.75">
      <c r="B95" s="155" t="s">
        <v>76</v>
      </c>
      <c r="C95" s="156">
        <v>59.7</v>
      </c>
      <c r="D95" s="100">
        <v>60</v>
      </c>
      <c r="F95" s="133" t="s">
        <v>76</v>
      </c>
      <c r="G95" s="146">
        <v>59.7</v>
      </c>
    </row>
    <row r="96" spans="2:7" ht="12.75">
      <c r="B96" s="155" t="s">
        <v>183</v>
      </c>
      <c r="C96" s="156">
        <v>58.4</v>
      </c>
      <c r="D96" s="106">
        <v>50</v>
      </c>
      <c r="F96" s="133" t="s">
        <v>79</v>
      </c>
      <c r="G96" s="146">
        <v>58.7</v>
      </c>
    </row>
    <row r="97" spans="2:7" ht="12.75">
      <c r="B97" s="155" t="s">
        <v>78</v>
      </c>
      <c r="C97" s="156">
        <v>57.9</v>
      </c>
      <c r="D97" s="100">
        <v>60</v>
      </c>
      <c r="F97" s="133" t="s">
        <v>183</v>
      </c>
      <c r="G97" s="146">
        <v>58.4</v>
      </c>
    </row>
    <row r="98" spans="2:7" ht="12.75">
      <c r="B98" s="155" t="s">
        <v>36</v>
      </c>
      <c r="C98" s="184">
        <v>56.4</v>
      </c>
      <c r="D98" s="100">
        <v>60</v>
      </c>
      <c r="F98" s="133" t="s">
        <v>78</v>
      </c>
      <c r="G98" s="185">
        <v>57.9</v>
      </c>
    </row>
    <row r="99" spans="2:7" ht="12.75">
      <c r="B99" s="155" t="s">
        <v>79</v>
      </c>
      <c r="C99" s="184">
        <v>58.7</v>
      </c>
      <c r="D99" s="100">
        <v>60</v>
      </c>
      <c r="F99" s="133" t="s">
        <v>36</v>
      </c>
      <c r="G99" s="185">
        <v>56.4</v>
      </c>
    </row>
    <row r="100" spans="1:7" ht="12.75">
      <c r="A100" s="10" t="s">
        <v>225</v>
      </c>
      <c r="B100" s="155" t="s">
        <v>185</v>
      </c>
      <c r="C100" s="183">
        <v>52.8</v>
      </c>
      <c r="D100" s="100">
        <v>60</v>
      </c>
      <c r="F100" s="133" t="s">
        <v>185</v>
      </c>
      <c r="G100" s="185">
        <v>52.8</v>
      </c>
    </row>
    <row r="101" spans="2:7" ht="12.75">
      <c r="B101" s="155" t="s">
        <v>126</v>
      </c>
      <c r="C101" s="156">
        <v>52.8</v>
      </c>
      <c r="D101" s="100">
        <v>60</v>
      </c>
      <c r="F101" s="133" t="s">
        <v>126</v>
      </c>
      <c r="G101" s="146">
        <v>52.8</v>
      </c>
    </row>
    <row r="102" spans="2:7" ht="12.75">
      <c r="B102" s="155" t="s">
        <v>34</v>
      </c>
      <c r="C102" s="156">
        <v>41.3</v>
      </c>
      <c r="D102" s="100">
        <v>60</v>
      </c>
      <c r="F102" s="133" t="s">
        <v>34</v>
      </c>
      <c r="G102" s="146">
        <v>41.3</v>
      </c>
    </row>
    <row r="103" spans="6:7" ht="12.75">
      <c r="F103" s="98"/>
      <c r="G103" s="177"/>
    </row>
    <row r="104" spans="2:7" ht="12.75">
      <c r="B104" s="155" t="s">
        <v>68</v>
      </c>
      <c r="C104" s="156">
        <v>96.7</v>
      </c>
      <c r="D104" s="100">
        <v>60</v>
      </c>
      <c r="F104" s="133" t="s">
        <v>144</v>
      </c>
      <c r="G104" s="185">
        <v>56.5</v>
      </c>
    </row>
    <row r="105" spans="2:7" ht="12.75">
      <c r="B105" s="163" t="s">
        <v>44</v>
      </c>
      <c r="C105" s="164">
        <v>91.2</v>
      </c>
      <c r="D105" s="105">
        <v>60</v>
      </c>
      <c r="F105" s="133" t="s">
        <v>44</v>
      </c>
      <c r="G105" s="146">
        <v>91.2</v>
      </c>
    </row>
    <row r="106" spans="1:7" ht="12.75">
      <c r="A106" s="178" t="s">
        <v>224</v>
      </c>
      <c r="B106" s="155" t="s">
        <v>144</v>
      </c>
      <c r="C106" s="188">
        <v>56.5</v>
      </c>
      <c r="D106" s="100">
        <v>60</v>
      </c>
      <c r="F106" s="133" t="s">
        <v>68</v>
      </c>
      <c r="G106" s="146">
        <v>96.7</v>
      </c>
    </row>
    <row r="107" spans="2:4" ht="12.75">
      <c r="B107" s="101"/>
      <c r="C107" s="102"/>
      <c r="D107" s="102"/>
    </row>
    <row r="108" spans="2:4" ht="12.75">
      <c r="B108" s="101"/>
      <c r="C108" s="102"/>
      <c r="D108" s="102"/>
    </row>
  </sheetData>
  <autoFilter ref="F72:G101">
    <sortState ref="F73:G108">
      <sortCondition descending="1" sortBy="value" ref="G73:G108"/>
    </sortState>
  </autoFilter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69"/>
  <sheetViews>
    <sheetView zoomScale="70" zoomScaleNormal="70" workbookViewId="0" topLeftCell="A1">
      <selection activeCell="J52" sqref="J52"/>
    </sheetView>
  </sheetViews>
  <sheetFormatPr defaultColWidth="11.421875" defaultRowHeight="12.75"/>
  <cols>
    <col min="1" max="2" width="11.421875" style="4" customWidth="1"/>
    <col min="3" max="3" width="2.140625" style="4" customWidth="1"/>
    <col min="4" max="5" width="11.421875" style="4" customWidth="1"/>
    <col min="6" max="6" width="2.421875" style="4" customWidth="1"/>
    <col min="7" max="8" width="11.421875" style="4" customWidth="1"/>
    <col min="9" max="9" width="2.57421875" style="4" customWidth="1"/>
    <col min="10" max="11" width="11.421875" style="4" customWidth="1"/>
    <col min="12" max="12" width="2.7109375" style="4" customWidth="1"/>
    <col min="13" max="14" width="11.421875" style="4" customWidth="1"/>
    <col min="15" max="15" width="2.8515625" style="4" customWidth="1"/>
    <col min="16" max="17" width="11.421875" style="4" customWidth="1"/>
    <col min="18" max="18" width="2.8515625" style="4" customWidth="1"/>
    <col min="19" max="16384" width="11.421875" style="4" customWidth="1"/>
  </cols>
  <sheetData>
    <row r="1" spans="1:19" ht="12.75">
      <c r="A1" s="4" t="s">
        <v>107</v>
      </c>
      <c r="C1" s="26"/>
      <c r="D1" s="4" t="s">
        <v>108</v>
      </c>
      <c r="F1" s="26"/>
      <c r="G1" s="4" t="s">
        <v>109</v>
      </c>
      <c r="I1" s="26"/>
      <c r="J1" s="4" t="s">
        <v>110</v>
      </c>
      <c r="L1" s="26"/>
      <c r="M1" s="4" t="s">
        <v>111</v>
      </c>
      <c r="O1" s="26"/>
      <c r="P1" s="4" t="s">
        <v>112</v>
      </c>
      <c r="R1" s="26"/>
      <c r="S1" s="4" t="s">
        <v>113</v>
      </c>
    </row>
    <row r="2" spans="1:25" ht="12.75">
      <c r="A2" s="4" t="s">
        <v>100</v>
      </c>
      <c r="C2" s="26"/>
      <c r="D2" s="4" t="s">
        <v>101</v>
      </c>
      <c r="F2" s="26"/>
      <c r="G2" s="4" t="s">
        <v>102</v>
      </c>
      <c r="I2" s="26"/>
      <c r="J2" s="4" t="s">
        <v>103</v>
      </c>
      <c r="L2" s="26"/>
      <c r="M2" s="4" t="s">
        <v>104</v>
      </c>
      <c r="O2" s="26"/>
      <c r="P2" s="4" t="s">
        <v>105</v>
      </c>
      <c r="R2" s="26"/>
      <c r="S2" s="4" t="s">
        <v>106</v>
      </c>
      <c r="Y2" s="4" t="s">
        <v>130</v>
      </c>
    </row>
    <row r="3" spans="1:20" ht="12.75">
      <c r="A3" s="4" t="s">
        <v>0</v>
      </c>
      <c r="B3" s="4">
        <f>VLOOKUP(A3,$X$5:$Y$34,2,FALSE)</f>
        <v>1</v>
      </c>
      <c r="C3" s="26"/>
      <c r="D3" s="4" t="s">
        <v>0</v>
      </c>
      <c r="E3" s="4">
        <f>VLOOKUP(D3,$X$6:$AL$34,4,FALSE)</f>
        <v>0.903880832719784</v>
      </c>
      <c r="F3" s="26"/>
      <c r="G3" s="4" t="s">
        <v>0</v>
      </c>
      <c r="H3" s="4">
        <f>VLOOKUP(G3,$X$6:$AL$34,5,FALSE)</f>
        <v>0.974142525708552</v>
      </c>
      <c r="I3" s="26"/>
      <c r="J3" s="4" t="s">
        <v>0</v>
      </c>
      <c r="K3" s="4">
        <f>VLOOKUP(J3,$X$6:$AL$34,3,FALSE)</f>
        <v>0.413753596171679</v>
      </c>
      <c r="L3" s="26"/>
      <c r="M3" s="25" t="s">
        <v>0</v>
      </c>
      <c r="N3" s="4">
        <f>VLOOKUP(M3,$X$6:$AL$34,6,FALSE)</f>
        <v>0.633591118563016</v>
      </c>
      <c r="O3" s="26"/>
      <c r="P3" s="4" t="s">
        <v>0</v>
      </c>
      <c r="Q3" s="4">
        <f>VLOOKUP(P3,$X$6:$AL$34,8,FALSE)</f>
        <v>0.80169514920661</v>
      </c>
      <c r="R3" s="26"/>
      <c r="S3" s="4" t="s">
        <v>0</v>
      </c>
      <c r="T3" s="4">
        <f>VLOOKUP(S3,$X$6:$AL$34,15,FALSE)</f>
        <v>0.969164848267699</v>
      </c>
    </row>
    <row r="4" spans="1:32" ht="12.75">
      <c r="A4" s="4" t="s">
        <v>3</v>
      </c>
      <c r="B4" s="4">
        <f aca="true" t="shared" si="0" ref="B4:B36">VLOOKUP(A4,$X$5:$Y$34,2,FALSE)</f>
        <v>0.8590120300950019</v>
      </c>
      <c r="C4" s="26"/>
      <c r="D4" s="4" t="s">
        <v>1</v>
      </c>
      <c r="E4" s="4">
        <f aca="true" t="shared" si="1" ref="E4:E36">VLOOKUP(D4,$X$6:$AL$34,4,FALSE)</f>
        <v>0.981327650312868</v>
      </c>
      <c r="F4" s="26"/>
      <c r="G4" s="4" t="s">
        <v>1</v>
      </c>
      <c r="H4" s="4">
        <f aca="true" t="shared" si="2" ref="H4:H36">VLOOKUP(G4,$X$6:$AL$34,5,FALSE)</f>
        <v>0.699343968987624</v>
      </c>
      <c r="I4" s="26"/>
      <c r="J4" s="4" t="s">
        <v>3</v>
      </c>
      <c r="K4" s="4">
        <f aca="true" t="shared" si="3" ref="K4:K36">VLOOKUP(J4,$X$6:$AL$34,3,FALSE)</f>
        <v>0.22286081556987297</v>
      </c>
      <c r="L4" s="26"/>
      <c r="M4" s="25" t="s">
        <v>1</v>
      </c>
      <c r="N4" s="4">
        <f aca="true" t="shared" si="4" ref="N4:N36">VLOOKUP(M4,$X$6:$AL$34,6,FALSE)</f>
        <v>0.415221040850587</v>
      </c>
      <c r="O4" s="26"/>
      <c r="P4" s="4" t="s">
        <v>3</v>
      </c>
      <c r="Q4" s="4">
        <f aca="true" t="shared" si="5" ref="Q4:Q36">VLOOKUP(P4,$X$6:$AL$34,8,FALSE)</f>
        <v>0.542829998097602</v>
      </c>
      <c r="R4" s="26"/>
      <c r="S4" s="4" t="s">
        <v>3</v>
      </c>
      <c r="T4" s="4">
        <f aca="true" t="shared" si="6" ref="T4:T36">VLOOKUP(S4,$X$6:$AL$34,15,FALSE)</f>
        <v>0.905155271907018</v>
      </c>
      <c r="Y4" s="4" t="s">
        <v>31</v>
      </c>
      <c r="AF4" s="4" t="s">
        <v>30</v>
      </c>
    </row>
    <row r="5" spans="1:38" ht="12.75">
      <c r="A5" s="4" t="s">
        <v>4</v>
      </c>
      <c r="B5" s="4">
        <f t="shared" si="0"/>
        <v>0.8841817432670329</v>
      </c>
      <c r="C5" s="26"/>
      <c r="D5" s="4" t="s">
        <v>3</v>
      </c>
      <c r="E5" s="4">
        <f t="shared" si="1"/>
        <v>0.637785603350844</v>
      </c>
      <c r="F5" s="26"/>
      <c r="G5" s="4" t="s">
        <v>3</v>
      </c>
      <c r="H5" s="4">
        <f t="shared" si="2"/>
        <v>0.5802725323372759</v>
      </c>
      <c r="I5" s="26"/>
      <c r="J5" s="4" t="s">
        <v>4</v>
      </c>
      <c r="K5" s="4">
        <f t="shared" si="3"/>
        <v>0.485157432091649</v>
      </c>
      <c r="L5" s="26"/>
      <c r="M5" s="25" t="s">
        <v>3</v>
      </c>
      <c r="N5" s="4">
        <f t="shared" si="4"/>
        <v>0.295327548492105</v>
      </c>
      <c r="O5" s="26"/>
      <c r="P5" s="4" t="s">
        <v>4</v>
      </c>
      <c r="Q5" s="4">
        <f t="shared" si="5"/>
        <v>0.717545583578993</v>
      </c>
      <c r="R5" s="26"/>
      <c r="S5" s="4" t="s">
        <v>4</v>
      </c>
      <c r="T5" s="4">
        <f t="shared" si="6"/>
        <v>0.974235845737647</v>
      </c>
      <c r="X5" s="4" t="s">
        <v>99</v>
      </c>
      <c r="Y5" s="4" t="s">
        <v>56</v>
      </c>
      <c r="Z5" s="4" t="s">
        <v>59</v>
      </c>
      <c r="AA5" s="4" t="s">
        <v>60</v>
      </c>
      <c r="AB5" s="4" t="s">
        <v>57</v>
      </c>
      <c r="AC5" s="4" t="s">
        <v>58</v>
      </c>
      <c r="AD5" s="4" t="s">
        <v>55</v>
      </c>
      <c r="AE5" s="4" t="s">
        <v>61</v>
      </c>
      <c r="AF5" s="4" t="s">
        <v>56</v>
      </c>
      <c r="AG5" s="4" t="s">
        <v>59</v>
      </c>
      <c r="AH5" s="4" t="s">
        <v>60</v>
      </c>
      <c r="AI5" s="4" t="s">
        <v>57</v>
      </c>
      <c r="AJ5" s="4" t="s">
        <v>58</v>
      </c>
      <c r="AK5" s="4" t="s">
        <v>55</v>
      </c>
      <c r="AL5" s="4" t="s">
        <v>61</v>
      </c>
    </row>
    <row r="6" spans="1:38" ht="12.75">
      <c r="A6" s="4" t="s">
        <v>6</v>
      </c>
      <c r="B6" s="4">
        <f t="shared" si="0"/>
        <v>0.812407040571996</v>
      </c>
      <c r="C6" s="26"/>
      <c r="D6" s="4" t="s">
        <v>4</v>
      </c>
      <c r="E6" s="4">
        <f t="shared" si="1"/>
        <v>0.879867699301746</v>
      </c>
      <c r="F6" s="26"/>
      <c r="G6" s="4" t="s">
        <v>4</v>
      </c>
      <c r="H6" s="4">
        <f t="shared" si="2"/>
        <v>0.92849846782431</v>
      </c>
      <c r="I6" s="26"/>
      <c r="J6" s="4" t="s">
        <v>6</v>
      </c>
      <c r="K6" s="4">
        <f t="shared" si="3"/>
        <v>0.47487508427479497</v>
      </c>
      <c r="L6" s="26"/>
      <c r="M6" s="25" t="s">
        <v>4</v>
      </c>
      <c r="N6" s="4">
        <f t="shared" si="4"/>
        <v>0.300935048185433</v>
      </c>
      <c r="O6" s="26"/>
      <c r="P6" s="4" t="s">
        <v>6</v>
      </c>
      <c r="Q6" s="4">
        <f t="shared" si="5"/>
        <v>0.7090213479451031</v>
      </c>
      <c r="R6" s="26"/>
      <c r="S6" s="4" t="s">
        <v>6</v>
      </c>
      <c r="T6" s="4">
        <f t="shared" si="6"/>
        <v>0.790044187328334</v>
      </c>
      <c r="X6" s="4" t="s">
        <v>18</v>
      </c>
      <c r="Y6" s="4">
        <f>Y41/100</f>
        <v>0.827811866955393</v>
      </c>
      <c r="Z6" s="4">
        <f aca="true" t="shared" si="7" ref="Z6:AL6">Z41/100</f>
        <v>0.347864108543565</v>
      </c>
      <c r="AA6" s="4">
        <f t="shared" si="7"/>
        <v>0.845188434552908</v>
      </c>
      <c r="AB6" s="4">
        <f t="shared" si="7"/>
        <v>0.621386867151883</v>
      </c>
      <c r="AC6" s="4">
        <f t="shared" si="7"/>
        <v>0.21140726116046898</v>
      </c>
      <c r="AD6" s="4">
        <f t="shared" si="7"/>
        <v>0.286768542676108</v>
      </c>
      <c r="AE6" s="4">
        <f t="shared" si="7"/>
        <v>0.6582314645646019</v>
      </c>
      <c r="AF6" s="4">
        <f t="shared" si="7"/>
        <v>0.860889194445567</v>
      </c>
      <c r="AG6" s="4">
        <f t="shared" si="7"/>
        <v>1</v>
      </c>
      <c r="AH6" s="4">
        <f t="shared" si="7"/>
        <v>0.969080318260959</v>
      </c>
      <c r="AI6" s="4">
        <f t="shared" si="7"/>
        <v>0.621386867151883</v>
      </c>
      <c r="AJ6" s="4">
        <f t="shared" si="7"/>
        <v>1</v>
      </c>
      <c r="AK6" s="4">
        <f t="shared" si="7"/>
        <v>1</v>
      </c>
      <c r="AL6" s="4">
        <f t="shared" si="7"/>
        <v>0.9374802667729379</v>
      </c>
    </row>
    <row r="7" spans="1:38" ht="12.75">
      <c r="A7" s="4" t="s">
        <v>7</v>
      </c>
      <c r="B7" s="4">
        <f t="shared" si="0"/>
        <v>0.368519941925014</v>
      </c>
      <c r="C7" s="26"/>
      <c r="D7" s="4" t="s">
        <v>6</v>
      </c>
      <c r="E7" s="4">
        <f t="shared" si="1"/>
        <v>0.9148118461271579</v>
      </c>
      <c r="F7" s="26"/>
      <c r="G7" s="4" t="s">
        <v>6</v>
      </c>
      <c r="H7" s="4">
        <f t="shared" si="2"/>
        <v>0.666160213758055</v>
      </c>
      <c r="I7" s="26"/>
      <c r="J7" s="4" t="s">
        <v>7</v>
      </c>
      <c r="K7" s="4">
        <f t="shared" si="3"/>
        <v>0.32983587620926896</v>
      </c>
      <c r="L7" s="26"/>
      <c r="M7" s="25" t="s">
        <v>6</v>
      </c>
      <c r="N7" s="4">
        <f t="shared" si="4"/>
        <v>0.927972980049222</v>
      </c>
      <c r="O7" s="26"/>
      <c r="P7" s="4" t="s">
        <v>7</v>
      </c>
      <c r="Q7" s="4">
        <f t="shared" si="5"/>
        <v>0.624219192000831</v>
      </c>
      <c r="R7" s="26"/>
      <c r="S7" s="4" t="s">
        <v>7</v>
      </c>
      <c r="T7" s="4">
        <f t="shared" si="6"/>
        <v>0.624219192000831</v>
      </c>
      <c r="X7" s="4" t="s">
        <v>0</v>
      </c>
      <c r="Y7" s="4">
        <f aca="true" t="shared" si="8" ref="Y7:AL34">Y42/100</f>
        <v>1</v>
      </c>
      <c r="Z7" s="4">
        <f t="shared" si="8"/>
        <v>0.413753596171679</v>
      </c>
      <c r="AA7" s="4">
        <f t="shared" si="8"/>
        <v>0.903880832719784</v>
      </c>
      <c r="AB7" s="4">
        <f t="shared" si="8"/>
        <v>0.974142525708552</v>
      </c>
      <c r="AC7" s="4">
        <f t="shared" si="8"/>
        <v>0.633591118563016</v>
      </c>
      <c r="AD7" s="4">
        <f t="shared" si="8"/>
        <v>0.08971864711164321</v>
      </c>
      <c r="AE7" s="4">
        <f t="shared" si="8"/>
        <v>0.80169514920661</v>
      </c>
      <c r="AF7" s="4">
        <f t="shared" si="8"/>
        <v>1</v>
      </c>
      <c r="AG7" s="4">
        <f t="shared" si="8"/>
        <v>0.9233892790565921</v>
      </c>
      <c r="AH7" s="4">
        <f t="shared" si="8"/>
        <v>0.967749409696975</v>
      </c>
      <c r="AI7" s="4">
        <f t="shared" si="8"/>
        <v>0.974142525708552</v>
      </c>
      <c r="AJ7" s="4">
        <f t="shared" si="8"/>
        <v>1</v>
      </c>
      <c r="AK7" s="4">
        <f t="shared" si="8"/>
        <v>0.7130350194552519</v>
      </c>
      <c r="AL7" s="4">
        <f t="shared" si="8"/>
        <v>0.969164848267699</v>
      </c>
    </row>
    <row r="8" spans="1:38" ht="12.75">
      <c r="A8" s="4" t="s">
        <v>8</v>
      </c>
      <c r="B8" s="4">
        <f t="shared" si="0"/>
        <v>0.666417280027624</v>
      </c>
      <c r="C8" s="26"/>
      <c r="D8" s="4" t="s">
        <v>7</v>
      </c>
      <c r="E8" s="4">
        <f t="shared" si="1"/>
        <v>0.918547854785478</v>
      </c>
      <c r="F8" s="26"/>
      <c r="G8" s="4" t="s">
        <v>7</v>
      </c>
      <c r="H8" s="4">
        <f t="shared" si="2"/>
        <v>0.441078004686976</v>
      </c>
      <c r="I8" s="26"/>
      <c r="J8" s="4" t="s">
        <v>8</v>
      </c>
      <c r="K8" s="4">
        <f t="shared" si="3"/>
        <v>0.323934162512775</v>
      </c>
      <c r="L8" s="26"/>
      <c r="M8" s="25" t="s">
        <v>7</v>
      </c>
      <c r="N8" s="4">
        <f t="shared" si="4"/>
        <v>0.6593023255813949</v>
      </c>
      <c r="O8" s="26"/>
      <c r="P8" s="4" t="s">
        <v>8</v>
      </c>
      <c r="Q8" s="4">
        <f t="shared" si="5"/>
        <v>0.643978927193147</v>
      </c>
      <c r="R8" s="26"/>
      <c r="S8" s="4" t="s">
        <v>8</v>
      </c>
      <c r="T8" s="4">
        <f t="shared" si="6"/>
        <v>0.720537227566696</v>
      </c>
      <c r="X8" s="4" t="s">
        <v>1</v>
      </c>
      <c r="Y8" s="4">
        <f t="shared" si="8"/>
        <v>0.5945310923400691</v>
      </c>
      <c r="Z8" s="4">
        <f t="shared" si="8"/>
        <v>0.39171045565114804</v>
      </c>
      <c r="AA8" s="4">
        <f t="shared" si="8"/>
        <v>0.981327650312868</v>
      </c>
      <c r="AB8" s="4">
        <f t="shared" si="8"/>
        <v>0.699343968987624</v>
      </c>
      <c r="AC8" s="4">
        <f t="shared" si="8"/>
        <v>0.415221040850587</v>
      </c>
      <c r="AD8" s="4">
        <f t="shared" si="8"/>
        <v>0</v>
      </c>
      <c r="AE8" s="4">
        <f t="shared" si="8"/>
        <v>0.651346463725094</v>
      </c>
      <c r="AF8" s="4">
        <f t="shared" si="8"/>
        <v>0.59458875082884</v>
      </c>
      <c r="AG8" s="4">
        <f t="shared" si="8"/>
        <v>0.39823931425923703</v>
      </c>
      <c r="AH8" s="4">
        <f t="shared" si="8"/>
        <v>0.981663190350956</v>
      </c>
      <c r="AI8" s="4">
        <f t="shared" si="8"/>
        <v>0.699343968987624</v>
      </c>
      <c r="AJ8" s="4">
        <f t="shared" si="8"/>
        <v>0.44856370080208896</v>
      </c>
      <c r="AK8" s="4">
        <f t="shared" si="8"/>
        <v>0</v>
      </c>
      <c r="AL8" s="4">
        <f t="shared" si="8"/>
        <v>0.655719729594869</v>
      </c>
    </row>
    <row r="9" spans="1:38" ht="12.75">
      <c r="A9" s="4" t="s">
        <v>9</v>
      </c>
      <c r="B9" s="4">
        <f t="shared" si="0"/>
        <v>0.7066340652456471</v>
      </c>
      <c r="C9" s="26"/>
      <c r="D9" s="4" t="s">
        <v>8</v>
      </c>
      <c r="E9" s="4">
        <f t="shared" si="1"/>
        <v>0.7663438874230429</v>
      </c>
      <c r="F9" s="26"/>
      <c r="G9" s="4" t="s">
        <v>8</v>
      </c>
      <c r="H9" s="4">
        <f t="shared" si="2"/>
        <v>0.752335758033529</v>
      </c>
      <c r="I9" s="26"/>
      <c r="J9" s="4" t="s">
        <v>9</v>
      </c>
      <c r="K9" s="4">
        <f t="shared" si="3"/>
        <v>0.23319433090583502</v>
      </c>
      <c r="L9" s="26"/>
      <c r="M9" s="25" t="s">
        <v>8</v>
      </c>
      <c r="N9" s="4">
        <f t="shared" si="4"/>
        <v>0.5315490390265061</v>
      </c>
      <c r="O9" s="26"/>
      <c r="P9" s="4" t="s">
        <v>9</v>
      </c>
      <c r="Q9" s="4">
        <f t="shared" si="5"/>
        <v>0.6127597874123341</v>
      </c>
      <c r="R9" s="26"/>
      <c r="S9" s="4" t="s">
        <v>9</v>
      </c>
      <c r="T9" s="4">
        <f t="shared" si="6"/>
        <v>0.711887743970574</v>
      </c>
      <c r="X9" s="4" t="s">
        <v>11</v>
      </c>
      <c r="Y9" s="4">
        <f t="shared" si="8"/>
        <v>0.337873113154012</v>
      </c>
      <c r="Z9" s="4">
        <f t="shared" si="8"/>
        <v>0.380202845100105</v>
      </c>
      <c r="AA9" s="4">
        <f t="shared" si="8"/>
        <v>0.883490850593203</v>
      </c>
      <c r="AB9" s="4">
        <f t="shared" si="8"/>
        <v>0.888237518910741</v>
      </c>
      <c r="AC9" s="4">
        <f t="shared" si="8"/>
        <v>0.0983960102439681</v>
      </c>
      <c r="AD9" s="4">
        <f t="shared" si="8"/>
        <v>0.0256955177743431</v>
      </c>
      <c r="AE9" s="4">
        <f t="shared" si="8"/>
        <v>0.519562167456388</v>
      </c>
      <c r="AF9" s="4">
        <f t="shared" si="8"/>
        <v>0.337873113154012</v>
      </c>
      <c r="AG9" s="4">
        <f t="shared" si="8"/>
        <v>0.380927291886195</v>
      </c>
      <c r="AH9" s="4">
        <f t="shared" si="8"/>
        <v>0.883571284938668</v>
      </c>
      <c r="AI9" s="4">
        <f t="shared" si="8"/>
        <v>0.888237518910741</v>
      </c>
      <c r="AJ9" s="4">
        <f t="shared" si="8"/>
        <v>0.10405715055937399</v>
      </c>
      <c r="AK9" s="4">
        <f t="shared" si="8"/>
        <v>0.0256955177743431</v>
      </c>
      <c r="AL9" s="4">
        <f t="shared" si="8"/>
        <v>0.520290123620192</v>
      </c>
    </row>
    <row r="10" spans="1:38" ht="12.75">
      <c r="A10" s="4" t="s">
        <v>10</v>
      </c>
      <c r="B10" s="4">
        <f t="shared" si="0"/>
        <v>0.6921365698837699</v>
      </c>
      <c r="C10" s="26"/>
      <c r="D10" s="4" t="s">
        <v>9</v>
      </c>
      <c r="E10" s="4">
        <f t="shared" si="1"/>
        <v>0.8798400019010321</v>
      </c>
      <c r="F10" s="26"/>
      <c r="G10" s="4" t="s">
        <v>9</v>
      </c>
      <c r="H10" s="4">
        <f t="shared" si="2"/>
        <v>0.735926812845216</v>
      </c>
      <c r="I10" s="26"/>
      <c r="J10" s="4" t="s">
        <v>10</v>
      </c>
      <c r="K10" s="4">
        <f t="shared" si="3"/>
        <v>0.361123855421686</v>
      </c>
      <c r="L10" s="26"/>
      <c r="M10" s="25" t="s">
        <v>9</v>
      </c>
      <c r="N10" s="4">
        <f t="shared" si="4"/>
        <v>0.251824799408521</v>
      </c>
      <c r="O10" s="26"/>
      <c r="P10" s="4" t="s">
        <v>10</v>
      </c>
      <c r="Q10" s="4">
        <f t="shared" si="5"/>
        <v>0.645256708799848</v>
      </c>
      <c r="R10" s="26"/>
      <c r="S10" s="4" t="s">
        <v>10</v>
      </c>
      <c r="T10" s="4">
        <f t="shared" si="6"/>
        <v>0.740222810349123</v>
      </c>
      <c r="X10" s="4" t="s">
        <v>2</v>
      </c>
      <c r="Y10" s="4">
        <f t="shared" si="8"/>
        <v>0.74448295412</v>
      </c>
      <c r="Z10" s="4">
        <f t="shared" si="8"/>
        <v>0.570320035909729</v>
      </c>
      <c r="AA10" s="4">
        <f t="shared" si="8"/>
        <v>0.905136535581474</v>
      </c>
      <c r="AB10" s="4">
        <f t="shared" si="8"/>
        <v>0.679575679575679</v>
      </c>
      <c r="AC10" s="4">
        <f t="shared" si="8"/>
        <v>0.276039683546981</v>
      </c>
      <c r="AD10" s="4">
        <f t="shared" si="8"/>
        <v>0.0190776784148693</v>
      </c>
      <c r="AE10" s="4">
        <f t="shared" si="8"/>
        <v>0.697306509146147</v>
      </c>
      <c r="AF10" s="4">
        <f t="shared" si="8"/>
        <v>0.74448295412</v>
      </c>
      <c r="AG10" s="4">
        <f t="shared" si="8"/>
        <v>0.706853409991691</v>
      </c>
      <c r="AH10" s="4">
        <f t="shared" si="8"/>
        <v>0.9533624673310349</v>
      </c>
      <c r="AI10" s="4">
        <f t="shared" si="8"/>
        <v>0.679575679575679</v>
      </c>
      <c r="AJ10" s="4">
        <f t="shared" si="8"/>
        <v>0.32836231332233295</v>
      </c>
      <c r="AK10" s="4">
        <f t="shared" si="8"/>
        <v>0.0346133613887427</v>
      </c>
      <c r="AL10" s="4">
        <f t="shared" si="8"/>
        <v>0.7523653466142529</v>
      </c>
    </row>
    <row r="11" spans="1:38" ht="12.75">
      <c r="A11" s="4" t="s">
        <v>14</v>
      </c>
      <c r="B11" s="4">
        <f t="shared" si="0"/>
        <v>0.955391828533154</v>
      </c>
      <c r="C11" s="26"/>
      <c r="D11" s="4" t="s">
        <v>10</v>
      </c>
      <c r="E11" s="4">
        <f t="shared" si="1"/>
        <v>0.794743162114087</v>
      </c>
      <c r="F11" s="26"/>
      <c r="G11" s="4" t="s">
        <v>10</v>
      </c>
      <c r="H11" s="4">
        <f t="shared" si="2"/>
        <v>0.7095123283916369</v>
      </c>
      <c r="I11" s="26"/>
      <c r="J11" s="4" t="s">
        <v>14</v>
      </c>
      <c r="K11" s="4">
        <f t="shared" si="3"/>
        <v>0.33239495798319296</v>
      </c>
      <c r="L11" s="26"/>
      <c r="M11" s="25" t="s">
        <v>10</v>
      </c>
      <c r="N11" s="4">
        <f t="shared" si="4"/>
        <v>0.551828112735425</v>
      </c>
      <c r="O11" s="26"/>
      <c r="P11" s="4" t="s">
        <v>14</v>
      </c>
      <c r="Q11" s="4">
        <f t="shared" si="5"/>
        <v>0.6822137138879221</v>
      </c>
      <c r="R11" s="26"/>
      <c r="S11" s="4" t="s">
        <v>14</v>
      </c>
      <c r="T11" s="4">
        <f t="shared" si="6"/>
        <v>0.929618820673467</v>
      </c>
      <c r="X11" s="4" t="s">
        <v>4</v>
      </c>
      <c r="Y11" s="4">
        <f t="shared" si="8"/>
        <v>0.8841817432670329</v>
      </c>
      <c r="Z11" s="4">
        <f t="shared" si="8"/>
        <v>0.485157432091649</v>
      </c>
      <c r="AA11" s="4">
        <f t="shared" si="8"/>
        <v>0.879867699301746</v>
      </c>
      <c r="AB11" s="4">
        <f t="shared" si="8"/>
        <v>0.92849846782431</v>
      </c>
      <c r="AC11" s="4">
        <f t="shared" si="8"/>
        <v>0.300935048185433</v>
      </c>
      <c r="AD11" s="4">
        <f t="shared" si="8"/>
        <v>0</v>
      </c>
      <c r="AE11" s="4">
        <f t="shared" si="8"/>
        <v>0.717545583578993</v>
      </c>
      <c r="AF11" s="4">
        <f t="shared" si="8"/>
        <v>0.8841817432670329</v>
      </c>
      <c r="AG11" s="4">
        <f t="shared" si="8"/>
        <v>0.9950223359031629</v>
      </c>
      <c r="AH11" s="4">
        <f t="shared" si="8"/>
        <v>0.997877744354761</v>
      </c>
      <c r="AI11" s="4">
        <f t="shared" si="8"/>
        <v>0.9357087731245031</v>
      </c>
      <c r="AJ11" s="4">
        <f t="shared" si="8"/>
        <v>0.989562927668111</v>
      </c>
      <c r="AK11" s="4">
        <f t="shared" si="8"/>
        <v>0.9829906542056069</v>
      </c>
      <c r="AL11" s="4">
        <f t="shared" si="8"/>
        <v>0.974235845737647</v>
      </c>
    </row>
    <row r="12" spans="1:38" ht="12.75">
      <c r="A12" s="4" t="s">
        <v>17</v>
      </c>
      <c r="B12" s="4">
        <f t="shared" si="0"/>
        <v>0.8275193798449609</v>
      </c>
      <c r="C12" s="26"/>
      <c r="D12" s="4" t="s">
        <v>14</v>
      </c>
      <c r="E12" s="4">
        <f t="shared" si="1"/>
        <v>0.7782874617736999</v>
      </c>
      <c r="F12" s="26"/>
      <c r="G12" s="4" t="s">
        <v>14</v>
      </c>
      <c r="H12" s="4">
        <f t="shared" si="2"/>
        <v>0.823858742463393</v>
      </c>
      <c r="I12" s="26"/>
      <c r="J12" s="4" t="s">
        <v>17</v>
      </c>
      <c r="K12" s="4">
        <f t="shared" si="3"/>
        <v>0.506756756756756</v>
      </c>
      <c r="L12" s="26"/>
      <c r="M12" s="25" t="s">
        <v>14</v>
      </c>
      <c r="N12" s="4">
        <f t="shared" si="4"/>
        <v>0.34405822081777204</v>
      </c>
      <c r="O12" s="26"/>
      <c r="P12" s="4" t="s">
        <v>17</v>
      </c>
      <c r="Q12" s="4">
        <f t="shared" si="5"/>
        <v>0.71943231441048</v>
      </c>
      <c r="R12" s="26"/>
      <c r="S12" s="4" t="s">
        <v>17</v>
      </c>
      <c r="T12" s="4">
        <f t="shared" si="6"/>
        <v>0.9517176128093151</v>
      </c>
      <c r="X12" s="4" t="s">
        <v>3</v>
      </c>
      <c r="Y12" s="4">
        <f t="shared" si="8"/>
        <v>0.8590120300950019</v>
      </c>
      <c r="Z12" s="4">
        <f t="shared" si="8"/>
        <v>0.22286081556987297</v>
      </c>
      <c r="AA12" s="4">
        <f t="shared" si="8"/>
        <v>0.637785603350844</v>
      </c>
      <c r="AB12" s="4">
        <f t="shared" si="8"/>
        <v>0.5802725323372759</v>
      </c>
      <c r="AC12" s="4">
        <f t="shared" si="8"/>
        <v>0.295327548492105</v>
      </c>
      <c r="AD12" s="4">
        <f t="shared" si="8"/>
        <v>0</v>
      </c>
      <c r="AE12" s="4">
        <f t="shared" si="8"/>
        <v>0.542829998097602</v>
      </c>
      <c r="AF12" s="4">
        <f t="shared" si="8"/>
        <v>0.8590120300950019</v>
      </c>
      <c r="AG12" s="4">
        <f t="shared" si="8"/>
        <v>0.976686621233287</v>
      </c>
      <c r="AH12" s="4">
        <f t="shared" si="8"/>
        <v>0.996377805690293</v>
      </c>
      <c r="AI12" s="4">
        <f t="shared" si="8"/>
        <v>0.806806391367503</v>
      </c>
      <c r="AJ12" s="4">
        <f t="shared" si="8"/>
        <v>0.502669527985983</v>
      </c>
      <c r="AK12" s="4">
        <f t="shared" si="8"/>
        <v>0.9700639085099221</v>
      </c>
      <c r="AL12" s="4">
        <f t="shared" si="8"/>
        <v>0.905155271907018</v>
      </c>
    </row>
    <row r="13" spans="1:38" ht="12.75">
      <c r="A13" s="4" t="s">
        <v>18</v>
      </c>
      <c r="B13" s="4">
        <f t="shared" si="0"/>
        <v>0.827811866955393</v>
      </c>
      <c r="C13" s="26"/>
      <c r="D13" s="4" t="s">
        <v>17</v>
      </c>
      <c r="E13" s="4">
        <f t="shared" si="1"/>
        <v>0.886363636363636</v>
      </c>
      <c r="F13" s="26"/>
      <c r="G13" s="4" t="s">
        <v>17</v>
      </c>
      <c r="H13" s="4">
        <f t="shared" si="2"/>
        <v>0.911917098445595</v>
      </c>
      <c r="I13" s="26"/>
      <c r="J13" s="4" t="s">
        <v>18</v>
      </c>
      <c r="K13" s="4">
        <f t="shared" si="3"/>
        <v>0.347864108543565</v>
      </c>
      <c r="L13" s="26"/>
      <c r="M13" s="25" t="s">
        <v>17</v>
      </c>
      <c r="N13" s="4">
        <f t="shared" si="4"/>
        <v>0.305429864253393</v>
      </c>
      <c r="O13" s="26"/>
      <c r="P13" s="4" t="s">
        <v>18</v>
      </c>
      <c r="Q13" s="4">
        <f t="shared" si="5"/>
        <v>0.6582314645646019</v>
      </c>
      <c r="R13" s="26"/>
      <c r="S13" s="4" t="s">
        <v>18</v>
      </c>
      <c r="T13" s="4">
        <f t="shared" si="6"/>
        <v>0.9374802667729379</v>
      </c>
      <c r="X13" s="4" t="s">
        <v>5</v>
      </c>
      <c r="Y13" s="4">
        <f t="shared" si="8"/>
        <v>0.6540152246167039</v>
      </c>
      <c r="Z13" s="4">
        <f t="shared" si="8"/>
        <v>0.396223512671614</v>
      </c>
      <c r="AA13" s="4">
        <f t="shared" si="8"/>
        <v>0.7914835028117371</v>
      </c>
      <c r="AB13" s="4">
        <f t="shared" si="8"/>
        <v>0.628692693771684</v>
      </c>
      <c r="AC13" s="4">
        <f t="shared" si="8"/>
        <v>0.724117861040378</v>
      </c>
      <c r="AD13" s="4">
        <f t="shared" si="8"/>
        <v>0</v>
      </c>
      <c r="AE13" s="4">
        <f t="shared" si="8"/>
        <v>0.6285894865538331</v>
      </c>
      <c r="AF13" s="4">
        <f t="shared" si="8"/>
        <v>0.6540152246167039</v>
      </c>
      <c r="AG13" s="4">
        <f t="shared" si="8"/>
        <v>0.474791370226512</v>
      </c>
      <c r="AH13" s="4">
        <f t="shared" si="8"/>
        <v>0.817709802100094</v>
      </c>
      <c r="AI13" s="4">
        <f t="shared" si="8"/>
        <v>0.628692693771684</v>
      </c>
      <c r="AJ13" s="4">
        <f t="shared" si="8"/>
        <v>0.8947981084030551</v>
      </c>
      <c r="AK13" s="4">
        <f t="shared" si="8"/>
        <v>0</v>
      </c>
      <c r="AL13" s="4">
        <f t="shared" si="8"/>
        <v>0.670101383729905</v>
      </c>
    </row>
    <row r="14" spans="1:38" ht="12.75">
      <c r="A14" s="4" t="s">
        <v>20</v>
      </c>
      <c r="B14" s="4">
        <f t="shared" si="0"/>
        <v>0.596556790255369</v>
      </c>
      <c r="C14" s="26"/>
      <c r="D14" s="4" t="s">
        <v>18</v>
      </c>
      <c r="E14" s="4">
        <f t="shared" si="1"/>
        <v>0.845188434552908</v>
      </c>
      <c r="F14" s="26"/>
      <c r="G14" s="4" t="s">
        <v>18</v>
      </c>
      <c r="H14" s="4">
        <f t="shared" si="2"/>
        <v>0.621386867151883</v>
      </c>
      <c r="I14" s="26"/>
      <c r="J14" s="4" t="s">
        <v>20</v>
      </c>
      <c r="K14" s="4">
        <f t="shared" si="3"/>
        <v>0.260842871920809</v>
      </c>
      <c r="L14" s="26"/>
      <c r="M14" s="25" t="s">
        <v>18</v>
      </c>
      <c r="N14" s="4">
        <f t="shared" si="4"/>
        <v>0.21140726116046898</v>
      </c>
      <c r="O14" s="26"/>
      <c r="P14" s="4" t="s">
        <v>20</v>
      </c>
      <c r="Q14" s="4">
        <f t="shared" si="5"/>
        <v>0.5840866041059161</v>
      </c>
      <c r="R14" s="26"/>
      <c r="S14" s="4" t="s">
        <v>20</v>
      </c>
      <c r="T14" s="4">
        <f t="shared" si="6"/>
        <v>0.628813453243566</v>
      </c>
      <c r="X14" s="4" t="s">
        <v>7</v>
      </c>
      <c r="Y14" s="4">
        <f t="shared" si="8"/>
        <v>0.368519941925014</v>
      </c>
      <c r="Z14" s="4">
        <f t="shared" si="8"/>
        <v>0.32983587620926896</v>
      </c>
      <c r="AA14" s="4">
        <f t="shared" si="8"/>
        <v>0.918547854785478</v>
      </c>
      <c r="AB14" s="4">
        <f t="shared" si="8"/>
        <v>0.441078004686976</v>
      </c>
      <c r="AC14" s="4">
        <f t="shared" si="8"/>
        <v>0.6593023255813949</v>
      </c>
      <c r="AD14" s="4">
        <f t="shared" si="8"/>
        <v>0</v>
      </c>
      <c r="AE14" s="4">
        <f t="shared" si="8"/>
        <v>0.624219192000831</v>
      </c>
      <c r="AF14" s="4">
        <f t="shared" si="8"/>
        <v>0.368519941925014</v>
      </c>
      <c r="AG14" s="4">
        <f t="shared" si="8"/>
        <v>0.32983587620926896</v>
      </c>
      <c r="AH14" s="4">
        <f t="shared" si="8"/>
        <v>0.918547854785478</v>
      </c>
      <c r="AI14" s="4">
        <f t="shared" si="8"/>
        <v>0.441078004686976</v>
      </c>
      <c r="AJ14" s="4">
        <f t="shared" si="8"/>
        <v>0.6593023255813949</v>
      </c>
      <c r="AK14" s="4">
        <f t="shared" si="8"/>
        <v>0</v>
      </c>
      <c r="AL14" s="4">
        <f t="shared" si="8"/>
        <v>0.624219192000831</v>
      </c>
    </row>
    <row r="15" spans="1:38" ht="12.75">
      <c r="A15" s="4" t="s">
        <v>24</v>
      </c>
      <c r="B15" s="4">
        <f t="shared" si="0"/>
        <v>0.87877738983867</v>
      </c>
      <c r="C15" s="26"/>
      <c r="D15" s="4" t="s">
        <v>20</v>
      </c>
      <c r="E15" s="4">
        <f t="shared" si="1"/>
        <v>0.7125018369862071</v>
      </c>
      <c r="F15" s="26"/>
      <c r="G15" s="4" t="s">
        <v>20</v>
      </c>
      <c r="H15" s="4">
        <f t="shared" si="2"/>
        <v>0.709677419354838</v>
      </c>
      <c r="I15" s="26"/>
      <c r="J15" s="4" t="s">
        <v>24</v>
      </c>
      <c r="K15" s="4">
        <f t="shared" si="3"/>
        <v>0.25415364650035</v>
      </c>
      <c r="L15" s="26"/>
      <c r="M15" s="25" t="s">
        <v>20</v>
      </c>
      <c r="N15" s="4">
        <f t="shared" si="4"/>
        <v>0.7804117280099809</v>
      </c>
      <c r="O15" s="26"/>
      <c r="P15" s="4" t="s">
        <v>24</v>
      </c>
      <c r="Q15" s="4">
        <f t="shared" si="5"/>
        <v>0.586734456621146</v>
      </c>
      <c r="R15" s="26"/>
      <c r="S15" s="4" t="s">
        <v>24</v>
      </c>
      <c r="T15" s="4">
        <f t="shared" si="6"/>
        <v>0.896087187501321</v>
      </c>
      <c r="X15" s="4" t="s">
        <v>8</v>
      </c>
      <c r="Y15" s="4">
        <f t="shared" si="8"/>
        <v>0.666417280027624</v>
      </c>
      <c r="Z15" s="4">
        <f t="shared" si="8"/>
        <v>0.323934162512775</v>
      </c>
      <c r="AA15" s="4">
        <f t="shared" si="8"/>
        <v>0.7663438874230429</v>
      </c>
      <c r="AB15" s="4">
        <f t="shared" si="8"/>
        <v>0.752335758033529</v>
      </c>
      <c r="AC15" s="4">
        <f t="shared" si="8"/>
        <v>0.5315490390265061</v>
      </c>
      <c r="AD15" s="4">
        <f t="shared" si="8"/>
        <v>0</v>
      </c>
      <c r="AE15" s="4">
        <f t="shared" si="8"/>
        <v>0.643978927193147</v>
      </c>
      <c r="AF15" s="4">
        <f t="shared" si="8"/>
        <v>0.666417280027624</v>
      </c>
      <c r="AG15" s="4">
        <f t="shared" si="8"/>
        <v>0.554756466972412</v>
      </c>
      <c r="AH15" s="4">
        <f t="shared" si="8"/>
        <v>0.82165112870126</v>
      </c>
      <c r="AI15" s="4">
        <f t="shared" si="8"/>
        <v>0.752335758033529</v>
      </c>
      <c r="AJ15" s="4">
        <f t="shared" si="8"/>
        <v>0.62574665678391</v>
      </c>
      <c r="AK15" s="4">
        <f t="shared" si="8"/>
        <v>0.0248650292753402</v>
      </c>
      <c r="AL15" s="4">
        <f t="shared" si="8"/>
        <v>0.720537227566696</v>
      </c>
    </row>
    <row r="16" spans="1:38" ht="12.75">
      <c r="A16" s="4" t="s">
        <v>25</v>
      </c>
      <c r="B16" s="4">
        <f t="shared" si="0"/>
        <v>0.9187192118226599</v>
      </c>
      <c r="C16" s="26"/>
      <c r="D16" s="4" t="s">
        <v>21</v>
      </c>
      <c r="E16" s="4">
        <f t="shared" si="1"/>
        <v>0.6550324121460249</v>
      </c>
      <c r="F16" s="26"/>
      <c r="G16" s="4" t="s">
        <v>21</v>
      </c>
      <c r="H16" s="4">
        <f t="shared" si="2"/>
        <v>0.623030961434003</v>
      </c>
      <c r="I16" s="26"/>
      <c r="J16" s="4" t="s">
        <v>25</v>
      </c>
      <c r="K16" s="4">
        <f t="shared" si="3"/>
        <v>0.341305609695093</v>
      </c>
      <c r="L16" s="26"/>
      <c r="M16" s="25" t="s">
        <v>21</v>
      </c>
      <c r="N16" s="4">
        <f t="shared" si="4"/>
        <v>0.325396825396825</v>
      </c>
      <c r="O16" s="26"/>
      <c r="P16" s="4" t="s">
        <v>25</v>
      </c>
      <c r="Q16" s="4">
        <f t="shared" si="5"/>
        <v>0.5696238703792801</v>
      </c>
      <c r="R16" s="26"/>
      <c r="S16" s="4" t="s">
        <v>25</v>
      </c>
      <c r="T16" s="4">
        <f t="shared" si="6"/>
        <v>0.802557628902843</v>
      </c>
      <c r="X16" s="4" t="s">
        <v>24</v>
      </c>
      <c r="Y16" s="4">
        <f t="shared" si="8"/>
        <v>0.87877738983867</v>
      </c>
      <c r="Z16" s="4">
        <f t="shared" si="8"/>
        <v>0.25415364650035</v>
      </c>
      <c r="AA16" s="4">
        <f t="shared" si="8"/>
        <v>0.967947586953197</v>
      </c>
      <c r="AB16" s="4">
        <f t="shared" si="8"/>
        <v>0.7986259004796381</v>
      </c>
      <c r="AC16" s="4">
        <f t="shared" si="8"/>
        <v>0.176952216881084</v>
      </c>
      <c r="AD16" s="4">
        <f t="shared" si="8"/>
        <v>0</v>
      </c>
      <c r="AE16" s="4">
        <f t="shared" si="8"/>
        <v>0.586734456621146</v>
      </c>
      <c r="AF16" s="4">
        <f t="shared" si="8"/>
        <v>0.87877738983867</v>
      </c>
      <c r="AG16" s="4">
        <f t="shared" si="8"/>
        <v>0.467598995953076</v>
      </c>
      <c r="AH16" s="4">
        <f t="shared" si="8"/>
        <v>1.06008602201128</v>
      </c>
      <c r="AI16" s="4">
        <f t="shared" si="8"/>
        <v>0.7986259004796381</v>
      </c>
      <c r="AJ16" s="4">
        <f t="shared" si="8"/>
        <v>0.968999786971945</v>
      </c>
      <c r="AK16" s="4">
        <f t="shared" si="8"/>
        <v>0</v>
      </c>
      <c r="AL16" s="4">
        <f t="shared" si="8"/>
        <v>0.896087187501321</v>
      </c>
    </row>
    <row r="17" spans="1:38" ht="12.75">
      <c r="A17" s="4" t="s">
        <v>26</v>
      </c>
      <c r="B17" s="4">
        <f t="shared" si="0"/>
        <v>0.639364610587852</v>
      </c>
      <c r="C17" s="26"/>
      <c r="D17" s="4" t="s">
        <v>24</v>
      </c>
      <c r="E17" s="4">
        <f t="shared" si="1"/>
        <v>0.967947586953197</v>
      </c>
      <c r="F17" s="26"/>
      <c r="G17" s="4" t="s">
        <v>24</v>
      </c>
      <c r="H17" s="4">
        <f t="shared" si="2"/>
        <v>0.7986259004796381</v>
      </c>
      <c r="I17" s="26"/>
      <c r="J17" s="4" t="s">
        <v>26</v>
      </c>
      <c r="K17" s="4">
        <f t="shared" si="3"/>
        <v>0.242430963558839</v>
      </c>
      <c r="L17" s="26"/>
      <c r="M17" s="25" t="s">
        <v>24</v>
      </c>
      <c r="N17" s="4">
        <f t="shared" si="4"/>
        <v>0.176952216881084</v>
      </c>
      <c r="O17" s="26"/>
      <c r="P17" s="4" t="s">
        <v>26</v>
      </c>
      <c r="Q17" s="4">
        <f t="shared" si="5"/>
        <v>0.608350746963056</v>
      </c>
      <c r="R17" s="26"/>
      <c r="S17" s="4" t="s">
        <v>26</v>
      </c>
      <c r="T17" s="4">
        <f t="shared" si="6"/>
        <v>0.6710802543940759</v>
      </c>
      <c r="X17" s="4" t="s">
        <v>9</v>
      </c>
      <c r="Y17" s="4">
        <f t="shared" si="8"/>
        <v>0.7066340652456471</v>
      </c>
      <c r="Z17" s="4">
        <f t="shared" si="8"/>
        <v>0.23319433090583502</v>
      </c>
      <c r="AA17" s="4">
        <f t="shared" si="8"/>
        <v>0.8798400019010321</v>
      </c>
      <c r="AB17" s="4">
        <f t="shared" si="8"/>
        <v>0.735926812845216</v>
      </c>
      <c r="AC17" s="4">
        <f t="shared" si="8"/>
        <v>0.251824799408521</v>
      </c>
      <c r="AD17" s="4">
        <f t="shared" si="8"/>
        <v>0</v>
      </c>
      <c r="AE17" s="4">
        <f t="shared" si="8"/>
        <v>0.6127597874123341</v>
      </c>
      <c r="AF17" s="4">
        <f t="shared" si="8"/>
        <v>0.7066340652456471</v>
      </c>
      <c r="AG17" s="4">
        <f t="shared" si="8"/>
        <v>0.609807570308766</v>
      </c>
      <c r="AH17" s="4">
        <f t="shared" si="8"/>
        <v>0.938610787785375</v>
      </c>
      <c r="AI17" s="4">
        <f t="shared" si="8"/>
        <v>0.743635697807659</v>
      </c>
      <c r="AJ17" s="4">
        <f t="shared" si="8"/>
        <v>0.33998994354823997</v>
      </c>
      <c r="AK17" s="4">
        <f t="shared" si="8"/>
        <v>0</v>
      </c>
      <c r="AL17" s="4">
        <f t="shared" si="8"/>
        <v>0.711887743970574</v>
      </c>
    </row>
    <row r="18" spans="2:38" ht="12.75">
      <c r="B18" s="4" t="e">
        <f t="shared" si="0"/>
        <v>#N/A</v>
      </c>
      <c r="C18" s="26"/>
      <c r="D18" s="4" t="s">
        <v>25</v>
      </c>
      <c r="E18" s="4">
        <f t="shared" si="1"/>
        <v>0.7554843275194599</v>
      </c>
      <c r="F18" s="26"/>
      <c r="G18" s="4" t="s">
        <v>25</v>
      </c>
      <c r="H18" s="4">
        <f t="shared" si="2"/>
        <v>0.754338660653005</v>
      </c>
      <c r="I18" s="26"/>
      <c r="K18" s="4" t="e">
        <f t="shared" si="3"/>
        <v>#N/A</v>
      </c>
      <c r="L18" s="26"/>
      <c r="M18" s="25" t="s">
        <v>25</v>
      </c>
      <c r="N18" s="4">
        <f t="shared" si="4"/>
        <v>0.17064649380381203</v>
      </c>
      <c r="O18" s="26"/>
      <c r="Q18" s="4" t="e">
        <f t="shared" si="5"/>
        <v>#N/A</v>
      </c>
      <c r="R18" s="26"/>
      <c r="T18" s="4" t="e">
        <f t="shared" si="6"/>
        <v>#N/A</v>
      </c>
      <c r="X18" s="4" t="s">
        <v>15</v>
      </c>
      <c r="Y18" s="4">
        <f t="shared" si="8"/>
        <v>0.411999160897839</v>
      </c>
      <c r="Z18" s="4">
        <f t="shared" si="8"/>
        <v>0.372837411699303</v>
      </c>
      <c r="AA18" s="4">
        <f t="shared" si="8"/>
        <v>0.940206051357342</v>
      </c>
      <c r="AB18" s="4">
        <f t="shared" si="8"/>
        <v>0.8352696750602501</v>
      </c>
      <c r="AC18" s="4">
        <f t="shared" si="8"/>
        <v>0.347489774376566</v>
      </c>
      <c r="AD18" s="4">
        <f t="shared" si="8"/>
        <v>0.507731958762886</v>
      </c>
      <c r="AE18" s="4">
        <f t="shared" si="8"/>
        <v>0.593018776335829</v>
      </c>
      <c r="AF18" s="4">
        <f t="shared" si="8"/>
        <v>0.411999160897839</v>
      </c>
      <c r="AG18" s="4">
        <f t="shared" si="8"/>
        <v>0.49058285648560795</v>
      </c>
      <c r="AH18" s="4">
        <f t="shared" si="8"/>
        <v>0.9531773784683919</v>
      </c>
      <c r="AI18" s="4">
        <f t="shared" si="8"/>
        <v>0.8352696750602501</v>
      </c>
      <c r="AJ18" s="4">
        <f t="shared" si="8"/>
        <v>0.359694550732286</v>
      </c>
      <c r="AK18" s="4">
        <f t="shared" si="8"/>
        <v>0.507731958762886</v>
      </c>
      <c r="AL18" s="4">
        <f t="shared" si="8"/>
        <v>0.6292475749866709</v>
      </c>
    </row>
    <row r="19" spans="1:38" ht="12.75">
      <c r="A19" s="4" t="s">
        <v>2</v>
      </c>
      <c r="B19" s="4">
        <f t="shared" si="0"/>
        <v>0.74448295412</v>
      </c>
      <c r="C19" s="26"/>
      <c r="D19" s="4" t="s">
        <v>26</v>
      </c>
      <c r="E19" s="4">
        <f t="shared" si="1"/>
        <v>0.848430272456297</v>
      </c>
      <c r="F19" s="26"/>
      <c r="G19" s="4" t="s">
        <v>26</v>
      </c>
      <c r="H19" s="4">
        <f t="shared" si="2"/>
        <v>0.552603267964976</v>
      </c>
      <c r="I19" s="26"/>
      <c r="J19" s="4" t="s">
        <v>2</v>
      </c>
      <c r="K19" s="4">
        <f t="shared" si="3"/>
        <v>0.570320035909729</v>
      </c>
      <c r="L19" s="26"/>
      <c r="M19" s="25" t="s">
        <v>26</v>
      </c>
      <c r="N19" s="4">
        <f t="shared" si="4"/>
        <v>0.586673620205891</v>
      </c>
      <c r="O19" s="26"/>
      <c r="P19" s="4" t="s">
        <v>2</v>
      </c>
      <c r="Q19" s="4">
        <f t="shared" si="5"/>
        <v>0.697306509146147</v>
      </c>
      <c r="R19" s="26"/>
      <c r="S19" s="4" t="s">
        <v>2</v>
      </c>
      <c r="T19" s="4">
        <f t="shared" si="6"/>
        <v>0.7523653466142529</v>
      </c>
      <c r="X19" s="4" t="s">
        <v>6</v>
      </c>
      <c r="Y19" s="4">
        <f t="shared" si="8"/>
        <v>0.812407040571996</v>
      </c>
      <c r="Z19" s="4">
        <f t="shared" si="8"/>
        <v>0.47487508427479497</v>
      </c>
      <c r="AA19" s="4">
        <f t="shared" si="8"/>
        <v>0.9148118461271579</v>
      </c>
      <c r="AB19" s="4">
        <f t="shared" si="8"/>
        <v>0.666160213758055</v>
      </c>
      <c r="AC19" s="4">
        <f t="shared" si="8"/>
        <v>0.927972980049222</v>
      </c>
      <c r="AD19" s="4">
        <f t="shared" si="8"/>
        <v>0.00270254729457765</v>
      </c>
      <c r="AE19" s="4">
        <f t="shared" si="8"/>
        <v>0.7090213479451031</v>
      </c>
      <c r="AF19" s="4">
        <f t="shared" si="8"/>
        <v>0.812407040571996</v>
      </c>
      <c r="AG19" s="4">
        <f t="shared" si="8"/>
        <v>0.47487508427479497</v>
      </c>
      <c r="AH19" s="4">
        <f t="shared" si="8"/>
        <v>0.9148118461271579</v>
      </c>
      <c r="AI19" s="4">
        <f t="shared" si="8"/>
        <v>0.666160213758055</v>
      </c>
      <c r="AJ19" s="4">
        <f t="shared" si="8"/>
        <v>0.990181703932554</v>
      </c>
      <c r="AK19" s="4">
        <f t="shared" si="8"/>
        <v>0.752734172848024</v>
      </c>
      <c r="AL19" s="4">
        <f t="shared" si="8"/>
        <v>0.790044187328334</v>
      </c>
    </row>
    <row r="20" spans="1:38" ht="12.75">
      <c r="A20" s="4" t="s">
        <v>5</v>
      </c>
      <c r="B20" s="4">
        <f t="shared" si="0"/>
        <v>0.6540152246167039</v>
      </c>
      <c r="C20" s="26"/>
      <c r="E20" s="4" t="e">
        <f t="shared" si="1"/>
        <v>#N/A</v>
      </c>
      <c r="F20" s="26"/>
      <c r="H20" s="4" t="e">
        <f t="shared" si="2"/>
        <v>#N/A</v>
      </c>
      <c r="I20" s="26"/>
      <c r="J20" s="4" t="s">
        <v>5</v>
      </c>
      <c r="K20" s="4">
        <f t="shared" si="3"/>
        <v>0.396223512671614</v>
      </c>
      <c r="L20" s="26"/>
      <c r="N20" s="4" t="e">
        <f t="shared" si="4"/>
        <v>#N/A</v>
      </c>
      <c r="O20" s="26"/>
      <c r="P20" s="4" t="s">
        <v>5</v>
      </c>
      <c r="Q20" s="4">
        <f t="shared" si="5"/>
        <v>0.6285894865538331</v>
      </c>
      <c r="R20" s="26"/>
      <c r="S20" s="4" t="s">
        <v>5</v>
      </c>
      <c r="T20" s="4">
        <f t="shared" si="6"/>
        <v>0.670101383729905</v>
      </c>
      <c r="X20" s="4" t="s">
        <v>10</v>
      </c>
      <c r="Y20" s="4">
        <f t="shared" si="8"/>
        <v>0.6921365698837699</v>
      </c>
      <c r="Z20" s="4">
        <f t="shared" si="8"/>
        <v>0.361123855421686</v>
      </c>
      <c r="AA20" s="4">
        <f t="shared" si="8"/>
        <v>0.794743162114087</v>
      </c>
      <c r="AB20" s="4">
        <f t="shared" si="8"/>
        <v>0.7095123283916369</v>
      </c>
      <c r="AC20" s="4">
        <f t="shared" si="8"/>
        <v>0.551828112735425</v>
      </c>
      <c r="AD20" s="4">
        <f t="shared" si="8"/>
        <v>0</v>
      </c>
      <c r="AE20" s="4">
        <f t="shared" si="8"/>
        <v>0.645256708799848</v>
      </c>
      <c r="AF20" s="4">
        <f t="shared" si="8"/>
        <v>0.6921365698837699</v>
      </c>
      <c r="AG20" s="4">
        <f t="shared" si="8"/>
        <v>0.68039469879518</v>
      </c>
      <c r="AH20" s="4">
        <f t="shared" si="8"/>
        <v>0.8747665514855829</v>
      </c>
      <c r="AI20" s="4">
        <f t="shared" si="8"/>
        <v>0.715823945554187</v>
      </c>
      <c r="AJ20" s="4">
        <f t="shared" si="8"/>
        <v>0.5883426643480071</v>
      </c>
      <c r="AK20" s="4">
        <f t="shared" si="8"/>
        <v>0</v>
      </c>
      <c r="AL20" s="4">
        <f t="shared" si="8"/>
        <v>0.740222810349123</v>
      </c>
    </row>
    <row r="21" spans="1:38" ht="12.75">
      <c r="A21" s="4" t="s">
        <v>11</v>
      </c>
      <c r="B21" s="4">
        <f t="shared" si="0"/>
        <v>0.337873113154012</v>
      </c>
      <c r="C21" s="26"/>
      <c r="D21" s="4" t="s">
        <v>2</v>
      </c>
      <c r="E21" s="4">
        <f t="shared" si="1"/>
        <v>0.905136535581474</v>
      </c>
      <c r="F21" s="26"/>
      <c r="G21" s="4" t="s">
        <v>2</v>
      </c>
      <c r="H21" s="4">
        <f t="shared" si="2"/>
        <v>0.679575679575679</v>
      </c>
      <c r="I21" s="26"/>
      <c r="J21" s="4" t="s">
        <v>11</v>
      </c>
      <c r="K21" s="4">
        <f t="shared" si="3"/>
        <v>0.380202845100105</v>
      </c>
      <c r="L21" s="26"/>
      <c r="M21" s="25" t="s">
        <v>2</v>
      </c>
      <c r="N21" s="4">
        <f t="shared" si="4"/>
        <v>0.276039683546981</v>
      </c>
      <c r="O21" s="26"/>
      <c r="P21" s="4" t="s">
        <v>11</v>
      </c>
      <c r="Q21" s="4">
        <f t="shared" si="5"/>
        <v>0.519562167456388</v>
      </c>
      <c r="R21" s="26"/>
      <c r="S21" s="4" t="s">
        <v>11</v>
      </c>
      <c r="T21" s="4">
        <f t="shared" si="6"/>
        <v>0.520290123620192</v>
      </c>
      <c r="X21" s="4" t="s">
        <v>28</v>
      </c>
      <c r="Y21" s="4">
        <f t="shared" si="8"/>
        <v>0.6409185803757821</v>
      </c>
      <c r="Z21" s="4">
        <f t="shared" si="8"/>
        <v>0.0261627906976744</v>
      </c>
      <c r="AA21" s="4">
        <f t="shared" si="8"/>
        <v>0.745564892623716</v>
      </c>
      <c r="AB21" s="4">
        <f t="shared" si="8"/>
        <v>1</v>
      </c>
      <c r="AC21" s="4">
        <f t="shared" si="8"/>
        <v>0</v>
      </c>
      <c r="AD21" s="4">
        <f t="shared" si="8"/>
        <v>0</v>
      </c>
      <c r="AE21" s="4">
        <f t="shared" si="8"/>
        <v>0.486722571628232</v>
      </c>
      <c r="AF21" s="4">
        <f t="shared" si="8"/>
        <v>0.6409185803757821</v>
      </c>
      <c r="AG21" s="4">
        <f t="shared" si="8"/>
        <v>1</v>
      </c>
      <c r="AH21" s="4">
        <f t="shared" si="8"/>
        <v>1</v>
      </c>
      <c r="AI21" s="4">
        <f t="shared" si="8"/>
        <v>1</v>
      </c>
      <c r="AJ21" s="4">
        <f t="shared" si="8"/>
        <v>1</v>
      </c>
      <c r="AK21" s="4">
        <f t="shared" si="8"/>
        <v>1</v>
      </c>
      <c r="AL21" s="4">
        <f t="shared" si="8"/>
        <v>0.9098532494758901</v>
      </c>
    </row>
    <row r="22" spans="1:38" ht="12.75">
      <c r="A22" s="4" t="s">
        <v>13</v>
      </c>
      <c r="B22" s="4">
        <f t="shared" si="0"/>
        <v>0.7409106004775979</v>
      </c>
      <c r="C22" s="26"/>
      <c r="D22" s="4" t="s">
        <v>5</v>
      </c>
      <c r="E22" s="4">
        <f t="shared" si="1"/>
        <v>0.7914835028117371</v>
      </c>
      <c r="F22" s="26"/>
      <c r="G22" s="4" t="s">
        <v>5</v>
      </c>
      <c r="H22" s="4">
        <f t="shared" si="2"/>
        <v>0.628692693771684</v>
      </c>
      <c r="I22" s="26"/>
      <c r="J22" s="4" t="s">
        <v>13</v>
      </c>
      <c r="K22" s="4">
        <f t="shared" si="3"/>
        <v>0.38897541255219</v>
      </c>
      <c r="L22" s="26"/>
      <c r="M22" s="25" t="s">
        <v>5</v>
      </c>
      <c r="N22" s="4">
        <f t="shared" si="4"/>
        <v>0.724117861040378</v>
      </c>
      <c r="O22" s="26"/>
      <c r="P22" s="4" t="s">
        <v>13</v>
      </c>
      <c r="Q22" s="4">
        <f t="shared" si="5"/>
        <v>0.622155786938853</v>
      </c>
      <c r="R22" s="26"/>
      <c r="S22" s="4" t="s">
        <v>13</v>
      </c>
      <c r="T22" s="4">
        <f t="shared" si="6"/>
        <v>0.629058519298917</v>
      </c>
      <c r="X22" s="4" t="s">
        <v>13</v>
      </c>
      <c r="Y22" s="4">
        <f t="shared" si="8"/>
        <v>0.7409106004775979</v>
      </c>
      <c r="Z22" s="4">
        <f t="shared" si="8"/>
        <v>0.38897541255219</v>
      </c>
      <c r="AA22" s="4">
        <f t="shared" si="8"/>
        <v>0.837327433428529</v>
      </c>
      <c r="AB22" s="4">
        <f t="shared" si="8"/>
        <v>0.6841823875353241</v>
      </c>
      <c r="AC22" s="4">
        <f t="shared" si="8"/>
        <v>0.473566616829337</v>
      </c>
      <c r="AD22" s="4">
        <f t="shared" si="8"/>
        <v>0.030860927152317797</v>
      </c>
      <c r="AE22" s="4">
        <f t="shared" si="8"/>
        <v>0.622155786938853</v>
      </c>
      <c r="AF22" s="4">
        <f t="shared" si="8"/>
        <v>0.7409106004775979</v>
      </c>
      <c r="AG22" s="4">
        <f t="shared" si="8"/>
        <v>0.38897541255219</v>
      </c>
      <c r="AH22" s="4">
        <f t="shared" si="8"/>
        <v>0.837327433428529</v>
      </c>
      <c r="AI22" s="4">
        <f t="shared" si="8"/>
        <v>0.6841823875353241</v>
      </c>
      <c r="AJ22" s="4">
        <f t="shared" si="8"/>
        <v>0.507467199758092</v>
      </c>
      <c r="AK22" s="4">
        <f t="shared" si="8"/>
        <v>0.030860927152317797</v>
      </c>
      <c r="AL22" s="4">
        <f t="shared" si="8"/>
        <v>0.629058519298917</v>
      </c>
    </row>
    <row r="23" spans="1:38" ht="12.75">
      <c r="A23" s="4" t="s">
        <v>15</v>
      </c>
      <c r="B23" s="4">
        <f t="shared" si="0"/>
        <v>0.411999160897839</v>
      </c>
      <c r="C23" s="26"/>
      <c r="D23" s="4" t="s">
        <v>11</v>
      </c>
      <c r="E23" s="4">
        <f t="shared" si="1"/>
        <v>0.883490850593203</v>
      </c>
      <c r="F23" s="26"/>
      <c r="G23" s="4" t="s">
        <v>11</v>
      </c>
      <c r="H23" s="4">
        <f t="shared" si="2"/>
        <v>0.888237518910741</v>
      </c>
      <c r="I23" s="26"/>
      <c r="J23" s="4" t="s">
        <v>15</v>
      </c>
      <c r="K23" s="4">
        <f t="shared" si="3"/>
        <v>0.372837411699303</v>
      </c>
      <c r="L23" s="26"/>
      <c r="M23" s="25" t="s">
        <v>11</v>
      </c>
      <c r="N23" s="4">
        <f t="shared" si="4"/>
        <v>0.0983960102439681</v>
      </c>
      <c r="O23" s="26"/>
      <c r="P23" s="4" t="s">
        <v>15</v>
      </c>
      <c r="Q23" s="4">
        <f t="shared" si="5"/>
        <v>0.593018776335829</v>
      </c>
      <c r="R23" s="26"/>
      <c r="S23" s="4" t="s">
        <v>15</v>
      </c>
      <c r="T23" s="4">
        <f t="shared" si="6"/>
        <v>0.6292475749866709</v>
      </c>
      <c r="X23" s="4" t="s">
        <v>14</v>
      </c>
      <c r="Y23" s="4">
        <f t="shared" si="8"/>
        <v>0.955391828533154</v>
      </c>
      <c r="Z23" s="4">
        <f t="shared" si="8"/>
        <v>0.33239495798319296</v>
      </c>
      <c r="AA23" s="4">
        <f t="shared" si="8"/>
        <v>0.7782874617736999</v>
      </c>
      <c r="AB23" s="4">
        <f t="shared" si="8"/>
        <v>0.823858742463393</v>
      </c>
      <c r="AC23" s="4">
        <f t="shared" si="8"/>
        <v>0.34405822081777204</v>
      </c>
      <c r="AD23" s="4">
        <f t="shared" si="8"/>
        <v>0</v>
      </c>
      <c r="AE23" s="4">
        <f t="shared" si="8"/>
        <v>0.6822137138879221</v>
      </c>
      <c r="AF23" s="4">
        <f t="shared" si="8"/>
        <v>0.955391828533154</v>
      </c>
      <c r="AG23" s="4">
        <f t="shared" si="8"/>
        <v>0.8720168067226891</v>
      </c>
      <c r="AH23" s="4">
        <f t="shared" si="8"/>
        <v>0.947767584097859</v>
      </c>
      <c r="AI23" s="4">
        <f t="shared" si="8"/>
        <v>0.823858742463393</v>
      </c>
      <c r="AJ23" s="4">
        <f t="shared" si="8"/>
        <v>0.990615723451115</v>
      </c>
      <c r="AK23" s="4">
        <f t="shared" si="8"/>
        <v>0.823979591836734</v>
      </c>
      <c r="AL23" s="4">
        <f t="shared" si="8"/>
        <v>0.929618820673467</v>
      </c>
    </row>
    <row r="24" spans="1:38" ht="12.75">
      <c r="A24" s="4" t="s">
        <v>22</v>
      </c>
      <c r="B24" s="4">
        <f t="shared" si="0"/>
        <v>0.8229628202658439</v>
      </c>
      <c r="C24" s="26"/>
      <c r="D24" s="4" t="s">
        <v>13</v>
      </c>
      <c r="E24" s="4">
        <f t="shared" si="1"/>
        <v>0.837327433428529</v>
      </c>
      <c r="F24" s="26"/>
      <c r="G24" s="4" t="s">
        <v>13</v>
      </c>
      <c r="H24" s="4">
        <f t="shared" si="2"/>
        <v>0.6841823875353241</v>
      </c>
      <c r="I24" s="26"/>
      <c r="J24" s="4" t="s">
        <v>22</v>
      </c>
      <c r="K24" s="4">
        <f t="shared" si="3"/>
        <v>0.755460663104473</v>
      </c>
      <c r="L24" s="26"/>
      <c r="M24" s="25" t="s">
        <v>13</v>
      </c>
      <c r="N24" s="4">
        <f t="shared" si="4"/>
        <v>0.473566616829337</v>
      </c>
      <c r="O24" s="26"/>
      <c r="P24" s="4" t="s">
        <v>22</v>
      </c>
      <c r="Q24" s="4">
        <f t="shared" si="5"/>
        <v>0.636217670543308</v>
      </c>
      <c r="R24" s="26"/>
      <c r="S24" s="4" t="s">
        <v>22</v>
      </c>
      <c r="T24" s="4">
        <f t="shared" si="6"/>
        <v>0.704970201932534</v>
      </c>
      <c r="X24" s="4" t="s">
        <v>12</v>
      </c>
      <c r="Y24" s="4">
        <f t="shared" si="8"/>
        <v>0.515981295822348</v>
      </c>
      <c r="Z24" s="4">
        <f t="shared" si="8"/>
        <v>0.22964682473884898</v>
      </c>
      <c r="AA24" s="4">
        <f t="shared" si="8"/>
        <v>0.7517067912324821</v>
      </c>
      <c r="AB24" s="4">
        <f t="shared" si="8"/>
        <v>0.742873218304576</v>
      </c>
      <c r="AC24" s="4">
        <f t="shared" si="8"/>
        <v>0.354474109120949</v>
      </c>
      <c r="AD24" s="4">
        <f t="shared" si="8"/>
        <v>0</v>
      </c>
      <c r="AE24" s="4">
        <f t="shared" si="8"/>
        <v>0.5092438763657561</v>
      </c>
      <c r="AF24" s="4">
        <f aca="true" t="shared" si="9" ref="Z24:AL34">AF59/100</f>
        <v>0.516346912463678</v>
      </c>
      <c r="AG24" s="4">
        <f t="shared" si="9"/>
        <v>0.35038412645774597</v>
      </c>
      <c r="AH24" s="4">
        <f t="shared" si="9"/>
        <v>0.752940992672905</v>
      </c>
      <c r="AI24" s="4">
        <f t="shared" si="9"/>
        <v>0.7909789947486869</v>
      </c>
      <c r="AJ24" s="4">
        <f t="shared" si="9"/>
        <v>0.374582253764409</v>
      </c>
      <c r="AK24" s="4">
        <f t="shared" si="9"/>
        <v>0</v>
      </c>
      <c r="AL24" s="4">
        <f t="shared" si="9"/>
        <v>0.537246227248957</v>
      </c>
    </row>
    <row r="25" spans="1:38" ht="12.75">
      <c r="A25" s="4" t="s">
        <v>23</v>
      </c>
      <c r="B25" s="4">
        <f t="shared" si="0"/>
        <v>0.639048450780452</v>
      </c>
      <c r="C25" s="26"/>
      <c r="D25" s="4" t="s">
        <v>15</v>
      </c>
      <c r="E25" s="4">
        <f t="shared" si="1"/>
        <v>0.940206051357342</v>
      </c>
      <c r="F25" s="26"/>
      <c r="G25" s="4" t="s">
        <v>15</v>
      </c>
      <c r="H25" s="4">
        <f t="shared" si="2"/>
        <v>0.8352696750602501</v>
      </c>
      <c r="I25" s="26"/>
      <c r="J25" s="4" t="s">
        <v>23</v>
      </c>
      <c r="K25" s="4">
        <f t="shared" si="3"/>
        <v>0.499287214885954</v>
      </c>
      <c r="L25" s="26"/>
      <c r="M25" s="25" t="s">
        <v>15</v>
      </c>
      <c r="N25" s="4">
        <f t="shared" si="4"/>
        <v>0.347489774376566</v>
      </c>
      <c r="O25" s="26"/>
      <c r="P25" s="4" t="s">
        <v>23</v>
      </c>
      <c r="Q25" s="4">
        <f t="shared" si="5"/>
        <v>0.623894174313063</v>
      </c>
      <c r="R25" s="26"/>
      <c r="S25" s="4" t="s">
        <v>23</v>
      </c>
      <c r="T25" s="4">
        <f t="shared" si="6"/>
        <v>0.650355103871545</v>
      </c>
      <c r="X25" s="4" t="s">
        <v>16</v>
      </c>
      <c r="Y25" s="4">
        <f t="shared" si="8"/>
        <v>0.171743846081297</v>
      </c>
      <c r="Z25" s="4">
        <f t="shared" si="9"/>
        <v>0.288783653424537</v>
      </c>
      <c r="AA25" s="4">
        <f t="shared" si="9"/>
        <v>0.7273177540636669</v>
      </c>
      <c r="AB25" s="4">
        <f t="shared" si="9"/>
        <v>0.302</v>
      </c>
      <c r="AC25" s="4">
        <f t="shared" si="9"/>
        <v>0</v>
      </c>
      <c r="AD25" s="4">
        <f t="shared" si="9"/>
        <v>0.0858895705521472</v>
      </c>
      <c r="AE25" s="4">
        <f t="shared" si="9"/>
        <v>0.422567742662385</v>
      </c>
      <c r="AF25" s="4">
        <f t="shared" si="9"/>
        <v>0.266622653965858</v>
      </c>
      <c r="AG25" s="4">
        <f t="shared" si="9"/>
        <v>0.295536262387091</v>
      </c>
      <c r="AH25" s="4">
        <f t="shared" si="9"/>
        <v>0.73119005808456</v>
      </c>
      <c r="AI25" s="4">
        <f t="shared" si="9"/>
        <v>0.302</v>
      </c>
      <c r="AJ25" s="4">
        <f t="shared" si="9"/>
        <v>0.0284380305602716</v>
      </c>
      <c r="AK25" s="4">
        <f t="shared" si="9"/>
        <v>0.0858895705521472</v>
      </c>
      <c r="AL25" s="4">
        <f t="shared" si="9"/>
        <v>0.447035847745666</v>
      </c>
    </row>
    <row r="26" spans="2:38" ht="12.75">
      <c r="B26" s="4" t="e">
        <f t="shared" si="0"/>
        <v>#N/A</v>
      </c>
      <c r="C26" s="26"/>
      <c r="D26" s="4" t="s">
        <v>22</v>
      </c>
      <c r="E26" s="4">
        <f t="shared" si="1"/>
        <v>0.7352662174981139</v>
      </c>
      <c r="F26" s="26"/>
      <c r="G26" s="4" t="s">
        <v>22</v>
      </c>
      <c r="H26" s="4">
        <f t="shared" si="2"/>
        <v>0.403842318686432</v>
      </c>
      <c r="I26" s="26"/>
      <c r="K26" s="4" t="e">
        <f t="shared" si="3"/>
        <v>#N/A</v>
      </c>
      <c r="L26" s="26"/>
      <c r="M26" s="25" t="s">
        <v>22</v>
      </c>
      <c r="N26" s="4">
        <f t="shared" si="4"/>
        <v>0.15580184514203899</v>
      </c>
      <c r="O26" s="26"/>
      <c r="Q26" s="4" t="e">
        <f t="shared" si="5"/>
        <v>#N/A</v>
      </c>
      <c r="R26" s="26"/>
      <c r="T26" s="4" t="e">
        <f t="shared" si="6"/>
        <v>#N/A</v>
      </c>
      <c r="X26" s="4" t="s">
        <v>17</v>
      </c>
      <c r="Y26" s="4">
        <f t="shared" si="8"/>
        <v>0.8275193798449609</v>
      </c>
      <c r="Z26" s="4">
        <f t="shared" si="9"/>
        <v>0.506756756756756</v>
      </c>
      <c r="AA26" s="4">
        <f t="shared" si="9"/>
        <v>0.886363636363636</v>
      </c>
      <c r="AB26" s="4">
        <f t="shared" si="9"/>
        <v>0.911917098445595</v>
      </c>
      <c r="AC26" s="4">
        <f t="shared" si="9"/>
        <v>0.305429864253393</v>
      </c>
      <c r="AD26" s="4">
        <f t="shared" si="9"/>
        <v>0</v>
      </c>
      <c r="AE26" s="4">
        <f t="shared" si="9"/>
        <v>0.71943231441048</v>
      </c>
      <c r="AF26" s="4">
        <f t="shared" si="9"/>
        <v>0.8275193798449609</v>
      </c>
      <c r="AG26" s="4">
        <f t="shared" si="9"/>
        <v>0.982252252252252</v>
      </c>
      <c r="AH26" s="4">
        <f t="shared" si="9"/>
        <v>0.995454545454545</v>
      </c>
      <c r="AI26" s="4">
        <f t="shared" si="9"/>
        <v>0.911917098445595</v>
      </c>
      <c r="AJ26" s="4">
        <f t="shared" si="9"/>
        <v>0.9895927601809951</v>
      </c>
      <c r="AK26" s="4">
        <f t="shared" si="9"/>
        <v>0</v>
      </c>
      <c r="AL26" s="4">
        <f t="shared" si="9"/>
        <v>0.9517176128093151</v>
      </c>
    </row>
    <row r="27" spans="1:38" ht="12.75">
      <c r="A27" s="4" t="s">
        <v>1</v>
      </c>
      <c r="B27" s="4">
        <f t="shared" si="0"/>
        <v>0.5945310923400691</v>
      </c>
      <c r="C27" s="26"/>
      <c r="D27" s="4" t="s">
        <v>23</v>
      </c>
      <c r="E27" s="4">
        <f t="shared" si="1"/>
        <v>0.8020389103307041</v>
      </c>
      <c r="F27" s="26"/>
      <c r="G27" s="4" t="s">
        <v>23</v>
      </c>
      <c r="H27" s="4">
        <f t="shared" si="2"/>
        <v>0.583572253043899</v>
      </c>
      <c r="I27" s="26"/>
      <c r="J27" s="4" t="s">
        <v>1</v>
      </c>
      <c r="K27" s="4">
        <f t="shared" si="3"/>
        <v>0.39171045565114804</v>
      </c>
      <c r="L27" s="26"/>
      <c r="M27" s="25" t="s">
        <v>23</v>
      </c>
      <c r="N27" s="4">
        <f t="shared" si="4"/>
        <v>0.263281080974765</v>
      </c>
      <c r="O27" s="26"/>
      <c r="P27" s="4" t="s">
        <v>16</v>
      </c>
      <c r="Q27" s="4">
        <f t="shared" si="5"/>
        <v>0.422567742662385</v>
      </c>
      <c r="R27" s="26"/>
      <c r="S27" s="4" t="s">
        <v>16</v>
      </c>
      <c r="T27" s="4">
        <f t="shared" si="6"/>
        <v>0.447035847745666</v>
      </c>
      <c r="X27" s="4" t="s">
        <v>27</v>
      </c>
      <c r="Y27" s="4">
        <f t="shared" si="8"/>
        <v>0.873903180242263</v>
      </c>
      <c r="Z27" s="4">
        <f t="shared" si="9"/>
        <v>0.376137984526697</v>
      </c>
      <c r="AA27" s="4">
        <f t="shared" si="9"/>
        <v>0.8494209476674089</v>
      </c>
      <c r="AB27" s="4">
        <f t="shared" si="9"/>
        <v>0.789440890587355</v>
      </c>
      <c r="AC27" s="4">
        <f t="shared" si="9"/>
        <v>0.08487212775880099</v>
      </c>
      <c r="AD27" s="4">
        <f t="shared" si="9"/>
        <v>0</v>
      </c>
      <c r="AE27" s="4">
        <f t="shared" si="9"/>
        <v>0.575313430329623</v>
      </c>
      <c r="AF27" s="4">
        <f t="shared" si="9"/>
        <v>0.873903180242263</v>
      </c>
      <c r="AG27" s="4">
        <f t="shared" si="9"/>
        <v>0.9120243471173239</v>
      </c>
      <c r="AH27" s="4">
        <f t="shared" si="9"/>
        <v>0.985588101516255</v>
      </c>
      <c r="AI27" s="4">
        <f t="shared" si="9"/>
        <v>0.7923485918418209</v>
      </c>
      <c r="AJ27" s="4">
        <f t="shared" si="9"/>
        <v>0.700549554432358</v>
      </c>
      <c r="AK27" s="4">
        <f t="shared" si="9"/>
        <v>0</v>
      </c>
      <c r="AL27" s="4">
        <f t="shared" si="9"/>
        <v>0.88099901315382</v>
      </c>
    </row>
    <row r="28" spans="1:38" ht="12.75">
      <c r="A28" s="4" t="s">
        <v>16</v>
      </c>
      <c r="B28" s="4">
        <f t="shared" si="0"/>
        <v>0.171743846081297</v>
      </c>
      <c r="C28" s="26"/>
      <c r="E28" s="4" t="e">
        <f t="shared" si="1"/>
        <v>#N/A</v>
      </c>
      <c r="F28" s="26"/>
      <c r="H28" s="4" t="e">
        <f t="shared" si="2"/>
        <v>#N/A</v>
      </c>
      <c r="I28" s="26"/>
      <c r="J28" s="4" t="s">
        <v>16</v>
      </c>
      <c r="K28" s="4">
        <f t="shared" si="3"/>
        <v>0.288783653424537</v>
      </c>
      <c r="L28" s="26"/>
      <c r="N28" s="4" t="e">
        <f t="shared" si="4"/>
        <v>#N/A</v>
      </c>
      <c r="O28" s="26"/>
      <c r="P28" s="4" t="s">
        <v>21</v>
      </c>
      <c r="Q28" s="4">
        <f t="shared" si="5"/>
        <v>0.499783377497455</v>
      </c>
      <c r="R28" s="26"/>
      <c r="S28" s="4" t="s">
        <v>21</v>
      </c>
      <c r="T28" s="4">
        <f t="shared" si="6"/>
        <v>0.543934066155504</v>
      </c>
      <c r="X28" s="4" t="s">
        <v>19</v>
      </c>
      <c r="Y28" s="4">
        <f t="shared" si="8"/>
        <v>0.45000709145567597</v>
      </c>
      <c r="Z28" s="4">
        <f t="shared" si="9"/>
        <v>0.22583667527540702</v>
      </c>
      <c r="AA28" s="4">
        <f t="shared" si="9"/>
        <v>0.5868844238447339</v>
      </c>
      <c r="AB28" s="4">
        <f t="shared" si="9"/>
        <v>0.450582312903147</v>
      </c>
      <c r="AC28" s="4">
        <f t="shared" si="9"/>
        <v>0.27237350485551803</v>
      </c>
      <c r="AD28" s="4">
        <f t="shared" si="9"/>
        <v>0</v>
      </c>
      <c r="AE28" s="4">
        <f t="shared" si="9"/>
        <v>0.412410953152596</v>
      </c>
      <c r="AF28" s="4">
        <f t="shared" si="9"/>
        <v>0.459276968157046</v>
      </c>
      <c r="AG28" s="4">
        <f t="shared" si="9"/>
        <v>0.258612777478922</v>
      </c>
      <c r="AH28" s="4">
        <f t="shared" si="9"/>
        <v>0.690255227771012</v>
      </c>
      <c r="AI28" s="4">
        <f t="shared" si="9"/>
        <v>0.45069157244716995</v>
      </c>
      <c r="AJ28" s="4">
        <f t="shared" si="9"/>
        <v>0.7267789998815719</v>
      </c>
      <c r="AK28" s="4">
        <f t="shared" si="9"/>
        <v>0</v>
      </c>
      <c r="AL28" s="4">
        <f t="shared" si="9"/>
        <v>0.558505036590316</v>
      </c>
    </row>
    <row r="29" spans="1:38" ht="12.75">
      <c r="A29" s="4" t="s">
        <v>21</v>
      </c>
      <c r="B29" s="4">
        <f t="shared" si="0"/>
        <v>0.59965648035497</v>
      </c>
      <c r="C29" s="26"/>
      <c r="D29" s="4" t="s">
        <v>16</v>
      </c>
      <c r="E29" s="4">
        <f t="shared" si="1"/>
        <v>0.7273177540636669</v>
      </c>
      <c r="F29" s="26"/>
      <c r="G29" s="4" t="s">
        <v>16</v>
      </c>
      <c r="H29" s="4">
        <f t="shared" si="2"/>
        <v>0.302</v>
      </c>
      <c r="I29" s="26"/>
      <c r="J29" s="4" t="s">
        <v>21</v>
      </c>
      <c r="K29" s="4">
        <f t="shared" si="3"/>
        <v>0.403357124923783</v>
      </c>
      <c r="L29" s="26"/>
      <c r="M29" s="25" t="s">
        <v>16</v>
      </c>
      <c r="N29" s="4">
        <f t="shared" si="4"/>
        <v>0</v>
      </c>
      <c r="O29" s="26"/>
      <c r="Q29" s="4" t="e">
        <f t="shared" si="5"/>
        <v>#N/A</v>
      </c>
      <c r="R29" s="26"/>
      <c r="T29" s="4" t="e">
        <f t="shared" si="6"/>
        <v>#N/A</v>
      </c>
      <c r="X29" s="4" t="s">
        <v>20</v>
      </c>
      <c r="Y29" s="4">
        <f t="shared" si="8"/>
        <v>0.596556790255369</v>
      </c>
      <c r="Z29" s="4">
        <f t="shared" si="9"/>
        <v>0.260842871920809</v>
      </c>
      <c r="AA29" s="4">
        <f t="shared" si="9"/>
        <v>0.7125018369862071</v>
      </c>
      <c r="AB29" s="4">
        <f t="shared" si="9"/>
        <v>0.709677419354838</v>
      </c>
      <c r="AC29" s="4">
        <f t="shared" si="9"/>
        <v>0.7804117280099809</v>
      </c>
      <c r="AD29" s="4">
        <f t="shared" si="9"/>
        <v>0</v>
      </c>
      <c r="AE29" s="4">
        <f t="shared" si="9"/>
        <v>0.5840866041059161</v>
      </c>
      <c r="AF29" s="4">
        <f t="shared" si="9"/>
        <v>0.596556790255369</v>
      </c>
      <c r="AG29" s="4">
        <f t="shared" si="9"/>
        <v>0.380590341146424</v>
      </c>
      <c r="AH29" s="4">
        <f t="shared" si="9"/>
        <v>0.7519406577065391</v>
      </c>
      <c r="AI29" s="4">
        <f t="shared" si="9"/>
        <v>0.709677419354838</v>
      </c>
      <c r="AJ29" s="4">
        <f t="shared" si="9"/>
        <v>0.784356537374775</v>
      </c>
      <c r="AK29" s="4">
        <f t="shared" si="9"/>
        <v>0</v>
      </c>
      <c r="AL29" s="4">
        <f t="shared" si="9"/>
        <v>0.628813453243566</v>
      </c>
    </row>
    <row r="30" spans="2:38" ht="12.75">
      <c r="B30" s="4" t="e">
        <f t="shared" si="0"/>
        <v>#N/A</v>
      </c>
      <c r="C30" s="26"/>
      <c r="E30" s="4" t="e">
        <f t="shared" si="1"/>
        <v>#N/A</v>
      </c>
      <c r="F30" s="26"/>
      <c r="H30" s="4" t="e">
        <f t="shared" si="2"/>
        <v>#N/A</v>
      </c>
      <c r="I30" s="26"/>
      <c r="K30" s="4" t="e">
        <f t="shared" si="3"/>
        <v>#N/A</v>
      </c>
      <c r="L30" s="26"/>
      <c r="M30" s="25"/>
      <c r="N30" s="4" t="e">
        <f t="shared" si="4"/>
        <v>#N/A</v>
      </c>
      <c r="O30" s="26"/>
      <c r="P30" s="4" t="s">
        <v>1</v>
      </c>
      <c r="Q30" s="4">
        <f t="shared" si="5"/>
        <v>0.651346463725094</v>
      </c>
      <c r="R30" s="26"/>
      <c r="S30" s="4" t="s">
        <v>1</v>
      </c>
      <c r="T30" s="4">
        <f t="shared" si="6"/>
        <v>0.655719729594869</v>
      </c>
      <c r="X30" s="4" t="s">
        <v>21</v>
      </c>
      <c r="Y30" s="4">
        <f t="shared" si="8"/>
        <v>0.59965648035497</v>
      </c>
      <c r="Z30" s="4">
        <f t="shared" si="9"/>
        <v>0.403357124923783</v>
      </c>
      <c r="AA30" s="4">
        <f t="shared" si="9"/>
        <v>0.6550324121460249</v>
      </c>
      <c r="AB30" s="4">
        <f t="shared" si="9"/>
        <v>0.623030961434003</v>
      </c>
      <c r="AC30" s="4">
        <f t="shared" si="9"/>
        <v>0.325396825396825</v>
      </c>
      <c r="AD30" s="4">
        <f t="shared" si="9"/>
        <v>0</v>
      </c>
      <c r="AE30" s="4">
        <f t="shared" si="9"/>
        <v>0.499783377497455</v>
      </c>
      <c r="AF30" s="4">
        <f t="shared" si="9"/>
        <v>0.59965648035497</v>
      </c>
      <c r="AG30" s="4">
        <f t="shared" si="9"/>
        <v>0.431727699867293</v>
      </c>
      <c r="AH30" s="4">
        <f t="shared" si="9"/>
        <v>0.680109177755032</v>
      </c>
      <c r="AI30" s="4">
        <f t="shared" si="9"/>
        <v>0.623030961434003</v>
      </c>
      <c r="AJ30" s="4">
        <f t="shared" si="9"/>
        <v>0.45202624811563297</v>
      </c>
      <c r="AK30" s="4">
        <f t="shared" si="9"/>
        <v>0</v>
      </c>
      <c r="AL30" s="4">
        <f t="shared" si="9"/>
        <v>0.543934066155504</v>
      </c>
    </row>
    <row r="31" spans="1:38" ht="12.75">
      <c r="A31" s="4" t="s">
        <v>19</v>
      </c>
      <c r="B31" s="4">
        <f t="shared" si="0"/>
        <v>0.45000709145567597</v>
      </c>
      <c r="C31" s="26"/>
      <c r="D31" s="4" t="s">
        <v>19</v>
      </c>
      <c r="E31" s="4">
        <f t="shared" si="1"/>
        <v>0.5868844238447339</v>
      </c>
      <c r="F31" s="26"/>
      <c r="G31" s="4" t="s">
        <v>19</v>
      </c>
      <c r="H31" s="4">
        <f t="shared" si="2"/>
        <v>0.450582312903147</v>
      </c>
      <c r="I31" s="26"/>
      <c r="J31" s="4" t="s">
        <v>19</v>
      </c>
      <c r="K31" s="4">
        <f t="shared" si="3"/>
        <v>0.22583667527540702</v>
      </c>
      <c r="L31" s="26"/>
      <c r="M31" s="25" t="s">
        <v>19</v>
      </c>
      <c r="N31" s="4">
        <f t="shared" si="4"/>
        <v>0.27237350485551803</v>
      </c>
      <c r="O31" s="26"/>
      <c r="P31" s="4" t="s">
        <v>19</v>
      </c>
      <c r="Q31" s="4">
        <f t="shared" si="5"/>
        <v>0.412410953152596</v>
      </c>
      <c r="R31" s="26"/>
      <c r="S31" s="4" t="s">
        <v>19</v>
      </c>
      <c r="T31" s="4">
        <f t="shared" si="6"/>
        <v>0.558505036590316</v>
      </c>
      <c r="X31" s="4" t="s">
        <v>25</v>
      </c>
      <c r="Y31" s="4">
        <f t="shared" si="8"/>
        <v>0.9187192118226599</v>
      </c>
      <c r="Z31" s="4">
        <f t="shared" si="9"/>
        <v>0.341305609695093</v>
      </c>
      <c r="AA31" s="4">
        <f t="shared" si="9"/>
        <v>0.7554843275194599</v>
      </c>
      <c r="AB31" s="4">
        <f t="shared" si="9"/>
        <v>0.754338660653005</v>
      </c>
      <c r="AC31" s="4">
        <f t="shared" si="9"/>
        <v>0.17064649380381203</v>
      </c>
      <c r="AD31" s="4">
        <f t="shared" si="9"/>
        <v>0</v>
      </c>
      <c r="AE31" s="4">
        <f t="shared" si="9"/>
        <v>0.5696238703792801</v>
      </c>
      <c r="AF31" s="4">
        <f t="shared" si="9"/>
        <v>0.9187192118226599</v>
      </c>
      <c r="AG31" s="4">
        <f t="shared" si="9"/>
        <v>0.5823615745088501</v>
      </c>
      <c r="AH31" s="4">
        <f t="shared" si="9"/>
        <v>0.7554843275194599</v>
      </c>
      <c r="AI31" s="4">
        <f t="shared" si="9"/>
        <v>0.754338660653005</v>
      </c>
      <c r="AJ31" s="4">
        <f t="shared" si="9"/>
        <v>1.0018513910317</v>
      </c>
      <c r="AK31" s="4">
        <f t="shared" si="9"/>
        <v>0</v>
      </c>
      <c r="AL31" s="4">
        <f t="shared" si="9"/>
        <v>0.802557628902843</v>
      </c>
    </row>
    <row r="32" spans="2:38" ht="12.75">
      <c r="B32" s="4" t="e">
        <f t="shared" si="0"/>
        <v>#N/A</v>
      </c>
      <c r="C32" s="26"/>
      <c r="E32" s="4" t="e">
        <f t="shared" si="1"/>
        <v>#N/A</v>
      </c>
      <c r="F32" s="26"/>
      <c r="H32" s="4" t="e">
        <f t="shared" si="2"/>
        <v>#N/A</v>
      </c>
      <c r="I32" s="26"/>
      <c r="K32" s="4" t="e">
        <f t="shared" si="3"/>
        <v>#N/A</v>
      </c>
      <c r="L32" s="26"/>
      <c r="M32" s="25"/>
      <c r="N32" s="4" t="e">
        <f t="shared" si="4"/>
        <v>#N/A</v>
      </c>
      <c r="O32" s="26"/>
      <c r="Q32" s="4" t="e">
        <f t="shared" si="5"/>
        <v>#N/A</v>
      </c>
      <c r="R32" s="26"/>
      <c r="T32" s="4" t="e">
        <f t="shared" si="6"/>
        <v>#N/A</v>
      </c>
      <c r="X32" s="4" t="s">
        <v>22</v>
      </c>
      <c r="Y32" s="4">
        <f t="shared" si="8"/>
        <v>0.8229628202658439</v>
      </c>
      <c r="Z32" s="4">
        <f t="shared" si="9"/>
        <v>0.755460663104473</v>
      </c>
      <c r="AA32" s="4">
        <f t="shared" si="9"/>
        <v>0.7352662174981139</v>
      </c>
      <c r="AB32" s="4">
        <f t="shared" si="9"/>
        <v>0.403842318686432</v>
      </c>
      <c r="AC32" s="4">
        <f t="shared" si="9"/>
        <v>0.15580184514203899</v>
      </c>
      <c r="AD32" s="4">
        <f t="shared" si="9"/>
        <v>0.6217175301632359</v>
      </c>
      <c r="AE32" s="4">
        <f t="shared" si="9"/>
        <v>0.636217670543308</v>
      </c>
      <c r="AF32" s="4">
        <f t="shared" si="9"/>
        <v>0.8229628202658439</v>
      </c>
      <c r="AG32" s="4">
        <f t="shared" si="9"/>
        <v>0.8190435735205339</v>
      </c>
      <c r="AH32" s="4">
        <f t="shared" si="9"/>
        <v>0.769525454235886</v>
      </c>
      <c r="AI32" s="4">
        <f t="shared" si="9"/>
        <v>0.403842318686432</v>
      </c>
      <c r="AJ32" s="4">
        <f t="shared" si="9"/>
        <v>0.408762902292725</v>
      </c>
      <c r="AK32" s="4">
        <f t="shared" si="9"/>
        <v>0.827537260468417</v>
      </c>
      <c r="AL32" s="4">
        <f t="shared" si="9"/>
        <v>0.704970201932534</v>
      </c>
    </row>
    <row r="33" spans="1:38" ht="12.75">
      <c r="A33" s="4" t="s">
        <v>12</v>
      </c>
      <c r="B33" s="4">
        <f t="shared" si="0"/>
        <v>0.515981295822348</v>
      </c>
      <c r="C33" s="26"/>
      <c r="D33" s="4" t="s">
        <v>12</v>
      </c>
      <c r="E33" s="4">
        <f t="shared" si="1"/>
        <v>0.7517067912324821</v>
      </c>
      <c r="F33" s="26"/>
      <c r="G33" s="4" t="s">
        <v>12</v>
      </c>
      <c r="H33" s="4">
        <f t="shared" si="2"/>
        <v>0.742873218304576</v>
      </c>
      <c r="I33" s="26"/>
      <c r="J33" s="4" t="s">
        <v>12</v>
      </c>
      <c r="K33" s="4">
        <f t="shared" si="3"/>
        <v>0.22964682473884898</v>
      </c>
      <c r="L33" s="26"/>
      <c r="M33" s="25" t="s">
        <v>12</v>
      </c>
      <c r="N33" s="4">
        <f t="shared" si="4"/>
        <v>0.354474109120949</v>
      </c>
      <c r="O33" s="26"/>
      <c r="P33" s="4" t="s">
        <v>12</v>
      </c>
      <c r="Q33" s="4">
        <f t="shared" si="5"/>
        <v>0.5092438763657561</v>
      </c>
      <c r="R33" s="26"/>
      <c r="S33" s="4" t="s">
        <v>12</v>
      </c>
      <c r="T33" s="4">
        <f t="shared" si="6"/>
        <v>0.537246227248957</v>
      </c>
      <c r="X33" s="4" t="s">
        <v>23</v>
      </c>
      <c r="Y33" s="4">
        <f t="shared" si="8"/>
        <v>0.639048450780452</v>
      </c>
      <c r="Z33" s="4">
        <f t="shared" si="9"/>
        <v>0.499287214885954</v>
      </c>
      <c r="AA33" s="4">
        <f t="shared" si="9"/>
        <v>0.8020389103307041</v>
      </c>
      <c r="AB33" s="4">
        <f t="shared" si="9"/>
        <v>0.583572253043899</v>
      </c>
      <c r="AC33" s="4">
        <f t="shared" si="9"/>
        <v>0.263281080974765</v>
      </c>
      <c r="AD33" s="4">
        <f t="shared" si="9"/>
        <v>0</v>
      </c>
      <c r="AE33" s="4">
        <f t="shared" si="9"/>
        <v>0.623894174313063</v>
      </c>
      <c r="AF33" s="4">
        <f t="shared" si="9"/>
        <v>0.639048450780452</v>
      </c>
      <c r="AG33" s="4">
        <f t="shared" si="9"/>
        <v>0.536914765906362</v>
      </c>
      <c r="AH33" s="4">
        <f t="shared" si="9"/>
        <v>0.8183096848240701</v>
      </c>
      <c r="AI33" s="4">
        <f t="shared" si="9"/>
        <v>0.684663216293703</v>
      </c>
      <c r="AJ33" s="4">
        <f t="shared" si="9"/>
        <v>0.302303168577778</v>
      </c>
      <c r="AK33" s="4">
        <f t="shared" si="9"/>
        <v>0.444805194805194</v>
      </c>
      <c r="AL33" s="4">
        <f t="shared" si="9"/>
        <v>0.650355103871545</v>
      </c>
    </row>
    <row r="34" spans="2:38" ht="12.75">
      <c r="B34" s="4" t="e">
        <f t="shared" si="0"/>
        <v>#N/A</v>
      </c>
      <c r="C34" s="26"/>
      <c r="E34" s="4" t="e">
        <f t="shared" si="1"/>
        <v>#N/A</v>
      </c>
      <c r="F34" s="26"/>
      <c r="H34" s="4" t="e">
        <f t="shared" si="2"/>
        <v>#N/A</v>
      </c>
      <c r="I34" s="26"/>
      <c r="K34" s="4" t="e">
        <f t="shared" si="3"/>
        <v>#N/A</v>
      </c>
      <c r="L34" s="26"/>
      <c r="M34" s="25"/>
      <c r="N34" s="4" t="e">
        <f t="shared" si="4"/>
        <v>#N/A</v>
      </c>
      <c r="O34" s="26"/>
      <c r="Q34" s="4" t="e">
        <f t="shared" si="5"/>
        <v>#N/A</v>
      </c>
      <c r="R34" s="26"/>
      <c r="T34" s="4" t="e">
        <f t="shared" si="6"/>
        <v>#N/A</v>
      </c>
      <c r="X34" s="4" t="s">
        <v>26</v>
      </c>
      <c r="Y34" s="4">
        <f t="shared" si="8"/>
        <v>0.639364610587852</v>
      </c>
      <c r="Z34" s="4">
        <f t="shared" si="9"/>
        <v>0.242430963558839</v>
      </c>
      <c r="AA34" s="4">
        <f t="shared" si="9"/>
        <v>0.848430272456297</v>
      </c>
      <c r="AB34" s="4">
        <f t="shared" si="9"/>
        <v>0.552603267964976</v>
      </c>
      <c r="AC34" s="4">
        <f t="shared" si="9"/>
        <v>0.586673620205891</v>
      </c>
      <c r="AD34" s="4">
        <f t="shared" si="9"/>
        <v>0</v>
      </c>
      <c r="AE34" s="4">
        <f t="shared" si="9"/>
        <v>0.608350746963056</v>
      </c>
      <c r="AF34" s="4">
        <f t="shared" si="9"/>
        <v>0.639364610587852</v>
      </c>
      <c r="AG34" s="4">
        <f t="shared" si="9"/>
        <v>0.35143963631579295</v>
      </c>
      <c r="AH34" s="4">
        <f t="shared" si="9"/>
        <v>0.956178330268789</v>
      </c>
      <c r="AI34" s="4">
        <f t="shared" si="9"/>
        <v>0.552603267964976</v>
      </c>
      <c r="AJ34" s="4">
        <f t="shared" si="9"/>
        <v>0.586673620205891</v>
      </c>
      <c r="AK34" s="4">
        <f t="shared" si="9"/>
        <v>0</v>
      </c>
      <c r="AL34" s="4">
        <f t="shared" si="9"/>
        <v>0.6710802543940759</v>
      </c>
    </row>
    <row r="35" spans="1:20" ht="12.75">
      <c r="A35" s="4" t="s">
        <v>28</v>
      </c>
      <c r="B35" s="4">
        <f t="shared" si="0"/>
        <v>0.6409185803757821</v>
      </c>
      <c r="C35" s="26"/>
      <c r="D35" s="4" t="s">
        <v>28</v>
      </c>
      <c r="E35" s="4">
        <f t="shared" si="1"/>
        <v>0.745564892623716</v>
      </c>
      <c r="F35" s="26"/>
      <c r="G35" s="4" t="s">
        <v>28</v>
      </c>
      <c r="H35" s="4">
        <f t="shared" si="2"/>
        <v>1</v>
      </c>
      <c r="I35" s="26"/>
      <c r="J35" s="4" t="s">
        <v>28</v>
      </c>
      <c r="K35" s="4">
        <f t="shared" si="3"/>
        <v>0.0261627906976744</v>
      </c>
      <c r="L35" s="26"/>
      <c r="M35" s="25" t="s">
        <v>28</v>
      </c>
      <c r="N35" s="4">
        <f t="shared" si="4"/>
        <v>0</v>
      </c>
      <c r="O35" s="26"/>
      <c r="P35" s="4" t="s">
        <v>28</v>
      </c>
      <c r="Q35" s="4">
        <f t="shared" si="5"/>
        <v>0.486722571628232</v>
      </c>
      <c r="R35" s="26"/>
      <c r="S35" s="4" t="s">
        <v>28</v>
      </c>
      <c r="T35" s="4">
        <f t="shared" si="6"/>
        <v>0.9098532494758901</v>
      </c>
    </row>
    <row r="36" spans="1:38" ht="12.75">
      <c r="A36" s="4" t="s">
        <v>27</v>
      </c>
      <c r="B36" s="4">
        <f t="shared" si="0"/>
        <v>0.873903180242263</v>
      </c>
      <c r="C36" s="26"/>
      <c r="D36" s="4" t="s">
        <v>27</v>
      </c>
      <c r="E36" s="4">
        <f t="shared" si="1"/>
        <v>0.8494209476674089</v>
      </c>
      <c r="F36" s="26"/>
      <c r="G36" s="4" t="s">
        <v>27</v>
      </c>
      <c r="H36" s="4">
        <f t="shared" si="2"/>
        <v>0.789440890587355</v>
      </c>
      <c r="I36" s="26"/>
      <c r="J36" s="4" t="s">
        <v>27</v>
      </c>
      <c r="K36" s="4">
        <f t="shared" si="3"/>
        <v>0.376137984526697</v>
      </c>
      <c r="L36" s="26"/>
      <c r="M36" s="25" t="s">
        <v>27</v>
      </c>
      <c r="N36" s="4">
        <f t="shared" si="4"/>
        <v>0.08487212775880099</v>
      </c>
      <c r="O36" s="26"/>
      <c r="P36" s="4" t="s">
        <v>27</v>
      </c>
      <c r="Q36" s="4">
        <f t="shared" si="5"/>
        <v>0.575313430329623</v>
      </c>
      <c r="R36" s="26"/>
      <c r="S36" s="4" t="s">
        <v>27</v>
      </c>
      <c r="T36" s="4">
        <f t="shared" si="6"/>
        <v>0.88099901315382</v>
      </c>
      <c r="X36" s="4">
        <v>1</v>
      </c>
      <c r="Y36" s="4">
        <f>X36+1</f>
        <v>2</v>
      </c>
      <c r="Z36" s="4">
        <f aca="true" t="shared" si="10" ref="Z36:AL36">Y36+1</f>
        <v>3</v>
      </c>
      <c r="AA36" s="4">
        <f t="shared" si="10"/>
        <v>4</v>
      </c>
      <c r="AB36" s="4">
        <f t="shared" si="10"/>
        <v>5</v>
      </c>
      <c r="AC36" s="4">
        <f t="shared" si="10"/>
        <v>6</v>
      </c>
      <c r="AD36" s="4">
        <f t="shared" si="10"/>
        <v>7</v>
      </c>
      <c r="AE36" s="4">
        <f t="shared" si="10"/>
        <v>8</v>
      </c>
      <c r="AF36" s="4">
        <f t="shared" si="10"/>
        <v>9</v>
      </c>
      <c r="AG36" s="4">
        <f t="shared" si="10"/>
        <v>10</v>
      </c>
      <c r="AH36" s="4">
        <f t="shared" si="10"/>
        <v>11</v>
      </c>
      <c r="AI36" s="4">
        <f t="shared" si="10"/>
        <v>12</v>
      </c>
      <c r="AJ36" s="4">
        <f t="shared" si="10"/>
        <v>13</v>
      </c>
      <c r="AK36" s="4">
        <f t="shared" si="10"/>
        <v>14</v>
      </c>
      <c r="AL36" s="4">
        <f t="shared" si="10"/>
        <v>15</v>
      </c>
    </row>
    <row r="41" spans="25:38" ht="12.75">
      <c r="Y41" s="4">
        <v>82.7811866955393</v>
      </c>
      <c r="Z41" s="4">
        <v>34.7864108543565</v>
      </c>
      <c r="AA41" s="4">
        <v>84.5188434552908</v>
      </c>
      <c r="AB41" s="4">
        <v>62.1386867151883</v>
      </c>
      <c r="AC41" s="4">
        <v>21.1407261160469</v>
      </c>
      <c r="AD41" s="4">
        <v>28.6768542676108</v>
      </c>
      <c r="AE41" s="4">
        <v>65.8231464564602</v>
      </c>
      <c r="AF41" s="4">
        <v>86.0889194445567</v>
      </c>
      <c r="AG41" s="4">
        <v>100</v>
      </c>
      <c r="AH41" s="4">
        <v>96.9080318260959</v>
      </c>
      <c r="AI41" s="4">
        <v>62.1386867151883</v>
      </c>
      <c r="AJ41" s="4">
        <v>100</v>
      </c>
      <c r="AK41" s="4">
        <v>100</v>
      </c>
      <c r="AL41" s="4">
        <v>93.7480266772938</v>
      </c>
    </row>
    <row r="42" spans="25:38" ht="12.75">
      <c r="Y42" s="4">
        <v>100</v>
      </c>
      <c r="Z42" s="4">
        <v>41.3753596171679</v>
      </c>
      <c r="AA42" s="4">
        <v>90.3880832719784</v>
      </c>
      <c r="AB42" s="4">
        <v>97.4142525708552</v>
      </c>
      <c r="AC42" s="4">
        <v>63.3591118563016</v>
      </c>
      <c r="AD42" s="4">
        <v>8.97186471116432</v>
      </c>
      <c r="AE42" s="4">
        <v>80.169514920661</v>
      </c>
      <c r="AF42" s="4">
        <v>100</v>
      </c>
      <c r="AG42" s="4">
        <v>92.3389279056592</v>
      </c>
      <c r="AH42" s="4">
        <v>96.7749409696975</v>
      </c>
      <c r="AI42" s="4">
        <v>97.4142525708552</v>
      </c>
      <c r="AJ42" s="4">
        <v>100</v>
      </c>
      <c r="AK42" s="4">
        <v>71.3035019455252</v>
      </c>
      <c r="AL42" s="4">
        <v>96.9164848267699</v>
      </c>
    </row>
    <row r="43" spans="25:38" ht="12.75">
      <c r="Y43" s="4">
        <v>59.4531092340069</v>
      </c>
      <c r="Z43" s="4">
        <v>39.1710455651148</v>
      </c>
      <c r="AA43" s="4">
        <v>98.1327650312868</v>
      </c>
      <c r="AB43" s="4">
        <v>69.9343968987624</v>
      </c>
      <c r="AC43" s="4">
        <v>41.5221040850587</v>
      </c>
      <c r="AD43" s="4">
        <v>0</v>
      </c>
      <c r="AE43" s="4">
        <v>65.1346463725094</v>
      </c>
      <c r="AF43" s="4">
        <v>59.458875082884</v>
      </c>
      <c r="AG43" s="4">
        <v>39.8239314259237</v>
      </c>
      <c r="AH43" s="4">
        <v>98.1663190350956</v>
      </c>
      <c r="AI43" s="4">
        <v>69.9343968987624</v>
      </c>
      <c r="AJ43" s="4">
        <v>44.8563700802089</v>
      </c>
      <c r="AK43" s="4">
        <v>0</v>
      </c>
      <c r="AL43" s="4">
        <v>65.5719729594869</v>
      </c>
    </row>
    <row r="44" spans="25:38" ht="12.75">
      <c r="Y44" s="4">
        <v>33.7873113154012</v>
      </c>
      <c r="Z44" s="4">
        <v>38.0202845100105</v>
      </c>
      <c r="AA44" s="4">
        <v>88.3490850593203</v>
      </c>
      <c r="AB44" s="4">
        <v>88.8237518910741</v>
      </c>
      <c r="AC44" s="4">
        <v>9.83960102439681</v>
      </c>
      <c r="AD44" s="4">
        <v>2.56955177743431</v>
      </c>
      <c r="AE44" s="4">
        <v>51.9562167456388</v>
      </c>
      <c r="AF44" s="4">
        <v>33.7873113154012</v>
      </c>
      <c r="AG44" s="4">
        <v>38.0927291886195</v>
      </c>
      <c r="AH44" s="4">
        <v>88.3571284938668</v>
      </c>
      <c r="AI44" s="4">
        <v>88.8237518910741</v>
      </c>
      <c r="AJ44" s="4">
        <v>10.4057150559374</v>
      </c>
      <c r="AK44" s="4">
        <v>2.56955177743431</v>
      </c>
      <c r="AL44" s="4">
        <v>52.0290123620192</v>
      </c>
    </row>
    <row r="45" spans="25:38" ht="12.75">
      <c r="Y45" s="4">
        <v>74.448295412</v>
      </c>
      <c r="Z45" s="4">
        <v>57.0320035909729</v>
      </c>
      <c r="AA45" s="4">
        <v>90.5136535581474</v>
      </c>
      <c r="AB45" s="4">
        <v>67.9575679575679</v>
      </c>
      <c r="AC45" s="4">
        <v>27.6039683546981</v>
      </c>
      <c r="AD45" s="4">
        <v>1.90776784148693</v>
      </c>
      <c r="AE45" s="4">
        <v>69.7306509146147</v>
      </c>
      <c r="AF45" s="4">
        <v>74.448295412</v>
      </c>
      <c r="AG45" s="4">
        <v>70.6853409991691</v>
      </c>
      <c r="AH45" s="4">
        <v>95.3362467331035</v>
      </c>
      <c r="AI45" s="4">
        <v>67.9575679575679</v>
      </c>
      <c r="AJ45" s="4">
        <v>32.8362313322333</v>
      </c>
      <c r="AK45" s="4">
        <v>3.46133613887427</v>
      </c>
      <c r="AL45" s="4">
        <v>75.2365346614253</v>
      </c>
    </row>
    <row r="46" spans="25:38" ht="12.75">
      <c r="Y46" s="4">
        <v>88.4181743267033</v>
      </c>
      <c r="Z46" s="4">
        <v>48.5157432091649</v>
      </c>
      <c r="AA46" s="4">
        <v>87.9867699301746</v>
      </c>
      <c r="AB46" s="4">
        <v>92.849846782431</v>
      </c>
      <c r="AC46" s="4">
        <v>30.0935048185433</v>
      </c>
      <c r="AD46" s="4">
        <v>0</v>
      </c>
      <c r="AE46" s="4">
        <v>71.7545583578993</v>
      </c>
      <c r="AF46" s="4">
        <v>88.4181743267033</v>
      </c>
      <c r="AG46" s="4">
        <v>99.5022335903163</v>
      </c>
      <c r="AH46" s="4">
        <v>99.7877744354761</v>
      </c>
      <c r="AI46" s="4">
        <v>93.5708773124503</v>
      </c>
      <c r="AJ46" s="4">
        <v>98.9562927668111</v>
      </c>
      <c r="AK46" s="4">
        <v>98.2990654205607</v>
      </c>
      <c r="AL46" s="4">
        <v>97.4235845737647</v>
      </c>
    </row>
    <row r="47" spans="25:38" ht="12.75">
      <c r="Y47" s="4">
        <v>85.9012030095002</v>
      </c>
      <c r="Z47" s="4">
        <v>22.2860815569873</v>
      </c>
      <c r="AA47" s="4">
        <v>63.7785603350844</v>
      </c>
      <c r="AB47" s="4">
        <v>58.0272532337276</v>
      </c>
      <c r="AC47" s="4">
        <v>29.5327548492105</v>
      </c>
      <c r="AD47" s="4">
        <v>0</v>
      </c>
      <c r="AE47" s="4">
        <v>54.2829998097602</v>
      </c>
      <c r="AF47" s="4">
        <v>85.9012030095002</v>
      </c>
      <c r="AG47" s="4">
        <v>97.6686621233287</v>
      </c>
      <c r="AH47" s="4">
        <v>99.6377805690293</v>
      </c>
      <c r="AI47" s="4">
        <v>80.6806391367503</v>
      </c>
      <c r="AJ47" s="4">
        <v>50.2669527985983</v>
      </c>
      <c r="AK47" s="4">
        <v>97.0063908509922</v>
      </c>
      <c r="AL47" s="4">
        <v>90.5155271907018</v>
      </c>
    </row>
    <row r="48" spans="25:38" ht="12.75">
      <c r="Y48" s="4">
        <v>65.4015224616704</v>
      </c>
      <c r="Z48" s="4">
        <v>39.6223512671614</v>
      </c>
      <c r="AA48" s="4">
        <v>79.1483502811737</v>
      </c>
      <c r="AB48" s="4">
        <v>62.8692693771684</v>
      </c>
      <c r="AC48" s="4">
        <v>72.4117861040378</v>
      </c>
      <c r="AE48" s="4">
        <v>62.8589486553833</v>
      </c>
      <c r="AF48" s="4">
        <v>65.4015224616704</v>
      </c>
      <c r="AG48" s="4">
        <v>47.4791370226512</v>
      </c>
      <c r="AH48" s="4">
        <v>81.7709802100094</v>
      </c>
      <c r="AI48" s="4">
        <v>62.8692693771684</v>
      </c>
      <c r="AJ48" s="4">
        <v>89.4798108403055</v>
      </c>
      <c r="AL48" s="4">
        <v>67.0101383729905</v>
      </c>
    </row>
    <row r="49" spans="25:38" ht="12.75">
      <c r="Y49" s="4">
        <v>36.8519941925014</v>
      </c>
      <c r="Z49" s="4">
        <v>32.9835876209269</v>
      </c>
      <c r="AA49" s="4">
        <v>91.8547854785478</v>
      </c>
      <c r="AB49" s="4">
        <v>44.1078004686976</v>
      </c>
      <c r="AC49" s="4">
        <v>65.9302325581395</v>
      </c>
      <c r="AE49" s="4">
        <v>62.4219192000831</v>
      </c>
      <c r="AF49" s="4">
        <v>36.8519941925014</v>
      </c>
      <c r="AG49" s="4">
        <v>32.9835876209269</v>
      </c>
      <c r="AH49" s="4">
        <v>91.8547854785478</v>
      </c>
      <c r="AI49" s="4">
        <v>44.1078004686976</v>
      </c>
      <c r="AJ49" s="4">
        <v>65.9302325581395</v>
      </c>
      <c r="AL49" s="4">
        <v>62.4219192000831</v>
      </c>
    </row>
    <row r="50" spans="25:38" ht="12.75">
      <c r="Y50" s="4">
        <v>66.6417280027624</v>
      </c>
      <c r="Z50" s="4">
        <v>32.3934162512775</v>
      </c>
      <c r="AA50" s="4">
        <v>76.6343887423043</v>
      </c>
      <c r="AB50" s="4">
        <v>75.2335758033529</v>
      </c>
      <c r="AC50" s="4">
        <v>53.1549039026506</v>
      </c>
      <c r="AD50" s="4">
        <v>0</v>
      </c>
      <c r="AE50" s="4">
        <v>64.3978927193147</v>
      </c>
      <c r="AF50" s="4">
        <v>66.6417280027624</v>
      </c>
      <c r="AG50" s="4">
        <v>55.4756466972412</v>
      </c>
      <c r="AH50" s="4">
        <v>82.165112870126</v>
      </c>
      <c r="AI50" s="4">
        <v>75.2335758033529</v>
      </c>
      <c r="AJ50" s="4">
        <v>62.574665678391</v>
      </c>
      <c r="AK50" s="4">
        <v>2.48650292753402</v>
      </c>
      <c r="AL50" s="4">
        <v>72.0537227566696</v>
      </c>
    </row>
    <row r="51" spans="25:38" ht="12.75">
      <c r="Y51" s="4">
        <v>87.877738983867</v>
      </c>
      <c r="Z51" s="4">
        <v>25.415364650035</v>
      </c>
      <c r="AA51" s="4">
        <v>96.7947586953197</v>
      </c>
      <c r="AB51" s="4">
        <v>79.8625900479638</v>
      </c>
      <c r="AC51" s="4">
        <v>17.6952216881084</v>
      </c>
      <c r="AD51" s="4">
        <v>0</v>
      </c>
      <c r="AE51" s="4">
        <v>58.6734456621146</v>
      </c>
      <c r="AF51" s="4">
        <v>87.877738983867</v>
      </c>
      <c r="AG51" s="4">
        <v>46.7598995953076</v>
      </c>
      <c r="AH51" s="4">
        <v>106.008602201128</v>
      </c>
      <c r="AI51" s="4">
        <v>79.8625900479638</v>
      </c>
      <c r="AJ51" s="4">
        <v>96.8999786971945</v>
      </c>
      <c r="AK51" s="4">
        <v>0</v>
      </c>
      <c r="AL51" s="4">
        <v>89.6087187501321</v>
      </c>
    </row>
    <row r="52" spans="25:38" ht="12.75">
      <c r="Y52" s="4">
        <v>70.6634065245647</v>
      </c>
      <c r="Z52" s="4">
        <v>23.3194330905835</v>
      </c>
      <c r="AA52" s="4">
        <v>87.9840001901032</v>
      </c>
      <c r="AB52" s="4">
        <v>73.5926812845216</v>
      </c>
      <c r="AC52" s="4">
        <v>25.1824799408521</v>
      </c>
      <c r="AD52" s="4">
        <v>0</v>
      </c>
      <c r="AE52" s="4">
        <v>61.2759787412334</v>
      </c>
      <c r="AF52" s="4">
        <v>70.6634065245647</v>
      </c>
      <c r="AG52" s="4">
        <v>60.9807570308766</v>
      </c>
      <c r="AH52" s="4">
        <v>93.8610787785375</v>
      </c>
      <c r="AI52" s="4">
        <v>74.3635697807659</v>
      </c>
      <c r="AJ52" s="4">
        <v>33.998994354824</v>
      </c>
      <c r="AK52" s="4">
        <v>0</v>
      </c>
      <c r="AL52" s="4">
        <v>71.1887743970574</v>
      </c>
    </row>
    <row r="53" spans="25:38" ht="12.75">
      <c r="Y53" s="4">
        <v>41.1999160897839</v>
      </c>
      <c r="Z53" s="4">
        <v>37.2837411699303</v>
      </c>
      <c r="AA53" s="4">
        <v>94.0206051357342</v>
      </c>
      <c r="AB53" s="4">
        <v>83.526967506025</v>
      </c>
      <c r="AC53" s="4">
        <v>34.7489774376566</v>
      </c>
      <c r="AD53" s="4">
        <v>50.7731958762886</v>
      </c>
      <c r="AE53" s="4">
        <v>59.3018776335829</v>
      </c>
      <c r="AF53" s="4">
        <v>41.1999160897839</v>
      </c>
      <c r="AG53" s="4">
        <v>49.0582856485608</v>
      </c>
      <c r="AH53" s="4">
        <v>95.3177378468392</v>
      </c>
      <c r="AI53" s="4">
        <v>83.526967506025</v>
      </c>
      <c r="AJ53" s="4">
        <v>35.9694550732286</v>
      </c>
      <c r="AK53" s="4">
        <v>50.7731958762886</v>
      </c>
      <c r="AL53" s="4">
        <v>62.9247574986671</v>
      </c>
    </row>
    <row r="54" spans="25:38" ht="12.75">
      <c r="Y54" s="4">
        <v>81.2407040571996</v>
      </c>
      <c r="Z54" s="4">
        <v>47.4875084274795</v>
      </c>
      <c r="AA54" s="4">
        <v>91.4811846127158</v>
      </c>
      <c r="AB54" s="4">
        <v>66.6160213758055</v>
      </c>
      <c r="AC54" s="4">
        <v>92.7972980049222</v>
      </c>
      <c r="AD54" s="4">
        <v>0.270254729457765</v>
      </c>
      <c r="AE54" s="4">
        <v>70.9021347945103</v>
      </c>
      <c r="AF54" s="4">
        <v>81.2407040571996</v>
      </c>
      <c r="AG54" s="4">
        <v>47.4875084274795</v>
      </c>
      <c r="AH54" s="4">
        <v>91.4811846127158</v>
      </c>
      <c r="AI54" s="4">
        <v>66.6160213758055</v>
      </c>
      <c r="AJ54" s="4">
        <v>99.0181703932554</v>
      </c>
      <c r="AK54" s="4">
        <v>75.2734172848024</v>
      </c>
      <c r="AL54" s="4">
        <v>79.0044187328334</v>
      </c>
    </row>
    <row r="55" spans="25:38" ht="12.75">
      <c r="Y55" s="4">
        <v>69.213656988377</v>
      </c>
      <c r="Z55" s="4">
        <v>36.1123855421686</v>
      </c>
      <c r="AA55" s="4">
        <v>79.4743162114087</v>
      </c>
      <c r="AB55" s="4">
        <v>70.9512328391637</v>
      </c>
      <c r="AC55" s="4">
        <v>55.1828112735425</v>
      </c>
      <c r="AE55" s="4">
        <v>64.5256708799848</v>
      </c>
      <c r="AF55" s="4">
        <v>69.213656988377</v>
      </c>
      <c r="AG55" s="4">
        <v>68.039469879518</v>
      </c>
      <c r="AH55" s="4">
        <v>87.4766551485583</v>
      </c>
      <c r="AI55" s="4">
        <v>71.5823945554187</v>
      </c>
      <c r="AJ55" s="4">
        <v>58.8342664348007</v>
      </c>
      <c r="AL55" s="4">
        <v>74.0222810349123</v>
      </c>
    </row>
    <row r="56" spans="25:38" ht="12.75">
      <c r="Y56" s="4">
        <v>64.0918580375782</v>
      </c>
      <c r="Z56" s="4">
        <v>2.61627906976744</v>
      </c>
      <c r="AA56" s="4">
        <v>74.5564892623716</v>
      </c>
      <c r="AB56" s="4">
        <v>100</v>
      </c>
      <c r="AC56" s="4">
        <v>0</v>
      </c>
      <c r="AD56" s="4">
        <v>0</v>
      </c>
      <c r="AE56" s="4">
        <v>48.6722571628232</v>
      </c>
      <c r="AF56" s="4">
        <v>64.0918580375782</v>
      </c>
      <c r="AG56" s="4">
        <v>100</v>
      </c>
      <c r="AH56" s="4">
        <v>100</v>
      </c>
      <c r="AI56" s="4">
        <v>100</v>
      </c>
      <c r="AJ56" s="4">
        <v>100</v>
      </c>
      <c r="AK56" s="4">
        <v>100</v>
      </c>
      <c r="AL56" s="4">
        <v>90.985324947589</v>
      </c>
    </row>
    <row r="57" spans="25:38" ht="12.75">
      <c r="Y57" s="4">
        <v>74.0910600477598</v>
      </c>
      <c r="Z57" s="4">
        <v>38.897541255219</v>
      </c>
      <c r="AA57" s="4">
        <v>83.7327433428529</v>
      </c>
      <c r="AB57" s="4">
        <v>68.4182387535324</v>
      </c>
      <c r="AC57" s="4">
        <v>47.3566616829337</v>
      </c>
      <c r="AD57" s="4">
        <v>3.08609271523178</v>
      </c>
      <c r="AE57" s="4">
        <v>62.2155786938853</v>
      </c>
      <c r="AF57" s="4">
        <v>74.0910600477598</v>
      </c>
      <c r="AG57" s="4">
        <v>38.897541255219</v>
      </c>
      <c r="AH57" s="4">
        <v>83.7327433428529</v>
      </c>
      <c r="AI57" s="4">
        <v>68.4182387535324</v>
      </c>
      <c r="AJ57" s="4">
        <v>50.7467199758092</v>
      </c>
      <c r="AK57" s="4">
        <v>3.08609271523178</v>
      </c>
      <c r="AL57" s="4">
        <v>62.9058519298917</v>
      </c>
    </row>
    <row r="58" spans="25:38" ht="12.75">
      <c r="Y58" s="4">
        <v>95.5391828533154</v>
      </c>
      <c r="Z58" s="4">
        <v>33.2394957983193</v>
      </c>
      <c r="AA58" s="4">
        <v>77.82874617737</v>
      </c>
      <c r="AB58" s="4">
        <v>82.3858742463393</v>
      </c>
      <c r="AC58" s="4">
        <v>34.4058220817772</v>
      </c>
      <c r="AD58" s="4">
        <v>0</v>
      </c>
      <c r="AE58" s="4">
        <v>68.2213713887922</v>
      </c>
      <c r="AF58" s="4">
        <v>95.5391828533154</v>
      </c>
      <c r="AG58" s="4">
        <v>87.2016806722689</v>
      </c>
      <c r="AH58" s="4">
        <v>94.7767584097859</v>
      </c>
      <c r="AI58" s="4">
        <v>82.3858742463393</v>
      </c>
      <c r="AJ58" s="4">
        <v>99.0615723451115</v>
      </c>
      <c r="AK58" s="4">
        <v>82.3979591836734</v>
      </c>
      <c r="AL58" s="4">
        <v>92.9618820673467</v>
      </c>
    </row>
    <row r="59" spans="25:38" ht="12.75">
      <c r="Y59" s="4">
        <v>51.5981295822348</v>
      </c>
      <c r="Z59" s="4">
        <v>22.9646824738849</v>
      </c>
      <c r="AA59" s="4">
        <v>75.1706791232482</v>
      </c>
      <c r="AB59" s="4">
        <v>74.2873218304576</v>
      </c>
      <c r="AC59" s="4">
        <v>35.4474109120949</v>
      </c>
      <c r="AE59" s="4">
        <v>50.9243876365756</v>
      </c>
      <c r="AF59" s="4">
        <v>51.6346912463678</v>
      </c>
      <c r="AG59" s="4">
        <v>35.0384126457746</v>
      </c>
      <c r="AH59" s="4">
        <v>75.2940992672905</v>
      </c>
      <c r="AI59" s="4">
        <v>79.0978994748687</v>
      </c>
      <c r="AJ59" s="4">
        <v>37.4582253764409</v>
      </c>
      <c r="AL59" s="4">
        <v>53.7246227248957</v>
      </c>
    </row>
    <row r="60" spans="25:38" ht="12.75">
      <c r="Y60" s="4">
        <v>17.1743846081297</v>
      </c>
      <c r="Z60" s="4">
        <v>28.8783653424537</v>
      </c>
      <c r="AA60" s="4">
        <v>72.7317754063667</v>
      </c>
      <c r="AB60" s="4">
        <v>30.2</v>
      </c>
      <c r="AC60" s="4">
        <v>0</v>
      </c>
      <c r="AD60" s="4">
        <v>8.58895705521472</v>
      </c>
      <c r="AE60" s="4">
        <v>42.2567742662385</v>
      </c>
      <c r="AF60" s="4">
        <v>26.6622653965858</v>
      </c>
      <c r="AG60" s="4">
        <v>29.5536262387091</v>
      </c>
      <c r="AH60" s="4">
        <v>73.119005808456</v>
      </c>
      <c r="AI60" s="4">
        <v>30.2</v>
      </c>
      <c r="AJ60" s="4">
        <v>2.84380305602716</v>
      </c>
      <c r="AK60" s="4">
        <v>8.58895705521472</v>
      </c>
      <c r="AL60" s="4">
        <v>44.7035847745666</v>
      </c>
    </row>
    <row r="61" spans="25:38" ht="12.75">
      <c r="Y61" s="4">
        <v>82.7519379844961</v>
      </c>
      <c r="Z61" s="4">
        <v>50.6756756756756</v>
      </c>
      <c r="AA61" s="4">
        <v>88.6363636363636</v>
      </c>
      <c r="AB61" s="4">
        <v>91.1917098445595</v>
      </c>
      <c r="AC61" s="4">
        <v>30.5429864253393</v>
      </c>
      <c r="AD61" s="4">
        <v>0</v>
      </c>
      <c r="AE61" s="4">
        <v>71.943231441048</v>
      </c>
      <c r="AF61" s="4">
        <v>82.7519379844961</v>
      </c>
      <c r="AG61" s="4">
        <v>98.2252252252252</v>
      </c>
      <c r="AH61" s="4">
        <v>99.5454545454545</v>
      </c>
      <c r="AI61" s="4">
        <v>91.1917098445595</v>
      </c>
      <c r="AJ61" s="4">
        <v>98.9592760180995</v>
      </c>
      <c r="AK61" s="4">
        <v>0</v>
      </c>
      <c r="AL61" s="4">
        <v>95.1717612809315</v>
      </c>
    </row>
    <row r="62" spans="25:38" ht="12.75">
      <c r="Y62" s="4">
        <v>87.3903180242263</v>
      </c>
      <c r="Z62" s="4">
        <v>37.6137984526697</v>
      </c>
      <c r="AA62" s="4">
        <v>84.9420947667409</v>
      </c>
      <c r="AB62" s="4">
        <v>78.9440890587355</v>
      </c>
      <c r="AC62" s="4">
        <v>8.4872127758801</v>
      </c>
      <c r="AD62" s="4">
        <v>0</v>
      </c>
      <c r="AE62" s="4">
        <v>57.5313430329623</v>
      </c>
      <c r="AF62" s="4">
        <v>87.3903180242263</v>
      </c>
      <c r="AG62" s="4">
        <v>91.2024347117324</v>
      </c>
      <c r="AH62" s="4">
        <v>98.5588101516255</v>
      </c>
      <c r="AI62" s="4">
        <v>79.2348591841821</v>
      </c>
      <c r="AJ62" s="4">
        <v>70.0549554432358</v>
      </c>
      <c r="AK62" s="4">
        <v>0</v>
      </c>
      <c r="AL62" s="4">
        <v>88.099901315382</v>
      </c>
    </row>
    <row r="63" spans="25:38" ht="12.75">
      <c r="Y63" s="4">
        <v>45.0007091455676</v>
      </c>
      <c r="Z63" s="4">
        <v>22.5836675275407</v>
      </c>
      <c r="AA63" s="4">
        <v>58.6884423844734</v>
      </c>
      <c r="AB63" s="4">
        <v>45.0582312903147</v>
      </c>
      <c r="AC63" s="4">
        <v>27.2373504855518</v>
      </c>
      <c r="AE63" s="4">
        <v>41.2410953152596</v>
      </c>
      <c r="AF63" s="4">
        <v>45.9276968157046</v>
      </c>
      <c r="AG63" s="4">
        <v>25.8612777478922</v>
      </c>
      <c r="AH63" s="4">
        <v>69.0255227771012</v>
      </c>
      <c r="AI63" s="4">
        <v>45.069157244717</v>
      </c>
      <c r="AJ63" s="4">
        <v>72.6778999881572</v>
      </c>
      <c r="AL63" s="4">
        <v>55.8505036590316</v>
      </c>
    </row>
    <row r="64" spans="25:38" ht="12.75">
      <c r="Y64" s="4">
        <v>59.6556790255369</v>
      </c>
      <c r="Z64" s="4">
        <v>26.0842871920809</v>
      </c>
      <c r="AA64" s="4">
        <v>71.2501836986207</v>
      </c>
      <c r="AB64" s="4">
        <v>70.9677419354838</v>
      </c>
      <c r="AC64" s="4">
        <v>78.0411728009981</v>
      </c>
      <c r="AE64" s="4">
        <v>58.4086604105916</v>
      </c>
      <c r="AF64" s="4">
        <v>59.6556790255369</v>
      </c>
      <c r="AG64" s="4">
        <v>38.0590341146424</v>
      </c>
      <c r="AH64" s="4">
        <v>75.1940657706539</v>
      </c>
      <c r="AI64" s="4">
        <v>70.9677419354838</v>
      </c>
      <c r="AJ64" s="4">
        <v>78.4356537374775</v>
      </c>
      <c r="AL64" s="4">
        <v>62.8813453243566</v>
      </c>
    </row>
    <row r="65" spans="25:38" ht="12.75">
      <c r="Y65" s="4">
        <v>59.965648035497</v>
      </c>
      <c r="Z65" s="4">
        <v>40.3357124923783</v>
      </c>
      <c r="AA65" s="4">
        <v>65.5032412146025</v>
      </c>
      <c r="AB65" s="4">
        <v>62.3030961434003</v>
      </c>
      <c r="AC65" s="4">
        <v>32.5396825396825</v>
      </c>
      <c r="AD65" s="4">
        <v>0</v>
      </c>
      <c r="AE65" s="4">
        <v>49.9783377497455</v>
      </c>
      <c r="AF65" s="4">
        <v>59.965648035497</v>
      </c>
      <c r="AG65" s="4">
        <v>43.1727699867293</v>
      </c>
      <c r="AH65" s="4">
        <v>68.0109177755032</v>
      </c>
      <c r="AI65" s="4">
        <v>62.3030961434003</v>
      </c>
      <c r="AJ65" s="4">
        <v>45.2026248115633</v>
      </c>
      <c r="AK65" s="4">
        <v>0</v>
      </c>
      <c r="AL65" s="4">
        <v>54.3934066155504</v>
      </c>
    </row>
    <row r="66" spans="25:38" ht="12.75">
      <c r="Y66" s="4">
        <v>91.871921182266</v>
      </c>
      <c r="Z66" s="4">
        <v>34.1305609695093</v>
      </c>
      <c r="AA66" s="4">
        <v>75.548432751946</v>
      </c>
      <c r="AB66" s="4">
        <v>75.4338660653005</v>
      </c>
      <c r="AC66" s="4">
        <v>17.0646493803812</v>
      </c>
      <c r="AD66" s="4">
        <v>0</v>
      </c>
      <c r="AE66" s="4">
        <v>56.962387037928</v>
      </c>
      <c r="AF66" s="4">
        <v>91.871921182266</v>
      </c>
      <c r="AG66" s="4">
        <v>58.236157450885</v>
      </c>
      <c r="AH66" s="4">
        <v>75.548432751946</v>
      </c>
      <c r="AI66" s="4">
        <v>75.4338660653005</v>
      </c>
      <c r="AJ66" s="4">
        <v>100.18513910317</v>
      </c>
      <c r="AK66" s="4">
        <v>0</v>
      </c>
      <c r="AL66" s="4">
        <v>80.2557628902843</v>
      </c>
    </row>
    <row r="67" spans="25:38" ht="12.75">
      <c r="Y67" s="4">
        <v>82.2962820265844</v>
      </c>
      <c r="Z67" s="4">
        <v>75.5460663104473</v>
      </c>
      <c r="AA67" s="4">
        <v>73.5266217498114</v>
      </c>
      <c r="AB67" s="4">
        <v>40.3842318686432</v>
      </c>
      <c r="AC67" s="4">
        <v>15.5801845142039</v>
      </c>
      <c r="AD67" s="4">
        <v>62.1717530163236</v>
      </c>
      <c r="AE67" s="4">
        <v>63.6217670543308</v>
      </c>
      <c r="AF67" s="4">
        <v>82.2962820265844</v>
      </c>
      <c r="AG67" s="4">
        <v>81.9043573520534</v>
      </c>
      <c r="AH67" s="4">
        <v>76.9525454235886</v>
      </c>
      <c r="AI67" s="4">
        <v>40.3842318686432</v>
      </c>
      <c r="AJ67" s="4">
        <v>40.8762902292725</v>
      </c>
      <c r="AK67" s="4">
        <v>82.7537260468417</v>
      </c>
      <c r="AL67" s="4">
        <v>70.4970201932534</v>
      </c>
    </row>
    <row r="68" spans="25:38" ht="12.75">
      <c r="Y68" s="4">
        <v>63.9048450780452</v>
      </c>
      <c r="Z68" s="4">
        <v>49.9287214885954</v>
      </c>
      <c r="AA68" s="4">
        <v>80.2038910330704</v>
      </c>
      <c r="AB68" s="4">
        <v>58.3572253043899</v>
      </c>
      <c r="AC68" s="4">
        <v>26.3281080974765</v>
      </c>
      <c r="AD68" s="4">
        <v>0</v>
      </c>
      <c r="AE68" s="4">
        <v>62.3894174313063</v>
      </c>
      <c r="AF68" s="4">
        <v>63.9048450780452</v>
      </c>
      <c r="AG68" s="4">
        <v>53.6914765906362</v>
      </c>
      <c r="AH68" s="4">
        <v>81.830968482407</v>
      </c>
      <c r="AI68" s="4">
        <v>68.4663216293703</v>
      </c>
      <c r="AJ68" s="4">
        <v>30.2303168577778</v>
      </c>
      <c r="AK68" s="4">
        <v>44.4805194805194</v>
      </c>
      <c r="AL68" s="4">
        <v>65.0355103871545</v>
      </c>
    </row>
    <row r="69" spans="25:38" ht="12.75">
      <c r="Y69" s="4">
        <v>63.9364610587852</v>
      </c>
      <c r="Z69" s="4">
        <v>24.2430963558839</v>
      </c>
      <c r="AA69" s="4">
        <v>84.8430272456297</v>
      </c>
      <c r="AB69" s="4">
        <v>55.2603267964976</v>
      </c>
      <c r="AC69" s="4">
        <v>58.6673620205891</v>
      </c>
      <c r="AD69" s="4">
        <v>0</v>
      </c>
      <c r="AE69" s="4">
        <v>60.8350746963056</v>
      </c>
      <c r="AF69" s="4">
        <v>63.9364610587852</v>
      </c>
      <c r="AG69" s="4">
        <v>35.1439636315793</v>
      </c>
      <c r="AH69" s="4">
        <v>95.6178330268789</v>
      </c>
      <c r="AI69" s="4">
        <v>55.2603267964976</v>
      </c>
      <c r="AJ69" s="4">
        <v>58.6673620205891</v>
      </c>
      <c r="AK69" s="4">
        <v>0</v>
      </c>
      <c r="AL69" s="4">
        <v>67.1080254394076</v>
      </c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="70" zoomScaleNormal="70" workbookViewId="0" topLeftCell="A1">
      <selection activeCell="L28" sqref="L28"/>
    </sheetView>
  </sheetViews>
  <sheetFormatPr defaultColWidth="10.28125" defaultRowHeight="12.75"/>
  <cols>
    <col min="1" max="16384" width="10.28125" style="28" customWidth="1"/>
  </cols>
  <sheetData>
    <row r="1" ht="12.75">
      <c r="A1" s="27" t="s">
        <v>67</v>
      </c>
    </row>
    <row r="3" spans="1:41" ht="12.75">
      <c r="A3" s="27" t="s">
        <v>66</v>
      </c>
      <c r="B3" s="29">
        <v>41299.61122685185</v>
      </c>
      <c r="I3" s="30" t="s">
        <v>50</v>
      </c>
      <c r="J3" s="30" t="s">
        <v>47</v>
      </c>
      <c r="K3" s="30" t="s">
        <v>54</v>
      </c>
      <c r="L3" s="30" t="s">
        <v>89</v>
      </c>
      <c r="M3" s="30" t="s">
        <v>88</v>
      </c>
      <c r="N3" s="30" t="s">
        <v>35</v>
      </c>
      <c r="O3" s="30" t="s">
        <v>87</v>
      </c>
      <c r="P3" s="30" t="s">
        <v>86</v>
      </c>
      <c r="Q3" s="30" t="s">
        <v>91</v>
      </c>
      <c r="R3" s="30" t="s">
        <v>85</v>
      </c>
      <c r="S3" s="30" t="s">
        <v>84</v>
      </c>
      <c r="T3" s="30" t="s">
        <v>83</v>
      </c>
      <c r="U3" s="30" t="s">
        <v>82</v>
      </c>
      <c r="V3" s="30" t="s">
        <v>81</v>
      </c>
      <c r="W3" s="30" t="s">
        <v>80</v>
      </c>
      <c r="X3" s="30" t="s">
        <v>79</v>
      </c>
      <c r="Y3" s="30" t="s">
        <v>32</v>
      </c>
      <c r="Z3" s="30" t="s">
        <v>78</v>
      </c>
      <c r="AA3" s="30" t="s">
        <v>77</v>
      </c>
      <c r="AB3" s="30" t="s">
        <v>76</v>
      </c>
      <c r="AC3" s="30" t="s">
        <v>34</v>
      </c>
      <c r="AD3" s="30" t="s">
        <v>75</v>
      </c>
      <c r="AE3" s="30" t="s">
        <v>74</v>
      </c>
      <c r="AF3" s="30" t="s">
        <v>33</v>
      </c>
      <c r="AG3" s="30" t="s">
        <v>45</v>
      </c>
      <c r="AH3" s="30" t="s">
        <v>36</v>
      </c>
      <c r="AI3" s="30" t="s">
        <v>73</v>
      </c>
      <c r="AJ3" s="30" t="s">
        <v>72</v>
      </c>
      <c r="AK3" s="30" t="s">
        <v>71</v>
      </c>
      <c r="AL3" s="30" t="s">
        <v>70</v>
      </c>
      <c r="AM3" s="30" t="s">
        <v>69</v>
      </c>
      <c r="AN3" s="30" t="s">
        <v>44</v>
      </c>
      <c r="AO3" s="30" t="s">
        <v>68</v>
      </c>
    </row>
    <row r="4" spans="1:41" ht="12.75">
      <c r="A4" s="27" t="s">
        <v>65</v>
      </c>
      <c r="B4" s="29">
        <v>41351.89321504629</v>
      </c>
      <c r="I4" s="30" t="s">
        <v>63</v>
      </c>
      <c r="J4" s="30" t="s">
        <v>46</v>
      </c>
      <c r="K4" s="31">
        <v>78672423</v>
      </c>
      <c r="L4" s="31">
        <v>70006710</v>
      </c>
      <c r="M4" s="31">
        <v>1685954</v>
      </c>
      <c r="N4" s="31">
        <v>321197</v>
      </c>
      <c r="O4" s="31">
        <v>922726</v>
      </c>
      <c r="P4" s="31">
        <v>693950</v>
      </c>
      <c r="Q4" s="31">
        <v>16002600</v>
      </c>
      <c r="R4" s="31">
        <v>157907</v>
      </c>
      <c r="S4" s="31">
        <v>863714</v>
      </c>
      <c r="T4" s="31">
        <v>927400</v>
      </c>
      <c r="U4" s="31">
        <v>7389590</v>
      </c>
      <c r="V4" s="31">
        <v>12515928</v>
      </c>
      <c r="W4" s="31">
        <v>11411000</v>
      </c>
      <c r="X4" s="31">
        <v>79528</v>
      </c>
      <c r="Y4" s="31">
        <v>213905</v>
      </c>
      <c r="Z4" s="31">
        <v>272478</v>
      </c>
      <c r="AA4" s="31">
        <v>102489</v>
      </c>
      <c r="AB4" s="31">
        <v>744211</v>
      </c>
      <c r="AC4" s="31">
        <v>45747</v>
      </c>
      <c r="AD4" s="31">
        <v>2724000</v>
      </c>
      <c r="AE4" s="31">
        <v>1230852</v>
      </c>
      <c r="AF4" s="31">
        <v>4292969</v>
      </c>
      <c r="AG4" s="31">
        <v>1664296</v>
      </c>
      <c r="AH4" s="31">
        <v>974940</v>
      </c>
      <c r="AI4" s="31">
        <v>203763</v>
      </c>
      <c r="AJ4" s="31">
        <v>436342</v>
      </c>
      <c r="AK4" s="31">
        <v>708241</v>
      </c>
      <c r="AL4" s="31">
        <v>1261876</v>
      </c>
      <c r="AM4" s="31">
        <v>10824820</v>
      </c>
      <c r="AN4" s="31">
        <v>5950</v>
      </c>
      <c r="AO4" s="31">
        <v>722024</v>
      </c>
    </row>
    <row r="5" spans="1:41" ht="12.75">
      <c r="A5" s="27" t="s">
        <v>95</v>
      </c>
      <c r="B5" s="27" t="s">
        <v>52</v>
      </c>
      <c r="I5" s="30" t="s">
        <v>94</v>
      </c>
      <c r="J5" s="30" t="s">
        <v>46</v>
      </c>
      <c r="K5" s="32" t="s">
        <v>43</v>
      </c>
      <c r="L5" s="32" t="s">
        <v>43</v>
      </c>
      <c r="M5" s="31">
        <v>30856</v>
      </c>
      <c r="N5" s="31">
        <v>0</v>
      </c>
      <c r="O5" s="31">
        <v>7208</v>
      </c>
      <c r="P5" s="31">
        <v>0</v>
      </c>
      <c r="Q5" s="31">
        <v>1819900</v>
      </c>
      <c r="R5" s="31">
        <v>8662</v>
      </c>
      <c r="S5" s="31">
        <v>64810</v>
      </c>
      <c r="T5" s="31">
        <v>1554</v>
      </c>
      <c r="U5" s="31">
        <v>95963</v>
      </c>
      <c r="V5" s="31">
        <v>213214</v>
      </c>
      <c r="W5" s="31">
        <v>34000</v>
      </c>
      <c r="X5" s="31">
        <v>78</v>
      </c>
      <c r="Y5" s="31">
        <v>4278</v>
      </c>
      <c r="Z5" s="31">
        <v>1433</v>
      </c>
      <c r="AA5" s="31">
        <v>6352</v>
      </c>
      <c r="AB5" s="31">
        <v>6238</v>
      </c>
      <c r="AC5" s="31">
        <v>0</v>
      </c>
      <c r="AD5" s="31">
        <v>308000</v>
      </c>
      <c r="AE5" s="31">
        <v>86197</v>
      </c>
      <c r="AF5" s="31">
        <v>128079</v>
      </c>
      <c r="AG5" s="31">
        <v>0</v>
      </c>
      <c r="AH5" s="31">
        <v>48251</v>
      </c>
      <c r="AI5" s="31">
        <v>8530</v>
      </c>
      <c r="AJ5" s="31">
        <v>2852</v>
      </c>
      <c r="AK5" s="32" t="s">
        <v>43</v>
      </c>
      <c r="AL5" s="31">
        <v>0</v>
      </c>
      <c r="AM5" s="31">
        <v>0</v>
      </c>
      <c r="AN5" s="31">
        <v>0</v>
      </c>
      <c r="AO5" s="31">
        <v>28790</v>
      </c>
    </row>
    <row r="6" spans="9:41" ht="12.75">
      <c r="I6" s="30" t="s">
        <v>93</v>
      </c>
      <c r="J6" s="30" t="s">
        <v>46</v>
      </c>
      <c r="K6" s="32" t="s">
        <v>43</v>
      </c>
      <c r="L6" s="32" t="s">
        <v>43</v>
      </c>
      <c r="M6" s="31">
        <v>0</v>
      </c>
      <c r="N6" s="31">
        <v>358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3794</v>
      </c>
      <c r="Z6" s="31">
        <v>0</v>
      </c>
      <c r="AA6" s="31">
        <v>0</v>
      </c>
      <c r="AB6" s="31">
        <v>0</v>
      </c>
      <c r="AC6" s="31">
        <v>320</v>
      </c>
      <c r="AD6" s="31">
        <v>0</v>
      </c>
      <c r="AE6" s="31">
        <v>0</v>
      </c>
      <c r="AF6" s="31">
        <v>448000</v>
      </c>
      <c r="AG6" s="31">
        <v>0</v>
      </c>
      <c r="AH6" s="31">
        <v>0</v>
      </c>
      <c r="AI6" s="31">
        <v>0</v>
      </c>
      <c r="AJ6" s="31">
        <v>4709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</row>
    <row r="7" spans="1:41" ht="12.75">
      <c r="A7" s="27" t="s">
        <v>48</v>
      </c>
      <c r="B7" s="27" t="s">
        <v>61</v>
      </c>
      <c r="I7" s="30" t="s">
        <v>92</v>
      </c>
      <c r="J7" s="30" t="s">
        <v>46</v>
      </c>
      <c r="K7" s="32" t="s">
        <v>43</v>
      </c>
      <c r="L7" s="32" t="s">
        <v>43</v>
      </c>
      <c r="M7" s="31">
        <v>234389</v>
      </c>
      <c r="N7" s="31">
        <v>758</v>
      </c>
      <c r="O7" s="31">
        <v>65860</v>
      </c>
      <c r="P7" s="31">
        <v>167532</v>
      </c>
      <c r="Q7" s="31">
        <v>1860818</v>
      </c>
      <c r="R7" s="31">
        <v>0</v>
      </c>
      <c r="S7" s="31">
        <v>7</v>
      </c>
      <c r="T7" s="31">
        <v>0</v>
      </c>
      <c r="U7" s="31">
        <v>504851</v>
      </c>
      <c r="V7" s="31">
        <v>939918</v>
      </c>
      <c r="W7" s="31">
        <v>1148000</v>
      </c>
      <c r="X7" s="31">
        <v>0</v>
      </c>
      <c r="Y7" s="31">
        <v>0</v>
      </c>
      <c r="Z7" s="31">
        <v>4</v>
      </c>
      <c r="AA7" s="31">
        <v>18554</v>
      </c>
      <c r="AB7" s="31">
        <v>25457</v>
      </c>
      <c r="AC7" s="31">
        <v>0</v>
      </c>
      <c r="AD7" s="31">
        <v>314880</v>
      </c>
      <c r="AE7" s="31">
        <v>229420</v>
      </c>
      <c r="AF7" s="31">
        <v>60051</v>
      </c>
      <c r="AG7" s="31">
        <v>96589</v>
      </c>
      <c r="AH7" s="31">
        <v>0</v>
      </c>
      <c r="AI7" s="31">
        <v>1276</v>
      </c>
      <c r="AJ7" s="32" t="s">
        <v>43</v>
      </c>
      <c r="AK7" s="31">
        <v>209866</v>
      </c>
      <c r="AL7" s="31">
        <v>281896</v>
      </c>
      <c r="AM7" s="31">
        <v>721505</v>
      </c>
      <c r="AN7" s="31">
        <v>2704</v>
      </c>
      <c r="AO7" s="31">
        <v>191283</v>
      </c>
    </row>
    <row r="8" spans="1:41" ht="12.75">
      <c r="A8" s="27" t="s">
        <v>51</v>
      </c>
      <c r="B8" s="27" t="s">
        <v>64</v>
      </c>
      <c r="I8" s="30" t="s">
        <v>31</v>
      </c>
      <c r="J8" s="30" t="s">
        <v>46</v>
      </c>
      <c r="K8" s="31">
        <v>49765018</v>
      </c>
      <c r="L8" s="31">
        <v>45710139</v>
      </c>
      <c r="M8" s="31">
        <v>1344669</v>
      </c>
      <c r="N8" s="31">
        <v>197958</v>
      </c>
      <c r="O8" s="31">
        <v>646015</v>
      </c>
      <c r="P8" s="31">
        <v>582952</v>
      </c>
      <c r="Q8" s="31">
        <v>11627900</v>
      </c>
      <c r="R8" s="31">
        <v>88650</v>
      </c>
      <c r="S8" s="31">
        <v>572116</v>
      </c>
      <c r="T8" s="31">
        <v>544080</v>
      </c>
      <c r="U8" s="31">
        <v>4575396</v>
      </c>
      <c r="V8" s="31">
        <v>7645844</v>
      </c>
      <c r="W8" s="31">
        <v>7346000</v>
      </c>
      <c r="X8" s="31">
        <v>39770</v>
      </c>
      <c r="Y8" s="31">
        <v>104643</v>
      </c>
      <c r="Z8" s="31">
        <v>164616</v>
      </c>
      <c r="AA8" s="31">
        <v>67598</v>
      </c>
      <c r="AB8" s="31">
        <v>384959</v>
      </c>
      <c r="AC8" s="31">
        <v>13034</v>
      </c>
      <c r="AD8" s="31">
        <v>2014000</v>
      </c>
      <c r="AE8" s="31">
        <v>819217</v>
      </c>
      <c r="AF8" s="31">
        <v>1668686</v>
      </c>
      <c r="AG8" s="31">
        <v>923991</v>
      </c>
      <c r="AH8" s="31">
        <v>422776</v>
      </c>
      <c r="AI8" s="31">
        <v>124204</v>
      </c>
      <c r="AJ8" s="31">
        <v>199568</v>
      </c>
      <c r="AK8" s="31">
        <v>392421</v>
      </c>
      <c r="AL8" s="31">
        <v>685585</v>
      </c>
      <c r="AM8" s="31">
        <v>6568370</v>
      </c>
      <c r="AN8" s="31">
        <v>2734</v>
      </c>
      <c r="AO8" s="31">
        <v>409346</v>
      </c>
    </row>
    <row r="9" spans="1:2" ht="12.75">
      <c r="A9" s="27" t="s">
        <v>49</v>
      </c>
      <c r="B9" s="27" t="s">
        <v>62</v>
      </c>
    </row>
    <row r="10" spans="13:41" ht="12.75">
      <c r="M10" s="28" t="str">
        <f aca="true" t="shared" si="0" ref="M10:AO10">+M3</f>
        <v>Belgium</v>
      </c>
      <c r="N10" s="28" t="str">
        <f t="shared" si="0"/>
        <v>Bulgaria</v>
      </c>
      <c r="O10" s="28" t="str">
        <f t="shared" si="0"/>
        <v>Czech Republic</v>
      </c>
      <c r="P10" s="28" t="str">
        <f t="shared" si="0"/>
        <v>Denmark</v>
      </c>
      <c r="Q10" s="28" t="str">
        <f t="shared" si="0"/>
        <v>Germany (until 1990 former territory of the FRG)</v>
      </c>
      <c r="R10" s="28" t="str">
        <f t="shared" si="0"/>
        <v>Estonia</v>
      </c>
      <c r="S10" s="28" t="str">
        <f t="shared" si="0"/>
        <v>Ireland</v>
      </c>
      <c r="T10" s="28" t="str">
        <f t="shared" si="0"/>
        <v>Greece</v>
      </c>
      <c r="U10" s="28" t="str">
        <f t="shared" si="0"/>
        <v>Spain</v>
      </c>
      <c r="V10" s="28" t="str">
        <f t="shared" si="0"/>
        <v>France</v>
      </c>
      <c r="W10" s="28" t="str">
        <f t="shared" si="0"/>
        <v>Italy</v>
      </c>
      <c r="X10" s="28" t="str">
        <f t="shared" si="0"/>
        <v>Cyprus</v>
      </c>
      <c r="Y10" s="28" t="str">
        <f t="shared" si="0"/>
        <v>Latvia</v>
      </c>
      <c r="Z10" s="28" t="str">
        <f t="shared" si="0"/>
        <v>Lithuania</v>
      </c>
      <c r="AA10" s="28" t="str">
        <f t="shared" si="0"/>
        <v>Luxembourg</v>
      </c>
      <c r="AB10" s="28" t="str">
        <f t="shared" si="0"/>
        <v>Hungary</v>
      </c>
      <c r="AC10" s="28" t="str">
        <f t="shared" si="0"/>
        <v>Malta</v>
      </c>
      <c r="AD10" s="28" t="str">
        <f t="shared" si="0"/>
        <v>Netherlands</v>
      </c>
      <c r="AE10" s="28" t="str">
        <f t="shared" si="0"/>
        <v>Austria</v>
      </c>
      <c r="AF10" s="28" t="str">
        <f t="shared" si="0"/>
        <v>Poland</v>
      </c>
      <c r="AG10" s="28" t="str">
        <f t="shared" si="0"/>
        <v>Portugal</v>
      </c>
      <c r="AH10" s="28" t="str">
        <f t="shared" si="0"/>
        <v>Romania</v>
      </c>
      <c r="AI10" s="28" t="str">
        <f t="shared" si="0"/>
        <v>Slovenia</v>
      </c>
      <c r="AJ10" s="28" t="str">
        <f t="shared" si="0"/>
        <v>Slovakia</v>
      </c>
      <c r="AK10" s="28" t="str">
        <f t="shared" si="0"/>
        <v>Finland</v>
      </c>
      <c r="AL10" s="28" t="str">
        <f t="shared" si="0"/>
        <v>Sweden</v>
      </c>
      <c r="AM10" s="28" t="str">
        <f t="shared" si="0"/>
        <v>United Kingdom</v>
      </c>
      <c r="AN10" s="28" t="str">
        <f t="shared" si="0"/>
        <v>Liechtenstein</v>
      </c>
      <c r="AO10" s="28" t="str">
        <f t="shared" si="0"/>
        <v>Norway</v>
      </c>
    </row>
    <row r="11" spans="1:41" ht="12.75">
      <c r="A11" s="30" t="s">
        <v>50</v>
      </c>
      <c r="B11" s="30" t="s">
        <v>63</v>
      </c>
      <c r="C11" s="30" t="s">
        <v>94</v>
      </c>
      <c r="D11" s="30" t="s">
        <v>93</v>
      </c>
      <c r="E11" s="30" t="s">
        <v>92</v>
      </c>
      <c r="F11" s="30" t="s">
        <v>31</v>
      </c>
      <c r="M11" s="28" t="s">
        <v>0</v>
      </c>
      <c r="N11" s="28" t="s">
        <v>1</v>
      </c>
      <c r="O11" s="28" t="s">
        <v>2</v>
      </c>
      <c r="P11" s="28" t="s">
        <v>3</v>
      </c>
      <c r="Q11" s="28" t="s">
        <v>4</v>
      </c>
      <c r="R11" s="28" t="s">
        <v>5</v>
      </c>
      <c r="S11" s="28" t="s">
        <v>6</v>
      </c>
      <c r="T11" s="28" t="s">
        <v>7</v>
      </c>
      <c r="U11" s="28" t="s">
        <v>8</v>
      </c>
      <c r="V11" s="28" t="s">
        <v>9</v>
      </c>
      <c r="W11" s="28" t="s">
        <v>10</v>
      </c>
      <c r="X11" s="28" t="s">
        <v>11</v>
      </c>
      <c r="Y11" s="28" t="s">
        <v>12</v>
      </c>
      <c r="Z11" s="28" t="s">
        <v>13</v>
      </c>
      <c r="AA11" s="28" t="s">
        <v>14</v>
      </c>
      <c r="AB11" s="28" t="s">
        <v>15</v>
      </c>
      <c r="AC11" s="28" t="s">
        <v>16</v>
      </c>
      <c r="AD11" s="28" t="s">
        <v>17</v>
      </c>
      <c r="AE11" s="28" t="s">
        <v>18</v>
      </c>
      <c r="AF11" s="28" t="s">
        <v>19</v>
      </c>
      <c r="AG11" s="28" t="s">
        <v>20</v>
      </c>
      <c r="AH11" s="28" t="s">
        <v>21</v>
      </c>
      <c r="AI11" s="28" t="s">
        <v>22</v>
      </c>
      <c r="AJ11" s="28" t="s">
        <v>23</v>
      </c>
      <c r="AK11" s="28" t="s">
        <v>24</v>
      </c>
      <c r="AL11" s="28" t="s">
        <v>25</v>
      </c>
      <c r="AM11" s="28" t="s">
        <v>26</v>
      </c>
      <c r="AN11" s="28" t="s">
        <v>28</v>
      </c>
      <c r="AO11" s="28" t="s">
        <v>27</v>
      </c>
    </row>
    <row r="12" spans="1:41" ht="12.75">
      <c r="A12" s="30"/>
      <c r="B12" s="30"/>
      <c r="C12" s="30"/>
      <c r="D12" s="30"/>
      <c r="E12" s="30"/>
      <c r="F12" s="30"/>
      <c r="M12" s="33">
        <f>+M4</f>
        <v>1685954</v>
      </c>
      <c r="N12" s="33">
        <f aca="true" t="shared" si="1" ref="N12:AO12">+N4</f>
        <v>321197</v>
      </c>
      <c r="O12" s="33">
        <f t="shared" si="1"/>
        <v>922726</v>
      </c>
      <c r="P12" s="33">
        <f t="shared" si="1"/>
        <v>693950</v>
      </c>
      <c r="Q12" s="33">
        <f t="shared" si="1"/>
        <v>16002600</v>
      </c>
      <c r="R12" s="33">
        <f t="shared" si="1"/>
        <v>157907</v>
      </c>
      <c r="S12" s="33">
        <f t="shared" si="1"/>
        <v>863714</v>
      </c>
      <c r="T12" s="33">
        <f t="shared" si="1"/>
        <v>927400</v>
      </c>
      <c r="U12" s="33">
        <f t="shared" si="1"/>
        <v>7389590</v>
      </c>
      <c r="V12" s="33">
        <f t="shared" si="1"/>
        <v>12515928</v>
      </c>
      <c r="W12" s="33">
        <f t="shared" si="1"/>
        <v>11411000</v>
      </c>
      <c r="X12" s="33">
        <f t="shared" si="1"/>
        <v>79528</v>
      </c>
      <c r="Y12" s="33">
        <f t="shared" si="1"/>
        <v>213905</v>
      </c>
      <c r="Z12" s="33">
        <f t="shared" si="1"/>
        <v>272478</v>
      </c>
      <c r="AA12" s="33">
        <f t="shared" si="1"/>
        <v>102489</v>
      </c>
      <c r="AB12" s="33">
        <f t="shared" si="1"/>
        <v>744211</v>
      </c>
      <c r="AC12" s="33">
        <f t="shared" si="1"/>
        <v>45747</v>
      </c>
      <c r="AD12" s="33">
        <f t="shared" si="1"/>
        <v>2724000</v>
      </c>
      <c r="AE12" s="33">
        <f t="shared" si="1"/>
        <v>1230852</v>
      </c>
      <c r="AF12" s="33">
        <f t="shared" si="1"/>
        <v>4292969</v>
      </c>
      <c r="AG12" s="33">
        <f t="shared" si="1"/>
        <v>1664296</v>
      </c>
      <c r="AH12" s="33">
        <f t="shared" si="1"/>
        <v>974940</v>
      </c>
      <c r="AI12" s="33">
        <f t="shared" si="1"/>
        <v>203763</v>
      </c>
      <c r="AJ12" s="33">
        <f t="shared" si="1"/>
        <v>436342</v>
      </c>
      <c r="AK12" s="33">
        <f t="shared" si="1"/>
        <v>708241</v>
      </c>
      <c r="AL12" s="33">
        <f t="shared" si="1"/>
        <v>1261876</v>
      </c>
      <c r="AM12" s="33">
        <f t="shared" si="1"/>
        <v>10824820</v>
      </c>
      <c r="AN12" s="33">
        <f t="shared" si="1"/>
        <v>5950</v>
      </c>
      <c r="AO12" s="33">
        <f t="shared" si="1"/>
        <v>722024</v>
      </c>
    </row>
    <row r="13" spans="1:41" ht="12.75">
      <c r="A13" s="30" t="s">
        <v>47</v>
      </c>
      <c r="B13" s="30" t="s">
        <v>46</v>
      </c>
      <c r="C13" s="30" t="s">
        <v>46</v>
      </c>
      <c r="D13" s="30" t="s">
        <v>46</v>
      </c>
      <c r="E13" s="30" t="s">
        <v>46</v>
      </c>
      <c r="F13" s="30" t="s">
        <v>46</v>
      </c>
      <c r="L13" s="28" t="s">
        <v>31</v>
      </c>
      <c r="M13" s="33">
        <f>+M8</f>
        <v>1344669</v>
      </c>
      <c r="N13" s="33">
        <f aca="true" t="shared" si="2" ref="N13:AO13">+N8</f>
        <v>197958</v>
      </c>
      <c r="O13" s="33">
        <f t="shared" si="2"/>
        <v>646015</v>
      </c>
      <c r="P13" s="33">
        <f t="shared" si="2"/>
        <v>582952</v>
      </c>
      <c r="Q13" s="33">
        <f t="shared" si="2"/>
        <v>11627900</v>
      </c>
      <c r="R13" s="33">
        <f t="shared" si="2"/>
        <v>88650</v>
      </c>
      <c r="S13" s="33">
        <f t="shared" si="2"/>
        <v>572116</v>
      </c>
      <c r="T13" s="33">
        <f t="shared" si="2"/>
        <v>544080</v>
      </c>
      <c r="U13" s="33">
        <f t="shared" si="2"/>
        <v>4575396</v>
      </c>
      <c r="V13" s="33">
        <f t="shared" si="2"/>
        <v>7645844</v>
      </c>
      <c r="W13" s="33">
        <f t="shared" si="2"/>
        <v>7346000</v>
      </c>
      <c r="X13" s="33">
        <f t="shared" si="2"/>
        <v>39770</v>
      </c>
      <c r="Y13" s="33">
        <f t="shared" si="2"/>
        <v>104643</v>
      </c>
      <c r="Z13" s="33">
        <f t="shared" si="2"/>
        <v>164616</v>
      </c>
      <c r="AA13" s="33">
        <f t="shared" si="2"/>
        <v>67598</v>
      </c>
      <c r="AB13" s="33">
        <f t="shared" si="2"/>
        <v>384959</v>
      </c>
      <c r="AC13" s="33">
        <f t="shared" si="2"/>
        <v>13034</v>
      </c>
      <c r="AD13" s="33">
        <f t="shared" si="2"/>
        <v>2014000</v>
      </c>
      <c r="AE13" s="33">
        <f t="shared" si="2"/>
        <v>819217</v>
      </c>
      <c r="AF13" s="33">
        <f t="shared" si="2"/>
        <v>1668686</v>
      </c>
      <c r="AG13" s="33">
        <f t="shared" si="2"/>
        <v>923991</v>
      </c>
      <c r="AH13" s="33">
        <f t="shared" si="2"/>
        <v>422776</v>
      </c>
      <c r="AI13" s="33">
        <f t="shared" si="2"/>
        <v>124204</v>
      </c>
      <c r="AJ13" s="33">
        <f t="shared" si="2"/>
        <v>199568</v>
      </c>
      <c r="AK13" s="33">
        <f t="shared" si="2"/>
        <v>392421</v>
      </c>
      <c r="AL13" s="33">
        <f t="shared" si="2"/>
        <v>685585</v>
      </c>
      <c r="AM13" s="33">
        <f t="shared" si="2"/>
        <v>6568370</v>
      </c>
      <c r="AN13" s="33">
        <f t="shared" si="2"/>
        <v>2734</v>
      </c>
      <c r="AO13" s="33">
        <f t="shared" si="2"/>
        <v>409346</v>
      </c>
    </row>
    <row r="14" spans="1:41" ht="12.75">
      <c r="A14" s="30" t="s">
        <v>54</v>
      </c>
      <c r="B14" s="31">
        <v>78672423</v>
      </c>
      <c r="C14" s="32" t="s">
        <v>43</v>
      </c>
      <c r="D14" s="32" t="s">
        <v>43</v>
      </c>
      <c r="E14" s="32" t="s">
        <v>43</v>
      </c>
      <c r="F14" s="31">
        <v>49765018</v>
      </c>
      <c r="L14" s="28" t="s">
        <v>96</v>
      </c>
      <c r="M14" s="33">
        <f>+M5</f>
        <v>30856</v>
      </c>
      <c r="N14" s="33">
        <f aca="true" t="shared" si="3" ref="N14:AO14">+N5</f>
        <v>0</v>
      </c>
      <c r="O14" s="33">
        <f t="shared" si="3"/>
        <v>7208</v>
      </c>
      <c r="P14" s="33">
        <f t="shared" si="3"/>
        <v>0</v>
      </c>
      <c r="Q14" s="33">
        <f t="shared" si="3"/>
        <v>1819900</v>
      </c>
      <c r="R14" s="33">
        <f t="shared" si="3"/>
        <v>8662</v>
      </c>
      <c r="S14" s="33">
        <f t="shared" si="3"/>
        <v>64810</v>
      </c>
      <c r="T14" s="33">
        <f t="shared" si="3"/>
        <v>1554</v>
      </c>
      <c r="U14" s="33">
        <f t="shared" si="3"/>
        <v>95963</v>
      </c>
      <c r="V14" s="33">
        <f t="shared" si="3"/>
        <v>213214</v>
      </c>
      <c r="W14" s="33">
        <f t="shared" si="3"/>
        <v>34000</v>
      </c>
      <c r="X14" s="33">
        <f t="shared" si="3"/>
        <v>78</v>
      </c>
      <c r="Y14" s="33">
        <f t="shared" si="3"/>
        <v>4278</v>
      </c>
      <c r="Z14" s="33">
        <f t="shared" si="3"/>
        <v>1433</v>
      </c>
      <c r="AA14" s="33">
        <f t="shared" si="3"/>
        <v>6352</v>
      </c>
      <c r="AB14" s="33">
        <f t="shared" si="3"/>
        <v>6238</v>
      </c>
      <c r="AC14" s="33">
        <f t="shared" si="3"/>
        <v>0</v>
      </c>
      <c r="AD14" s="33">
        <f t="shared" si="3"/>
        <v>308000</v>
      </c>
      <c r="AE14" s="33">
        <f t="shared" si="3"/>
        <v>86197</v>
      </c>
      <c r="AF14" s="33">
        <f t="shared" si="3"/>
        <v>128079</v>
      </c>
      <c r="AG14" s="33">
        <f t="shared" si="3"/>
        <v>0</v>
      </c>
      <c r="AH14" s="33">
        <f t="shared" si="3"/>
        <v>48251</v>
      </c>
      <c r="AI14" s="33">
        <f t="shared" si="3"/>
        <v>8530</v>
      </c>
      <c r="AJ14" s="33">
        <f t="shared" si="3"/>
        <v>2852</v>
      </c>
      <c r="AK14" s="33">
        <v>0</v>
      </c>
      <c r="AL14" s="33">
        <f t="shared" si="3"/>
        <v>0</v>
      </c>
      <c r="AM14" s="33">
        <f t="shared" si="3"/>
        <v>0</v>
      </c>
      <c r="AN14" s="33">
        <f t="shared" si="3"/>
        <v>0</v>
      </c>
      <c r="AO14" s="33">
        <f t="shared" si="3"/>
        <v>28790</v>
      </c>
    </row>
    <row r="15" spans="1:41" ht="12.75">
      <c r="A15" s="30" t="s">
        <v>89</v>
      </c>
      <c r="B15" s="31">
        <v>70006710</v>
      </c>
      <c r="C15" s="32" t="s">
        <v>43</v>
      </c>
      <c r="D15" s="32" t="s">
        <v>43</v>
      </c>
      <c r="E15" s="32" t="s">
        <v>43</v>
      </c>
      <c r="F15" s="31">
        <v>45710139</v>
      </c>
      <c r="L15" s="28" t="s">
        <v>97</v>
      </c>
      <c r="M15" s="33">
        <f>+M6</f>
        <v>0</v>
      </c>
      <c r="N15" s="33">
        <f aca="true" t="shared" si="4" ref="N15:AO15">+N6</f>
        <v>358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33">
        <f t="shared" si="4"/>
        <v>0</v>
      </c>
      <c r="Y15" s="33">
        <f t="shared" si="4"/>
        <v>3794</v>
      </c>
      <c r="Z15" s="33">
        <f t="shared" si="4"/>
        <v>0</v>
      </c>
      <c r="AA15" s="33">
        <f t="shared" si="4"/>
        <v>0</v>
      </c>
      <c r="AB15" s="33">
        <f t="shared" si="4"/>
        <v>0</v>
      </c>
      <c r="AC15" s="33">
        <f t="shared" si="4"/>
        <v>320</v>
      </c>
      <c r="AD15" s="33">
        <f t="shared" si="4"/>
        <v>0</v>
      </c>
      <c r="AE15" s="33">
        <f t="shared" si="4"/>
        <v>0</v>
      </c>
      <c r="AF15" s="33">
        <f t="shared" si="4"/>
        <v>448000</v>
      </c>
      <c r="AG15" s="33">
        <f t="shared" si="4"/>
        <v>0</v>
      </c>
      <c r="AH15" s="33">
        <f t="shared" si="4"/>
        <v>0</v>
      </c>
      <c r="AI15" s="33">
        <f t="shared" si="4"/>
        <v>0</v>
      </c>
      <c r="AJ15" s="33">
        <f t="shared" si="4"/>
        <v>4709</v>
      </c>
      <c r="AK15" s="33">
        <f t="shared" si="4"/>
        <v>0</v>
      </c>
      <c r="AL15" s="33">
        <f t="shared" si="4"/>
        <v>0</v>
      </c>
      <c r="AM15" s="33">
        <f t="shared" si="4"/>
        <v>0</v>
      </c>
      <c r="AN15" s="33">
        <f t="shared" si="4"/>
        <v>0</v>
      </c>
      <c r="AO15" s="33">
        <f t="shared" si="4"/>
        <v>0</v>
      </c>
    </row>
    <row r="16" spans="1:41" ht="12.75">
      <c r="A16" s="30" t="s">
        <v>88</v>
      </c>
      <c r="B16" s="31">
        <v>1685954</v>
      </c>
      <c r="C16" s="31">
        <v>30856</v>
      </c>
      <c r="D16" s="31">
        <v>0</v>
      </c>
      <c r="E16" s="31">
        <v>234389</v>
      </c>
      <c r="F16" s="31">
        <v>1344669</v>
      </c>
      <c r="L16" s="28" t="s">
        <v>98</v>
      </c>
      <c r="M16" s="33">
        <f>+M7</f>
        <v>234389</v>
      </c>
      <c r="N16" s="33">
        <f aca="true" t="shared" si="5" ref="N16:AO16">+N7</f>
        <v>758</v>
      </c>
      <c r="O16" s="33">
        <f t="shared" si="5"/>
        <v>65860</v>
      </c>
      <c r="P16" s="33">
        <f t="shared" si="5"/>
        <v>167532</v>
      </c>
      <c r="Q16" s="33">
        <f t="shared" si="5"/>
        <v>1860818</v>
      </c>
      <c r="R16" s="33">
        <f t="shared" si="5"/>
        <v>0</v>
      </c>
      <c r="S16" s="33">
        <f t="shared" si="5"/>
        <v>7</v>
      </c>
      <c r="T16" s="33">
        <f t="shared" si="5"/>
        <v>0</v>
      </c>
      <c r="U16" s="33">
        <f t="shared" si="5"/>
        <v>504851</v>
      </c>
      <c r="V16" s="33">
        <f t="shared" si="5"/>
        <v>939918</v>
      </c>
      <c r="W16" s="33">
        <f t="shared" si="5"/>
        <v>1148000</v>
      </c>
      <c r="X16" s="33">
        <f t="shared" si="5"/>
        <v>0</v>
      </c>
      <c r="Y16" s="33">
        <f t="shared" si="5"/>
        <v>0</v>
      </c>
      <c r="Z16" s="33">
        <f t="shared" si="5"/>
        <v>4</v>
      </c>
      <c r="AA16" s="33">
        <f t="shared" si="5"/>
        <v>18554</v>
      </c>
      <c r="AB16" s="33">
        <f t="shared" si="5"/>
        <v>25457</v>
      </c>
      <c r="AC16" s="33">
        <f t="shared" si="5"/>
        <v>0</v>
      </c>
      <c r="AD16" s="33">
        <f t="shared" si="5"/>
        <v>314880</v>
      </c>
      <c r="AE16" s="33">
        <f t="shared" si="5"/>
        <v>229420</v>
      </c>
      <c r="AF16" s="33">
        <f t="shared" si="5"/>
        <v>60051</v>
      </c>
      <c r="AG16" s="33">
        <f t="shared" si="5"/>
        <v>96589</v>
      </c>
      <c r="AH16" s="33">
        <f t="shared" si="5"/>
        <v>0</v>
      </c>
      <c r="AI16" s="33">
        <f t="shared" si="5"/>
        <v>1276</v>
      </c>
      <c r="AJ16" s="33">
        <v>0</v>
      </c>
      <c r="AK16" s="33">
        <f t="shared" si="5"/>
        <v>209866</v>
      </c>
      <c r="AL16" s="33">
        <f t="shared" si="5"/>
        <v>281896</v>
      </c>
      <c r="AM16" s="33">
        <f t="shared" si="5"/>
        <v>721505</v>
      </c>
      <c r="AN16" s="33">
        <f t="shared" si="5"/>
        <v>2704</v>
      </c>
      <c r="AO16" s="33">
        <f t="shared" si="5"/>
        <v>191283</v>
      </c>
    </row>
    <row r="17" spans="1:6" ht="12.75">
      <c r="A17" s="30" t="s">
        <v>35</v>
      </c>
      <c r="B17" s="31">
        <v>321197</v>
      </c>
      <c r="C17" s="31">
        <v>0</v>
      </c>
      <c r="D17" s="31">
        <v>358</v>
      </c>
      <c r="E17" s="31">
        <v>758</v>
      </c>
      <c r="F17" s="31">
        <v>197958</v>
      </c>
    </row>
    <row r="18" spans="1:6" ht="12.75">
      <c r="A18" s="30" t="s">
        <v>87</v>
      </c>
      <c r="B18" s="31">
        <v>922726</v>
      </c>
      <c r="C18" s="31">
        <v>7208</v>
      </c>
      <c r="D18" s="31">
        <v>0</v>
      </c>
      <c r="E18" s="31">
        <v>65860</v>
      </c>
      <c r="F18" s="31">
        <v>646015</v>
      </c>
    </row>
    <row r="19" spans="1:6" ht="12.75">
      <c r="A19" s="30" t="s">
        <v>86</v>
      </c>
      <c r="B19" s="31">
        <v>693950</v>
      </c>
      <c r="C19" s="31">
        <v>0</v>
      </c>
      <c r="D19" s="31">
        <v>0</v>
      </c>
      <c r="E19" s="31">
        <v>167532</v>
      </c>
      <c r="F19" s="31">
        <v>582952</v>
      </c>
    </row>
    <row r="20" spans="1:41" ht="12.75">
      <c r="A20" s="30" t="s">
        <v>91</v>
      </c>
      <c r="B20" s="31">
        <v>16002600</v>
      </c>
      <c r="C20" s="31">
        <v>1819900</v>
      </c>
      <c r="D20" s="31">
        <v>0</v>
      </c>
      <c r="E20" s="31">
        <v>1860818</v>
      </c>
      <c r="F20" s="31">
        <v>11627900</v>
      </c>
      <c r="M20" s="28" t="s">
        <v>0</v>
      </c>
      <c r="N20" s="28" t="s">
        <v>1</v>
      </c>
      <c r="O20" s="28" t="s">
        <v>2</v>
      </c>
      <c r="P20" s="28" t="s">
        <v>3</v>
      </c>
      <c r="Q20" s="28" t="s">
        <v>4</v>
      </c>
      <c r="R20" s="28" t="s">
        <v>5</v>
      </c>
      <c r="S20" s="28" t="s">
        <v>6</v>
      </c>
      <c r="T20" s="28" t="s">
        <v>7</v>
      </c>
      <c r="U20" s="28" t="s">
        <v>8</v>
      </c>
      <c r="V20" s="28" t="s">
        <v>9</v>
      </c>
      <c r="W20" s="28" t="s">
        <v>10</v>
      </c>
      <c r="X20" s="28" t="s">
        <v>11</v>
      </c>
      <c r="Y20" s="28" t="s">
        <v>12</v>
      </c>
      <c r="Z20" s="28" t="s">
        <v>13</v>
      </c>
      <c r="AA20" s="28" t="s">
        <v>14</v>
      </c>
      <c r="AB20" s="28" t="s">
        <v>15</v>
      </c>
      <c r="AC20" s="28" t="s">
        <v>16</v>
      </c>
      <c r="AD20" s="28" t="s">
        <v>17</v>
      </c>
      <c r="AE20" s="28" t="s">
        <v>18</v>
      </c>
      <c r="AF20" s="28" t="s">
        <v>19</v>
      </c>
      <c r="AG20" s="28" t="s">
        <v>20</v>
      </c>
      <c r="AH20" s="28" t="s">
        <v>21</v>
      </c>
      <c r="AI20" s="28" t="s">
        <v>22</v>
      </c>
      <c r="AJ20" s="28" t="s">
        <v>23</v>
      </c>
      <c r="AK20" s="28" t="s">
        <v>24</v>
      </c>
      <c r="AL20" s="28" t="s">
        <v>25</v>
      </c>
      <c r="AM20" s="28" t="s">
        <v>26</v>
      </c>
      <c r="AN20" s="28" t="s">
        <v>28</v>
      </c>
      <c r="AO20" s="28" t="s">
        <v>27</v>
      </c>
    </row>
    <row r="21" spans="1:41" ht="12.75">
      <c r="A21" s="30" t="s">
        <v>85</v>
      </c>
      <c r="B21" s="31">
        <v>157907</v>
      </c>
      <c r="C21" s="31">
        <v>8662</v>
      </c>
      <c r="D21" s="31">
        <v>0</v>
      </c>
      <c r="E21" s="31">
        <v>0</v>
      </c>
      <c r="F21" s="31">
        <v>88650</v>
      </c>
      <c r="L21" s="28" t="s">
        <v>31</v>
      </c>
      <c r="M21" s="7">
        <f aca="true" t="shared" si="6" ref="M21:R21">+M13/M$12</f>
        <v>0.7975715826173193</v>
      </c>
      <c r="N21" s="7">
        <f t="shared" si="6"/>
        <v>0.6163133528644414</v>
      </c>
      <c r="O21" s="7">
        <f t="shared" si="6"/>
        <v>0.7001157440020115</v>
      </c>
      <c r="P21" s="7">
        <f t="shared" si="6"/>
        <v>0.8400489948843577</v>
      </c>
      <c r="Q21" s="7">
        <f t="shared" si="6"/>
        <v>0.7266256733280841</v>
      </c>
      <c r="R21" s="7">
        <f t="shared" si="6"/>
        <v>0.5614063974364658</v>
      </c>
      <c r="S21" s="7">
        <f aca="true" t="shared" si="7" ref="S21:AO21">+S13/S$12</f>
        <v>0.6623905598380946</v>
      </c>
      <c r="T21" s="7">
        <f t="shared" si="7"/>
        <v>0.5866724175113219</v>
      </c>
      <c r="U21" s="7">
        <f t="shared" si="7"/>
        <v>0.6191677752080968</v>
      </c>
      <c r="V21" s="7">
        <f t="shared" si="7"/>
        <v>0.6108891006723592</v>
      </c>
      <c r="W21" s="7">
        <f t="shared" si="7"/>
        <v>0.6437647883621067</v>
      </c>
      <c r="X21" s="7">
        <f t="shared" si="7"/>
        <v>0.5000754451262448</v>
      </c>
      <c r="Y21" s="7">
        <f t="shared" si="7"/>
        <v>0.48920315093148825</v>
      </c>
      <c r="Z21" s="7">
        <f t="shared" si="7"/>
        <v>0.6041441877876379</v>
      </c>
      <c r="AA21" s="7">
        <f t="shared" si="7"/>
        <v>0.6595634653475007</v>
      </c>
      <c r="AB21" s="7">
        <f t="shared" si="7"/>
        <v>0.5172713114963364</v>
      </c>
      <c r="AC21" s="7">
        <f t="shared" si="7"/>
        <v>0.2849148578048834</v>
      </c>
      <c r="AD21" s="7">
        <f t="shared" si="7"/>
        <v>0.7393538913362702</v>
      </c>
      <c r="AE21" s="7">
        <f t="shared" si="7"/>
        <v>0.6655690529811871</v>
      </c>
      <c r="AF21" s="7">
        <f t="shared" si="7"/>
        <v>0.3887020847343645</v>
      </c>
      <c r="AG21" s="7">
        <f t="shared" si="7"/>
        <v>0.5551842941399847</v>
      </c>
      <c r="AH21" s="7">
        <f t="shared" si="7"/>
        <v>0.43364309598539397</v>
      </c>
      <c r="AI21" s="7">
        <f t="shared" si="7"/>
        <v>0.6095512924328754</v>
      </c>
      <c r="AJ21" s="7">
        <f t="shared" si="7"/>
        <v>0.4573660110647153</v>
      </c>
      <c r="AK21" s="7">
        <f t="shared" si="7"/>
        <v>0.5540783433887617</v>
      </c>
      <c r="AL21" s="7">
        <f t="shared" si="7"/>
        <v>0.5433061568648584</v>
      </c>
      <c r="AM21" s="7">
        <f t="shared" si="7"/>
        <v>0.6067879188753255</v>
      </c>
      <c r="AN21" s="7">
        <f t="shared" si="7"/>
        <v>0.45949579831932774</v>
      </c>
      <c r="AO21" s="7">
        <f t="shared" si="7"/>
        <v>0.5669423731067111</v>
      </c>
    </row>
    <row r="22" spans="1:41" ht="12.75">
      <c r="A22" s="30" t="s">
        <v>84</v>
      </c>
      <c r="B22" s="31">
        <v>863714</v>
      </c>
      <c r="C22" s="31">
        <v>64810</v>
      </c>
      <c r="D22" s="31">
        <v>0</v>
      </c>
      <c r="E22" s="31">
        <v>7</v>
      </c>
      <c r="F22" s="31">
        <v>572116</v>
      </c>
      <c r="L22" s="28" t="s">
        <v>96</v>
      </c>
      <c r="M22" s="7">
        <f aca="true" t="shared" si="8" ref="M22:Q24">+M14/M$12</f>
        <v>0.01830180420106361</v>
      </c>
      <c r="N22" s="7">
        <f t="shared" si="8"/>
        <v>0</v>
      </c>
      <c r="O22" s="7">
        <f t="shared" si="8"/>
        <v>0.00781163639043443</v>
      </c>
      <c r="P22" s="7">
        <f t="shared" si="8"/>
        <v>0</v>
      </c>
      <c r="Q22" s="7">
        <f t="shared" si="8"/>
        <v>0.1137252696436829</v>
      </c>
      <c r="R22" s="7">
        <f aca="true" t="shared" si="9" ref="R22:AO22">+R14/R$12</f>
        <v>0.054855072922669675</v>
      </c>
      <c r="S22" s="7">
        <f t="shared" si="9"/>
        <v>0.07503641251618012</v>
      </c>
      <c r="T22" s="7">
        <f t="shared" si="9"/>
        <v>0.0016756523614405866</v>
      </c>
      <c r="U22" s="7">
        <f t="shared" si="9"/>
        <v>0.012986241455885915</v>
      </c>
      <c r="V22" s="7">
        <f t="shared" si="9"/>
        <v>0.017035412795599336</v>
      </c>
      <c r="W22" s="7">
        <f t="shared" si="9"/>
        <v>0.002979581105950399</v>
      </c>
      <c r="X22" s="7">
        <f t="shared" si="9"/>
        <v>0.0009807866411829795</v>
      </c>
      <c r="Y22" s="7">
        <f t="shared" si="9"/>
        <v>0.019999532502746546</v>
      </c>
      <c r="Z22" s="7">
        <f t="shared" si="9"/>
        <v>0.005259140187464676</v>
      </c>
      <c r="AA22" s="7">
        <f t="shared" si="9"/>
        <v>0.06197738293865683</v>
      </c>
      <c r="AB22" s="7">
        <f t="shared" si="9"/>
        <v>0.008382031440008278</v>
      </c>
      <c r="AC22" s="7">
        <f t="shared" si="9"/>
        <v>0</v>
      </c>
      <c r="AD22" s="7">
        <f t="shared" si="9"/>
        <v>0.1130690161527166</v>
      </c>
      <c r="AE22" s="7">
        <f t="shared" si="9"/>
        <v>0.07003035295876352</v>
      </c>
      <c r="AF22" s="7">
        <f t="shared" si="9"/>
        <v>0.02983459698870409</v>
      </c>
      <c r="AG22" s="7">
        <f t="shared" si="9"/>
        <v>0</v>
      </c>
      <c r="AH22" s="7">
        <f t="shared" si="9"/>
        <v>0.04949125074363551</v>
      </c>
      <c r="AI22" s="7">
        <f t="shared" si="9"/>
        <v>0.04186235970220305</v>
      </c>
      <c r="AJ22" s="7">
        <f t="shared" si="9"/>
        <v>0.0065361574178053</v>
      </c>
      <c r="AK22" s="7">
        <f t="shared" si="9"/>
        <v>0</v>
      </c>
      <c r="AL22" s="7">
        <f t="shared" si="9"/>
        <v>0</v>
      </c>
      <c r="AM22" s="7">
        <f t="shared" si="9"/>
        <v>0</v>
      </c>
      <c r="AN22" s="7">
        <f t="shared" si="9"/>
        <v>0</v>
      </c>
      <c r="AO22" s="7">
        <f t="shared" si="9"/>
        <v>0.03987402080817258</v>
      </c>
    </row>
    <row r="23" spans="1:41" ht="12.75">
      <c r="A23" s="30" t="s">
        <v>83</v>
      </c>
      <c r="B23" s="31">
        <v>927400</v>
      </c>
      <c r="C23" s="31">
        <v>1554</v>
      </c>
      <c r="D23" s="31">
        <v>0</v>
      </c>
      <c r="E23" s="31">
        <v>0</v>
      </c>
      <c r="F23" s="31">
        <v>544080</v>
      </c>
      <c r="L23" s="28" t="s">
        <v>97</v>
      </c>
      <c r="M23" s="7">
        <f t="shared" si="8"/>
        <v>0</v>
      </c>
      <c r="N23" s="7">
        <f t="shared" si="8"/>
        <v>0.001114580771302347</v>
      </c>
      <c r="O23" s="7">
        <f t="shared" si="8"/>
        <v>0</v>
      </c>
      <c r="P23" s="7">
        <f t="shared" si="8"/>
        <v>0</v>
      </c>
      <c r="Q23" s="7">
        <f t="shared" si="8"/>
        <v>0</v>
      </c>
      <c r="R23" s="7">
        <f aca="true" t="shared" si="10" ref="R23:AO23">+R15/R$12</f>
        <v>0</v>
      </c>
      <c r="S23" s="7">
        <f t="shared" si="10"/>
        <v>0</v>
      </c>
      <c r="T23" s="7">
        <f t="shared" si="10"/>
        <v>0</v>
      </c>
      <c r="U23" s="7">
        <f t="shared" si="10"/>
        <v>0</v>
      </c>
      <c r="V23" s="7">
        <f t="shared" si="10"/>
        <v>0</v>
      </c>
      <c r="W23" s="7">
        <f t="shared" si="10"/>
        <v>0</v>
      </c>
      <c r="X23" s="7">
        <f t="shared" si="10"/>
        <v>0</v>
      </c>
      <c r="Y23" s="7">
        <f t="shared" si="10"/>
        <v>0.017736845796030947</v>
      </c>
      <c r="Z23" s="7">
        <f t="shared" si="10"/>
        <v>0</v>
      </c>
      <c r="AA23" s="7">
        <f t="shared" si="10"/>
        <v>0</v>
      </c>
      <c r="AB23" s="7">
        <f t="shared" si="10"/>
        <v>0</v>
      </c>
      <c r="AC23" s="7">
        <f t="shared" si="10"/>
        <v>0.006994994207270422</v>
      </c>
      <c r="AD23" s="7">
        <f t="shared" si="10"/>
        <v>0</v>
      </c>
      <c r="AE23" s="7">
        <f t="shared" si="10"/>
        <v>0</v>
      </c>
      <c r="AF23" s="7">
        <f t="shared" si="10"/>
        <v>0.10435668182090296</v>
      </c>
      <c r="AG23" s="7">
        <f t="shared" si="10"/>
        <v>0</v>
      </c>
      <c r="AH23" s="7">
        <f t="shared" si="10"/>
        <v>0</v>
      </c>
      <c r="AI23" s="7">
        <f t="shared" si="10"/>
        <v>0</v>
      </c>
      <c r="AJ23" s="7">
        <f t="shared" si="10"/>
        <v>0.010791993436341218</v>
      </c>
      <c r="AK23" s="7">
        <f t="shared" si="10"/>
        <v>0</v>
      </c>
      <c r="AL23" s="7">
        <f t="shared" si="10"/>
        <v>0</v>
      </c>
      <c r="AM23" s="7">
        <f t="shared" si="10"/>
        <v>0</v>
      </c>
      <c r="AN23" s="7">
        <f t="shared" si="10"/>
        <v>0</v>
      </c>
      <c r="AO23" s="7">
        <f t="shared" si="10"/>
        <v>0</v>
      </c>
    </row>
    <row r="24" spans="1:41" ht="12.75">
      <c r="A24" s="30" t="s">
        <v>82</v>
      </c>
      <c r="B24" s="31">
        <v>7389590</v>
      </c>
      <c r="C24" s="31">
        <v>95963</v>
      </c>
      <c r="D24" s="31">
        <v>0</v>
      </c>
      <c r="E24" s="31">
        <v>504851</v>
      </c>
      <c r="F24" s="31">
        <v>4575396</v>
      </c>
      <c r="L24" s="28" t="s">
        <v>98</v>
      </c>
      <c r="M24" s="7">
        <f t="shared" si="8"/>
        <v>0.13902455227129565</v>
      </c>
      <c r="N24" s="7">
        <f t="shared" si="8"/>
        <v>0.002359922415215584</v>
      </c>
      <c r="O24" s="7">
        <f t="shared" si="8"/>
        <v>0.07137546790704934</v>
      </c>
      <c r="P24" s="7">
        <f t="shared" si="8"/>
        <v>0.2414179695943512</v>
      </c>
      <c r="Q24" s="7">
        <f t="shared" si="8"/>
        <v>0.11628222913776512</v>
      </c>
      <c r="R24" s="7">
        <f aca="true" t="shared" si="11" ref="R24:AO24">+R16/R$12</f>
        <v>0</v>
      </c>
      <c r="S24" s="7">
        <f t="shared" si="11"/>
        <v>8.104534602889383E-06</v>
      </c>
      <c r="T24" s="7">
        <f t="shared" si="11"/>
        <v>0</v>
      </c>
      <c r="U24" s="7">
        <f t="shared" si="11"/>
        <v>0.06831921662771548</v>
      </c>
      <c r="V24" s="7">
        <f t="shared" si="11"/>
        <v>0.07509774744629404</v>
      </c>
      <c r="W24" s="7">
        <f t="shared" si="11"/>
        <v>0.1006046796950311</v>
      </c>
      <c r="X24" s="7">
        <f t="shared" si="11"/>
        <v>0</v>
      </c>
      <c r="Y24" s="7">
        <f t="shared" si="11"/>
        <v>0</v>
      </c>
      <c r="Z24" s="7">
        <f t="shared" si="11"/>
        <v>1.4680084263683674E-05</v>
      </c>
      <c r="AA24" s="7">
        <f t="shared" si="11"/>
        <v>0.18103406219204013</v>
      </c>
      <c r="AB24" s="7">
        <f t="shared" si="11"/>
        <v>0.03420669675669938</v>
      </c>
      <c r="AC24" s="7">
        <f t="shared" si="11"/>
        <v>0</v>
      </c>
      <c r="AD24" s="7">
        <f t="shared" si="11"/>
        <v>0.11559471365638767</v>
      </c>
      <c r="AE24" s="7">
        <f t="shared" si="11"/>
        <v>0.18639121519077842</v>
      </c>
      <c r="AF24" s="7">
        <f t="shared" si="11"/>
        <v>0.01398822120541751</v>
      </c>
      <c r="AG24" s="7">
        <f t="shared" si="11"/>
        <v>0.058035950335757584</v>
      </c>
      <c r="AH24" s="7">
        <f t="shared" si="11"/>
        <v>0</v>
      </c>
      <c r="AI24" s="7">
        <f t="shared" si="11"/>
        <v>0.006262177137164255</v>
      </c>
      <c r="AJ24" s="7">
        <f t="shared" si="11"/>
        <v>0</v>
      </c>
      <c r="AK24" s="7">
        <f t="shared" si="11"/>
        <v>0.2963200379531826</v>
      </c>
      <c r="AL24" s="7">
        <f t="shared" si="11"/>
        <v>0.22339437472461637</v>
      </c>
      <c r="AM24" s="7">
        <f t="shared" si="11"/>
        <v>0.06665284041674596</v>
      </c>
      <c r="AN24" s="7">
        <f t="shared" si="11"/>
        <v>0.454453781512605</v>
      </c>
      <c r="AO24" s="7">
        <f t="shared" si="11"/>
        <v>0.2649260966394469</v>
      </c>
    </row>
    <row r="25" spans="1:6" ht="12.75">
      <c r="A25" s="30" t="s">
        <v>81</v>
      </c>
      <c r="B25" s="31">
        <v>12515928</v>
      </c>
      <c r="C25" s="31">
        <v>213214</v>
      </c>
      <c r="D25" s="31">
        <v>0</v>
      </c>
      <c r="E25" s="31">
        <v>939918</v>
      </c>
      <c r="F25" s="31">
        <v>7645844</v>
      </c>
    </row>
    <row r="26" spans="1:6" ht="12.75">
      <c r="A26" s="30" t="s">
        <v>80</v>
      </c>
      <c r="B26" s="31">
        <v>11411000</v>
      </c>
      <c r="C26" s="31">
        <v>34000</v>
      </c>
      <c r="D26" s="31">
        <v>0</v>
      </c>
      <c r="E26" s="31">
        <v>1148000</v>
      </c>
      <c r="F26" s="31">
        <v>7346000</v>
      </c>
    </row>
    <row r="27" spans="1:6" ht="12.75">
      <c r="A27" s="30" t="s">
        <v>79</v>
      </c>
      <c r="B27" s="31">
        <v>79528</v>
      </c>
      <c r="C27" s="31">
        <v>78</v>
      </c>
      <c r="D27" s="31">
        <v>0</v>
      </c>
      <c r="E27" s="31">
        <v>0</v>
      </c>
      <c r="F27" s="31">
        <v>39770</v>
      </c>
    </row>
    <row r="28" spans="1:6" ht="12.75">
      <c r="A28" s="30" t="s">
        <v>32</v>
      </c>
      <c r="B28" s="31">
        <v>213905</v>
      </c>
      <c r="C28" s="31">
        <v>4278</v>
      </c>
      <c r="D28" s="31">
        <v>3794</v>
      </c>
      <c r="E28" s="31">
        <v>0</v>
      </c>
      <c r="F28" s="31">
        <v>104643</v>
      </c>
    </row>
    <row r="29" spans="1:6" ht="12.75">
      <c r="A29" s="30" t="s">
        <v>78</v>
      </c>
      <c r="B29" s="31">
        <v>272478</v>
      </c>
      <c r="C29" s="31">
        <v>1433</v>
      </c>
      <c r="D29" s="31">
        <v>0</v>
      </c>
      <c r="E29" s="31">
        <v>4</v>
      </c>
      <c r="F29" s="31">
        <v>164616</v>
      </c>
    </row>
    <row r="30" spans="1:6" ht="12.75">
      <c r="A30" s="30" t="s">
        <v>77</v>
      </c>
      <c r="B30" s="31">
        <v>102489</v>
      </c>
      <c r="C30" s="31">
        <v>6352</v>
      </c>
      <c r="D30" s="31">
        <v>0</v>
      </c>
      <c r="E30" s="31">
        <v>18554</v>
      </c>
      <c r="F30" s="31">
        <v>67598</v>
      </c>
    </row>
    <row r="31" spans="1:6" ht="12.75">
      <c r="A31" s="30" t="s">
        <v>76</v>
      </c>
      <c r="B31" s="31">
        <v>744211</v>
      </c>
      <c r="C31" s="31">
        <v>6238</v>
      </c>
      <c r="D31" s="31">
        <v>0</v>
      </c>
      <c r="E31" s="31">
        <v>25457</v>
      </c>
      <c r="F31" s="31">
        <v>384959</v>
      </c>
    </row>
    <row r="32" spans="1:6" ht="12.75">
      <c r="A32" s="30" t="s">
        <v>34</v>
      </c>
      <c r="B32" s="31">
        <v>45747</v>
      </c>
      <c r="C32" s="31">
        <v>0</v>
      </c>
      <c r="D32" s="31">
        <v>320</v>
      </c>
      <c r="E32" s="31">
        <v>0</v>
      </c>
      <c r="F32" s="31">
        <v>13034</v>
      </c>
    </row>
    <row r="33" spans="1:6" ht="12.75">
      <c r="A33" s="30" t="s">
        <v>75</v>
      </c>
      <c r="B33" s="31">
        <v>2724000</v>
      </c>
      <c r="C33" s="31">
        <v>308000</v>
      </c>
      <c r="D33" s="31">
        <v>0</v>
      </c>
      <c r="E33" s="31">
        <v>314880</v>
      </c>
      <c r="F33" s="31">
        <v>2014000</v>
      </c>
    </row>
    <row r="34" spans="1:6" ht="12.75">
      <c r="A34" s="30" t="s">
        <v>74</v>
      </c>
      <c r="B34" s="31">
        <v>1230852</v>
      </c>
      <c r="C34" s="31">
        <v>86197</v>
      </c>
      <c r="D34" s="31">
        <v>0</v>
      </c>
      <c r="E34" s="31">
        <v>229420</v>
      </c>
      <c r="F34" s="31">
        <v>819217</v>
      </c>
    </row>
    <row r="35" spans="1:6" ht="12.75">
      <c r="A35" s="30" t="s">
        <v>33</v>
      </c>
      <c r="B35" s="31">
        <v>4292969</v>
      </c>
      <c r="C35" s="31">
        <v>128079</v>
      </c>
      <c r="D35" s="31">
        <v>448000</v>
      </c>
      <c r="E35" s="31">
        <v>60051</v>
      </c>
      <c r="F35" s="31">
        <v>1668686</v>
      </c>
    </row>
    <row r="36" spans="1:6" ht="12.75">
      <c r="A36" s="30" t="s">
        <v>45</v>
      </c>
      <c r="B36" s="31">
        <v>1664296</v>
      </c>
      <c r="C36" s="31">
        <v>0</v>
      </c>
      <c r="D36" s="31">
        <v>0</v>
      </c>
      <c r="E36" s="31">
        <v>96589</v>
      </c>
      <c r="F36" s="31">
        <v>923991</v>
      </c>
    </row>
    <row r="37" spans="1:6" ht="12.75">
      <c r="A37" s="30" t="s">
        <v>36</v>
      </c>
      <c r="B37" s="31">
        <v>974940</v>
      </c>
      <c r="C37" s="31">
        <v>48251</v>
      </c>
      <c r="D37" s="31">
        <v>0</v>
      </c>
      <c r="E37" s="31">
        <v>0</v>
      </c>
      <c r="F37" s="31">
        <v>422776</v>
      </c>
    </row>
    <row r="38" spans="1:6" ht="12.75">
      <c r="A38" s="30" t="s">
        <v>73</v>
      </c>
      <c r="B38" s="31">
        <v>203763</v>
      </c>
      <c r="C38" s="31">
        <v>8530</v>
      </c>
      <c r="D38" s="31">
        <v>0</v>
      </c>
      <c r="E38" s="31">
        <v>1276</v>
      </c>
      <c r="F38" s="31">
        <v>124204</v>
      </c>
    </row>
    <row r="39" spans="1:6" ht="12.75">
      <c r="A39" s="30" t="s">
        <v>72</v>
      </c>
      <c r="B39" s="31">
        <v>436342</v>
      </c>
      <c r="C39" s="31">
        <v>2852</v>
      </c>
      <c r="D39" s="31">
        <v>4709</v>
      </c>
      <c r="E39" s="32" t="s">
        <v>43</v>
      </c>
      <c r="F39" s="31">
        <v>199568</v>
      </c>
    </row>
    <row r="40" spans="1:6" ht="12.75">
      <c r="A40" s="30" t="s">
        <v>71</v>
      </c>
      <c r="B40" s="31">
        <v>708241</v>
      </c>
      <c r="C40" s="32" t="s">
        <v>43</v>
      </c>
      <c r="D40" s="31">
        <v>0</v>
      </c>
      <c r="E40" s="31">
        <v>209866</v>
      </c>
      <c r="F40" s="31">
        <v>392421</v>
      </c>
    </row>
    <row r="41" spans="1:6" ht="12.75">
      <c r="A41" s="30" t="s">
        <v>70</v>
      </c>
      <c r="B41" s="31">
        <v>1261876</v>
      </c>
      <c r="C41" s="31">
        <v>0</v>
      </c>
      <c r="D41" s="31">
        <v>0</v>
      </c>
      <c r="E41" s="31">
        <v>281896</v>
      </c>
      <c r="F41" s="31">
        <v>685585</v>
      </c>
    </row>
    <row r="42" spans="1:6" ht="12.75">
      <c r="A42" s="30" t="s">
        <v>69</v>
      </c>
      <c r="B42" s="31">
        <v>10824820</v>
      </c>
      <c r="C42" s="31">
        <v>0</v>
      </c>
      <c r="D42" s="31">
        <v>0</v>
      </c>
      <c r="E42" s="31">
        <v>721505</v>
      </c>
      <c r="F42" s="31">
        <v>6568370</v>
      </c>
    </row>
    <row r="43" spans="1:6" ht="12.75">
      <c r="A43" s="30" t="s">
        <v>44</v>
      </c>
      <c r="B43" s="31">
        <v>5950</v>
      </c>
      <c r="C43" s="31">
        <v>0</v>
      </c>
      <c r="D43" s="31">
        <v>0</v>
      </c>
      <c r="E43" s="31">
        <v>2704</v>
      </c>
      <c r="F43" s="31">
        <v>2734</v>
      </c>
    </row>
    <row r="44" spans="1:6" ht="12.75">
      <c r="A44" s="30" t="s">
        <v>68</v>
      </c>
      <c r="B44" s="31">
        <v>722024</v>
      </c>
      <c r="C44" s="31">
        <v>28790</v>
      </c>
      <c r="D44" s="31">
        <v>0</v>
      </c>
      <c r="E44" s="31">
        <v>191283</v>
      </c>
      <c r="F44" s="31">
        <v>409346</v>
      </c>
    </row>
    <row r="46" ht="12.75">
      <c r="A46" s="27" t="s">
        <v>90</v>
      </c>
    </row>
    <row r="47" spans="1:2" ht="12.75">
      <c r="A47" s="27" t="s">
        <v>43</v>
      </c>
      <c r="B47" s="27" t="s">
        <v>53</v>
      </c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showGridLines="0" workbookViewId="0" topLeftCell="A9">
      <selection activeCell="P12" sqref="P12"/>
    </sheetView>
  </sheetViews>
  <sheetFormatPr defaultColWidth="9.140625" defaultRowHeight="12" customHeight="1"/>
  <cols>
    <col min="1" max="2" width="9.140625" style="4" customWidth="1"/>
    <col min="3" max="3" width="10.7109375" style="4" customWidth="1"/>
    <col min="4" max="4" width="12.00390625" style="4" customWidth="1"/>
    <col min="5" max="7" width="10.421875" style="4" customWidth="1"/>
    <col min="8" max="8" width="10.8515625" style="4" customWidth="1"/>
    <col min="9" max="10" width="10.140625" style="4" customWidth="1"/>
    <col min="11" max="11" width="10.57421875" style="4" customWidth="1"/>
    <col min="12" max="12" width="10.140625" style="4" customWidth="1"/>
    <col min="13" max="25" width="9.140625" style="4" customWidth="1"/>
    <col min="26" max="26" width="11.140625" style="4" customWidth="1"/>
    <col min="27" max="16384" width="9.140625" style="4" customWidth="1"/>
  </cols>
  <sheetData>
    <row r="2" ht="12" customHeight="1">
      <c r="B2" s="75" t="s">
        <v>211</v>
      </c>
    </row>
    <row r="3" ht="12" customHeight="1">
      <c r="B3" s="4" t="s">
        <v>129</v>
      </c>
    </row>
    <row r="21" spans="14:18" ht="12" customHeight="1">
      <c r="N21" s="8"/>
      <c r="O21" s="8"/>
      <c r="P21" s="8"/>
      <c r="Q21" s="8"/>
      <c r="R21" s="8"/>
    </row>
    <row r="22" spans="2:18" ht="12" customHeight="1">
      <c r="B22" s="1"/>
      <c r="N22" s="8"/>
      <c r="O22" s="8"/>
      <c r="P22" s="8"/>
      <c r="Q22" s="8"/>
      <c r="R22" s="8"/>
    </row>
    <row r="23" spans="14:18" ht="12" customHeight="1">
      <c r="N23" s="8"/>
      <c r="O23" s="8"/>
      <c r="P23" s="8"/>
      <c r="Q23" s="8"/>
      <c r="R23" s="8"/>
    </row>
    <row r="24" spans="14:18" ht="12" customHeight="1">
      <c r="N24" s="8"/>
      <c r="O24" s="8"/>
      <c r="P24" s="8"/>
      <c r="Q24" s="8"/>
      <c r="R24" s="8"/>
    </row>
    <row r="25" spans="14:18" ht="12" customHeight="1">
      <c r="N25" s="8"/>
      <c r="O25" s="8"/>
      <c r="P25" s="8"/>
      <c r="Q25" s="8"/>
      <c r="R25" s="8"/>
    </row>
    <row r="26" spans="14:18" ht="12" customHeight="1">
      <c r="N26" s="8"/>
      <c r="O26" s="8"/>
      <c r="P26" s="8"/>
      <c r="Q26" s="8"/>
      <c r="R26" s="8"/>
    </row>
    <row r="27" spans="14:18" ht="12" customHeight="1">
      <c r="N27" s="8"/>
      <c r="O27" s="8"/>
      <c r="P27" s="8"/>
      <c r="Q27" s="8"/>
      <c r="R27" s="8"/>
    </row>
    <row r="28" spans="14:18" ht="12" customHeight="1">
      <c r="N28" s="8"/>
      <c r="O28" s="8"/>
      <c r="P28" s="8"/>
      <c r="Q28" s="8"/>
      <c r="R28" s="8"/>
    </row>
    <row r="29" spans="2:18" ht="24.75" customHeight="1">
      <c r="B29" s="191" t="s">
        <v>228</v>
      </c>
      <c r="C29" s="191"/>
      <c r="D29" s="191"/>
      <c r="E29" s="191"/>
      <c r="F29" s="191"/>
      <c r="G29" s="191"/>
      <c r="H29" s="191"/>
      <c r="I29" s="191"/>
      <c r="J29" s="191"/>
      <c r="K29" s="191"/>
      <c r="N29" s="8"/>
      <c r="O29" s="8"/>
      <c r="P29" s="8"/>
      <c r="Q29" s="8"/>
      <c r="R29" s="8"/>
    </row>
    <row r="30" spans="2:18" ht="12" customHeight="1">
      <c r="B30" s="2"/>
      <c r="N30" s="8"/>
      <c r="O30" s="8"/>
      <c r="P30" s="8"/>
      <c r="Q30" s="8"/>
      <c r="R30" s="8"/>
    </row>
    <row r="31" spans="2:18" ht="12" customHeight="1">
      <c r="B31" s="1" t="s">
        <v>120</v>
      </c>
      <c r="L31" s="65"/>
      <c r="N31" s="8"/>
      <c r="O31" s="8"/>
      <c r="P31" s="8"/>
      <c r="Q31" s="8"/>
      <c r="R31" s="8"/>
    </row>
    <row r="65" spans="2:3" s="36" customFormat="1" ht="12" customHeight="1">
      <c r="B65" s="68" t="s">
        <v>135</v>
      </c>
      <c r="C65" s="50"/>
    </row>
    <row r="66" s="36" customFormat="1" ht="12" customHeight="1">
      <c r="B66" s="36" t="s">
        <v>170</v>
      </c>
    </row>
    <row r="67" s="36" customFormat="1" ht="12" customHeight="1"/>
    <row r="68" s="36" customFormat="1" ht="12" customHeight="1"/>
    <row r="69" spans="2:10" s="36" customFormat="1" ht="12" customHeight="1">
      <c r="B69" s="119" t="s">
        <v>166</v>
      </c>
      <c r="C69" s="120"/>
      <c r="D69" s="4"/>
      <c r="E69" s="4"/>
      <c r="F69" s="4"/>
      <c r="G69" s="4"/>
      <c r="H69" s="4"/>
      <c r="I69" s="4"/>
      <c r="J69" s="4"/>
    </row>
    <row r="70" spans="4:10" s="36" customFormat="1" ht="12" customHeight="1">
      <c r="D70" s="4"/>
      <c r="E70" s="4"/>
      <c r="F70" s="4"/>
      <c r="G70" s="4"/>
      <c r="H70" s="4"/>
      <c r="I70" s="4"/>
      <c r="J70" s="4"/>
    </row>
    <row r="71" spans="2:10" s="36" customFormat="1" ht="12" customHeight="1">
      <c r="B71" s="119" t="s">
        <v>66</v>
      </c>
      <c r="C71" s="121">
        <v>42825.78519675926</v>
      </c>
      <c r="D71" s="4"/>
      <c r="E71" s="4"/>
      <c r="F71" s="4"/>
      <c r="G71" s="4"/>
      <c r="H71" s="4"/>
      <c r="I71" s="4"/>
      <c r="J71" s="4"/>
    </row>
    <row r="72" spans="2:10" s="36" customFormat="1" ht="12" customHeight="1">
      <c r="B72" s="119" t="s">
        <v>65</v>
      </c>
      <c r="C72" s="121">
        <v>42863.68011753472</v>
      </c>
      <c r="D72" s="4"/>
      <c r="E72" s="4"/>
      <c r="F72" s="4"/>
      <c r="G72" s="4"/>
      <c r="H72" s="4"/>
      <c r="I72" s="4"/>
      <c r="J72" s="4"/>
    </row>
    <row r="73" spans="2:10" s="36" customFormat="1" ht="12" customHeight="1">
      <c r="B73" s="119" t="s">
        <v>95</v>
      </c>
      <c r="C73" s="119" t="s">
        <v>52</v>
      </c>
      <c r="D73" s="4"/>
      <c r="E73" s="4"/>
      <c r="F73" s="4"/>
      <c r="G73" s="4"/>
      <c r="H73" s="4"/>
      <c r="I73" s="4"/>
      <c r="J73" s="4"/>
    </row>
    <row r="74" spans="4:10" s="36" customFormat="1" ht="12" customHeight="1">
      <c r="D74" s="4"/>
      <c r="E74" s="4"/>
      <c r="F74" s="4"/>
      <c r="G74" s="4"/>
      <c r="H74" s="4"/>
      <c r="I74" s="4"/>
      <c r="J74" s="4"/>
    </row>
    <row r="75" spans="2:10" s="36" customFormat="1" ht="12" customHeight="1">
      <c r="B75" s="119" t="s">
        <v>125</v>
      </c>
      <c r="C75" s="119" t="s">
        <v>64</v>
      </c>
      <c r="D75" s="4"/>
      <c r="E75" s="4"/>
      <c r="F75" s="4"/>
      <c r="G75" s="4"/>
      <c r="H75" s="4"/>
      <c r="I75" s="4"/>
      <c r="J75" s="4"/>
    </row>
    <row r="76" spans="2:10" s="36" customFormat="1" ht="12" customHeight="1">
      <c r="B76" s="119" t="s">
        <v>50</v>
      </c>
      <c r="C76" s="119" t="s">
        <v>63</v>
      </c>
      <c r="D76" s="4"/>
      <c r="E76" s="4"/>
      <c r="F76" s="4"/>
      <c r="G76" s="4"/>
      <c r="H76" s="4"/>
      <c r="I76" s="4"/>
      <c r="J76" s="4"/>
    </row>
    <row r="77" spans="2:10" s="36" customFormat="1" ht="12" customHeight="1">
      <c r="B77" s="119" t="s">
        <v>49</v>
      </c>
      <c r="C77" s="119" t="s">
        <v>128</v>
      </c>
      <c r="D77" s="4"/>
      <c r="E77" s="4"/>
      <c r="F77" s="4"/>
      <c r="G77" s="4"/>
      <c r="H77" s="4"/>
      <c r="I77" s="4"/>
      <c r="J77" s="4"/>
    </row>
    <row r="78" spans="2:10" s="36" customFormat="1" ht="12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2" s="36" customFormat="1" ht="12" customHeight="1">
      <c r="B79" s="122" t="s">
        <v>116</v>
      </c>
      <c r="C79" s="122" t="s">
        <v>54</v>
      </c>
      <c r="D79" s="122" t="s">
        <v>54</v>
      </c>
      <c r="E79" s="122" t="s">
        <v>54</v>
      </c>
      <c r="F79" s="122" t="s">
        <v>54</v>
      </c>
      <c r="G79" s="122" t="s">
        <v>54</v>
      </c>
      <c r="H79" s="122" t="s">
        <v>54</v>
      </c>
      <c r="I79" s="122" t="s">
        <v>54</v>
      </c>
      <c r="J79" s="122" t="s">
        <v>54</v>
      </c>
      <c r="K79" s="122" t="s">
        <v>54</v>
      </c>
      <c r="L79" s="122" t="s">
        <v>54</v>
      </c>
    </row>
    <row r="80" spans="2:19" s="36" customFormat="1" ht="12" customHeight="1">
      <c r="B80" s="122" t="s">
        <v>167</v>
      </c>
      <c r="C80" s="122" t="s">
        <v>157</v>
      </c>
      <c r="D80" s="122" t="s">
        <v>121</v>
      </c>
      <c r="E80" s="122" t="s">
        <v>122</v>
      </c>
      <c r="F80" s="122" t="s">
        <v>123</v>
      </c>
      <c r="G80" s="122" t="s">
        <v>124</v>
      </c>
      <c r="H80" s="122" t="s">
        <v>46</v>
      </c>
      <c r="I80" s="122" t="s">
        <v>118</v>
      </c>
      <c r="J80" s="122" t="s">
        <v>119</v>
      </c>
      <c r="K80" s="122" t="s">
        <v>136</v>
      </c>
      <c r="L80" s="122">
        <v>2014</v>
      </c>
      <c r="M80" s="36" t="s">
        <v>161</v>
      </c>
      <c r="N80" s="36" t="s">
        <v>139</v>
      </c>
      <c r="O80" s="36" t="s">
        <v>160</v>
      </c>
      <c r="P80" s="36" t="s">
        <v>140</v>
      </c>
      <c r="Q80" s="36" t="s">
        <v>171</v>
      </c>
      <c r="R80" s="36" t="s">
        <v>190</v>
      </c>
      <c r="S80" s="36" t="s">
        <v>200</v>
      </c>
    </row>
    <row r="81" spans="2:19" s="36" customFormat="1" ht="12" customHeight="1">
      <c r="B81" s="122" t="s">
        <v>61</v>
      </c>
      <c r="C81" s="123">
        <v>78966076</v>
      </c>
      <c r="D81" s="123">
        <v>80545969</v>
      </c>
      <c r="E81" s="123">
        <v>81311912</v>
      </c>
      <c r="F81" s="123">
        <v>81513668</v>
      </c>
      <c r="G81" s="123">
        <v>76592661</v>
      </c>
      <c r="H81" s="123">
        <v>78537985</v>
      </c>
      <c r="I81" s="123">
        <v>79905459</v>
      </c>
      <c r="J81" s="123">
        <v>78697083</v>
      </c>
      <c r="K81" s="123">
        <v>79382805</v>
      </c>
      <c r="L81" s="123">
        <v>82501766</v>
      </c>
      <c r="M81" s="49">
        <f aca="true" t="shared" si="0" ref="M81:M86">(G81-F81)/F81</f>
        <v>-0.0603703295501314</v>
      </c>
      <c r="N81" s="49">
        <f>(K81-G81)/G81</f>
        <v>0.03642834657487615</v>
      </c>
      <c r="O81" s="49">
        <f aca="true" t="shared" si="1" ref="O81:Q86">(J81-I81)/I81</f>
        <v>-0.015122571287651322</v>
      </c>
      <c r="P81" s="49">
        <f t="shared" si="1"/>
        <v>0.008713436049465773</v>
      </c>
      <c r="Q81" s="49">
        <f>(L81-K81)/K81</f>
        <v>0.03929013342373074</v>
      </c>
      <c r="R81" s="49">
        <f>(L81-J81)/J81</f>
        <v>0.04834592153815917</v>
      </c>
      <c r="S81" s="49">
        <f>(L81-C81)/C81</f>
        <v>0.04477479671143847</v>
      </c>
    </row>
    <row r="82" spans="2:19" s="36" customFormat="1" ht="12" customHeight="1">
      <c r="B82" s="122" t="s">
        <v>60</v>
      </c>
      <c r="C82" s="123">
        <v>30362659</v>
      </c>
      <c r="D82" s="123">
        <v>31301231</v>
      </c>
      <c r="E82" s="123">
        <v>31591388</v>
      </c>
      <c r="F82" s="123">
        <v>31259904</v>
      </c>
      <c r="G82" s="123">
        <v>29783190</v>
      </c>
      <c r="H82" s="123">
        <v>31220830</v>
      </c>
      <c r="I82" s="123">
        <v>31779682</v>
      </c>
      <c r="J82" s="123">
        <v>31462347</v>
      </c>
      <c r="K82" s="123">
        <v>32256125</v>
      </c>
      <c r="L82" s="123">
        <v>33978245</v>
      </c>
      <c r="M82" s="49">
        <f t="shared" si="0"/>
        <v>-0.04723987636046483</v>
      </c>
      <c r="N82" s="49">
        <f>(K82-G82)/G82</f>
        <v>0.08303123339037893</v>
      </c>
      <c r="O82" s="49">
        <f t="shared" si="1"/>
        <v>-0.009985468073594947</v>
      </c>
      <c r="P82" s="49">
        <f t="shared" si="1"/>
        <v>0.025229459200866357</v>
      </c>
      <c r="Q82" s="49">
        <f t="shared" si="1"/>
        <v>0.053388930009416816</v>
      </c>
      <c r="R82" s="49">
        <f aca="true" t="shared" si="2" ref="R82:R86">(L82-J82)/J82</f>
        <v>0.07996536304173367</v>
      </c>
      <c r="S82" s="49">
        <f aca="true" t="shared" si="3" ref="S82:S86">(L82-C82)/C82</f>
        <v>0.11908001865054045</v>
      </c>
    </row>
    <row r="83" spans="2:19" s="36" customFormat="1" ht="12" customHeight="1">
      <c r="B83" s="122" t="s">
        <v>56</v>
      </c>
      <c r="C83" s="123">
        <v>16512961</v>
      </c>
      <c r="D83" s="123">
        <v>16531578</v>
      </c>
      <c r="E83" s="123">
        <v>16487412</v>
      </c>
      <c r="F83" s="123">
        <v>16704836</v>
      </c>
      <c r="G83" s="123">
        <v>16005883</v>
      </c>
      <c r="H83" s="123">
        <v>15884333</v>
      </c>
      <c r="I83" s="123">
        <v>16162779</v>
      </c>
      <c r="J83" s="123">
        <v>15679229</v>
      </c>
      <c r="K83" s="123">
        <v>15630482</v>
      </c>
      <c r="L83" s="123">
        <v>15691422</v>
      </c>
      <c r="M83" s="49">
        <f>(G83-F83)/F83</f>
        <v>-0.04184135659877176</v>
      </c>
      <c r="N83" s="49">
        <f>(K83-G83)/G83</f>
        <v>-0.023453938779884873</v>
      </c>
      <c r="O83" s="49">
        <f>(J83-I83)/I83</f>
        <v>-0.029917503666912725</v>
      </c>
      <c r="P83" s="49">
        <f>(K83-J83)/J83</f>
        <v>-0.0031090176691723806</v>
      </c>
      <c r="Q83" s="49">
        <f>(L83-K83)/K83</f>
        <v>0.003898792116583481</v>
      </c>
      <c r="R83" s="49">
        <f t="shared" si="2"/>
        <v>0.000777653033832212</v>
      </c>
      <c r="S83" s="49">
        <f t="shared" si="3"/>
        <v>-0.049751162132581794</v>
      </c>
    </row>
    <row r="84" spans="2:19" s="36" customFormat="1" ht="12" customHeight="1">
      <c r="B84" s="122" t="s">
        <v>59</v>
      </c>
      <c r="C84" s="123">
        <v>14113685</v>
      </c>
      <c r="D84" s="123">
        <v>14771154</v>
      </c>
      <c r="E84" s="123">
        <v>14979515</v>
      </c>
      <c r="F84" s="123">
        <v>14966360</v>
      </c>
      <c r="G84" s="123">
        <v>14590018</v>
      </c>
      <c r="H84" s="123">
        <v>14783772</v>
      </c>
      <c r="I84" s="123">
        <v>14944821</v>
      </c>
      <c r="J84" s="123">
        <v>15052809</v>
      </c>
      <c r="K84" s="123">
        <v>14955832</v>
      </c>
      <c r="L84" s="123">
        <v>15282379</v>
      </c>
      <c r="M84" s="49">
        <f t="shared" si="0"/>
        <v>-0.025145860449701865</v>
      </c>
      <c r="N84" s="49">
        <f aca="true" t="shared" si="4" ref="N84:N86">(K84-G84)/G84</f>
        <v>0.0250728957291211</v>
      </c>
      <c r="O84" s="49">
        <f t="shared" si="1"/>
        <v>0.007225780757093042</v>
      </c>
      <c r="P84" s="49">
        <f t="shared" si="1"/>
        <v>-0.006442452036692952</v>
      </c>
      <c r="Q84" s="49">
        <f t="shared" si="1"/>
        <v>0.02183409120936903</v>
      </c>
      <c r="R84" s="49">
        <f t="shared" si="2"/>
        <v>0.015250974087294936</v>
      </c>
      <c r="S84" s="49">
        <f t="shared" si="3"/>
        <v>0.08280573074997777</v>
      </c>
    </row>
    <row r="85" spans="2:19" s="36" customFormat="1" ht="12" customHeight="1">
      <c r="B85" s="122" t="s">
        <v>58</v>
      </c>
      <c r="C85" s="123">
        <v>12743375</v>
      </c>
      <c r="D85" s="123">
        <v>12847724</v>
      </c>
      <c r="E85" s="123">
        <v>13203980</v>
      </c>
      <c r="F85" s="123">
        <v>13410468</v>
      </c>
      <c r="G85" s="123">
        <v>11396796</v>
      </c>
      <c r="H85" s="123">
        <v>11852110</v>
      </c>
      <c r="I85" s="123">
        <v>12117060</v>
      </c>
      <c r="J85" s="123">
        <v>11745228</v>
      </c>
      <c r="K85" s="123">
        <v>11822622</v>
      </c>
      <c r="L85" s="123">
        <v>12793478</v>
      </c>
      <c r="M85" s="49">
        <f t="shared" si="0"/>
        <v>-0.15015672831104776</v>
      </c>
      <c r="N85" s="49">
        <f t="shared" si="4"/>
        <v>0.03736365904943811</v>
      </c>
      <c r="O85" s="49">
        <f t="shared" si="1"/>
        <v>-0.030686651712544134</v>
      </c>
      <c r="P85" s="49">
        <f t="shared" si="1"/>
        <v>0.006589399541669178</v>
      </c>
      <c r="Q85" s="49">
        <f t="shared" si="1"/>
        <v>0.08211850129353708</v>
      </c>
      <c r="R85" s="49">
        <f t="shared" si="2"/>
        <v>0.08924901244999246</v>
      </c>
      <c r="S85" s="49">
        <f t="shared" si="3"/>
        <v>0.003931689995782122</v>
      </c>
    </row>
    <row r="86" spans="2:19" s="36" customFormat="1" ht="12" customHeight="1">
      <c r="B86" s="122" t="s">
        <v>57</v>
      </c>
      <c r="C86" s="123">
        <v>4905454</v>
      </c>
      <c r="D86" s="123">
        <v>4870704</v>
      </c>
      <c r="E86" s="123">
        <v>4784619</v>
      </c>
      <c r="F86" s="123">
        <v>4927535</v>
      </c>
      <c r="G86" s="123">
        <v>4544004</v>
      </c>
      <c r="H86" s="123">
        <v>4554898</v>
      </c>
      <c r="I86" s="123">
        <v>4612009</v>
      </c>
      <c r="J86" s="123">
        <v>4550757</v>
      </c>
      <c r="K86" s="123">
        <v>4507731</v>
      </c>
      <c r="L86" s="123">
        <v>4543192</v>
      </c>
      <c r="M86" s="49">
        <f t="shared" si="0"/>
        <v>-0.07783425181150413</v>
      </c>
      <c r="N86" s="49">
        <f t="shared" si="4"/>
        <v>-0.007982607409676577</v>
      </c>
      <c r="O86" s="49">
        <f t="shared" si="1"/>
        <v>-0.013280980154201781</v>
      </c>
      <c r="P86" s="49">
        <f t="shared" si="1"/>
        <v>-0.009454690725081564</v>
      </c>
      <c r="Q86" s="49">
        <f t="shared" si="1"/>
        <v>0.007866707219219603</v>
      </c>
      <c r="R86" s="49">
        <f t="shared" si="2"/>
        <v>-0.0016623607896444482</v>
      </c>
      <c r="S86" s="49">
        <f t="shared" si="3"/>
        <v>-0.07384882214775636</v>
      </c>
    </row>
    <row r="87" spans="2:12" s="36" customFormat="1" ht="12" customHeight="1">
      <c r="B87" s="122" t="s">
        <v>55</v>
      </c>
      <c r="C87" s="124" t="s">
        <v>43</v>
      </c>
      <c r="D87" s="124" t="s">
        <v>43</v>
      </c>
      <c r="E87" s="124" t="s">
        <v>43</v>
      </c>
      <c r="F87" s="124" t="s">
        <v>43</v>
      </c>
      <c r="G87" s="124" t="s">
        <v>43</v>
      </c>
      <c r="H87" s="124" t="s">
        <v>43</v>
      </c>
      <c r="I87" s="124" t="s">
        <v>43</v>
      </c>
      <c r="J87" s="124" t="s">
        <v>43</v>
      </c>
      <c r="K87" s="124" t="s">
        <v>43</v>
      </c>
      <c r="L87" s="124" t="s">
        <v>43</v>
      </c>
    </row>
    <row r="88" s="36" customFormat="1" ht="12" customHeight="1"/>
    <row r="89" spans="2:12" s="36" customFormat="1" ht="12" customHeight="1">
      <c r="B89" s="119" t="s">
        <v>90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2:12" s="36" customFormat="1" ht="12" customHeight="1">
      <c r="B90" s="119" t="s">
        <v>43</v>
      </c>
      <c r="C90" s="119" t="s">
        <v>53</v>
      </c>
      <c r="D90" s="120"/>
      <c r="E90" s="120"/>
      <c r="F90" s="120"/>
      <c r="G90" s="120"/>
      <c r="H90" s="120"/>
      <c r="I90" s="120"/>
      <c r="J90" s="120"/>
      <c r="K90" s="120"/>
      <c r="L90" s="120"/>
    </row>
    <row r="91" s="36" customFormat="1" ht="12" customHeight="1"/>
    <row r="92" spans="2:12" s="36" customFormat="1" ht="12" customHeight="1">
      <c r="B92" s="122" t="s">
        <v>116</v>
      </c>
      <c r="C92" s="122" t="s">
        <v>54</v>
      </c>
      <c r="D92" s="122" t="s">
        <v>54</v>
      </c>
      <c r="E92" s="122" t="s">
        <v>54</v>
      </c>
      <c r="F92" s="122" t="s">
        <v>54</v>
      </c>
      <c r="G92" s="122" t="s">
        <v>54</v>
      </c>
      <c r="H92" s="122" t="s">
        <v>54</v>
      </c>
      <c r="I92" s="122" t="s">
        <v>54</v>
      </c>
      <c r="J92" s="122" t="s">
        <v>54</v>
      </c>
      <c r="K92" s="122" t="s">
        <v>54</v>
      </c>
      <c r="L92" s="122" t="s">
        <v>54</v>
      </c>
    </row>
    <row r="93" spans="2:12" s="36" customFormat="1" ht="12" customHeight="1">
      <c r="B93" s="122" t="s">
        <v>167</v>
      </c>
      <c r="C93" s="122" t="s">
        <v>157</v>
      </c>
      <c r="D93" s="122" t="s">
        <v>121</v>
      </c>
      <c r="E93" s="122" t="s">
        <v>122</v>
      </c>
      <c r="F93" s="122" t="s">
        <v>123</v>
      </c>
      <c r="G93" s="122" t="s">
        <v>124</v>
      </c>
      <c r="H93" s="122" t="s">
        <v>46</v>
      </c>
      <c r="I93" s="122" t="s">
        <v>118</v>
      </c>
      <c r="J93" s="122" t="s">
        <v>119</v>
      </c>
      <c r="K93" s="122" t="s">
        <v>136</v>
      </c>
      <c r="L93" s="122">
        <v>2014</v>
      </c>
    </row>
    <row r="94" spans="2:12" s="36" customFormat="1" ht="12" customHeight="1">
      <c r="B94" s="122" t="s">
        <v>137</v>
      </c>
      <c r="C94" s="125">
        <f aca="true" t="shared" si="5" ref="C94:L94">C82/1000000</f>
        <v>30.362659</v>
      </c>
      <c r="D94" s="125">
        <f t="shared" si="5"/>
        <v>31.301231</v>
      </c>
      <c r="E94" s="125">
        <f t="shared" si="5"/>
        <v>31.591388</v>
      </c>
      <c r="F94" s="125">
        <f t="shared" si="5"/>
        <v>31.259904</v>
      </c>
      <c r="G94" s="125">
        <f t="shared" si="5"/>
        <v>29.78319</v>
      </c>
      <c r="H94" s="125">
        <f t="shared" si="5"/>
        <v>31.22083</v>
      </c>
      <c r="I94" s="125">
        <f t="shared" si="5"/>
        <v>31.779682</v>
      </c>
      <c r="J94" s="125">
        <f t="shared" si="5"/>
        <v>31.462347</v>
      </c>
      <c r="K94" s="125">
        <f t="shared" si="5"/>
        <v>32.256125</v>
      </c>
      <c r="L94" s="125">
        <f t="shared" si="5"/>
        <v>33.978245</v>
      </c>
    </row>
    <row r="95" spans="2:12" s="36" customFormat="1" ht="12" customHeight="1">
      <c r="B95" s="122" t="s">
        <v>29</v>
      </c>
      <c r="C95" s="125">
        <f aca="true" t="shared" si="6" ref="C95:L95">C83/1000000</f>
        <v>16.512961</v>
      </c>
      <c r="D95" s="125">
        <f t="shared" si="6"/>
        <v>16.531578</v>
      </c>
      <c r="E95" s="125">
        <f t="shared" si="6"/>
        <v>16.487412</v>
      </c>
      <c r="F95" s="125">
        <f t="shared" si="6"/>
        <v>16.704836</v>
      </c>
      <c r="G95" s="125">
        <f t="shared" si="6"/>
        <v>16.005883</v>
      </c>
      <c r="H95" s="125">
        <f t="shared" si="6"/>
        <v>15.884333</v>
      </c>
      <c r="I95" s="125">
        <f t="shared" si="6"/>
        <v>16.162779</v>
      </c>
      <c r="J95" s="125">
        <f t="shared" si="6"/>
        <v>15.679229</v>
      </c>
      <c r="K95" s="125">
        <f t="shared" si="6"/>
        <v>15.630482</v>
      </c>
      <c r="L95" s="125">
        <f t="shared" si="6"/>
        <v>15.691422</v>
      </c>
    </row>
    <row r="96" spans="2:12" s="36" customFormat="1" ht="12" customHeight="1">
      <c r="B96" s="122" t="s">
        <v>193</v>
      </c>
      <c r="C96" s="125">
        <f aca="true" t="shared" si="7" ref="C96:L96">C84/1000000</f>
        <v>14.113685</v>
      </c>
      <c r="D96" s="125">
        <f t="shared" si="7"/>
        <v>14.771154</v>
      </c>
      <c r="E96" s="125">
        <f t="shared" si="7"/>
        <v>14.979515</v>
      </c>
      <c r="F96" s="125">
        <f t="shared" si="7"/>
        <v>14.96636</v>
      </c>
      <c r="G96" s="125">
        <f t="shared" si="7"/>
        <v>14.590018</v>
      </c>
      <c r="H96" s="125">
        <f t="shared" si="7"/>
        <v>14.783772</v>
      </c>
      <c r="I96" s="125">
        <f t="shared" si="7"/>
        <v>14.944821</v>
      </c>
      <c r="J96" s="125">
        <f t="shared" si="7"/>
        <v>15.052809</v>
      </c>
      <c r="K96" s="125">
        <f t="shared" si="7"/>
        <v>14.955832</v>
      </c>
      <c r="L96" s="125">
        <f t="shared" si="7"/>
        <v>15.282379</v>
      </c>
    </row>
    <row r="97" spans="2:12" s="36" customFormat="1" ht="12" customHeight="1">
      <c r="B97" s="122" t="s">
        <v>194</v>
      </c>
      <c r="C97" s="125">
        <f aca="true" t="shared" si="8" ref="C97:L97">C85/1000000</f>
        <v>12.743375</v>
      </c>
      <c r="D97" s="125">
        <f t="shared" si="8"/>
        <v>12.847724</v>
      </c>
      <c r="E97" s="125">
        <f t="shared" si="8"/>
        <v>13.20398</v>
      </c>
      <c r="F97" s="125">
        <f t="shared" si="8"/>
        <v>13.410468</v>
      </c>
      <c r="G97" s="125">
        <f t="shared" si="8"/>
        <v>11.396796</v>
      </c>
      <c r="H97" s="125">
        <f t="shared" si="8"/>
        <v>11.85211</v>
      </c>
      <c r="I97" s="125">
        <f t="shared" si="8"/>
        <v>12.11706</v>
      </c>
      <c r="J97" s="125">
        <f t="shared" si="8"/>
        <v>11.745228</v>
      </c>
      <c r="K97" s="125">
        <f t="shared" si="8"/>
        <v>11.822622</v>
      </c>
      <c r="L97" s="125">
        <f t="shared" si="8"/>
        <v>12.793478</v>
      </c>
    </row>
    <row r="98" spans="2:12" s="36" customFormat="1" ht="12" customHeight="1">
      <c r="B98" s="122" t="s">
        <v>138</v>
      </c>
      <c r="C98" s="125">
        <f aca="true" t="shared" si="9" ref="C98:L98">C86/1000000</f>
        <v>4.905454</v>
      </c>
      <c r="D98" s="125">
        <f t="shared" si="9"/>
        <v>4.870704</v>
      </c>
      <c r="E98" s="125">
        <f t="shared" si="9"/>
        <v>4.784619</v>
      </c>
      <c r="F98" s="125">
        <f t="shared" si="9"/>
        <v>4.927535</v>
      </c>
      <c r="G98" s="125">
        <f t="shared" si="9"/>
        <v>4.544004</v>
      </c>
      <c r="H98" s="125">
        <f t="shared" si="9"/>
        <v>4.554898</v>
      </c>
      <c r="I98" s="125">
        <f t="shared" si="9"/>
        <v>4.612009</v>
      </c>
      <c r="J98" s="125">
        <f t="shared" si="9"/>
        <v>4.550757</v>
      </c>
      <c r="K98" s="125">
        <f t="shared" si="9"/>
        <v>4.507731</v>
      </c>
      <c r="L98" s="125">
        <f t="shared" si="9"/>
        <v>4.543192</v>
      </c>
    </row>
    <row r="99" s="36" customFormat="1" ht="12" customHeight="1"/>
    <row r="100" spans="2:12" s="36" customFormat="1" ht="12" customHeight="1">
      <c r="B100" s="122" t="s">
        <v>55</v>
      </c>
      <c r="C100" s="123" t="s">
        <v>43</v>
      </c>
      <c r="D100" s="124" t="s">
        <v>43</v>
      </c>
      <c r="E100" s="124" t="s">
        <v>43</v>
      </c>
      <c r="F100" s="124" t="s">
        <v>43</v>
      </c>
      <c r="G100" s="124" t="s">
        <v>43</v>
      </c>
      <c r="H100" s="124" t="s">
        <v>43</v>
      </c>
      <c r="I100" s="124" t="s">
        <v>43</v>
      </c>
      <c r="J100" s="124" t="s">
        <v>43</v>
      </c>
      <c r="K100" s="124" t="s">
        <v>43</v>
      </c>
      <c r="L100" s="124" t="s">
        <v>43</v>
      </c>
    </row>
    <row r="101" spans="2:12" s="36" customFormat="1" ht="12" customHeight="1">
      <c r="B101" s="122" t="s">
        <v>61</v>
      </c>
      <c r="C101" s="125">
        <f aca="true" t="shared" si="10" ref="C101:L101">C81/1000000</f>
        <v>78.966076</v>
      </c>
      <c r="D101" s="125">
        <f t="shared" si="10"/>
        <v>80.545969</v>
      </c>
      <c r="E101" s="125">
        <f t="shared" si="10"/>
        <v>81.311912</v>
      </c>
      <c r="F101" s="125">
        <f t="shared" si="10"/>
        <v>81.513668</v>
      </c>
      <c r="G101" s="125">
        <f t="shared" si="10"/>
        <v>76.592661</v>
      </c>
      <c r="H101" s="125">
        <f t="shared" si="10"/>
        <v>78.537985</v>
      </c>
      <c r="I101" s="125">
        <f t="shared" si="10"/>
        <v>79.905459</v>
      </c>
      <c r="J101" s="125">
        <f t="shared" si="10"/>
        <v>78.697083</v>
      </c>
      <c r="K101" s="125">
        <f t="shared" si="10"/>
        <v>79.382805</v>
      </c>
      <c r="L101" s="125">
        <f t="shared" si="10"/>
        <v>82.501766</v>
      </c>
    </row>
    <row r="102" s="36" customFormat="1" ht="12" customHeight="1"/>
    <row r="103" s="36" customFormat="1" ht="12" customHeight="1"/>
    <row r="104" s="36" customFormat="1" ht="12" customHeight="1"/>
    <row r="105" s="36" customFormat="1" ht="12" customHeight="1"/>
    <row r="106" s="36" customFormat="1" ht="12" customHeight="1"/>
    <row r="107" s="36" customFormat="1" ht="12" customHeight="1"/>
    <row r="108" s="36" customFormat="1" ht="12" customHeight="1"/>
    <row r="109" s="36" customFormat="1" ht="12" customHeight="1"/>
    <row r="110" s="36" customFormat="1" ht="12" customHeight="1"/>
    <row r="111" s="36" customFormat="1" ht="12" customHeight="1"/>
    <row r="112" s="36" customFormat="1" ht="12" customHeight="1"/>
    <row r="113" s="36" customFormat="1" ht="12" customHeight="1"/>
    <row r="114" s="36" customFormat="1" ht="12" customHeight="1"/>
    <row r="115" s="36" customFormat="1" ht="12" customHeight="1"/>
    <row r="116" s="36" customFormat="1" ht="12" customHeight="1"/>
    <row r="117" s="36" customFormat="1" ht="12" customHeight="1"/>
    <row r="118" s="36" customFormat="1" ht="12" customHeight="1"/>
    <row r="119" s="36" customFormat="1" ht="12" customHeight="1"/>
    <row r="120" s="36" customFormat="1" ht="12" customHeight="1"/>
    <row r="121" s="36" customFormat="1" ht="12" customHeight="1"/>
    <row r="122" s="36" customFormat="1" ht="12" customHeight="1"/>
    <row r="123" s="36" customFormat="1" ht="12" customHeight="1"/>
    <row r="124" s="36" customFormat="1" ht="12" customHeight="1"/>
    <row r="125" s="36" customFormat="1" ht="12" customHeight="1"/>
    <row r="126" s="36" customFormat="1" ht="12" customHeight="1"/>
    <row r="127" s="36" customFormat="1" ht="12" customHeight="1"/>
    <row r="128" s="36" customFormat="1" ht="12" customHeight="1"/>
    <row r="129" s="36" customFormat="1" ht="12" customHeight="1"/>
    <row r="130" s="36" customFormat="1" ht="12" customHeight="1"/>
    <row r="131" s="36" customFormat="1" ht="12" customHeight="1"/>
    <row r="132" s="36" customFormat="1" ht="12" customHeight="1"/>
    <row r="133" s="36" customFormat="1" ht="12" customHeight="1"/>
    <row r="134" s="36" customFormat="1" ht="12" customHeight="1"/>
    <row r="135" s="36" customFormat="1" ht="12" customHeight="1"/>
    <row r="136" s="36" customFormat="1" ht="12" customHeight="1"/>
    <row r="137" s="36" customFormat="1" ht="12" customHeight="1"/>
    <row r="138" s="36" customFormat="1" ht="12" customHeight="1"/>
    <row r="139" s="36" customFormat="1" ht="12" customHeight="1"/>
    <row r="140" s="36" customFormat="1" ht="12" customHeight="1"/>
    <row r="141" s="36" customFormat="1" ht="12" customHeight="1"/>
    <row r="142" s="36" customFormat="1" ht="12" customHeight="1"/>
    <row r="143" s="36" customFormat="1" ht="12" customHeight="1"/>
    <row r="144" s="36" customFormat="1" ht="12" customHeight="1"/>
    <row r="145" s="36" customFormat="1" ht="12" customHeight="1"/>
    <row r="146" s="36" customFormat="1" ht="12" customHeight="1"/>
    <row r="147" s="36" customFormat="1" ht="12" customHeight="1"/>
    <row r="148" s="36" customFormat="1" ht="12" customHeight="1"/>
    <row r="149" s="36" customFormat="1" ht="12" customHeight="1"/>
    <row r="150" s="36" customFormat="1" ht="12" customHeight="1"/>
    <row r="151" s="36" customFormat="1" ht="12" customHeight="1"/>
    <row r="152" s="36" customFormat="1" ht="12" customHeight="1"/>
    <row r="153" s="36" customFormat="1" ht="12" customHeight="1"/>
    <row r="154" s="36" customFormat="1" ht="12" customHeight="1"/>
    <row r="155" s="36" customFormat="1" ht="12" customHeight="1"/>
    <row r="156" s="36" customFormat="1" ht="12" customHeight="1"/>
    <row r="157" s="36" customFormat="1" ht="12" customHeight="1"/>
    <row r="158" s="36" customFormat="1" ht="12" customHeight="1"/>
    <row r="159" s="36" customFormat="1" ht="12" customHeight="1"/>
    <row r="160" s="36" customFormat="1" ht="12" customHeight="1"/>
    <row r="161" s="36" customFormat="1" ht="12" customHeight="1"/>
    <row r="162" s="36" customFormat="1" ht="12" customHeight="1"/>
    <row r="163" s="36" customFormat="1" ht="12" customHeight="1"/>
    <row r="164" s="36" customFormat="1" ht="12" customHeight="1"/>
    <row r="165" s="36" customFormat="1" ht="12" customHeight="1"/>
    <row r="166" s="36" customFormat="1" ht="12" customHeight="1"/>
    <row r="167" s="36" customFormat="1" ht="12" customHeight="1"/>
    <row r="168" s="36" customFormat="1" ht="12" customHeight="1"/>
    <row r="169" s="36" customFormat="1" ht="12" customHeight="1"/>
    <row r="170" s="36" customFormat="1" ht="12" customHeight="1"/>
    <row r="171" s="36" customFormat="1" ht="12" customHeight="1"/>
    <row r="172" s="36" customFormat="1" ht="12" customHeight="1"/>
    <row r="173" s="36" customFormat="1" ht="12" customHeight="1"/>
    <row r="174" s="36" customFormat="1" ht="12" customHeight="1"/>
    <row r="175" s="36" customFormat="1" ht="12" customHeight="1"/>
    <row r="176" s="36" customFormat="1" ht="12" customHeight="1"/>
    <row r="177" s="36" customFormat="1" ht="12" customHeight="1"/>
    <row r="178" s="36" customFormat="1" ht="12" customHeight="1"/>
    <row r="179" s="36" customFormat="1" ht="12" customHeight="1"/>
    <row r="180" s="36" customFormat="1" ht="12" customHeight="1"/>
    <row r="181" s="36" customFormat="1" ht="12" customHeight="1"/>
    <row r="182" s="36" customFormat="1" ht="12" customHeight="1"/>
    <row r="183" s="36" customFormat="1" ht="12" customHeight="1"/>
    <row r="184" s="36" customFormat="1" ht="12" customHeight="1"/>
    <row r="185" s="36" customFormat="1" ht="12" customHeight="1"/>
    <row r="186" s="36" customFormat="1" ht="12" customHeight="1"/>
    <row r="187" s="36" customFormat="1" ht="12" customHeight="1"/>
    <row r="188" s="36" customFormat="1" ht="12" customHeight="1"/>
    <row r="189" s="36" customFormat="1" ht="12" customHeight="1"/>
    <row r="190" s="36" customFormat="1" ht="12" customHeight="1"/>
    <row r="191" s="36" customFormat="1" ht="12" customHeight="1"/>
    <row r="192" s="36" customFormat="1" ht="12" customHeight="1"/>
    <row r="193" s="36" customFormat="1" ht="12" customHeight="1"/>
    <row r="194" s="36" customFormat="1" ht="12" customHeight="1"/>
    <row r="195" s="36" customFormat="1" ht="12" customHeight="1"/>
    <row r="196" s="36" customFormat="1" ht="12" customHeight="1"/>
    <row r="197" s="36" customFormat="1" ht="12" customHeight="1"/>
    <row r="198" s="36" customFormat="1" ht="12" customHeight="1"/>
    <row r="199" s="36" customFormat="1" ht="12" customHeight="1"/>
    <row r="200" s="36" customFormat="1" ht="12" customHeight="1"/>
    <row r="201" s="36" customFormat="1" ht="12" customHeight="1"/>
    <row r="202" s="36" customFormat="1" ht="12" customHeight="1"/>
    <row r="203" s="36" customFormat="1" ht="12" customHeight="1"/>
    <row r="204" s="36" customFormat="1" ht="12" customHeight="1"/>
    <row r="205" s="36" customFormat="1" ht="12" customHeight="1"/>
    <row r="206" s="36" customFormat="1" ht="12" customHeight="1"/>
    <row r="207" s="36" customFormat="1" ht="12" customHeight="1"/>
    <row r="208" s="36" customFormat="1" ht="12" customHeight="1"/>
    <row r="209" s="36" customFormat="1" ht="12" customHeight="1"/>
    <row r="210" s="36" customFormat="1" ht="12" customHeight="1"/>
    <row r="211" s="36" customFormat="1" ht="12" customHeight="1"/>
    <row r="212" s="36" customFormat="1" ht="12" customHeight="1"/>
    <row r="213" s="36" customFormat="1" ht="12" customHeight="1"/>
    <row r="214" s="36" customFormat="1" ht="12" customHeight="1"/>
    <row r="215" s="36" customFormat="1" ht="12" customHeight="1"/>
    <row r="216" s="36" customFormat="1" ht="12" customHeight="1"/>
    <row r="217" s="36" customFormat="1" ht="12" customHeight="1"/>
    <row r="218" s="36" customFormat="1" ht="12" customHeight="1"/>
    <row r="219" s="36" customFormat="1" ht="12" customHeight="1"/>
    <row r="220" s="36" customFormat="1" ht="12" customHeight="1"/>
    <row r="221" s="36" customFormat="1" ht="12" customHeight="1"/>
    <row r="222" s="36" customFormat="1" ht="12" customHeight="1"/>
    <row r="223" s="36" customFormat="1" ht="12" customHeight="1"/>
    <row r="224" s="36" customFormat="1" ht="12" customHeight="1"/>
    <row r="225" s="36" customFormat="1" ht="12" customHeight="1"/>
    <row r="226" s="36" customFormat="1" ht="12" customHeight="1"/>
    <row r="227" s="36" customFormat="1" ht="12" customHeight="1"/>
    <row r="228" s="36" customFormat="1" ht="12" customHeight="1"/>
    <row r="229" s="36" customFormat="1" ht="12" customHeight="1"/>
    <row r="230" s="36" customFormat="1" ht="12" customHeight="1"/>
    <row r="231" s="36" customFormat="1" ht="12" customHeight="1"/>
    <row r="232" s="36" customFormat="1" ht="12" customHeight="1"/>
    <row r="233" s="36" customFormat="1" ht="12" customHeight="1"/>
    <row r="234" s="36" customFormat="1" ht="12" customHeight="1"/>
    <row r="235" s="36" customFormat="1" ht="12" customHeight="1"/>
    <row r="236" s="36" customFormat="1" ht="12" customHeight="1"/>
    <row r="237" s="36" customFormat="1" ht="12" customHeight="1"/>
    <row r="238" s="36" customFormat="1" ht="12" customHeight="1"/>
    <row r="239" s="36" customFormat="1" ht="12" customHeight="1"/>
    <row r="240" s="36" customFormat="1" ht="12" customHeight="1"/>
    <row r="241" s="36" customFormat="1" ht="12" customHeight="1"/>
    <row r="242" s="36" customFormat="1" ht="12" customHeight="1"/>
    <row r="243" s="36" customFormat="1" ht="12" customHeight="1"/>
    <row r="244" s="36" customFormat="1" ht="12" customHeight="1"/>
    <row r="245" s="36" customFormat="1" ht="12" customHeight="1"/>
    <row r="246" s="36" customFormat="1" ht="12" customHeight="1"/>
    <row r="247" s="36" customFormat="1" ht="12" customHeight="1"/>
    <row r="248" s="36" customFormat="1" ht="12" customHeight="1"/>
    <row r="249" s="36" customFormat="1" ht="12" customHeight="1"/>
    <row r="250" s="36" customFormat="1" ht="12" customHeight="1"/>
    <row r="251" s="36" customFormat="1" ht="12" customHeight="1"/>
    <row r="252" s="36" customFormat="1" ht="12" customHeight="1"/>
    <row r="253" s="36" customFormat="1" ht="12" customHeight="1"/>
    <row r="254" s="36" customFormat="1" ht="12" customHeight="1"/>
    <row r="255" s="36" customFormat="1" ht="12" customHeight="1"/>
    <row r="256" s="36" customFormat="1" ht="12" customHeight="1"/>
    <row r="257" s="36" customFormat="1" ht="12" customHeight="1"/>
    <row r="258" s="36" customFormat="1" ht="12" customHeight="1"/>
    <row r="259" s="36" customFormat="1" ht="12" customHeight="1"/>
    <row r="260" s="36" customFormat="1" ht="12" customHeight="1"/>
    <row r="261" s="36" customFormat="1" ht="12" customHeight="1"/>
    <row r="262" s="36" customFormat="1" ht="12" customHeight="1"/>
    <row r="263" s="36" customFormat="1" ht="12" customHeight="1"/>
    <row r="264" s="36" customFormat="1" ht="12" customHeight="1"/>
    <row r="265" s="36" customFormat="1" ht="12" customHeight="1"/>
    <row r="266" s="36" customFormat="1" ht="12" customHeight="1"/>
    <row r="267" s="36" customFormat="1" ht="12" customHeight="1"/>
    <row r="268" s="36" customFormat="1" ht="12" customHeight="1"/>
    <row r="269" s="36" customFormat="1" ht="12" customHeight="1"/>
    <row r="270" s="36" customFormat="1" ht="12" customHeight="1"/>
    <row r="271" s="36" customFormat="1" ht="12" customHeight="1"/>
    <row r="272" s="36" customFormat="1" ht="12" customHeight="1"/>
    <row r="273" s="36" customFormat="1" ht="12" customHeight="1"/>
    <row r="274" s="36" customFormat="1" ht="12" customHeight="1"/>
    <row r="275" s="36" customFormat="1" ht="12" customHeight="1"/>
    <row r="276" s="36" customFormat="1" ht="12" customHeight="1"/>
    <row r="277" s="36" customFormat="1" ht="12" customHeight="1"/>
    <row r="278" s="36" customFormat="1" ht="12" customHeight="1"/>
    <row r="279" s="36" customFormat="1" ht="12" customHeight="1"/>
    <row r="280" s="36" customFormat="1" ht="12" customHeight="1"/>
    <row r="281" s="36" customFormat="1" ht="12" customHeight="1"/>
    <row r="282" s="36" customFormat="1" ht="12" customHeight="1"/>
    <row r="283" s="36" customFormat="1" ht="12" customHeight="1"/>
    <row r="284" s="36" customFormat="1" ht="12" customHeight="1"/>
    <row r="285" s="36" customFormat="1" ht="12" customHeight="1"/>
    <row r="286" s="36" customFormat="1" ht="12" customHeight="1"/>
    <row r="287" s="36" customFormat="1" ht="12" customHeight="1"/>
    <row r="288" s="36" customFormat="1" ht="12" customHeight="1"/>
    <row r="289" s="36" customFormat="1" ht="12" customHeight="1"/>
    <row r="290" s="36" customFormat="1" ht="12" customHeight="1"/>
  </sheetData>
  <mergeCells count="1">
    <mergeCell ref="B29:K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83"/>
  <sheetViews>
    <sheetView showGridLines="0" workbookViewId="0" topLeftCell="A1">
      <selection activeCell="D38" sqref="D38"/>
    </sheetView>
  </sheetViews>
  <sheetFormatPr defaultColWidth="9.140625" defaultRowHeight="12.75"/>
  <cols>
    <col min="1" max="16384" width="9.140625" style="4" customWidth="1"/>
  </cols>
  <sheetData>
    <row r="2" ht="12.75">
      <c r="B2" s="75" t="s">
        <v>213</v>
      </c>
    </row>
    <row r="3" ht="12.75">
      <c r="B3" s="4" t="s">
        <v>199</v>
      </c>
    </row>
    <row r="6" ht="12.75">
      <c r="S6" s="12"/>
    </row>
    <row r="7" spans="13:19" ht="12.75">
      <c r="M7" s="9"/>
      <c r="N7" s="9"/>
      <c r="O7" s="9"/>
      <c r="P7" s="9"/>
      <c r="R7" s="12"/>
      <c r="S7" s="12"/>
    </row>
    <row r="8" spans="15:19" ht="12.75">
      <c r="O8" s="12"/>
      <c r="P8" s="12"/>
      <c r="Q8" s="12"/>
      <c r="R8" s="12"/>
      <c r="S8" s="12"/>
    </row>
    <row r="9" spans="15:19" ht="12.75">
      <c r="O9" s="12"/>
      <c r="P9" s="12"/>
      <c r="Q9" s="12"/>
      <c r="R9" s="12"/>
      <c r="S9" s="12"/>
    </row>
    <row r="10" spans="15:19" ht="12.75">
      <c r="O10" s="12"/>
      <c r="P10" s="12"/>
      <c r="Q10" s="12"/>
      <c r="R10" s="12"/>
      <c r="S10" s="12"/>
    </row>
    <row r="11" spans="15:19" ht="12.75">
      <c r="O11" s="12"/>
      <c r="P11" s="12"/>
      <c r="Q11" s="12"/>
      <c r="R11" s="12"/>
      <c r="S11" s="12"/>
    </row>
    <row r="12" spans="15:19" ht="12.75">
      <c r="O12" s="12"/>
      <c r="P12" s="12"/>
      <c r="Q12" s="12"/>
      <c r="R12" s="12"/>
      <c r="S12" s="12"/>
    </row>
    <row r="13" spans="15:19" ht="12.75">
      <c r="O13" s="12"/>
      <c r="P13" s="12"/>
      <c r="Q13" s="12"/>
      <c r="R13" s="12"/>
      <c r="S13" s="12"/>
    </row>
    <row r="14" spans="15:19" ht="12.75">
      <c r="O14" s="12"/>
      <c r="P14" s="12"/>
      <c r="Q14" s="12"/>
      <c r="R14" s="12"/>
      <c r="S14" s="12"/>
    </row>
    <row r="15" spans="15:19" ht="12.75">
      <c r="O15" s="12"/>
      <c r="P15" s="12"/>
      <c r="Q15" s="12"/>
      <c r="R15" s="12"/>
      <c r="S15" s="12"/>
    </row>
    <row r="16" spans="15:19" ht="12.75">
      <c r="O16" s="12"/>
      <c r="P16" s="12"/>
      <c r="Q16" s="12"/>
      <c r="R16" s="12"/>
      <c r="S16" s="12"/>
    </row>
    <row r="17" spans="15:19" ht="12.75">
      <c r="O17" s="12"/>
      <c r="P17" s="12"/>
      <c r="Q17" s="12"/>
      <c r="R17" s="12"/>
      <c r="S17" s="12"/>
    </row>
    <row r="18" spans="15:19" ht="12.75">
      <c r="O18" s="12"/>
      <c r="P18" s="12"/>
      <c r="Q18" s="12"/>
      <c r="R18" s="12"/>
      <c r="S18" s="12"/>
    </row>
    <row r="19" spans="15:19" ht="12.75">
      <c r="O19" s="12"/>
      <c r="P19" s="12"/>
      <c r="Q19" s="12"/>
      <c r="R19" s="12"/>
      <c r="S19" s="12"/>
    </row>
    <row r="20" spans="15:19" ht="12.75">
      <c r="O20" s="12"/>
      <c r="P20" s="12"/>
      <c r="Q20" s="12"/>
      <c r="R20" s="12"/>
      <c r="S20" s="12"/>
    </row>
    <row r="21" spans="15:19" ht="12.75">
      <c r="O21" s="12"/>
      <c r="P21" s="12"/>
      <c r="Q21" s="12"/>
      <c r="R21" s="12"/>
      <c r="S21" s="12"/>
    </row>
    <row r="22" spans="15:19" ht="12.75">
      <c r="O22" s="12"/>
      <c r="P22" s="12"/>
      <c r="Q22" s="12"/>
      <c r="R22" s="12"/>
      <c r="S22" s="12"/>
    </row>
    <row r="23" spans="15:19" ht="12.75">
      <c r="O23" s="12"/>
      <c r="P23" s="12"/>
      <c r="Q23" s="12"/>
      <c r="R23" s="12"/>
      <c r="S23" s="12"/>
    </row>
    <row r="24" spans="15:19" ht="12.75">
      <c r="O24" s="12"/>
      <c r="P24" s="12"/>
      <c r="Q24" s="12"/>
      <c r="R24" s="12"/>
      <c r="S24" s="12"/>
    </row>
    <row r="25" spans="15:19" ht="12.75">
      <c r="O25" s="12"/>
      <c r="P25" s="12"/>
      <c r="Q25" s="12"/>
      <c r="R25" s="12"/>
      <c r="S25" s="12"/>
    </row>
    <row r="26" spans="15:19" ht="12.75">
      <c r="O26" s="12"/>
      <c r="P26" s="12"/>
      <c r="Q26" s="12"/>
      <c r="R26" s="12"/>
      <c r="S26" s="12"/>
    </row>
    <row r="27" spans="15:19" ht="12.75">
      <c r="O27" s="12"/>
      <c r="P27" s="12"/>
      <c r="Q27" s="12"/>
      <c r="R27" s="12"/>
      <c r="S27" s="12"/>
    </row>
    <row r="28" spans="15:19" ht="12.75">
      <c r="O28" s="12"/>
      <c r="P28" s="12"/>
      <c r="Q28" s="12"/>
      <c r="R28" s="12"/>
      <c r="S28" s="12"/>
    </row>
    <row r="29" spans="2:19" ht="18.75" customHeight="1">
      <c r="B29" s="192" t="s">
        <v>228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O29" s="12"/>
      <c r="P29" s="12"/>
      <c r="Q29" s="12"/>
      <c r="R29" s="12"/>
      <c r="S29" s="12"/>
    </row>
    <row r="30" spans="2:19" ht="6.75" customHeight="1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O30" s="12"/>
      <c r="P30" s="12"/>
      <c r="Q30" s="12"/>
      <c r="R30" s="12"/>
      <c r="S30" s="12"/>
    </row>
    <row r="31" spans="2:19" ht="12.75">
      <c r="B31" s="1" t="s">
        <v>120</v>
      </c>
      <c r="L31" s="65"/>
      <c r="O31" s="12"/>
      <c r="P31" s="12"/>
      <c r="Q31" s="12"/>
      <c r="R31" s="12"/>
      <c r="S31" s="12"/>
    </row>
    <row r="55" s="36" customFormat="1" ht="12.75"/>
    <row r="56" s="36" customFormat="1" ht="12.75"/>
    <row r="57" s="36" customFormat="1" ht="12.75">
      <c r="B57" s="68" t="s">
        <v>135</v>
      </c>
    </row>
    <row r="58" s="36" customFormat="1" ht="12.75">
      <c r="B58" s="36" t="s">
        <v>172</v>
      </c>
    </row>
    <row r="59" s="36" customFormat="1" ht="12.75"/>
    <row r="60" s="36" customFormat="1" ht="12.75"/>
    <row r="61" s="36" customFormat="1" ht="12.75"/>
    <row r="62" spans="2:10" ht="12.75">
      <c r="B62" s="119" t="s">
        <v>166</v>
      </c>
      <c r="C62" s="120"/>
      <c r="D62" s="120"/>
      <c r="E62" s="120"/>
      <c r="F62" s="3"/>
      <c r="G62" s="3"/>
      <c r="H62" s="3"/>
      <c r="I62" s="3"/>
      <c r="J62" s="3"/>
    </row>
    <row r="64" spans="2:10" ht="12.75">
      <c r="B64" s="119" t="s">
        <v>66</v>
      </c>
      <c r="C64" s="121">
        <v>42825.78519675926</v>
      </c>
      <c r="D64" s="120"/>
      <c r="E64" s="120"/>
      <c r="F64" s="3"/>
      <c r="G64" s="3"/>
      <c r="H64" s="3"/>
      <c r="I64" s="3"/>
      <c r="J64" s="3"/>
    </row>
    <row r="65" spans="2:10" ht="12.75">
      <c r="B65" s="119" t="s">
        <v>65</v>
      </c>
      <c r="C65" s="121">
        <v>42863.68411565972</v>
      </c>
      <c r="D65" s="120"/>
      <c r="E65" s="120"/>
      <c r="F65" s="3"/>
      <c r="G65" s="3"/>
      <c r="H65" s="3"/>
      <c r="I65" s="3"/>
      <c r="J65" s="3"/>
    </row>
    <row r="66" spans="2:10" ht="12.75">
      <c r="B66" s="119" t="s">
        <v>95</v>
      </c>
      <c r="C66" s="119" t="s">
        <v>52</v>
      </c>
      <c r="D66" s="120"/>
      <c r="E66" s="120"/>
      <c r="F66" s="3"/>
      <c r="G66" s="3"/>
      <c r="H66" s="3"/>
      <c r="I66" s="3"/>
      <c r="J66" s="3"/>
    </row>
    <row r="68" spans="2:10" ht="12.75">
      <c r="B68" s="119" t="s">
        <v>125</v>
      </c>
      <c r="C68" s="119" t="s">
        <v>64</v>
      </c>
      <c r="D68" s="120"/>
      <c r="E68" s="120"/>
      <c r="F68" s="3"/>
      <c r="G68" s="3"/>
      <c r="H68" s="3"/>
      <c r="I68" s="3"/>
      <c r="J68" s="3"/>
    </row>
    <row r="69" spans="2:10" ht="12.75">
      <c r="B69" s="119" t="s">
        <v>50</v>
      </c>
      <c r="C69" s="119" t="s">
        <v>63</v>
      </c>
      <c r="D69" s="120"/>
      <c r="E69" s="120"/>
      <c r="F69" s="3"/>
      <c r="G69" s="3"/>
      <c r="H69" s="3"/>
      <c r="I69" s="3"/>
      <c r="J69" s="3"/>
    </row>
    <row r="70" spans="2:10" ht="12.75">
      <c r="B70" s="119" t="s">
        <v>49</v>
      </c>
      <c r="C70" s="119" t="s">
        <v>173</v>
      </c>
      <c r="D70" s="120"/>
      <c r="E70" s="120"/>
      <c r="F70" s="3"/>
      <c r="G70" s="3"/>
      <c r="H70" s="3"/>
      <c r="I70" s="3"/>
      <c r="J70" s="3"/>
    </row>
    <row r="71" spans="2:10" ht="12.75">
      <c r="B71" s="119" t="s">
        <v>116</v>
      </c>
      <c r="C71" s="119" t="s">
        <v>54</v>
      </c>
      <c r="D71" s="120"/>
      <c r="E71" s="120"/>
      <c r="F71" s="3"/>
      <c r="G71" s="3"/>
      <c r="H71" s="3"/>
      <c r="I71" s="3"/>
      <c r="J71" s="3"/>
    </row>
    <row r="73" spans="2:16" ht="12.75">
      <c r="B73" s="122" t="s">
        <v>167</v>
      </c>
      <c r="C73" s="122" t="s">
        <v>157</v>
      </c>
      <c r="D73" s="122" t="s">
        <v>121</v>
      </c>
      <c r="E73" s="122" t="s">
        <v>122</v>
      </c>
      <c r="F73" s="122" t="s">
        <v>123</v>
      </c>
      <c r="G73" s="122" t="s">
        <v>124</v>
      </c>
      <c r="H73" s="122" t="s">
        <v>46</v>
      </c>
      <c r="I73" s="122" t="s">
        <v>118</v>
      </c>
      <c r="J73" s="122" t="s">
        <v>119</v>
      </c>
      <c r="K73" s="70">
        <v>2013</v>
      </c>
      <c r="L73" s="70">
        <v>2014</v>
      </c>
      <c r="P73" s="4" t="s">
        <v>200</v>
      </c>
    </row>
    <row r="74" spans="2:18" ht="12.75">
      <c r="B74" s="122" t="s">
        <v>196</v>
      </c>
      <c r="C74" s="127">
        <v>160.76</v>
      </c>
      <c r="D74" s="127">
        <v>163.36</v>
      </c>
      <c r="E74" s="127">
        <v>164.27</v>
      </c>
      <c r="F74" s="127">
        <v>164.05</v>
      </c>
      <c r="G74" s="127">
        <v>153.68</v>
      </c>
      <c r="H74" s="127">
        <v>157.23</v>
      </c>
      <c r="I74" s="127">
        <v>160.05</v>
      </c>
      <c r="J74" s="127">
        <v>157.29</v>
      </c>
      <c r="K74" s="127">
        <v>158.19</v>
      </c>
      <c r="L74" s="127">
        <v>163.89</v>
      </c>
      <c r="M74" s="5">
        <f>(K74-C74)/C74</f>
        <v>-0.01598656382184619</v>
      </c>
      <c r="N74" s="5">
        <f>(L74-C74)/C74</f>
        <v>0.01947001741726795</v>
      </c>
      <c r="P74" s="107">
        <f>L74-C74</f>
        <v>3.1299999999999955</v>
      </c>
      <c r="R74" s="107"/>
    </row>
    <row r="75" spans="2:12" ht="12.75">
      <c r="B75" s="122" t="s">
        <v>137</v>
      </c>
      <c r="C75" s="127">
        <v>61.81</v>
      </c>
      <c r="D75" s="127">
        <v>63.48</v>
      </c>
      <c r="E75" s="127">
        <v>63.82</v>
      </c>
      <c r="F75" s="127">
        <v>62.91</v>
      </c>
      <c r="G75" s="127">
        <v>59.76</v>
      </c>
      <c r="H75" s="125">
        <v>62.5</v>
      </c>
      <c r="I75" s="127">
        <v>63.66</v>
      </c>
      <c r="J75" s="127">
        <v>62.88</v>
      </c>
      <c r="K75" s="127">
        <v>64.28</v>
      </c>
      <c r="L75" s="127">
        <v>67.5</v>
      </c>
    </row>
    <row r="76" spans="2:12" ht="12.75">
      <c r="B76" s="122" t="s">
        <v>195</v>
      </c>
      <c r="C76" s="127">
        <v>33.62</v>
      </c>
      <c r="D76" s="127">
        <v>33.53</v>
      </c>
      <c r="E76" s="127">
        <v>33.31</v>
      </c>
      <c r="F76" s="127">
        <v>33.62</v>
      </c>
      <c r="G76" s="127">
        <v>32.11</v>
      </c>
      <c r="H76" s="125">
        <v>31.8</v>
      </c>
      <c r="I76" s="127">
        <v>32.37</v>
      </c>
      <c r="J76" s="127">
        <v>31.34</v>
      </c>
      <c r="K76" s="127">
        <v>31.15</v>
      </c>
      <c r="L76" s="127">
        <v>31.17</v>
      </c>
    </row>
    <row r="77" spans="2:12" ht="12.75">
      <c r="B77" s="122" t="s">
        <v>193</v>
      </c>
      <c r="C77" s="127">
        <v>28.73</v>
      </c>
      <c r="D77" s="127">
        <v>29.96</v>
      </c>
      <c r="E77" s="127">
        <v>30.26</v>
      </c>
      <c r="F77" s="127">
        <v>30.12</v>
      </c>
      <c r="G77" s="127">
        <v>29.27</v>
      </c>
      <c r="H77" s="125">
        <v>29.6</v>
      </c>
      <c r="I77" s="127">
        <v>29.93</v>
      </c>
      <c r="J77" s="127">
        <v>30.08</v>
      </c>
      <c r="K77" s="127">
        <v>29.8</v>
      </c>
      <c r="L77" s="127">
        <v>30.36</v>
      </c>
    </row>
    <row r="78" spans="2:12" ht="12.75">
      <c r="B78" s="122" t="s">
        <v>37</v>
      </c>
      <c r="C78" s="127">
        <v>25.94</v>
      </c>
      <c r="D78" s="127">
        <v>26.06</v>
      </c>
      <c r="E78" s="127">
        <v>26.68</v>
      </c>
      <c r="F78" s="127">
        <v>26.99</v>
      </c>
      <c r="G78" s="127">
        <v>22.87</v>
      </c>
      <c r="H78" s="127">
        <v>23.73</v>
      </c>
      <c r="I78" s="127">
        <v>24.27</v>
      </c>
      <c r="J78" s="127">
        <v>23.47</v>
      </c>
      <c r="K78" s="127">
        <v>23.56</v>
      </c>
      <c r="L78" s="127">
        <v>25.41</v>
      </c>
    </row>
    <row r="79" spans="2:12" ht="12.75">
      <c r="B79" s="122" t="s">
        <v>138</v>
      </c>
      <c r="C79" s="127">
        <v>9.99</v>
      </c>
      <c r="D79" s="127">
        <v>9.88</v>
      </c>
      <c r="E79" s="127">
        <v>9.67</v>
      </c>
      <c r="F79" s="127">
        <v>9.92</v>
      </c>
      <c r="G79" s="127">
        <v>9.12</v>
      </c>
      <c r="H79" s="127">
        <v>9.12</v>
      </c>
      <c r="I79" s="127">
        <v>9.24</v>
      </c>
      <c r="J79" s="125">
        <v>9.1</v>
      </c>
      <c r="K79" s="127">
        <v>8.98</v>
      </c>
      <c r="L79" s="127">
        <v>9.03</v>
      </c>
    </row>
    <row r="80" spans="2:12" ht="12.75">
      <c r="B80" s="122" t="s">
        <v>55</v>
      </c>
      <c r="C80" s="124" t="s">
        <v>43</v>
      </c>
      <c r="D80" s="124" t="s">
        <v>43</v>
      </c>
      <c r="E80" s="124" t="s">
        <v>43</v>
      </c>
      <c r="F80" s="124" t="s">
        <v>43</v>
      </c>
      <c r="G80" s="124" t="s">
        <v>43</v>
      </c>
      <c r="H80" s="124" t="s">
        <v>43</v>
      </c>
      <c r="I80" s="124" t="s">
        <v>43</v>
      </c>
      <c r="J80" s="124" t="s">
        <v>43</v>
      </c>
      <c r="K80" s="124" t="s">
        <v>43</v>
      </c>
      <c r="L80" s="124" t="s">
        <v>43</v>
      </c>
    </row>
    <row r="81" spans="3:12" ht="12.75">
      <c r="C81" s="84">
        <f aca="true" t="shared" si="0" ref="C81:L81">SUM(C75:C79)</f>
        <v>160.09000000000003</v>
      </c>
      <c r="D81" s="84">
        <f t="shared" si="0"/>
        <v>162.91</v>
      </c>
      <c r="E81" s="84">
        <f t="shared" si="0"/>
        <v>163.73999999999998</v>
      </c>
      <c r="F81" s="84">
        <f t="shared" si="0"/>
        <v>163.56</v>
      </c>
      <c r="G81" s="84">
        <f t="shared" si="0"/>
        <v>153.13</v>
      </c>
      <c r="H81" s="84">
        <f t="shared" si="0"/>
        <v>156.75</v>
      </c>
      <c r="I81" s="84">
        <f t="shared" si="0"/>
        <v>159.47000000000003</v>
      </c>
      <c r="J81" s="84">
        <f t="shared" si="0"/>
        <v>156.86999999999998</v>
      </c>
      <c r="K81" s="84">
        <f t="shared" si="0"/>
        <v>157.76999999999998</v>
      </c>
      <c r="L81" s="84">
        <f t="shared" si="0"/>
        <v>163.47</v>
      </c>
    </row>
    <row r="82" spans="2:25" ht="12.75">
      <c r="B82" s="119" t="s">
        <v>90</v>
      </c>
      <c r="C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2.75">
      <c r="B83" s="119" t="s">
        <v>43</v>
      </c>
      <c r="C83" s="119" t="s">
        <v>53</v>
      </c>
      <c r="Q83" s="120"/>
      <c r="R83" s="120"/>
      <c r="S83" s="120"/>
      <c r="T83" s="120"/>
      <c r="U83" s="120"/>
      <c r="V83" s="120"/>
      <c r="W83" s="120"/>
      <c r="X83" s="120"/>
      <c r="Y83" s="120"/>
    </row>
  </sheetData>
  <mergeCells count="1">
    <mergeCell ref="B29:M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4"/>
  <sheetViews>
    <sheetView showGridLines="0" workbookViewId="0" topLeftCell="A1">
      <selection activeCell="S21" sqref="S21"/>
    </sheetView>
  </sheetViews>
  <sheetFormatPr defaultColWidth="9.140625" defaultRowHeight="12.75"/>
  <cols>
    <col min="1" max="16384" width="9.140625" style="4" customWidth="1"/>
  </cols>
  <sheetData>
    <row r="2" spans="2:14" ht="12.75">
      <c r="B2" s="75" t="s">
        <v>212</v>
      </c>
      <c r="L2" s="7"/>
      <c r="M2" s="14"/>
      <c r="N2" s="13"/>
    </row>
    <row r="3" spans="2:14" ht="12.75">
      <c r="B3" s="4" t="s">
        <v>199</v>
      </c>
      <c r="L3" s="7"/>
      <c r="M3" s="14"/>
      <c r="N3" s="13"/>
    </row>
    <row r="4" spans="12:13" ht="12.75">
      <c r="L4" s="7"/>
      <c r="M4" s="14"/>
    </row>
    <row r="29" spans="2:12" ht="12.75">
      <c r="B29" s="191" t="s">
        <v>229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</row>
    <row r="30" spans="2:12" ht="12.7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</row>
    <row r="31" spans="2:12" ht="12.75">
      <c r="B31" s="1" t="s">
        <v>120</v>
      </c>
      <c r="L31" s="65"/>
    </row>
    <row r="54" s="34" customFormat="1" ht="12.75"/>
    <row r="55" s="34" customFormat="1" ht="12.75"/>
    <row r="56" s="34" customFormat="1" ht="12.75"/>
    <row r="57" s="34" customFormat="1" ht="12.75">
      <c r="B57" s="63"/>
    </row>
    <row r="58" s="34" customFormat="1" ht="12.75"/>
    <row r="59" s="34" customFormat="1" ht="12.75"/>
    <row r="60" s="34" customFormat="1" ht="12.75"/>
    <row r="61" spans="1:2" s="34" customFormat="1" ht="12.75">
      <c r="A61" s="68"/>
      <c r="B61" s="68" t="s">
        <v>135</v>
      </c>
    </row>
    <row r="62" s="34" customFormat="1" ht="12.75">
      <c r="B62" s="34" t="s">
        <v>174</v>
      </c>
    </row>
    <row r="63" s="34" customFormat="1" ht="12.75"/>
    <row r="64" s="34" customFormat="1" ht="12.75"/>
    <row r="65" s="34" customFormat="1" ht="12.75"/>
    <row r="66" spans="2:25" ht="12.75">
      <c r="B66" s="126" t="s">
        <v>166</v>
      </c>
      <c r="C66" s="120"/>
      <c r="D66" s="120"/>
      <c r="E66" s="3"/>
      <c r="F66" s="3"/>
      <c r="G66" s="3"/>
      <c r="H66" s="3"/>
      <c r="I66" s="3"/>
      <c r="J66" s="3"/>
      <c r="O66" s="119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8" spans="2:25" ht="12.75">
      <c r="B68" s="119" t="s">
        <v>66</v>
      </c>
      <c r="C68" s="121">
        <v>42825.78519675926</v>
      </c>
      <c r="D68" s="120"/>
      <c r="E68" s="3"/>
      <c r="F68" s="3"/>
      <c r="G68" s="3"/>
      <c r="H68" s="3"/>
      <c r="I68" s="3"/>
      <c r="J68" s="3"/>
      <c r="O68" s="119"/>
      <c r="P68" s="121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2.75">
      <c r="B69" s="119" t="s">
        <v>65</v>
      </c>
      <c r="C69" s="121">
        <v>42863.685625439815</v>
      </c>
      <c r="D69" s="120"/>
      <c r="E69" s="3"/>
      <c r="F69" s="3"/>
      <c r="G69" s="3"/>
      <c r="H69" s="3"/>
      <c r="I69" s="3"/>
      <c r="J69" s="3"/>
      <c r="O69" s="119"/>
      <c r="P69" s="121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2.75">
      <c r="B70" s="119" t="s">
        <v>95</v>
      </c>
      <c r="C70" s="119" t="s">
        <v>52</v>
      </c>
      <c r="D70" s="120"/>
      <c r="E70" s="3"/>
      <c r="F70" s="3"/>
      <c r="G70" s="3"/>
      <c r="H70" s="3"/>
      <c r="I70" s="3"/>
      <c r="J70" s="3"/>
      <c r="O70" s="119"/>
      <c r="P70" s="119"/>
      <c r="Q70" s="120"/>
      <c r="R70" s="120"/>
      <c r="S70" s="120"/>
      <c r="T70" s="120"/>
      <c r="U70" s="120"/>
      <c r="V70" s="120"/>
      <c r="W70" s="120"/>
      <c r="X70" s="120"/>
      <c r="Y70" s="120"/>
    </row>
    <row r="72" spans="2:25" ht="12.75">
      <c r="B72" s="119" t="s">
        <v>125</v>
      </c>
      <c r="C72" s="119" t="s">
        <v>64</v>
      </c>
      <c r="D72" s="120"/>
      <c r="E72" s="3"/>
      <c r="F72" s="3"/>
      <c r="G72" s="3"/>
      <c r="H72" s="3"/>
      <c r="I72" s="3"/>
      <c r="J72" s="3"/>
      <c r="O72" s="119"/>
      <c r="P72" s="119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2.75">
      <c r="B73" s="119" t="s">
        <v>116</v>
      </c>
      <c r="C73" s="119" t="s">
        <v>54</v>
      </c>
      <c r="D73" s="120"/>
      <c r="E73" s="3"/>
      <c r="F73" s="3"/>
      <c r="G73" s="3"/>
      <c r="H73" s="3"/>
      <c r="I73" s="3"/>
      <c r="J73" s="3"/>
      <c r="O73" s="119"/>
      <c r="P73" s="119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10" ht="12.75">
      <c r="B74" s="119" t="s">
        <v>49</v>
      </c>
      <c r="C74" s="119" t="s">
        <v>173</v>
      </c>
      <c r="D74" s="120"/>
      <c r="E74" s="3"/>
      <c r="F74" s="3"/>
      <c r="G74" s="3"/>
      <c r="H74" s="3"/>
      <c r="I74" s="3"/>
      <c r="J74" s="3"/>
    </row>
    <row r="75" spans="2:10" ht="12.75">
      <c r="B75" s="119" t="s">
        <v>48</v>
      </c>
      <c r="C75" s="119" t="s">
        <v>61</v>
      </c>
      <c r="D75" s="120"/>
      <c r="E75" s="3"/>
      <c r="F75" s="3"/>
      <c r="G75" s="3"/>
      <c r="H75" s="3"/>
      <c r="I75" s="3"/>
      <c r="J75" s="3"/>
    </row>
    <row r="77" spans="2:12" ht="12.75">
      <c r="B77" s="122" t="s">
        <v>175</v>
      </c>
      <c r="C77" s="122" t="s">
        <v>157</v>
      </c>
      <c r="D77" s="122" t="s">
        <v>121</v>
      </c>
      <c r="E77" s="122" t="s">
        <v>122</v>
      </c>
      <c r="F77" s="122" t="s">
        <v>123</v>
      </c>
      <c r="G77" s="122" t="s">
        <v>124</v>
      </c>
      <c r="H77" s="122" t="s">
        <v>46</v>
      </c>
      <c r="I77" s="122" t="s">
        <v>118</v>
      </c>
      <c r="J77" s="122" t="s">
        <v>119</v>
      </c>
      <c r="K77" s="70">
        <v>2013</v>
      </c>
      <c r="L77" s="70">
        <v>2014</v>
      </c>
    </row>
    <row r="78" spans="2:12" ht="12.75">
      <c r="B78" s="122" t="s">
        <v>63</v>
      </c>
      <c r="C78" s="127">
        <v>160.76</v>
      </c>
      <c r="D78" s="127">
        <v>163.36</v>
      </c>
      <c r="E78" s="127">
        <v>164.27</v>
      </c>
      <c r="F78" s="127">
        <v>164.05</v>
      </c>
      <c r="G78" s="127">
        <v>153.68</v>
      </c>
      <c r="H78" s="127">
        <v>157.23</v>
      </c>
      <c r="I78" s="127">
        <v>160.05</v>
      </c>
      <c r="J78" s="127">
        <v>157.29</v>
      </c>
      <c r="K78" s="127">
        <v>158.19</v>
      </c>
      <c r="L78" s="127">
        <v>163.89</v>
      </c>
    </row>
    <row r="79" spans="2:12" ht="12.75">
      <c r="B79" s="122" t="s">
        <v>163</v>
      </c>
      <c r="C79" s="127">
        <v>107.38</v>
      </c>
      <c r="D79" s="127">
        <v>112.52</v>
      </c>
      <c r="E79" s="127">
        <v>119.19</v>
      </c>
      <c r="F79" s="127">
        <v>119.38</v>
      </c>
      <c r="G79" s="125">
        <v>114.6</v>
      </c>
      <c r="H79" s="127">
        <v>120.34</v>
      </c>
      <c r="I79" s="127">
        <v>124.13</v>
      </c>
      <c r="J79" s="127">
        <v>123.82</v>
      </c>
      <c r="K79" s="127">
        <v>125.3</v>
      </c>
      <c r="L79" s="127">
        <v>128.96</v>
      </c>
    </row>
    <row r="80" spans="2:12" ht="12.75">
      <c r="B80" s="122" t="s">
        <v>162</v>
      </c>
      <c r="C80" s="127">
        <v>87.81</v>
      </c>
      <c r="D80" s="127">
        <v>92.94</v>
      </c>
      <c r="E80" s="127">
        <v>97.19</v>
      </c>
      <c r="F80" s="125">
        <v>99.3</v>
      </c>
      <c r="G80" s="127">
        <v>95.98</v>
      </c>
      <c r="H80" s="127">
        <v>99.89</v>
      </c>
      <c r="I80" s="125">
        <v>102.1</v>
      </c>
      <c r="J80" s="125">
        <v>101.8</v>
      </c>
      <c r="K80" s="127">
        <v>103.31</v>
      </c>
      <c r="L80" s="127">
        <v>107.32</v>
      </c>
    </row>
    <row r="82" spans="2:12" ht="12.75">
      <c r="B82" s="70" t="s">
        <v>63</v>
      </c>
      <c r="C82" s="71"/>
      <c r="D82" s="72">
        <f aca="true" t="shared" si="0" ref="D82:L84">(D78-C78)/C78</f>
        <v>0.016173177407315394</v>
      </c>
      <c r="E82" s="72">
        <f t="shared" si="0"/>
        <v>0.005570519098922604</v>
      </c>
      <c r="F82" s="72">
        <f t="shared" si="0"/>
        <v>-0.0013392585377731713</v>
      </c>
      <c r="G82" s="72">
        <f t="shared" si="0"/>
        <v>-0.06321243523316064</v>
      </c>
      <c r="H82" s="72">
        <f t="shared" si="0"/>
        <v>0.02309994794377917</v>
      </c>
      <c r="I82" s="72">
        <f t="shared" si="0"/>
        <v>0.01793550849074618</v>
      </c>
      <c r="J82" s="72">
        <f t="shared" si="0"/>
        <v>-0.01724461105904417</v>
      </c>
      <c r="K82" s="72">
        <f t="shared" si="0"/>
        <v>0.005721914934198015</v>
      </c>
      <c r="L82" s="72">
        <f t="shared" si="0"/>
        <v>0.03603261900246532</v>
      </c>
    </row>
    <row r="83" spans="2:12" ht="12.75">
      <c r="B83" s="70" t="s">
        <v>30</v>
      </c>
      <c r="C83" s="71"/>
      <c r="D83" s="72">
        <f t="shared" si="0"/>
        <v>0.047867386850437704</v>
      </c>
      <c r="E83" s="72">
        <f t="shared" si="0"/>
        <v>0.059278350515463936</v>
      </c>
      <c r="F83" s="72">
        <f t="shared" si="0"/>
        <v>0.0015940934642167776</v>
      </c>
      <c r="G83" s="72">
        <f t="shared" si="0"/>
        <v>-0.04004020773998996</v>
      </c>
      <c r="H83" s="72">
        <f t="shared" si="0"/>
        <v>0.050087260034904095</v>
      </c>
      <c r="I83" s="72">
        <f t="shared" si="0"/>
        <v>0.03149410004985867</v>
      </c>
      <c r="J83" s="72">
        <f t="shared" si="0"/>
        <v>-0.0024973817771691154</v>
      </c>
      <c r="K83" s="72">
        <f t="shared" si="0"/>
        <v>0.011952834760135714</v>
      </c>
      <c r="L83" s="72">
        <f t="shared" si="0"/>
        <v>0.02920989624900248</v>
      </c>
    </row>
    <row r="84" spans="2:12" ht="12.75">
      <c r="B84" s="70" t="s">
        <v>31</v>
      </c>
      <c r="C84" s="71"/>
      <c r="D84" s="72">
        <f t="shared" si="0"/>
        <v>0.058421592073795645</v>
      </c>
      <c r="E84" s="72">
        <f t="shared" si="0"/>
        <v>0.045728426942113196</v>
      </c>
      <c r="F84" s="72">
        <f t="shared" si="0"/>
        <v>0.021710052474534412</v>
      </c>
      <c r="G84" s="72">
        <f t="shared" si="0"/>
        <v>-0.033434038267875055</v>
      </c>
      <c r="H84" s="72">
        <f t="shared" si="0"/>
        <v>0.04073765367784951</v>
      </c>
      <c r="I84" s="72">
        <f t="shared" si="0"/>
        <v>0.02212433677044743</v>
      </c>
      <c r="J84" s="72">
        <f t="shared" si="0"/>
        <v>-0.0029382957884426754</v>
      </c>
      <c r="K84" s="72">
        <f t="shared" si="0"/>
        <v>0.014833005893909677</v>
      </c>
      <c r="L84" s="72">
        <f t="shared" si="0"/>
        <v>0.03881521633917327</v>
      </c>
    </row>
  </sheetData>
  <mergeCells count="1">
    <mergeCell ref="B29:L3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7"/>
  <sheetViews>
    <sheetView showGridLines="0" workbookViewId="0" topLeftCell="A1">
      <selection activeCell="Q14" sqref="Q14"/>
    </sheetView>
  </sheetViews>
  <sheetFormatPr defaultColWidth="9.140625" defaultRowHeight="12.75"/>
  <cols>
    <col min="1" max="16384" width="9.140625" style="4" customWidth="1"/>
  </cols>
  <sheetData>
    <row r="2" ht="12.75">
      <c r="B2" s="75" t="s">
        <v>214</v>
      </c>
    </row>
    <row r="3" ht="12.75">
      <c r="B3" s="4" t="s">
        <v>131</v>
      </c>
    </row>
    <row r="19" spans="13:14" ht="12.75">
      <c r="M19" s="15"/>
      <c r="N19" s="15"/>
    </row>
    <row r="20" spans="13:14" ht="12.75">
      <c r="M20" s="15"/>
      <c r="N20" s="15"/>
    </row>
    <row r="21" spans="13:14" ht="12.75">
      <c r="M21" s="15"/>
      <c r="N21" s="15"/>
    </row>
    <row r="22" spans="13:14" ht="12.75">
      <c r="M22" s="15"/>
      <c r="N22" s="15"/>
    </row>
    <row r="23" spans="13:14" ht="12.75">
      <c r="M23" s="15"/>
      <c r="N23" s="15"/>
    </row>
    <row r="24" spans="13:14" ht="12.75">
      <c r="M24" s="15"/>
      <c r="N24" s="15"/>
    </row>
    <row r="25" spans="13:14" ht="12.75">
      <c r="M25" s="15"/>
      <c r="N25" s="15"/>
    </row>
    <row r="26" spans="13:14" ht="12.75">
      <c r="M26" s="15"/>
      <c r="N26" s="15"/>
    </row>
    <row r="27" spans="13:14" ht="12.75">
      <c r="M27" s="15"/>
      <c r="N27" s="15"/>
    </row>
    <row r="28" spans="13:14" ht="12.75">
      <c r="M28" s="15"/>
      <c r="N28" s="15"/>
    </row>
    <row r="29" spans="2:14" ht="12.75">
      <c r="B29" s="191" t="s">
        <v>228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5"/>
      <c r="N29" s="15"/>
    </row>
    <row r="30" spans="2:14" ht="12.7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5"/>
      <c r="N30" s="15"/>
    </row>
    <row r="31" spans="2:14" ht="12.75">
      <c r="B31" s="1" t="s">
        <v>120</v>
      </c>
      <c r="L31" s="65"/>
      <c r="M31" s="15"/>
      <c r="N31" s="15"/>
    </row>
    <row r="32" spans="2:14" ht="12.75">
      <c r="B32" s="1"/>
      <c r="L32" s="65"/>
      <c r="M32" s="15"/>
      <c r="N32" s="15"/>
    </row>
    <row r="33" spans="2:14" ht="12.75">
      <c r="B33" s="1"/>
      <c r="L33" s="65"/>
      <c r="M33" s="15"/>
      <c r="N33" s="15"/>
    </row>
    <row r="34" spans="2:14" ht="12.75">
      <c r="B34" s="1"/>
      <c r="L34" s="65"/>
      <c r="M34" s="15"/>
      <c r="N34" s="15"/>
    </row>
    <row r="35" spans="2:14" ht="12.75">
      <c r="B35" s="1"/>
      <c r="L35" s="65"/>
      <c r="M35" s="15"/>
      <c r="N35" s="15"/>
    </row>
    <row r="36" spans="2:14" ht="12.75">
      <c r="B36" s="1"/>
      <c r="L36" s="65"/>
      <c r="M36" s="15"/>
      <c r="N36" s="15"/>
    </row>
    <row r="37" spans="2:14" ht="12.75">
      <c r="B37" s="1"/>
      <c r="L37" s="65"/>
      <c r="M37" s="15"/>
      <c r="N37" s="15"/>
    </row>
    <row r="38" spans="2:14" ht="12.75">
      <c r="B38" s="1"/>
      <c r="L38" s="65"/>
      <c r="M38" s="15"/>
      <c r="N38" s="15"/>
    </row>
    <row r="39" spans="2:14" ht="12.75">
      <c r="B39" s="1"/>
      <c r="L39" s="65"/>
      <c r="M39" s="15"/>
      <c r="N39" s="15"/>
    </row>
    <row r="40" spans="2:14" ht="12.75">
      <c r="B40" s="1"/>
      <c r="L40" s="65"/>
      <c r="M40" s="15"/>
      <c r="N40" s="15"/>
    </row>
    <row r="41" spans="2:14" ht="12.75">
      <c r="B41" s="1"/>
      <c r="L41" s="65"/>
      <c r="M41" s="15"/>
      <c r="N41" s="15"/>
    </row>
    <row r="42" spans="2:14" ht="12.75">
      <c r="B42" s="1"/>
      <c r="L42" s="65"/>
      <c r="M42" s="15"/>
      <c r="N42" s="15"/>
    </row>
    <row r="43" spans="2:14" ht="12.75">
      <c r="B43" s="1"/>
      <c r="L43" s="65"/>
      <c r="M43" s="15"/>
      <c r="N43" s="15"/>
    </row>
    <row r="44" spans="2:14" ht="12.75">
      <c r="B44" s="1"/>
      <c r="L44" s="65"/>
      <c r="M44" s="15"/>
      <c r="N44" s="15"/>
    </row>
    <row r="45" spans="2:14" ht="12.75">
      <c r="B45" s="1"/>
      <c r="L45" s="65"/>
      <c r="M45" s="15"/>
      <c r="N45" s="15"/>
    </row>
    <row r="46" spans="2:14" ht="12.75">
      <c r="B46" s="1"/>
      <c r="L46" s="65"/>
      <c r="M46" s="15"/>
      <c r="N46" s="15"/>
    </row>
    <row r="47" spans="2:14" ht="12.75">
      <c r="B47" s="1"/>
      <c r="L47" s="65"/>
      <c r="M47" s="15"/>
      <c r="N47" s="15"/>
    </row>
    <row r="48" spans="2:14" ht="12.75">
      <c r="B48" s="1"/>
      <c r="L48" s="65"/>
      <c r="M48" s="15"/>
      <c r="N48" s="15"/>
    </row>
    <row r="49" spans="2:14" ht="12.75">
      <c r="B49" s="1"/>
      <c r="L49" s="65"/>
      <c r="M49" s="15"/>
      <c r="N49" s="15"/>
    </row>
    <row r="50" spans="2:14" ht="12.75">
      <c r="B50" s="1"/>
      <c r="L50" s="65"/>
      <c r="M50" s="15"/>
      <c r="N50" s="15"/>
    </row>
    <row r="51" spans="2:14" ht="12.75">
      <c r="B51" s="1"/>
      <c r="L51" s="65"/>
      <c r="M51" s="15"/>
      <c r="N51" s="15"/>
    </row>
    <row r="52" spans="2:14" ht="12.75">
      <c r="B52" s="1"/>
      <c r="L52" s="65"/>
      <c r="M52" s="15"/>
      <c r="N52" s="15"/>
    </row>
    <row r="53" spans="2:14" ht="12.75">
      <c r="B53" s="1"/>
      <c r="L53" s="65"/>
      <c r="M53" s="15"/>
      <c r="N53" s="15"/>
    </row>
    <row r="54" spans="2:14" ht="12.75">
      <c r="B54" s="1"/>
      <c r="L54" s="65"/>
      <c r="M54" s="15"/>
      <c r="N54" s="15"/>
    </row>
    <row r="55" spans="2:14" ht="12.75">
      <c r="B55" s="1"/>
      <c r="L55" s="65"/>
      <c r="M55" s="15"/>
      <c r="N55" s="15"/>
    </row>
    <row r="56" spans="2:14" ht="12.75">
      <c r="B56" s="1"/>
      <c r="L56" s="65"/>
      <c r="M56" s="15"/>
      <c r="N56" s="15"/>
    </row>
    <row r="57" spans="13:14" ht="12.75">
      <c r="M57" s="15"/>
      <c r="N57" s="15"/>
    </row>
    <row r="59" spans="2:10" ht="12.75">
      <c r="B59" s="68" t="s">
        <v>135</v>
      </c>
      <c r="C59" s="34"/>
      <c r="D59" s="34"/>
      <c r="E59" s="34"/>
      <c r="F59" s="34"/>
      <c r="G59" s="34"/>
      <c r="H59" s="34"/>
      <c r="I59" s="34"/>
      <c r="J59" s="34"/>
    </row>
    <row r="60" spans="2:10" ht="12.75">
      <c r="B60" s="34" t="s">
        <v>197</v>
      </c>
      <c r="C60" s="34"/>
      <c r="D60" s="34"/>
      <c r="E60" s="34"/>
      <c r="F60" s="34"/>
      <c r="G60" s="34"/>
      <c r="H60" s="34"/>
      <c r="I60" s="34"/>
      <c r="J60" s="34"/>
    </row>
    <row r="61" spans="2:10" ht="12.75">
      <c r="B61" s="34"/>
      <c r="C61" s="34"/>
      <c r="D61" s="34"/>
      <c r="E61" s="34"/>
      <c r="F61" s="34"/>
      <c r="G61" s="34"/>
      <c r="H61" s="34"/>
      <c r="I61" s="34"/>
      <c r="J61" s="34"/>
    </row>
    <row r="62" spans="2:10" ht="12.75">
      <c r="B62" s="34"/>
      <c r="C62" s="34"/>
      <c r="D62" s="34"/>
      <c r="E62" s="34"/>
      <c r="F62" s="34"/>
      <c r="G62" s="34"/>
      <c r="H62" s="34"/>
      <c r="I62" s="34"/>
      <c r="J62" s="34"/>
    </row>
    <row r="63" ht="12.75">
      <c r="B63" s="51" t="s">
        <v>166</v>
      </c>
    </row>
    <row r="65" spans="2:3" ht="12.75">
      <c r="B65" s="51" t="s">
        <v>66</v>
      </c>
      <c r="C65" s="132">
        <v>42825.78519675926</v>
      </c>
    </row>
    <row r="66" spans="2:3" ht="12.75">
      <c r="B66" s="51" t="s">
        <v>65</v>
      </c>
      <c r="C66" s="132">
        <v>42863.687114305554</v>
      </c>
    </row>
    <row r="67" spans="2:3" ht="12.75">
      <c r="B67" s="51" t="s">
        <v>95</v>
      </c>
      <c r="C67" s="51" t="s">
        <v>52</v>
      </c>
    </row>
    <row r="70" spans="2:3" ht="12.75">
      <c r="B70" s="51" t="s">
        <v>125</v>
      </c>
      <c r="C70" s="51" t="s">
        <v>64</v>
      </c>
    </row>
    <row r="71" spans="2:3" ht="12.75">
      <c r="B71" s="51" t="s">
        <v>116</v>
      </c>
      <c r="C71" s="51" t="s">
        <v>54</v>
      </c>
    </row>
    <row r="72" spans="2:3" ht="12.75">
      <c r="B72" s="51" t="s">
        <v>49</v>
      </c>
      <c r="C72" s="51" t="s">
        <v>141</v>
      </c>
    </row>
    <row r="73" spans="2:3" ht="12.75">
      <c r="B73" s="51" t="s">
        <v>48</v>
      </c>
      <c r="C73" s="51" t="s">
        <v>61</v>
      </c>
    </row>
    <row r="75" spans="2:12" ht="12.75">
      <c r="B75" s="133" t="s">
        <v>175</v>
      </c>
      <c r="C75" s="133" t="s">
        <v>157</v>
      </c>
      <c r="D75" s="133" t="s">
        <v>121</v>
      </c>
      <c r="E75" s="133" t="s">
        <v>122</v>
      </c>
      <c r="F75" s="133" t="s">
        <v>123</v>
      </c>
      <c r="G75" s="133" t="s">
        <v>124</v>
      </c>
      <c r="H75" s="133" t="s">
        <v>46</v>
      </c>
      <c r="I75" s="133" t="s">
        <v>118</v>
      </c>
      <c r="J75" s="133" t="s">
        <v>119</v>
      </c>
      <c r="K75" s="133">
        <v>2013</v>
      </c>
      <c r="L75" s="133">
        <v>2014</v>
      </c>
    </row>
    <row r="76" spans="2:12" ht="12.75">
      <c r="B76" s="133" t="s">
        <v>30</v>
      </c>
      <c r="C76" s="146">
        <v>66.8</v>
      </c>
      <c r="D76" s="146">
        <v>68.9</v>
      </c>
      <c r="E76" s="146">
        <v>72.6</v>
      </c>
      <c r="F76" s="146">
        <v>72.8</v>
      </c>
      <c r="G76" s="146">
        <v>74.6</v>
      </c>
      <c r="H76" s="146">
        <v>76.5</v>
      </c>
      <c r="I76" s="146">
        <v>77.6</v>
      </c>
      <c r="J76" s="146">
        <v>78.7</v>
      </c>
      <c r="K76" s="146">
        <v>79.2</v>
      </c>
      <c r="L76" s="146">
        <v>78.7</v>
      </c>
    </row>
    <row r="77" spans="2:12" ht="12.75">
      <c r="B77" s="133" t="s">
        <v>31</v>
      </c>
      <c r="C77" s="146">
        <v>54.6</v>
      </c>
      <c r="D77" s="146">
        <v>56.9</v>
      </c>
      <c r="E77" s="146">
        <v>59.2</v>
      </c>
      <c r="F77" s="146">
        <v>60.5</v>
      </c>
      <c r="G77" s="146">
        <v>62.5</v>
      </c>
      <c r="H77" s="146">
        <v>63.5</v>
      </c>
      <c r="I77" s="146">
        <v>63.8</v>
      </c>
      <c r="J77" s="146">
        <v>64.7</v>
      </c>
      <c r="K77" s="146">
        <v>65.3</v>
      </c>
      <c r="L77" s="146">
        <v>65.5</v>
      </c>
    </row>
  </sheetData>
  <mergeCells count="1">
    <mergeCell ref="B29:L3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3"/>
  <sheetViews>
    <sheetView showGridLines="0" workbookViewId="0" topLeftCell="A1">
      <selection activeCell="Q10" sqref="Q10"/>
    </sheetView>
  </sheetViews>
  <sheetFormatPr defaultColWidth="9.140625" defaultRowHeight="12.75"/>
  <cols>
    <col min="1" max="2" width="9.140625" style="16" customWidth="1"/>
    <col min="3" max="3" width="15.00390625" style="16" customWidth="1"/>
    <col min="4" max="4" width="14.28125" style="16" customWidth="1"/>
    <col min="5" max="5" width="15.00390625" style="16" customWidth="1"/>
    <col min="6" max="6" width="13.140625" style="16" customWidth="1"/>
    <col min="7" max="7" width="14.7109375" style="16" customWidth="1"/>
    <col min="8" max="8" width="9.140625" style="4" customWidth="1"/>
    <col min="9" max="9" width="9.28125" style="16" bestFit="1" customWidth="1"/>
    <col min="10" max="10" width="10.140625" style="16" customWidth="1"/>
    <col min="11" max="11" width="11.140625" style="16" customWidth="1"/>
    <col min="12" max="12" width="9.28125" style="16" bestFit="1" customWidth="1"/>
    <col min="13" max="13" width="11.57421875" style="16" customWidth="1"/>
    <col min="14" max="15" width="9.8515625" style="16" bestFit="1" customWidth="1"/>
    <col min="16" max="16" width="12.140625" style="16" customWidth="1"/>
    <col min="17" max="17" width="23.00390625" style="16" customWidth="1"/>
    <col min="18" max="18" width="21.57421875" style="16" customWidth="1"/>
    <col min="19" max="19" width="18.28125" style="16" customWidth="1"/>
    <col min="20" max="21" width="9.140625" style="16" customWidth="1"/>
    <col min="22" max="22" width="10.00390625" style="16" bestFit="1" customWidth="1"/>
    <col min="23" max="16384" width="9.140625" style="16" customWidth="1"/>
  </cols>
  <sheetData>
    <row r="2" ht="12.75">
      <c r="B2" s="75" t="s">
        <v>215</v>
      </c>
    </row>
    <row r="3" ht="12.75">
      <c r="B3" s="16" t="s">
        <v>38</v>
      </c>
    </row>
    <row r="29" ht="12.75">
      <c r="B29" s="16" t="s">
        <v>145</v>
      </c>
    </row>
    <row r="30" spans="2:8" ht="12.75">
      <c r="B30" s="16" t="s">
        <v>223</v>
      </c>
      <c r="H30" s="16"/>
    </row>
    <row r="31" ht="12.75">
      <c r="B31" s="4" t="s">
        <v>142</v>
      </c>
    </row>
    <row r="32" ht="12.75">
      <c r="M32" s="66"/>
    </row>
    <row r="33" ht="12.75">
      <c r="M33" s="66"/>
    </row>
    <row r="34" ht="12.75">
      <c r="M34" s="66"/>
    </row>
    <row r="35" ht="12.75">
      <c r="M35" s="66"/>
    </row>
    <row r="36" ht="12.75">
      <c r="M36" s="66"/>
    </row>
    <row r="37" ht="12.75">
      <c r="M37" s="66"/>
    </row>
    <row r="38" ht="12.75">
      <c r="M38" s="66"/>
    </row>
    <row r="39" ht="12.75">
      <c r="M39" s="66"/>
    </row>
    <row r="40" ht="12.75">
      <c r="M40" s="66"/>
    </row>
    <row r="41" ht="12.75">
      <c r="M41" s="66"/>
    </row>
    <row r="42" ht="12.75">
      <c r="M42" s="66"/>
    </row>
    <row r="43" ht="12.75">
      <c r="M43" s="66"/>
    </row>
    <row r="44" ht="12.75">
      <c r="M44" s="66"/>
    </row>
    <row r="45" ht="12.75">
      <c r="M45" s="66"/>
    </row>
    <row r="46" ht="12.75">
      <c r="M46" s="66"/>
    </row>
    <row r="47" ht="12.75">
      <c r="M47" s="66"/>
    </row>
    <row r="48" ht="12.75">
      <c r="M48" s="66"/>
    </row>
    <row r="49" ht="12.75">
      <c r="M49" s="66"/>
    </row>
    <row r="50" ht="12.75">
      <c r="M50" s="66"/>
    </row>
    <row r="51" ht="12.75">
      <c r="M51" s="66"/>
    </row>
    <row r="52" ht="12.75">
      <c r="M52" s="66"/>
    </row>
    <row r="53" ht="14.25" customHeight="1">
      <c r="M53" s="66"/>
    </row>
    <row r="54" ht="12.75">
      <c r="M54" s="66"/>
    </row>
    <row r="55" ht="12.75">
      <c r="M55" s="66"/>
    </row>
    <row r="56" ht="12.75">
      <c r="M56" s="66"/>
    </row>
    <row r="57" ht="12.75">
      <c r="M57" s="66"/>
    </row>
    <row r="58" ht="12.75" customHeight="1">
      <c r="M58" s="66"/>
    </row>
    <row r="59" ht="12.75">
      <c r="M59" s="66"/>
    </row>
    <row r="60" ht="12.75">
      <c r="M60" s="66"/>
    </row>
    <row r="61" ht="12.75">
      <c r="M61" s="66"/>
    </row>
    <row r="62" ht="12.75">
      <c r="M62" s="66"/>
    </row>
    <row r="63" ht="12.75">
      <c r="M63" s="66"/>
    </row>
    <row r="64" ht="12.75">
      <c r="M64" s="66"/>
    </row>
    <row r="65" ht="12.75">
      <c r="M65" s="66"/>
    </row>
    <row r="66" ht="12.75">
      <c r="M66" s="66"/>
    </row>
    <row r="67" ht="12.75">
      <c r="M67" s="66"/>
    </row>
    <row r="68" ht="12.75">
      <c r="M68" s="66"/>
    </row>
    <row r="69" ht="12.75">
      <c r="M69" s="66"/>
    </row>
    <row r="70" ht="12.75">
      <c r="M70" s="66"/>
    </row>
    <row r="71" ht="12.75">
      <c r="M71" s="66"/>
    </row>
    <row r="72" ht="12.75">
      <c r="M72" s="66"/>
    </row>
    <row r="73" spans="4:36" s="36" customFormat="1" ht="12.75">
      <c r="D73" s="59"/>
      <c r="E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3:36" s="36" customFormat="1" ht="12.75">
      <c r="C74" s="60"/>
      <c r="D74" s="61"/>
      <c r="E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</row>
    <row r="75" s="36" customFormat="1" ht="12.75">
      <c r="B75" s="68" t="s">
        <v>135</v>
      </c>
    </row>
    <row r="76" s="36" customFormat="1" ht="12.75">
      <c r="B76" s="36" t="s">
        <v>176</v>
      </c>
    </row>
    <row r="77" spans="3:36" s="36" customFormat="1" ht="12.75">
      <c r="C77" s="60"/>
      <c r="D77" s="61"/>
      <c r="E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59"/>
      <c r="AE77" s="61"/>
      <c r="AF77" s="61"/>
      <c r="AG77" s="61"/>
      <c r="AH77" s="61"/>
      <c r="AI77" s="61"/>
      <c r="AJ77" s="61"/>
    </row>
    <row r="78" spans="3:36" s="36" customFormat="1" ht="12">
      <c r="C78" s="60"/>
      <c r="D78" s="61"/>
      <c r="E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79" s="36" customFormat="1" ht="12">
      <c r="G79" s="62"/>
    </row>
    <row r="80" spans="2:10" s="36" customFormat="1" ht="12">
      <c r="B80" s="126" t="s">
        <v>166</v>
      </c>
      <c r="C80" s="120"/>
      <c r="D80" s="4"/>
      <c r="E80" s="4"/>
      <c r="F80" s="4"/>
      <c r="G80" s="4"/>
      <c r="I80" s="3"/>
      <c r="J80" s="3"/>
    </row>
    <row r="81" spans="4:7" s="36" customFormat="1" ht="12">
      <c r="D81" s="4"/>
      <c r="E81" s="4"/>
      <c r="F81" s="4"/>
      <c r="G81" s="4"/>
    </row>
    <row r="82" spans="2:10" s="36" customFormat="1" ht="12.75">
      <c r="B82" s="119" t="s">
        <v>66</v>
      </c>
      <c r="C82" s="121">
        <v>42825.78519675926</v>
      </c>
      <c r="D82" s="4"/>
      <c r="E82" s="4"/>
      <c r="F82" s="4"/>
      <c r="G82" s="4"/>
      <c r="I82" s="3"/>
      <c r="J82" s="3"/>
    </row>
    <row r="83" spans="2:10" s="36" customFormat="1" ht="12.75">
      <c r="B83" s="119" t="s">
        <v>65</v>
      </c>
      <c r="C83" s="121">
        <v>42863.691908900466</v>
      </c>
      <c r="D83" s="4"/>
      <c r="E83" s="4"/>
      <c r="F83" s="4"/>
      <c r="G83" s="4"/>
      <c r="I83" s="3"/>
      <c r="J83" s="3"/>
    </row>
    <row r="84" spans="2:10" s="36" customFormat="1" ht="12.75">
      <c r="B84" s="119" t="s">
        <v>95</v>
      </c>
      <c r="C84" s="119" t="s">
        <v>52</v>
      </c>
      <c r="D84" s="4"/>
      <c r="E84" s="4"/>
      <c r="F84" s="4"/>
      <c r="G84" s="4"/>
      <c r="I84" s="3"/>
      <c r="J84" s="3"/>
    </row>
    <row r="85" spans="4:7" s="36" customFormat="1" ht="12.75">
      <c r="D85" s="4"/>
      <c r="E85" s="4"/>
      <c r="F85" s="4"/>
      <c r="G85" s="4"/>
    </row>
    <row r="86" spans="2:10" s="36" customFormat="1" ht="12.75">
      <c r="B86" s="119" t="s">
        <v>48</v>
      </c>
      <c r="C86" s="119" t="s">
        <v>61</v>
      </c>
      <c r="D86" s="4"/>
      <c r="E86" s="4"/>
      <c r="F86" s="4"/>
      <c r="G86" s="4"/>
      <c r="I86" s="3"/>
      <c r="J86" s="3"/>
    </row>
    <row r="87" spans="2:10" s="36" customFormat="1" ht="12.75">
      <c r="B87" s="119" t="s">
        <v>125</v>
      </c>
      <c r="C87" s="119" t="s">
        <v>64</v>
      </c>
      <c r="D87" s="4"/>
      <c r="E87" s="4"/>
      <c r="F87" s="4"/>
      <c r="G87" s="4"/>
      <c r="I87" s="3"/>
      <c r="J87" s="3"/>
    </row>
    <row r="88" spans="2:10" s="36" customFormat="1" ht="12.75">
      <c r="B88" s="119" t="s">
        <v>49</v>
      </c>
      <c r="C88" s="119" t="s">
        <v>128</v>
      </c>
      <c r="D88" s="4"/>
      <c r="E88" s="4"/>
      <c r="F88" s="4"/>
      <c r="G88" s="4"/>
      <c r="I88" s="3"/>
      <c r="J88" s="3"/>
    </row>
    <row r="89" s="36" customFormat="1" ht="12.75"/>
    <row r="90" spans="2:19" s="36" customFormat="1" ht="36">
      <c r="B90" s="122"/>
      <c r="C90" s="122" t="s">
        <v>63</v>
      </c>
      <c r="D90" s="122" t="s">
        <v>31</v>
      </c>
      <c r="E90" s="122" t="s">
        <v>92</v>
      </c>
      <c r="F90" s="122" t="s">
        <v>94</v>
      </c>
      <c r="G90" s="122" t="s">
        <v>93</v>
      </c>
      <c r="I90" s="70"/>
      <c r="J90" s="122" t="s">
        <v>31</v>
      </c>
      <c r="K90" s="122" t="s">
        <v>92</v>
      </c>
      <c r="L90" s="122" t="s">
        <v>94</v>
      </c>
      <c r="M90" s="122" t="s">
        <v>93</v>
      </c>
      <c r="O90" s="70"/>
      <c r="P90" s="128" t="s">
        <v>31</v>
      </c>
      <c r="Q90" s="129" t="s">
        <v>189</v>
      </c>
      <c r="R90" s="129" t="s">
        <v>96</v>
      </c>
      <c r="S90" s="129" t="s">
        <v>198</v>
      </c>
    </row>
    <row r="91" spans="2:22" s="36" customFormat="1" ht="12.75">
      <c r="B91" s="122" t="s">
        <v>88</v>
      </c>
      <c r="C91" s="123">
        <v>1741867</v>
      </c>
      <c r="D91" s="123">
        <v>1416804</v>
      </c>
      <c r="E91" s="123">
        <v>285550</v>
      </c>
      <c r="F91" s="123">
        <v>26037</v>
      </c>
      <c r="G91" s="123">
        <v>0</v>
      </c>
      <c r="I91" s="122" t="s">
        <v>88</v>
      </c>
      <c r="J91" s="71">
        <f>(D91/C91)*100</f>
        <v>81.33824224237557</v>
      </c>
      <c r="K91" s="71">
        <f>(E91/C91)*100</f>
        <v>16.393329685905986</v>
      </c>
      <c r="L91" s="71">
        <f>(F91/C91)*100</f>
        <v>1.494775433486024</v>
      </c>
      <c r="M91" s="71">
        <f>(G91/C91)*100</f>
        <v>0</v>
      </c>
      <c r="O91" s="122" t="s">
        <v>88</v>
      </c>
      <c r="P91" s="86">
        <v>81.33824224237557</v>
      </c>
      <c r="Q91" s="86">
        <v>16.393329685905986</v>
      </c>
      <c r="R91" s="86">
        <v>1.494775433486024</v>
      </c>
      <c r="S91" s="86">
        <v>0</v>
      </c>
      <c r="V91" s="85"/>
    </row>
    <row r="92" spans="2:22" s="36" customFormat="1" ht="12.75">
      <c r="B92" s="122" t="s">
        <v>35</v>
      </c>
      <c r="C92" s="123">
        <v>378668</v>
      </c>
      <c r="D92" s="123">
        <v>234901</v>
      </c>
      <c r="E92" s="123">
        <v>639</v>
      </c>
      <c r="F92" s="123">
        <v>0</v>
      </c>
      <c r="G92" s="123">
        <v>0</v>
      </c>
      <c r="I92" s="122" t="s">
        <v>35</v>
      </c>
      <c r="J92" s="71">
        <f aca="true" t="shared" si="0" ref="J92:J121">(D92/C92)*100</f>
        <v>62.03349636092831</v>
      </c>
      <c r="K92" s="71">
        <f aca="true" t="shared" si="1" ref="K92:K121">(E92/C92)*100</f>
        <v>0.16874940581195136</v>
      </c>
      <c r="L92" s="71">
        <f aca="true" t="shared" si="2" ref="L92:L121">(F92/C92)*100</f>
        <v>0</v>
      </c>
      <c r="M92" s="71">
        <f aca="true" t="shared" si="3" ref="M92:M121">(G92/C92)*100</f>
        <v>0</v>
      </c>
      <c r="O92" s="122" t="s">
        <v>87</v>
      </c>
      <c r="P92" s="86">
        <v>72.98267806100186</v>
      </c>
      <c r="Q92" s="86">
        <v>4.991444442810145</v>
      </c>
      <c r="R92" s="86">
        <v>0.5896225258750447</v>
      </c>
      <c r="S92" s="86">
        <v>0</v>
      </c>
      <c r="V92" s="85"/>
    </row>
    <row r="93" spans="2:19" s="36" customFormat="1" ht="12.75">
      <c r="B93" s="122" t="s">
        <v>87</v>
      </c>
      <c r="C93" s="123">
        <v>1019805</v>
      </c>
      <c r="D93" s="123">
        <v>744281</v>
      </c>
      <c r="E93" s="123">
        <v>50903</v>
      </c>
      <c r="F93" s="123">
        <v>6013</v>
      </c>
      <c r="G93" s="123">
        <v>0</v>
      </c>
      <c r="I93" s="122" t="s">
        <v>87</v>
      </c>
      <c r="J93" s="71">
        <f t="shared" si="0"/>
        <v>72.98267806100186</v>
      </c>
      <c r="K93" s="71">
        <f t="shared" si="1"/>
        <v>4.991444442810145</v>
      </c>
      <c r="L93" s="71">
        <f t="shared" si="2"/>
        <v>0.5896225258750447</v>
      </c>
      <c r="M93" s="71">
        <f t="shared" si="3"/>
        <v>0</v>
      </c>
      <c r="O93" s="122" t="s">
        <v>114</v>
      </c>
      <c r="P93" s="86">
        <v>71.397076112208</v>
      </c>
      <c r="Q93" s="86">
        <v>0.18474268324923923</v>
      </c>
      <c r="R93" s="86">
        <v>26.18210454670739</v>
      </c>
      <c r="S93" s="86">
        <v>0</v>
      </c>
    </row>
    <row r="94" spans="2:19" s="36" customFormat="1" ht="12.75">
      <c r="B94" s="122" t="s">
        <v>86</v>
      </c>
      <c r="C94" s="123">
        <v>923026</v>
      </c>
      <c r="D94" s="123">
        <v>622381</v>
      </c>
      <c r="E94" s="123">
        <v>0</v>
      </c>
      <c r="F94" s="123">
        <v>204177</v>
      </c>
      <c r="G94" s="123">
        <v>0</v>
      </c>
      <c r="I94" s="122" t="s">
        <v>86</v>
      </c>
      <c r="J94" s="71">
        <f t="shared" si="0"/>
        <v>67.42832812943514</v>
      </c>
      <c r="K94" s="71">
        <f t="shared" si="1"/>
        <v>0</v>
      </c>
      <c r="L94" s="71">
        <f t="shared" si="2"/>
        <v>22.120395308474517</v>
      </c>
      <c r="M94" s="71">
        <f t="shared" si="3"/>
        <v>0</v>
      </c>
      <c r="O94" s="122" t="s">
        <v>70</v>
      </c>
      <c r="P94" s="86">
        <v>70.48577081003093</v>
      </c>
      <c r="Q94" s="86">
        <v>7.449420885995242</v>
      </c>
      <c r="R94" s="86">
        <v>0</v>
      </c>
      <c r="S94" s="86">
        <v>0</v>
      </c>
    </row>
    <row r="95" spans="2:19" s="36" customFormat="1" ht="12.75">
      <c r="B95" s="122" t="s">
        <v>91</v>
      </c>
      <c r="C95" s="123">
        <v>17777700</v>
      </c>
      <c r="D95" s="123">
        <v>12692758</v>
      </c>
      <c r="E95" s="123">
        <v>32843</v>
      </c>
      <c r="F95" s="123">
        <v>4654576</v>
      </c>
      <c r="G95" s="123">
        <v>0</v>
      </c>
      <c r="I95" s="122" t="s">
        <v>91</v>
      </c>
      <c r="J95" s="71">
        <f t="shared" si="0"/>
        <v>71.397076112208</v>
      </c>
      <c r="K95" s="71">
        <f t="shared" si="1"/>
        <v>0.18474268324923923</v>
      </c>
      <c r="L95" s="71">
        <f t="shared" si="2"/>
        <v>26.18210454670739</v>
      </c>
      <c r="M95" s="71">
        <f t="shared" si="3"/>
        <v>0</v>
      </c>
      <c r="O95" s="122" t="s">
        <v>73</v>
      </c>
      <c r="P95" s="86">
        <v>70.39493762636859</v>
      </c>
      <c r="Q95" s="86">
        <v>0.04673253729065731</v>
      </c>
      <c r="R95" s="86">
        <v>17.68254301300881</v>
      </c>
      <c r="S95" s="86">
        <v>0</v>
      </c>
    </row>
    <row r="96" spans="2:19" s="36" customFormat="1" ht="12.75">
      <c r="B96" s="122" t="s">
        <v>85</v>
      </c>
      <c r="C96" s="123">
        <v>227808</v>
      </c>
      <c r="D96" s="123">
        <v>137342</v>
      </c>
      <c r="E96" s="123">
        <v>0</v>
      </c>
      <c r="F96" s="123">
        <v>49470</v>
      </c>
      <c r="G96" s="123">
        <v>0</v>
      </c>
      <c r="I96" s="122" t="s">
        <v>85</v>
      </c>
      <c r="J96" s="71">
        <f t="shared" si="0"/>
        <v>60.28848855176289</v>
      </c>
      <c r="K96" s="71">
        <f t="shared" si="1"/>
        <v>0</v>
      </c>
      <c r="L96" s="71">
        <f t="shared" si="2"/>
        <v>21.715655288664138</v>
      </c>
      <c r="M96" s="71">
        <f t="shared" si="3"/>
        <v>0</v>
      </c>
      <c r="O96" s="122" t="s">
        <v>184</v>
      </c>
      <c r="P96" s="86">
        <v>70.151785580887</v>
      </c>
      <c r="Q96" s="86">
        <v>10.88530287584659</v>
      </c>
      <c r="R96" s="86">
        <v>6.889711518901655</v>
      </c>
      <c r="S96" s="86">
        <v>0.2054914958930433</v>
      </c>
    </row>
    <row r="97" spans="1:19" s="36" customFormat="1" ht="12.75">
      <c r="A97" s="175" t="s">
        <v>225</v>
      </c>
      <c r="B97" s="172" t="s">
        <v>184</v>
      </c>
      <c r="C97" s="174">
        <v>870109</v>
      </c>
      <c r="D97" s="174">
        <v>610397</v>
      </c>
      <c r="E97" s="174">
        <v>94714</v>
      </c>
      <c r="F97" s="174">
        <v>59948</v>
      </c>
      <c r="G97" s="174">
        <v>1788</v>
      </c>
      <c r="I97" s="122" t="s">
        <v>184</v>
      </c>
      <c r="J97" s="71">
        <f t="shared" si="0"/>
        <v>70.151785580887</v>
      </c>
      <c r="K97" s="71">
        <f t="shared" si="1"/>
        <v>10.88530287584659</v>
      </c>
      <c r="L97" s="71">
        <f t="shared" si="2"/>
        <v>6.889711518901655</v>
      </c>
      <c r="M97" s="71">
        <f t="shared" si="3"/>
        <v>0.2054914958930433</v>
      </c>
      <c r="O97" s="122" t="s">
        <v>82</v>
      </c>
      <c r="P97" s="86">
        <v>68.65739346300197</v>
      </c>
      <c r="Q97" s="86">
        <v>5.905601823457076</v>
      </c>
      <c r="R97" s="86">
        <v>0.3535556436663879</v>
      </c>
      <c r="S97" s="86">
        <v>0.10456725462432508</v>
      </c>
    </row>
    <row r="98" spans="1:19" s="36" customFormat="1" ht="12.75">
      <c r="A98" s="175" t="s">
        <v>225</v>
      </c>
      <c r="B98" s="122" t="s">
        <v>177</v>
      </c>
      <c r="C98" s="174">
        <v>749300</v>
      </c>
      <c r="D98" s="174">
        <v>392600</v>
      </c>
      <c r="E98" s="174">
        <v>0</v>
      </c>
      <c r="F98" s="174">
        <v>3270</v>
      </c>
      <c r="G98" s="174">
        <v>0</v>
      </c>
      <c r="I98" s="122" t="s">
        <v>177</v>
      </c>
      <c r="J98" s="71">
        <f t="shared" si="0"/>
        <v>52.39556919791806</v>
      </c>
      <c r="K98" s="71">
        <f t="shared" si="1"/>
        <v>0</v>
      </c>
      <c r="L98" s="71">
        <f t="shared" si="2"/>
        <v>0.4364073134925931</v>
      </c>
      <c r="M98" s="71">
        <f t="shared" si="3"/>
        <v>0</v>
      </c>
      <c r="O98" s="122" t="s">
        <v>75</v>
      </c>
      <c r="P98" s="86">
        <v>68.50789096126255</v>
      </c>
      <c r="Q98" s="86">
        <v>20.27439024390244</v>
      </c>
      <c r="R98" s="86">
        <v>5.164992826398852</v>
      </c>
      <c r="S98" s="86">
        <v>0</v>
      </c>
    </row>
    <row r="99" spans="2:19" s="36" customFormat="1" ht="12.75">
      <c r="B99" s="122" t="s">
        <v>82</v>
      </c>
      <c r="C99" s="123">
        <v>6862569</v>
      </c>
      <c r="D99" s="123">
        <v>4711661</v>
      </c>
      <c r="E99" s="123">
        <v>405276</v>
      </c>
      <c r="F99" s="123">
        <v>24263</v>
      </c>
      <c r="G99" s="123">
        <v>7176</v>
      </c>
      <c r="I99" s="122" t="s">
        <v>82</v>
      </c>
      <c r="J99" s="71">
        <f t="shared" si="0"/>
        <v>68.65739346300197</v>
      </c>
      <c r="K99" s="71">
        <f t="shared" si="1"/>
        <v>5.905601823457076</v>
      </c>
      <c r="L99" s="71">
        <f t="shared" si="2"/>
        <v>0.3535556436663879</v>
      </c>
      <c r="M99" s="71">
        <f t="shared" si="3"/>
        <v>0.10456725462432508</v>
      </c>
      <c r="O99" s="122" t="s">
        <v>86</v>
      </c>
      <c r="P99" s="86">
        <v>67.42832812943514</v>
      </c>
      <c r="Q99" s="86">
        <v>0</v>
      </c>
      <c r="R99" s="86">
        <v>22.120395308474517</v>
      </c>
      <c r="S99" s="86">
        <v>0</v>
      </c>
    </row>
    <row r="100" spans="2:19" s="36" customFormat="1" ht="12.75">
      <c r="B100" s="122" t="s">
        <v>81</v>
      </c>
      <c r="C100" s="123">
        <v>12473429</v>
      </c>
      <c r="D100" s="123">
        <v>8137473</v>
      </c>
      <c r="E100" s="123">
        <v>950950</v>
      </c>
      <c r="F100" s="123">
        <v>213214</v>
      </c>
      <c r="G100" s="123">
        <v>0</v>
      </c>
      <c r="I100" s="122" t="s">
        <v>81</v>
      </c>
      <c r="J100" s="71">
        <f t="shared" si="0"/>
        <v>65.23846008984377</v>
      </c>
      <c r="K100" s="71">
        <f t="shared" si="1"/>
        <v>7.62380577145226</v>
      </c>
      <c r="L100" s="71">
        <f t="shared" si="2"/>
        <v>1.7093455215883298</v>
      </c>
      <c r="M100" s="71">
        <f t="shared" si="3"/>
        <v>0</v>
      </c>
      <c r="O100" s="122" t="s">
        <v>74</v>
      </c>
      <c r="P100" s="86">
        <v>66.58384016300379</v>
      </c>
      <c r="Q100" s="86">
        <v>20.10927268152276</v>
      </c>
      <c r="R100" s="86">
        <v>8.556087786376663</v>
      </c>
      <c r="S100" s="86">
        <v>0.9320858470243831</v>
      </c>
    </row>
    <row r="101" spans="2:19" s="36" customFormat="1" ht="12.75">
      <c r="B101" s="122" t="s">
        <v>126</v>
      </c>
      <c r="C101" s="123">
        <v>204708</v>
      </c>
      <c r="D101" s="123">
        <v>107957</v>
      </c>
      <c r="E101" s="123">
        <v>0</v>
      </c>
      <c r="F101" s="123">
        <v>67</v>
      </c>
      <c r="G101" s="123">
        <v>81</v>
      </c>
      <c r="I101" s="122" t="s">
        <v>126</v>
      </c>
      <c r="J101" s="71">
        <f t="shared" si="0"/>
        <v>52.737069386638524</v>
      </c>
      <c r="K101" s="71">
        <f t="shared" si="1"/>
        <v>0</v>
      </c>
      <c r="L101" s="71">
        <f t="shared" si="2"/>
        <v>0.032729546475955995</v>
      </c>
      <c r="M101" s="71">
        <f t="shared" si="3"/>
        <v>0.039568556187349786</v>
      </c>
      <c r="O101" s="122" t="s">
        <v>72</v>
      </c>
      <c r="P101" s="86">
        <v>65.43884662423184</v>
      </c>
      <c r="Q101" s="86" t="e">
        <v>#VALUE!</v>
      </c>
      <c r="R101" s="86">
        <v>2.287683908777364</v>
      </c>
      <c r="S101" s="86">
        <v>0.260130755608665</v>
      </c>
    </row>
    <row r="102" spans="2:19" s="36" customFormat="1" ht="12.75">
      <c r="B102" s="122" t="s">
        <v>80</v>
      </c>
      <c r="C102" s="123">
        <v>11962324</v>
      </c>
      <c r="D102" s="123">
        <v>7823147</v>
      </c>
      <c r="E102" s="123">
        <v>1273467</v>
      </c>
      <c r="F102" s="123">
        <v>47069</v>
      </c>
      <c r="G102" s="123">
        <v>0</v>
      </c>
      <c r="I102" s="122" t="s">
        <v>80</v>
      </c>
      <c r="J102" s="71">
        <f t="shared" si="0"/>
        <v>65.39822027893577</v>
      </c>
      <c r="K102" s="71">
        <f t="shared" si="1"/>
        <v>10.645648788646755</v>
      </c>
      <c r="L102" s="71">
        <f t="shared" si="2"/>
        <v>0.3934770534554991</v>
      </c>
      <c r="M102" s="71">
        <f t="shared" si="3"/>
        <v>0</v>
      </c>
      <c r="O102" s="122" t="s">
        <v>80</v>
      </c>
      <c r="P102" s="86">
        <v>65.39822027893577</v>
      </c>
      <c r="Q102" s="86">
        <v>10.645648788646755</v>
      </c>
      <c r="R102" s="86">
        <v>0.3934770534554991</v>
      </c>
      <c r="S102" s="86">
        <v>0</v>
      </c>
    </row>
    <row r="103" spans="2:19" s="36" customFormat="1" ht="12.75">
      <c r="B103" s="122" t="s">
        <v>79</v>
      </c>
      <c r="C103" s="131">
        <v>73047</v>
      </c>
      <c r="D103" s="131">
        <v>42861</v>
      </c>
      <c r="E103" s="131">
        <v>0</v>
      </c>
      <c r="F103" s="131">
        <v>53</v>
      </c>
      <c r="G103" s="131">
        <v>0</v>
      </c>
      <c r="I103" s="122" t="s">
        <v>79</v>
      </c>
      <c r="J103" s="71">
        <f t="shared" si="0"/>
        <v>58.6759209823812</v>
      </c>
      <c r="K103" s="71">
        <f t="shared" si="1"/>
        <v>0</v>
      </c>
      <c r="L103" s="71">
        <f t="shared" si="2"/>
        <v>0.07255602557257657</v>
      </c>
      <c r="M103" s="71">
        <f t="shared" si="3"/>
        <v>0</v>
      </c>
      <c r="O103" s="122" t="s">
        <v>81</v>
      </c>
      <c r="P103" s="86">
        <v>65.23846008984377</v>
      </c>
      <c r="Q103" s="86">
        <v>7.62380577145226</v>
      </c>
      <c r="R103" s="86">
        <v>1.7093455215883298</v>
      </c>
      <c r="S103" s="86">
        <v>0</v>
      </c>
    </row>
    <row r="104" spans="2:19" s="36" customFormat="1" ht="12.75">
      <c r="B104" s="122" t="s">
        <v>32</v>
      </c>
      <c r="C104" s="123">
        <v>221614</v>
      </c>
      <c r="D104" s="123">
        <v>121704</v>
      </c>
      <c r="E104" s="123">
        <v>1845</v>
      </c>
      <c r="F104" s="123">
        <v>0</v>
      </c>
      <c r="G104" s="123">
        <v>5802</v>
      </c>
      <c r="I104" s="122" t="s">
        <v>32</v>
      </c>
      <c r="J104" s="71">
        <f t="shared" si="0"/>
        <v>54.917108124937954</v>
      </c>
      <c r="K104" s="71">
        <f t="shared" si="1"/>
        <v>0.832528630862671</v>
      </c>
      <c r="L104" s="71">
        <f t="shared" si="2"/>
        <v>0</v>
      </c>
      <c r="M104" s="71">
        <f t="shared" si="3"/>
        <v>2.618065645672205</v>
      </c>
      <c r="O104" s="122" t="s">
        <v>77</v>
      </c>
      <c r="P104" s="86">
        <v>64.94989684644857</v>
      </c>
      <c r="Q104" s="86">
        <v>22.935086943707635</v>
      </c>
      <c r="R104" s="86">
        <v>8.170313881520778</v>
      </c>
      <c r="S104" s="86">
        <v>0</v>
      </c>
    </row>
    <row r="105" spans="2:19" s="36" customFormat="1" ht="12.75">
      <c r="B105" s="122" t="s">
        <v>78</v>
      </c>
      <c r="C105" s="123">
        <v>344726</v>
      </c>
      <c r="D105" s="123">
        <v>198882</v>
      </c>
      <c r="E105" s="123">
        <v>0</v>
      </c>
      <c r="F105" s="123">
        <v>802</v>
      </c>
      <c r="G105" s="123">
        <v>0</v>
      </c>
      <c r="I105" s="122" t="s">
        <v>78</v>
      </c>
      <c r="J105" s="71">
        <f t="shared" si="0"/>
        <v>57.6927762918956</v>
      </c>
      <c r="K105" s="71">
        <f t="shared" si="1"/>
        <v>0</v>
      </c>
      <c r="L105" s="71">
        <f t="shared" si="2"/>
        <v>0.2326485382593712</v>
      </c>
      <c r="M105" s="71">
        <f t="shared" si="3"/>
        <v>0</v>
      </c>
      <c r="O105" s="122" t="s">
        <v>35</v>
      </c>
      <c r="P105" s="130">
        <v>62.03349636092831</v>
      </c>
      <c r="Q105" s="86">
        <v>0.16874940581195136</v>
      </c>
      <c r="R105" s="86">
        <v>0</v>
      </c>
      <c r="S105" s="86">
        <v>0</v>
      </c>
    </row>
    <row r="106" spans="2:19" s="36" customFormat="1" ht="12.75">
      <c r="B106" s="122" t="s">
        <v>77</v>
      </c>
      <c r="C106" s="123">
        <v>108576</v>
      </c>
      <c r="D106" s="123">
        <v>70520</v>
      </c>
      <c r="E106" s="123">
        <v>24902</v>
      </c>
      <c r="F106" s="123">
        <v>8871</v>
      </c>
      <c r="G106" s="123">
        <v>0</v>
      </c>
      <c r="I106" s="122" t="s">
        <v>77</v>
      </c>
      <c r="J106" s="71">
        <f t="shared" si="0"/>
        <v>64.94989684644857</v>
      </c>
      <c r="K106" s="71">
        <f t="shared" si="1"/>
        <v>22.935086943707635</v>
      </c>
      <c r="L106" s="71">
        <f t="shared" si="2"/>
        <v>8.170313881520778</v>
      </c>
      <c r="M106" s="71">
        <f t="shared" si="3"/>
        <v>0</v>
      </c>
      <c r="O106" s="122" t="s">
        <v>45</v>
      </c>
      <c r="P106" s="86">
        <v>60.97584974074846</v>
      </c>
      <c r="Q106" s="86">
        <v>3.082389176946164</v>
      </c>
      <c r="R106" s="86">
        <v>0</v>
      </c>
      <c r="S106" s="86">
        <v>0</v>
      </c>
    </row>
    <row r="107" spans="2:19" s="36" customFormat="1" ht="12.75">
      <c r="B107" s="122" t="s">
        <v>76</v>
      </c>
      <c r="C107" s="123">
        <v>1012087</v>
      </c>
      <c r="D107" s="123">
        <v>529273</v>
      </c>
      <c r="E107" s="123">
        <v>65107</v>
      </c>
      <c r="F107" s="123">
        <v>10144</v>
      </c>
      <c r="G107" s="123">
        <v>0</v>
      </c>
      <c r="I107" s="122" t="s">
        <v>76</v>
      </c>
      <c r="J107" s="71">
        <f t="shared" si="0"/>
        <v>52.29520782304288</v>
      </c>
      <c r="K107" s="71">
        <f t="shared" si="1"/>
        <v>6.432944993859224</v>
      </c>
      <c r="L107" s="71">
        <f t="shared" si="2"/>
        <v>1.0022853766524025</v>
      </c>
      <c r="M107" s="71">
        <f t="shared" si="3"/>
        <v>0</v>
      </c>
      <c r="O107" s="122" t="s">
        <v>85</v>
      </c>
      <c r="P107" s="86">
        <v>60.28848855176289</v>
      </c>
      <c r="Q107" s="86">
        <v>0</v>
      </c>
      <c r="R107" s="86">
        <v>21.715655288664138</v>
      </c>
      <c r="S107" s="86">
        <v>0</v>
      </c>
    </row>
    <row r="108" spans="2:19" s="36" customFormat="1" ht="12.75">
      <c r="B108" s="122" t="s">
        <v>34</v>
      </c>
      <c r="C108" s="123">
        <v>58128</v>
      </c>
      <c r="D108" s="123">
        <v>23876</v>
      </c>
      <c r="E108" s="123">
        <v>0</v>
      </c>
      <c r="F108" s="123">
        <v>0</v>
      </c>
      <c r="G108" s="123">
        <v>105</v>
      </c>
      <c r="I108" s="122" t="s">
        <v>34</v>
      </c>
      <c r="J108" s="71">
        <f t="shared" si="0"/>
        <v>41.074869254060005</v>
      </c>
      <c r="K108" s="71">
        <f t="shared" si="1"/>
        <v>0</v>
      </c>
      <c r="L108" s="71">
        <f t="shared" si="2"/>
        <v>0</v>
      </c>
      <c r="M108" s="71">
        <f t="shared" si="3"/>
        <v>0.18063583815028902</v>
      </c>
      <c r="O108" s="122" t="s">
        <v>69</v>
      </c>
      <c r="P108" s="86">
        <v>59.153449248410396</v>
      </c>
      <c r="Q108" s="86">
        <v>4.673287245829334</v>
      </c>
      <c r="R108" s="86">
        <v>0.2730588864762139</v>
      </c>
      <c r="S108" s="86">
        <v>0</v>
      </c>
    </row>
    <row r="109" spans="2:19" s="36" customFormat="1" ht="12.75">
      <c r="B109" s="122" t="s">
        <v>75</v>
      </c>
      <c r="C109" s="123">
        <v>2788000</v>
      </c>
      <c r="D109" s="123">
        <v>1910000</v>
      </c>
      <c r="E109" s="123">
        <v>565250</v>
      </c>
      <c r="F109" s="123">
        <v>144000</v>
      </c>
      <c r="G109" s="123">
        <v>0</v>
      </c>
      <c r="I109" s="122" t="s">
        <v>75</v>
      </c>
      <c r="J109" s="71">
        <f t="shared" si="0"/>
        <v>68.50789096126255</v>
      </c>
      <c r="K109" s="71">
        <f t="shared" si="1"/>
        <v>20.27439024390244</v>
      </c>
      <c r="L109" s="71">
        <f t="shared" si="2"/>
        <v>5.164992826398852</v>
      </c>
      <c r="M109" s="71">
        <f t="shared" si="3"/>
        <v>0</v>
      </c>
      <c r="O109" s="122" t="s">
        <v>79</v>
      </c>
      <c r="P109" s="86">
        <v>58.6759209823812</v>
      </c>
      <c r="Q109" s="86">
        <v>0</v>
      </c>
      <c r="R109" s="86">
        <v>0.07255602557257657</v>
      </c>
      <c r="S109" s="86">
        <v>0</v>
      </c>
    </row>
    <row r="110" spans="2:19" s="36" customFormat="1" ht="12.75">
      <c r="B110" s="122" t="s">
        <v>74</v>
      </c>
      <c r="C110" s="123">
        <v>1303528</v>
      </c>
      <c r="D110" s="123">
        <v>867939</v>
      </c>
      <c r="E110" s="123">
        <v>262130</v>
      </c>
      <c r="F110" s="123">
        <v>111531</v>
      </c>
      <c r="G110" s="123">
        <v>12150</v>
      </c>
      <c r="I110" s="122" t="s">
        <v>74</v>
      </c>
      <c r="J110" s="71">
        <f t="shared" si="0"/>
        <v>66.58384016300379</v>
      </c>
      <c r="K110" s="71">
        <f t="shared" si="1"/>
        <v>20.10927268152276</v>
      </c>
      <c r="L110" s="71">
        <f t="shared" si="2"/>
        <v>8.556087786376663</v>
      </c>
      <c r="M110" s="71">
        <f t="shared" si="3"/>
        <v>0.9320858470243831</v>
      </c>
      <c r="O110" s="122" t="s">
        <v>78</v>
      </c>
      <c r="P110" s="86">
        <v>57.6927762918956</v>
      </c>
      <c r="Q110" s="86">
        <v>0</v>
      </c>
      <c r="R110" s="86">
        <v>0.2326485382593712</v>
      </c>
      <c r="S110" s="86">
        <v>0</v>
      </c>
    </row>
    <row r="111" spans="2:19" s="36" customFormat="1" ht="12.75">
      <c r="B111" s="122" t="s">
        <v>33</v>
      </c>
      <c r="C111" s="123">
        <v>4845959</v>
      </c>
      <c r="D111" s="123">
        <v>2683782</v>
      </c>
      <c r="E111" s="123">
        <v>7874</v>
      </c>
      <c r="F111" s="123">
        <v>117456</v>
      </c>
      <c r="G111" s="123">
        <v>98994</v>
      </c>
      <c r="I111" s="122" t="s">
        <v>33</v>
      </c>
      <c r="J111" s="71">
        <f t="shared" si="0"/>
        <v>55.3818552736414</v>
      </c>
      <c r="K111" s="71">
        <f t="shared" si="1"/>
        <v>0.16248589804412295</v>
      </c>
      <c r="L111" s="71">
        <f t="shared" si="2"/>
        <v>2.423792689950534</v>
      </c>
      <c r="M111" s="71">
        <f t="shared" si="3"/>
        <v>2.0428154674853833</v>
      </c>
      <c r="O111" s="122" t="s">
        <v>71</v>
      </c>
      <c r="P111" s="86">
        <v>57.380518737028495</v>
      </c>
      <c r="Q111" s="86">
        <v>39.77685262736493</v>
      </c>
      <c r="R111" s="86">
        <v>1.0930559521678715</v>
      </c>
      <c r="S111" s="86" t="e">
        <v>#VALUE!</v>
      </c>
    </row>
    <row r="112" spans="2:19" s="36" customFormat="1" ht="12.75">
      <c r="B112" s="122" t="s">
        <v>45</v>
      </c>
      <c r="C112" s="123">
        <v>1575304</v>
      </c>
      <c r="D112" s="123">
        <v>960555</v>
      </c>
      <c r="E112" s="123">
        <v>48557</v>
      </c>
      <c r="F112" s="123">
        <v>0</v>
      </c>
      <c r="G112" s="123">
        <v>0</v>
      </c>
      <c r="I112" s="122" t="s">
        <v>45</v>
      </c>
      <c r="J112" s="71">
        <f t="shared" si="0"/>
        <v>60.97584974074846</v>
      </c>
      <c r="K112" s="71">
        <f t="shared" si="1"/>
        <v>3.082389176946164</v>
      </c>
      <c r="L112" s="71">
        <f t="shared" si="2"/>
        <v>0</v>
      </c>
      <c r="M112" s="71">
        <f t="shared" si="3"/>
        <v>0</v>
      </c>
      <c r="O112" s="122" t="s">
        <v>33</v>
      </c>
      <c r="P112" s="86">
        <v>55.3818552736414</v>
      </c>
      <c r="Q112" s="86">
        <v>0.16248589804412295</v>
      </c>
      <c r="R112" s="86">
        <v>2.423792689950534</v>
      </c>
      <c r="S112" s="86">
        <v>2.0428154674853833</v>
      </c>
    </row>
    <row r="113" spans="2:19" s="36" customFormat="1" ht="12.75">
      <c r="B113" s="122" t="s">
        <v>36</v>
      </c>
      <c r="C113" s="131">
        <v>1244737</v>
      </c>
      <c r="D113" s="131">
        <v>681646</v>
      </c>
      <c r="E113" s="131">
        <v>0</v>
      </c>
      <c r="F113" s="131">
        <v>20661</v>
      </c>
      <c r="G113" s="131">
        <v>0</v>
      </c>
      <c r="I113" s="122" t="s">
        <v>36</v>
      </c>
      <c r="J113" s="71">
        <f t="shared" si="0"/>
        <v>54.762250981532645</v>
      </c>
      <c r="K113" s="71">
        <f t="shared" si="1"/>
        <v>0</v>
      </c>
      <c r="L113" s="71">
        <f t="shared" si="2"/>
        <v>1.6598687112217279</v>
      </c>
      <c r="M113" s="71">
        <f t="shared" si="3"/>
        <v>0</v>
      </c>
      <c r="O113" s="122" t="s">
        <v>32</v>
      </c>
      <c r="P113" s="86">
        <v>54.917108124937954</v>
      </c>
      <c r="Q113" s="86">
        <v>0.832528630862671</v>
      </c>
      <c r="R113" s="86">
        <v>0</v>
      </c>
      <c r="S113" s="86">
        <v>2.618065645672205</v>
      </c>
    </row>
    <row r="114" spans="2:19" s="36" customFormat="1" ht="12.75">
      <c r="B114" s="122" t="s">
        <v>73</v>
      </c>
      <c r="C114" s="123">
        <v>209704</v>
      </c>
      <c r="D114" s="123">
        <v>147621</v>
      </c>
      <c r="E114" s="123">
        <v>98</v>
      </c>
      <c r="F114" s="123">
        <v>37081</v>
      </c>
      <c r="G114" s="123">
        <v>0</v>
      </c>
      <c r="I114" s="122" t="s">
        <v>73</v>
      </c>
      <c r="J114" s="71">
        <f t="shared" si="0"/>
        <v>70.39493762636859</v>
      </c>
      <c r="K114" s="71">
        <f t="shared" si="1"/>
        <v>0.04673253729065731</v>
      </c>
      <c r="L114" s="71">
        <f t="shared" si="2"/>
        <v>17.68254301300881</v>
      </c>
      <c r="M114" s="71">
        <f t="shared" si="3"/>
        <v>0</v>
      </c>
      <c r="O114" s="122" t="s">
        <v>36</v>
      </c>
      <c r="P114" s="86">
        <v>54.762250981532645</v>
      </c>
      <c r="Q114" s="86">
        <v>0</v>
      </c>
      <c r="R114" s="86">
        <v>1.6598687112217279</v>
      </c>
      <c r="S114" s="86">
        <v>0</v>
      </c>
    </row>
    <row r="115" spans="2:19" s="36" customFormat="1" ht="12.75">
      <c r="B115" s="122" t="s">
        <v>72</v>
      </c>
      <c r="C115" s="123">
        <v>463613</v>
      </c>
      <c r="D115" s="123">
        <v>303383</v>
      </c>
      <c r="E115" s="124" t="s">
        <v>43</v>
      </c>
      <c r="F115" s="123">
        <v>10606</v>
      </c>
      <c r="G115" s="123">
        <v>1206</v>
      </c>
      <c r="I115" s="122" t="s">
        <v>72</v>
      </c>
      <c r="J115" s="71">
        <f t="shared" si="0"/>
        <v>65.43884662423184</v>
      </c>
      <c r="K115" s="71" t="e">
        <f t="shared" si="1"/>
        <v>#VALUE!</v>
      </c>
      <c r="L115" s="71">
        <f t="shared" si="2"/>
        <v>2.287683908777364</v>
      </c>
      <c r="M115" s="71">
        <f t="shared" si="3"/>
        <v>0.260130755608665</v>
      </c>
      <c r="O115" s="122" t="s">
        <v>126</v>
      </c>
      <c r="P115" s="86">
        <v>52.737069386638524</v>
      </c>
      <c r="Q115" s="86">
        <v>0</v>
      </c>
      <c r="R115" s="86">
        <v>0.032729546475955995</v>
      </c>
      <c r="S115" s="86">
        <v>0.039568556187349786</v>
      </c>
    </row>
    <row r="116" spans="2:19" s="36" customFormat="1" ht="12.75">
      <c r="B116" s="122" t="s">
        <v>71</v>
      </c>
      <c r="C116" s="123">
        <v>731893</v>
      </c>
      <c r="D116" s="123">
        <v>419964</v>
      </c>
      <c r="E116" s="123">
        <v>291124</v>
      </c>
      <c r="F116" s="123">
        <v>8000</v>
      </c>
      <c r="G116" s="124" t="s">
        <v>43</v>
      </c>
      <c r="I116" s="122" t="s">
        <v>71</v>
      </c>
      <c r="J116" s="71">
        <f t="shared" si="0"/>
        <v>57.380518737028495</v>
      </c>
      <c r="K116" s="71">
        <f t="shared" si="1"/>
        <v>39.77685262736493</v>
      </c>
      <c r="L116" s="71">
        <f t="shared" si="2"/>
        <v>1.0930559521678715</v>
      </c>
      <c r="M116" s="71" t="e">
        <f t="shared" si="3"/>
        <v>#VALUE!</v>
      </c>
      <c r="O116" s="122" t="s">
        <v>177</v>
      </c>
      <c r="P116" s="86">
        <v>52.39556919791806</v>
      </c>
      <c r="Q116" s="86">
        <v>0</v>
      </c>
      <c r="R116" s="86">
        <v>0.4364073134925931</v>
      </c>
      <c r="S116" s="86">
        <v>0</v>
      </c>
    </row>
    <row r="117" spans="2:19" s="36" customFormat="1" ht="12.75">
      <c r="B117" s="122" t="s">
        <v>70</v>
      </c>
      <c r="C117" s="123">
        <v>1097884</v>
      </c>
      <c r="D117" s="123">
        <v>773852</v>
      </c>
      <c r="E117" s="123">
        <v>81786</v>
      </c>
      <c r="F117" s="123">
        <v>0</v>
      </c>
      <c r="G117" s="123">
        <v>0</v>
      </c>
      <c r="I117" s="122" t="s">
        <v>70</v>
      </c>
      <c r="J117" s="71">
        <f t="shared" si="0"/>
        <v>70.48577081003093</v>
      </c>
      <c r="K117" s="71">
        <f t="shared" si="1"/>
        <v>7.449420885995242</v>
      </c>
      <c r="L117" s="71">
        <f t="shared" si="2"/>
        <v>0</v>
      </c>
      <c r="M117" s="71">
        <f t="shared" si="3"/>
        <v>0</v>
      </c>
      <c r="O117" s="122" t="s">
        <v>76</v>
      </c>
      <c r="P117" s="86">
        <v>52.29520782304288</v>
      </c>
      <c r="Q117" s="86">
        <v>6.432944993859224</v>
      </c>
      <c r="R117" s="86">
        <v>1.0022853766524025</v>
      </c>
      <c r="S117" s="86">
        <v>0</v>
      </c>
    </row>
    <row r="118" spans="2:19" s="36" customFormat="1" ht="12.75">
      <c r="B118" s="122" t="s">
        <v>69</v>
      </c>
      <c r="C118" s="123">
        <v>11436361</v>
      </c>
      <c r="D118" s="123">
        <v>6765002</v>
      </c>
      <c r="E118" s="123">
        <v>534454</v>
      </c>
      <c r="F118" s="123">
        <v>31228</v>
      </c>
      <c r="G118" s="123">
        <v>0</v>
      </c>
      <c r="I118" s="122" t="s">
        <v>69</v>
      </c>
      <c r="J118" s="71">
        <f t="shared" si="0"/>
        <v>59.153449248410396</v>
      </c>
      <c r="K118" s="71">
        <f t="shared" si="1"/>
        <v>4.673287245829334</v>
      </c>
      <c r="L118" s="71">
        <f t="shared" si="2"/>
        <v>0.2730588864762139</v>
      </c>
      <c r="M118" s="71">
        <f t="shared" si="3"/>
        <v>0</v>
      </c>
      <c r="O118" s="122" t="s">
        <v>34</v>
      </c>
      <c r="P118" s="86">
        <v>41.074869254060005</v>
      </c>
      <c r="Q118" s="86">
        <v>0</v>
      </c>
      <c r="R118" s="86">
        <v>0</v>
      </c>
      <c r="S118" s="86">
        <v>0.18063583815028902</v>
      </c>
    </row>
    <row r="119" spans="1:13" s="36" customFormat="1" ht="12.75">
      <c r="A119" s="176" t="s">
        <v>224</v>
      </c>
      <c r="B119" s="172" t="s">
        <v>144</v>
      </c>
      <c r="C119" s="173">
        <v>45123</v>
      </c>
      <c r="D119" s="173">
        <v>18848</v>
      </c>
      <c r="E119" s="173">
        <v>1757</v>
      </c>
      <c r="F119" s="173">
        <v>0</v>
      </c>
      <c r="G119" s="173">
        <v>4901</v>
      </c>
      <c r="I119" s="122" t="s">
        <v>144</v>
      </c>
      <c r="J119" s="71">
        <f t="shared" si="0"/>
        <v>41.77027236664229</v>
      </c>
      <c r="K119" s="71">
        <f t="shared" si="1"/>
        <v>3.8938013873191055</v>
      </c>
      <c r="L119" s="71">
        <f t="shared" si="2"/>
        <v>0</v>
      </c>
      <c r="M119" s="71">
        <f t="shared" si="3"/>
        <v>10.861423220973784</v>
      </c>
    </row>
    <row r="120" spans="2:19" s="36" customFormat="1" ht="12.75">
      <c r="B120" s="122" t="s">
        <v>44</v>
      </c>
      <c r="C120" s="123">
        <v>5779</v>
      </c>
      <c r="D120" s="123">
        <v>3002</v>
      </c>
      <c r="E120" s="123">
        <v>2270</v>
      </c>
      <c r="F120" s="123">
        <v>0</v>
      </c>
      <c r="G120" s="123">
        <v>0</v>
      </c>
      <c r="I120" s="122" t="s">
        <v>44</v>
      </c>
      <c r="J120" s="71">
        <f t="shared" si="0"/>
        <v>51.94670358193459</v>
      </c>
      <c r="K120" s="71">
        <f t="shared" si="1"/>
        <v>39.280152275480184</v>
      </c>
      <c r="L120" s="71">
        <f t="shared" si="2"/>
        <v>0</v>
      </c>
      <c r="M120" s="71">
        <f t="shared" si="3"/>
        <v>0</v>
      </c>
      <c r="O120" s="122" t="s">
        <v>68</v>
      </c>
      <c r="P120" s="86">
        <v>55.68121055169956</v>
      </c>
      <c r="Q120" s="86">
        <v>41.002117888821324</v>
      </c>
      <c r="R120" s="86">
        <v>0</v>
      </c>
      <c r="S120" s="86">
        <v>0</v>
      </c>
    </row>
    <row r="121" spans="2:19" s="36" customFormat="1" ht="12.75">
      <c r="B121" s="122" t="s">
        <v>68</v>
      </c>
      <c r="C121" s="123">
        <v>763024</v>
      </c>
      <c r="D121" s="123">
        <v>424861</v>
      </c>
      <c r="E121" s="123">
        <v>312856</v>
      </c>
      <c r="F121" s="123">
        <v>0</v>
      </c>
      <c r="G121" s="123">
        <v>0</v>
      </c>
      <c r="I121" s="122" t="s">
        <v>68</v>
      </c>
      <c r="J121" s="71">
        <f t="shared" si="0"/>
        <v>55.68121055169956</v>
      </c>
      <c r="K121" s="71">
        <f t="shared" si="1"/>
        <v>41.002117888821324</v>
      </c>
      <c r="L121" s="71">
        <f t="shared" si="2"/>
        <v>0</v>
      </c>
      <c r="M121" s="71">
        <f t="shared" si="3"/>
        <v>0</v>
      </c>
      <c r="O121" s="122" t="s">
        <v>44</v>
      </c>
      <c r="P121" s="86">
        <v>51.94670358193459</v>
      </c>
      <c r="Q121" s="86">
        <v>39.280152275480184</v>
      </c>
      <c r="R121" s="86">
        <v>0</v>
      </c>
      <c r="S121" s="86">
        <v>0</v>
      </c>
    </row>
    <row r="122" spans="15:19" s="36" customFormat="1" ht="12.75">
      <c r="O122" s="122" t="s">
        <v>144</v>
      </c>
      <c r="P122" s="86">
        <v>41.77027236664229</v>
      </c>
      <c r="Q122" s="86">
        <v>3.8938013873191055</v>
      </c>
      <c r="R122" s="86">
        <v>0</v>
      </c>
      <c r="S122" s="86">
        <v>10.861423220973784</v>
      </c>
    </row>
    <row r="123" s="36" customFormat="1" ht="12.75"/>
    <row r="124" s="36" customFormat="1" ht="12.75"/>
    <row r="125" spans="2:3" s="36" customFormat="1" ht="12.75">
      <c r="B125" s="119" t="s">
        <v>90</v>
      </c>
      <c r="C125" s="120"/>
    </row>
    <row r="126" spans="2:3" s="36" customFormat="1" ht="12.75">
      <c r="B126" s="119" t="s">
        <v>43</v>
      </c>
      <c r="C126" s="119" t="s">
        <v>53</v>
      </c>
    </row>
    <row r="127" s="36" customFormat="1" ht="12.75"/>
    <row r="128" s="36" customFormat="1" ht="12.75"/>
    <row r="129" spans="2:3" s="36" customFormat="1" ht="12.75">
      <c r="B129" s="4"/>
      <c r="C129" s="4"/>
    </row>
    <row r="130" spans="2:3" s="36" customFormat="1" ht="12.75">
      <c r="B130" s="51"/>
      <c r="C130" s="4"/>
    </row>
    <row r="131" spans="2:3" s="36" customFormat="1" ht="12.75">
      <c r="B131" s="51"/>
      <c r="C131" s="51"/>
    </row>
    <row r="132" ht="12.75">
      <c r="H132" s="16"/>
    </row>
    <row r="133" ht="12.75">
      <c r="H133" s="16"/>
    </row>
  </sheetData>
  <autoFilter ref="O90:S118">
    <sortState ref="O91:S133">
      <sortCondition descending="1" sortBy="value" ref="P91:P133"/>
    </sortState>
  </autoFilter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8"/>
  <sheetViews>
    <sheetView showGridLines="0" workbookViewId="0" topLeftCell="A1">
      <selection activeCell="G13" sqref="G13"/>
    </sheetView>
  </sheetViews>
  <sheetFormatPr defaultColWidth="9.140625" defaultRowHeight="12.75"/>
  <cols>
    <col min="1" max="1" width="9.140625" style="4" customWidth="1"/>
    <col min="2" max="2" width="15.7109375" style="11" customWidth="1"/>
    <col min="3" max="4" width="15.7109375" style="4" customWidth="1"/>
    <col min="5" max="5" width="13.140625" style="4" customWidth="1"/>
    <col min="6" max="6" width="12.28125" style="35" customWidth="1"/>
    <col min="7" max="7" width="9.140625" style="35" customWidth="1"/>
    <col min="8" max="8" width="18.8515625" style="35" customWidth="1"/>
    <col min="9" max="16384" width="9.140625" style="4" customWidth="1"/>
  </cols>
  <sheetData>
    <row r="2" ht="12.75">
      <c r="B2" s="75" t="s">
        <v>227</v>
      </c>
    </row>
    <row r="3" ht="12.75">
      <c r="B3" s="2" t="s">
        <v>38</v>
      </c>
    </row>
    <row r="5" spans="2:4" s="34" customFormat="1" ht="12.75">
      <c r="B5" s="87"/>
      <c r="C5" s="88" t="s">
        <v>42</v>
      </c>
      <c r="D5" s="88" t="s">
        <v>41</v>
      </c>
    </row>
    <row r="6" spans="2:5" s="34" customFormat="1" ht="12.75">
      <c r="B6" s="89" t="s">
        <v>158</v>
      </c>
      <c r="C6" s="90">
        <v>78.6</v>
      </c>
      <c r="D6" s="90">
        <v>65.5</v>
      </c>
      <c r="E6" s="58"/>
    </row>
    <row r="7" spans="2:5" s="34" customFormat="1" ht="12.75">
      <c r="B7" s="91" t="s">
        <v>88</v>
      </c>
      <c r="C7" s="92">
        <v>99.2</v>
      </c>
      <c r="D7" s="92">
        <v>81.3</v>
      </c>
      <c r="E7" s="58"/>
    </row>
    <row r="8" spans="2:4" s="34" customFormat="1" ht="12.75">
      <c r="B8" s="93" t="s">
        <v>35</v>
      </c>
      <c r="C8" s="94">
        <v>62.2</v>
      </c>
      <c r="D8" s="94">
        <v>62</v>
      </c>
    </row>
    <row r="9" spans="2:4" s="34" customFormat="1" ht="12.75">
      <c r="B9" s="93" t="s">
        <v>87</v>
      </c>
      <c r="C9" s="94">
        <v>78.6</v>
      </c>
      <c r="D9" s="94">
        <v>73</v>
      </c>
    </row>
    <row r="10" spans="2:4" s="34" customFormat="1" ht="12.75">
      <c r="B10" s="93" t="s">
        <v>86</v>
      </c>
      <c r="C10" s="94">
        <v>89.5</v>
      </c>
      <c r="D10" s="94">
        <v>67.4</v>
      </c>
    </row>
    <row r="11" spans="2:4" s="34" customFormat="1" ht="12.75">
      <c r="B11" s="93" t="s">
        <v>114</v>
      </c>
      <c r="C11" s="94">
        <v>97.8</v>
      </c>
      <c r="D11" s="94">
        <v>71.4</v>
      </c>
    </row>
    <row r="12" spans="2:4" s="34" customFormat="1" ht="12.75">
      <c r="B12" s="93" t="s">
        <v>85</v>
      </c>
      <c r="C12" s="94">
        <v>82</v>
      </c>
      <c r="D12" s="94">
        <v>60.3</v>
      </c>
    </row>
    <row r="13" spans="2:4" s="34" customFormat="1" ht="12.75">
      <c r="B13" s="93" t="s">
        <v>184</v>
      </c>
      <c r="C13" s="94">
        <v>88.1</v>
      </c>
      <c r="D13" s="94">
        <v>70.2</v>
      </c>
    </row>
    <row r="14" spans="2:4" s="34" customFormat="1" ht="12.75">
      <c r="B14" s="93" t="s">
        <v>185</v>
      </c>
      <c r="C14" s="94">
        <v>52.8</v>
      </c>
      <c r="D14" s="94">
        <v>52.4</v>
      </c>
    </row>
    <row r="15" spans="2:4" s="34" customFormat="1" ht="12.75">
      <c r="B15" s="93" t="s">
        <v>82</v>
      </c>
      <c r="C15" s="94">
        <v>75</v>
      </c>
      <c r="D15" s="94">
        <v>68.7</v>
      </c>
    </row>
    <row r="16" spans="2:4" s="34" customFormat="1" ht="12.75">
      <c r="B16" s="93" t="s">
        <v>81</v>
      </c>
      <c r="C16" s="94">
        <v>74.6</v>
      </c>
      <c r="D16" s="94">
        <v>65.2</v>
      </c>
    </row>
    <row r="17" spans="2:4" s="34" customFormat="1" ht="12.75">
      <c r="B17" s="93" t="s">
        <v>80</v>
      </c>
      <c r="C17" s="94">
        <v>76.4</v>
      </c>
      <c r="D17" s="94">
        <v>65.4</v>
      </c>
    </row>
    <row r="18" spans="2:4" s="34" customFormat="1" ht="12.75">
      <c r="B18" s="93" t="s">
        <v>126</v>
      </c>
      <c r="C18" s="94">
        <v>52.8</v>
      </c>
      <c r="D18" s="94">
        <v>52.7</v>
      </c>
    </row>
    <row r="19" spans="2:4" s="34" customFormat="1" ht="12.75">
      <c r="B19" s="93" t="s">
        <v>79</v>
      </c>
      <c r="C19" s="94">
        <v>58.7</v>
      </c>
      <c r="D19" s="94">
        <v>58.7</v>
      </c>
    </row>
    <row r="20" spans="2:4" s="34" customFormat="1" ht="12.75">
      <c r="B20" s="93" t="s">
        <v>32</v>
      </c>
      <c r="C20" s="94">
        <v>58.4</v>
      </c>
      <c r="D20" s="94">
        <v>54.9</v>
      </c>
    </row>
    <row r="21" spans="2:4" s="34" customFormat="1" ht="12.75">
      <c r="B21" s="93" t="s">
        <v>78</v>
      </c>
      <c r="C21" s="94">
        <v>57.9</v>
      </c>
      <c r="D21" s="94">
        <v>57.7</v>
      </c>
    </row>
    <row r="22" spans="2:4" s="34" customFormat="1" ht="12.75">
      <c r="B22" s="93" t="s">
        <v>77</v>
      </c>
      <c r="C22" s="94">
        <v>96.1</v>
      </c>
      <c r="D22" s="94">
        <v>64.9</v>
      </c>
    </row>
    <row r="23" spans="2:4" s="34" customFormat="1" ht="12.75">
      <c r="B23" s="93" t="s">
        <v>76</v>
      </c>
      <c r="C23" s="94">
        <v>59.7</v>
      </c>
      <c r="D23" s="94">
        <v>52.3</v>
      </c>
    </row>
    <row r="24" spans="2:4" s="34" customFormat="1" ht="12.75">
      <c r="B24" s="93" t="s">
        <v>34</v>
      </c>
      <c r="C24" s="94">
        <v>41.3</v>
      </c>
      <c r="D24" s="94">
        <v>41.1</v>
      </c>
    </row>
    <row r="25" spans="2:4" s="34" customFormat="1" ht="12.75">
      <c r="B25" s="93" t="s">
        <v>75</v>
      </c>
      <c r="C25" s="94">
        <v>93.9</v>
      </c>
      <c r="D25" s="94">
        <v>68.5</v>
      </c>
    </row>
    <row r="26" spans="2:4" s="34" customFormat="1" ht="12.75">
      <c r="B26" s="93" t="s">
        <v>74</v>
      </c>
      <c r="C26" s="94">
        <v>96.2</v>
      </c>
      <c r="D26" s="94">
        <v>66.6</v>
      </c>
    </row>
    <row r="27" spans="2:4" s="34" customFormat="1" ht="12.75">
      <c r="B27" s="93" t="s">
        <v>33</v>
      </c>
      <c r="C27" s="94">
        <v>60</v>
      </c>
      <c r="D27" s="94">
        <v>55.4</v>
      </c>
    </row>
    <row r="28" spans="2:4" s="34" customFormat="1" ht="12.75">
      <c r="B28" s="93" t="s">
        <v>45</v>
      </c>
      <c r="C28" s="94">
        <v>64.1</v>
      </c>
      <c r="D28" s="94">
        <v>61</v>
      </c>
    </row>
    <row r="29" spans="2:4" s="34" customFormat="1" ht="12.75">
      <c r="B29" s="93" t="s">
        <v>36</v>
      </c>
      <c r="C29" s="94">
        <v>56.4</v>
      </c>
      <c r="D29" s="94">
        <v>54.8</v>
      </c>
    </row>
    <row r="30" spans="2:4" s="34" customFormat="1" ht="12.75">
      <c r="B30" s="93" t="s">
        <v>73</v>
      </c>
      <c r="C30" s="94">
        <v>88.1</v>
      </c>
      <c r="D30" s="94">
        <v>70.4</v>
      </c>
    </row>
    <row r="31" spans="2:4" s="34" customFormat="1" ht="12.75">
      <c r="B31" s="93" t="s">
        <v>72</v>
      </c>
      <c r="C31" s="94">
        <v>68</v>
      </c>
      <c r="D31" s="94">
        <v>65.4</v>
      </c>
    </row>
    <row r="32" spans="2:10" s="34" customFormat="1" ht="12.75">
      <c r="B32" s="93" t="s">
        <v>71</v>
      </c>
      <c r="C32" s="94">
        <v>98.3</v>
      </c>
      <c r="D32" s="94">
        <v>57.4</v>
      </c>
      <c r="J32" s="67"/>
    </row>
    <row r="33" spans="2:4" s="34" customFormat="1" ht="12.75">
      <c r="B33" s="93" t="s">
        <v>70</v>
      </c>
      <c r="C33" s="94">
        <v>77.9</v>
      </c>
      <c r="D33" s="94">
        <v>70.5</v>
      </c>
    </row>
    <row r="34" spans="2:4" s="34" customFormat="1" ht="12.75">
      <c r="B34" s="93" t="s">
        <v>69</v>
      </c>
      <c r="C34" s="94">
        <v>64.1</v>
      </c>
      <c r="D34" s="94">
        <v>59.2</v>
      </c>
    </row>
    <row r="35" spans="2:4" s="34" customFormat="1" ht="12.75">
      <c r="B35" s="91" t="s">
        <v>144</v>
      </c>
      <c r="C35" s="92">
        <v>56.5</v>
      </c>
      <c r="D35" s="92">
        <v>41.8</v>
      </c>
    </row>
    <row r="36" spans="2:4" s="34" customFormat="1" ht="12.75">
      <c r="B36" s="93" t="s">
        <v>44</v>
      </c>
      <c r="C36" s="94">
        <v>91.2</v>
      </c>
      <c r="D36" s="94">
        <v>51.9</v>
      </c>
    </row>
    <row r="37" spans="2:4" s="34" customFormat="1" ht="12.75">
      <c r="B37" s="95" t="s">
        <v>68</v>
      </c>
      <c r="C37" s="96">
        <v>96.7</v>
      </c>
      <c r="D37" s="96">
        <v>55.7</v>
      </c>
    </row>
    <row r="38" spans="3:4" ht="12.75">
      <c r="C38" s="6"/>
      <c r="D38" s="6"/>
    </row>
    <row r="39" spans="2:4" ht="12" customHeight="1">
      <c r="B39" s="16" t="s">
        <v>223</v>
      </c>
      <c r="C39" s="170"/>
      <c r="D39" s="170"/>
    </row>
    <row r="40" spans="2:4" ht="12.75">
      <c r="B40" s="4" t="s">
        <v>142</v>
      </c>
      <c r="D40" s="170"/>
    </row>
    <row r="41" ht="12.75">
      <c r="B41" s="4"/>
    </row>
    <row r="44" ht="12.75">
      <c r="B44" s="20"/>
    </row>
    <row r="57" ht="12.75">
      <c r="B57" s="68" t="s">
        <v>135</v>
      </c>
    </row>
    <row r="58" ht="12.75">
      <c r="B58" s="4" t="s">
        <v>178</v>
      </c>
    </row>
    <row r="62" spans="2:10" ht="12.75">
      <c r="B62" s="126" t="s">
        <v>166</v>
      </c>
      <c r="C62" s="120"/>
      <c r="D62" s="120"/>
      <c r="H62" s="119"/>
      <c r="I62" s="120"/>
      <c r="J62" s="120"/>
    </row>
    <row r="63" ht="12.75">
      <c r="B63" s="4"/>
    </row>
    <row r="64" spans="2:10" ht="12.75">
      <c r="B64" s="119" t="s">
        <v>66</v>
      </c>
      <c r="C64" s="121">
        <v>42825.78519675926</v>
      </c>
      <c r="D64" s="120"/>
      <c r="H64" s="119"/>
      <c r="I64" s="120"/>
      <c r="J64" s="120"/>
    </row>
    <row r="65" spans="2:10" ht="12.75">
      <c r="B65" s="119" t="s">
        <v>65</v>
      </c>
      <c r="C65" s="121">
        <v>42863.70567043981</v>
      </c>
      <c r="D65" s="120"/>
      <c r="H65" s="119"/>
      <c r="I65" s="120"/>
      <c r="J65" s="120"/>
    </row>
    <row r="66" spans="2:10" ht="12.75">
      <c r="B66" s="119" t="s">
        <v>95</v>
      </c>
      <c r="C66" s="119" t="s">
        <v>52</v>
      </c>
      <c r="D66" s="120"/>
      <c r="H66" s="119"/>
      <c r="I66" s="120"/>
      <c r="J66" s="120"/>
    </row>
    <row r="67" ht="12.75">
      <c r="B67" s="4"/>
    </row>
    <row r="68" spans="2:10" ht="12.75">
      <c r="B68" s="119" t="s">
        <v>48</v>
      </c>
      <c r="C68" s="119" t="s">
        <v>61</v>
      </c>
      <c r="D68" s="120"/>
      <c r="H68" s="119"/>
      <c r="I68" s="120"/>
      <c r="J68" s="120"/>
    </row>
    <row r="69" spans="2:10" ht="12.75">
      <c r="B69" s="119" t="s">
        <v>125</v>
      </c>
      <c r="C69" s="119" t="s">
        <v>64</v>
      </c>
      <c r="D69" s="120"/>
      <c r="H69" s="119"/>
      <c r="I69" s="120"/>
      <c r="J69" s="120"/>
    </row>
    <row r="70" spans="2:4" ht="12.75">
      <c r="B70" s="119" t="s">
        <v>49</v>
      </c>
      <c r="C70" s="119" t="s">
        <v>141</v>
      </c>
      <c r="D70" s="120"/>
    </row>
    <row r="71" ht="12.75">
      <c r="B71" s="4"/>
    </row>
    <row r="72" spans="2:10" ht="12.75">
      <c r="B72" s="122" t="s">
        <v>50</v>
      </c>
      <c r="C72" s="122" t="s">
        <v>146</v>
      </c>
      <c r="D72" s="122" t="s">
        <v>146</v>
      </c>
      <c r="E72" s="134" t="s">
        <v>147</v>
      </c>
      <c r="F72" s="135" t="s">
        <v>147</v>
      </c>
      <c r="H72" s="136" t="s">
        <v>50</v>
      </c>
      <c r="I72" s="137" t="s">
        <v>146</v>
      </c>
      <c r="J72" s="122" t="s">
        <v>147</v>
      </c>
    </row>
    <row r="73" spans="2:10" ht="12.75">
      <c r="B73" s="122" t="s">
        <v>47</v>
      </c>
      <c r="C73" s="122" t="s">
        <v>136</v>
      </c>
      <c r="D73" s="122" t="s">
        <v>168</v>
      </c>
      <c r="E73" s="134" t="s">
        <v>136</v>
      </c>
      <c r="F73" s="135" t="s">
        <v>168</v>
      </c>
      <c r="H73" s="136" t="s">
        <v>47</v>
      </c>
      <c r="I73" s="137" t="s">
        <v>168</v>
      </c>
      <c r="J73" s="122" t="s">
        <v>168</v>
      </c>
    </row>
    <row r="74" spans="2:10" ht="12.75">
      <c r="B74" s="122" t="s">
        <v>117</v>
      </c>
      <c r="C74" s="146">
        <v>79.2</v>
      </c>
      <c r="D74" s="146">
        <v>78.6</v>
      </c>
      <c r="E74" s="146">
        <v>65.3</v>
      </c>
      <c r="F74" s="146">
        <v>65.5</v>
      </c>
      <c r="H74" s="136" t="s">
        <v>117</v>
      </c>
      <c r="I74" s="146">
        <v>78.6</v>
      </c>
      <c r="J74" s="146">
        <v>65.5</v>
      </c>
    </row>
    <row r="75" spans="2:10" ht="12.75">
      <c r="B75" s="122" t="s">
        <v>88</v>
      </c>
      <c r="C75" s="146">
        <v>96.6</v>
      </c>
      <c r="D75" s="146">
        <v>99.2</v>
      </c>
      <c r="E75" s="146">
        <v>78.7</v>
      </c>
      <c r="F75" s="146">
        <v>81.3</v>
      </c>
      <c r="H75" s="136" t="s">
        <v>88</v>
      </c>
      <c r="I75" s="146">
        <v>99.2</v>
      </c>
      <c r="J75" s="146">
        <v>81.3</v>
      </c>
    </row>
    <row r="76" spans="2:10" ht="12.75">
      <c r="B76" s="122" t="s">
        <v>35</v>
      </c>
      <c r="C76" s="131">
        <v>66</v>
      </c>
      <c r="D76" s="146">
        <v>62.2</v>
      </c>
      <c r="E76" s="146">
        <v>65.7</v>
      </c>
      <c r="F76" s="131">
        <v>62</v>
      </c>
      <c r="H76" s="136" t="s">
        <v>35</v>
      </c>
      <c r="I76" s="146">
        <v>62.2</v>
      </c>
      <c r="J76" s="131">
        <v>62</v>
      </c>
    </row>
    <row r="77" spans="2:10" ht="12.75">
      <c r="B77" s="122" t="s">
        <v>87</v>
      </c>
      <c r="C77" s="146">
        <v>74.7</v>
      </c>
      <c r="D77" s="146">
        <v>78.6</v>
      </c>
      <c r="E77" s="146">
        <v>69.9</v>
      </c>
      <c r="F77" s="131">
        <v>73</v>
      </c>
      <c r="H77" s="136" t="s">
        <v>87</v>
      </c>
      <c r="I77" s="146">
        <v>78.6</v>
      </c>
      <c r="J77" s="131">
        <v>73</v>
      </c>
    </row>
    <row r="78" spans="2:10" ht="12.75">
      <c r="B78" s="122" t="s">
        <v>86</v>
      </c>
      <c r="C78" s="146">
        <v>93.4</v>
      </c>
      <c r="D78" s="146">
        <v>89.5</v>
      </c>
      <c r="E78" s="146">
        <v>69.8</v>
      </c>
      <c r="F78" s="146">
        <v>67.4</v>
      </c>
      <c r="H78" s="136" t="s">
        <v>86</v>
      </c>
      <c r="I78" s="146">
        <v>89.5</v>
      </c>
      <c r="J78" s="146">
        <v>67.4</v>
      </c>
    </row>
    <row r="79" spans="2:10" ht="12.75">
      <c r="B79" s="122" t="s">
        <v>114</v>
      </c>
      <c r="C79" s="146">
        <v>97.7</v>
      </c>
      <c r="D79" s="146">
        <v>97.8</v>
      </c>
      <c r="E79" s="146">
        <v>71.8</v>
      </c>
      <c r="F79" s="146">
        <v>71.4</v>
      </c>
      <c r="H79" s="136" t="s">
        <v>114</v>
      </c>
      <c r="I79" s="146">
        <v>97.8</v>
      </c>
      <c r="J79" s="146">
        <v>71.4</v>
      </c>
    </row>
    <row r="80" spans="2:10" ht="12.75">
      <c r="B80" s="122" t="s">
        <v>85</v>
      </c>
      <c r="C80" s="146">
        <v>77.7</v>
      </c>
      <c r="D80" s="131">
        <v>82</v>
      </c>
      <c r="E80" s="146">
        <v>58.4</v>
      </c>
      <c r="F80" s="146">
        <v>60.3</v>
      </c>
      <c r="H80" s="136" t="s">
        <v>85</v>
      </c>
      <c r="I80" s="131">
        <v>82</v>
      </c>
      <c r="J80" s="146">
        <v>60.3</v>
      </c>
    </row>
    <row r="81" spans="1:10" ht="12.75">
      <c r="A81" s="10" t="s">
        <v>225</v>
      </c>
      <c r="B81" s="172" t="s">
        <v>184</v>
      </c>
      <c r="C81" s="186">
        <v>88.1</v>
      </c>
      <c r="D81" s="186">
        <v>88.1</v>
      </c>
      <c r="E81" s="186">
        <v>70.2</v>
      </c>
      <c r="F81" s="186">
        <v>70.2</v>
      </c>
      <c r="H81" s="136" t="s">
        <v>184</v>
      </c>
      <c r="I81" s="186">
        <v>88.1</v>
      </c>
      <c r="J81" s="186">
        <v>70.2</v>
      </c>
    </row>
    <row r="82" spans="1:10" ht="12.75">
      <c r="A82" s="10" t="s">
        <v>225</v>
      </c>
      <c r="B82" s="172" t="s">
        <v>185</v>
      </c>
      <c r="C82" s="186">
        <v>52.8</v>
      </c>
      <c r="D82" s="186">
        <v>52.8</v>
      </c>
      <c r="E82" s="186">
        <v>52.4</v>
      </c>
      <c r="F82" s="186">
        <v>52.4</v>
      </c>
      <c r="H82" s="136" t="s">
        <v>185</v>
      </c>
      <c r="I82" s="186">
        <v>52.8</v>
      </c>
      <c r="J82" s="186">
        <v>52.4</v>
      </c>
    </row>
    <row r="83" spans="2:10" ht="12.75">
      <c r="B83" s="122" t="s">
        <v>82</v>
      </c>
      <c r="C83" s="146">
        <v>73.1</v>
      </c>
      <c r="D83" s="131">
        <v>75</v>
      </c>
      <c r="E83" s="146">
        <v>66.6</v>
      </c>
      <c r="F83" s="146">
        <v>68.7</v>
      </c>
      <c r="H83" s="136" t="s">
        <v>82</v>
      </c>
      <c r="I83" s="131">
        <v>75</v>
      </c>
      <c r="J83" s="146">
        <v>68.7</v>
      </c>
    </row>
    <row r="84" spans="2:10" ht="12.75">
      <c r="B84" s="122" t="s">
        <v>81</v>
      </c>
      <c r="C84" s="146">
        <v>75.4</v>
      </c>
      <c r="D84" s="146">
        <v>74.6</v>
      </c>
      <c r="E84" s="146">
        <v>66.4</v>
      </c>
      <c r="F84" s="146">
        <v>65.2</v>
      </c>
      <c r="H84" s="136" t="s">
        <v>81</v>
      </c>
      <c r="I84" s="146">
        <v>74.6</v>
      </c>
      <c r="J84" s="146">
        <v>65.2</v>
      </c>
    </row>
    <row r="85" spans="2:10" ht="12.75">
      <c r="B85" s="122" t="s">
        <v>126</v>
      </c>
      <c r="C85" s="146">
        <v>58.8</v>
      </c>
      <c r="D85" s="146">
        <v>52.8</v>
      </c>
      <c r="E85" s="146">
        <v>58.8</v>
      </c>
      <c r="F85" s="146">
        <v>52.7</v>
      </c>
      <c r="H85" s="136" t="s">
        <v>126</v>
      </c>
      <c r="I85" s="146">
        <v>52.8</v>
      </c>
      <c r="J85" s="146">
        <v>52.7</v>
      </c>
    </row>
    <row r="86" spans="2:10" ht="12.75">
      <c r="B86" s="122" t="s">
        <v>80</v>
      </c>
      <c r="C86" s="146">
        <v>76.5</v>
      </c>
      <c r="D86" s="146">
        <v>76.4</v>
      </c>
      <c r="E86" s="146">
        <v>66.7</v>
      </c>
      <c r="F86" s="146">
        <v>65.4</v>
      </c>
      <c r="H86" s="136" t="s">
        <v>80</v>
      </c>
      <c r="I86" s="146">
        <v>76.4</v>
      </c>
      <c r="J86" s="146">
        <v>65.4</v>
      </c>
    </row>
    <row r="87" spans="2:10" ht="12.75">
      <c r="B87" s="122" t="s">
        <v>79</v>
      </c>
      <c r="C87" s="146">
        <v>56.6</v>
      </c>
      <c r="D87" s="146">
        <v>58.7</v>
      </c>
      <c r="E87" s="146">
        <v>56.6</v>
      </c>
      <c r="F87" s="146">
        <v>58.7</v>
      </c>
      <c r="H87" s="136" t="s">
        <v>79</v>
      </c>
      <c r="I87" s="146">
        <v>58.7</v>
      </c>
      <c r="J87" s="146">
        <v>58.7</v>
      </c>
    </row>
    <row r="88" spans="2:10" ht="12.75">
      <c r="B88" s="122" t="s">
        <v>32</v>
      </c>
      <c r="C88" s="146">
        <v>54.5</v>
      </c>
      <c r="D88" s="146">
        <v>58.4</v>
      </c>
      <c r="E88" s="131">
        <v>51</v>
      </c>
      <c r="F88" s="146">
        <v>54.9</v>
      </c>
      <c r="H88" s="136" t="s">
        <v>32</v>
      </c>
      <c r="I88" s="146">
        <v>58.4</v>
      </c>
      <c r="J88" s="146">
        <v>54.9</v>
      </c>
    </row>
    <row r="89" spans="2:10" ht="12.75">
      <c r="B89" s="122" t="s">
        <v>78</v>
      </c>
      <c r="C89" s="146">
        <v>53.9</v>
      </c>
      <c r="D89" s="146">
        <v>57.9</v>
      </c>
      <c r="E89" s="146">
        <v>53.5</v>
      </c>
      <c r="F89" s="146">
        <v>57.7</v>
      </c>
      <c r="H89" s="136" t="s">
        <v>78</v>
      </c>
      <c r="I89" s="146">
        <v>57.9</v>
      </c>
      <c r="J89" s="146">
        <v>57.7</v>
      </c>
    </row>
    <row r="90" spans="2:10" ht="12.75">
      <c r="B90" s="122" t="s">
        <v>77</v>
      </c>
      <c r="C90" s="146">
        <v>91.8</v>
      </c>
      <c r="D90" s="146">
        <v>96.1</v>
      </c>
      <c r="E90" s="146">
        <v>62.8</v>
      </c>
      <c r="F90" s="146">
        <v>64.9</v>
      </c>
      <c r="H90" s="136" t="s">
        <v>77</v>
      </c>
      <c r="I90" s="146">
        <v>96.1</v>
      </c>
      <c r="J90" s="146">
        <v>64.9</v>
      </c>
    </row>
    <row r="91" spans="2:10" ht="12.75">
      <c r="B91" s="122" t="s">
        <v>76</v>
      </c>
      <c r="C91" s="146">
        <v>60.3</v>
      </c>
      <c r="D91" s="146">
        <v>59.7</v>
      </c>
      <c r="E91" s="146">
        <v>49.2</v>
      </c>
      <c r="F91" s="146">
        <v>52.3</v>
      </c>
      <c r="H91" s="136" t="s">
        <v>76</v>
      </c>
      <c r="I91" s="146">
        <v>59.7</v>
      </c>
      <c r="J91" s="146">
        <v>52.3</v>
      </c>
    </row>
    <row r="92" spans="2:10" ht="12.75">
      <c r="B92" s="122" t="s">
        <v>34</v>
      </c>
      <c r="C92" s="146">
        <v>38.2</v>
      </c>
      <c r="D92" s="146">
        <v>41.3</v>
      </c>
      <c r="E92" s="146">
        <v>38.1</v>
      </c>
      <c r="F92" s="146">
        <v>41.1</v>
      </c>
      <c r="H92" s="136" t="s">
        <v>34</v>
      </c>
      <c r="I92" s="146">
        <v>41.3</v>
      </c>
      <c r="J92" s="146">
        <v>41.1</v>
      </c>
    </row>
    <row r="93" spans="2:10" ht="12.75">
      <c r="B93" s="122" t="s">
        <v>75</v>
      </c>
      <c r="C93" s="146">
        <v>94.2</v>
      </c>
      <c r="D93" s="146">
        <v>93.9</v>
      </c>
      <c r="E93" s="146">
        <v>70.4</v>
      </c>
      <c r="F93" s="146">
        <v>68.5</v>
      </c>
      <c r="H93" s="136" t="s">
        <v>75</v>
      </c>
      <c r="I93" s="146">
        <v>93.9</v>
      </c>
      <c r="J93" s="146">
        <v>68.5</v>
      </c>
    </row>
    <row r="94" spans="2:10" ht="12.75">
      <c r="B94" s="122" t="s">
        <v>74</v>
      </c>
      <c r="C94" s="146">
        <v>96.1</v>
      </c>
      <c r="D94" s="146">
        <v>96.2</v>
      </c>
      <c r="E94" s="146">
        <v>66.6</v>
      </c>
      <c r="F94" s="146">
        <v>66.6</v>
      </c>
      <c r="H94" s="136" t="s">
        <v>74</v>
      </c>
      <c r="I94" s="146">
        <v>96.2</v>
      </c>
      <c r="J94" s="146">
        <v>66.6</v>
      </c>
    </row>
    <row r="95" spans="2:10" ht="12.75">
      <c r="B95" s="122" t="s">
        <v>33</v>
      </c>
      <c r="C95" s="146">
        <v>50.4</v>
      </c>
      <c r="D95" s="131">
        <v>60</v>
      </c>
      <c r="E95" s="146">
        <v>36.1</v>
      </c>
      <c r="F95" s="146">
        <v>55.4</v>
      </c>
      <c r="H95" s="136" t="s">
        <v>33</v>
      </c>
      <c r="I95" s="131">
        <v>60</v>
      </c>
      <c r="J95" s="146">
        <v>55.4</v>
      </c>
    </row>
    <row r="96" spans="2:10" ht="12.75">
      <c r="B96" s="122" t="s">
        <v>45</v>
      </c>
      <c r="C96" s="146">
        <v>64.8</v>
      </c>
      <c r="D96" s="146">
        <v>64.1</v>
      </c>
      <c r="E96" s="146">
        <v>61.5</v>
      </c>
      <c r="F96" s="131">
        <v>61</v>
      </c>
      <c r="H96" s="136" t="s">
        <v>45</v>
      </c>
      <c r="I96" s="146">
        <v>64.1</v>
      </c>
      <c r="J96" s="131">
        <v>61</v>
      </c>
    </row>
    <row r="97" spans="2:10" ht="12.75">
      <c r="B97" s="122" t="s">
        <v>36</v>
      </c>
      <c r="C97" s="146">
        <v>54.5</v>
      </c>
      <c r="D97" s="146">
        <v>56.4</v>
      </c>
      <c r="E97" s="146">
        <v>52.8</v>
      </c>
      <c r="F97" s="146">
        <v>54.8</v>
      </c>
      <c r="H97" s="136" t="s">
        <v>36</v>
      </c>
      <c r="I97" s="146">
        <v>56.4</v>
      </c>
      <c r="J97" s="146">
        <v>54.8</v>
      </c>
    </row>
    <row r="98" spans="2:10" ht="12.75">
      <c r="B98" s="122" t="s">
        <v>73</v>
      </c>
      <c r="C98" s="146">
        <v>92.5</v>
      </c>
      <c r="D98" s="146">
        <v>88.1</v>
      </c>
      <c r="E98" s="131">
        <v>69</v>
      </c>
      <c r="F98" s="146">
        <v>70.4</v>
      </c>
      <c r="H98" s="136" t="s">
        <v>73</v>
      </c>
      <c r="I98" s="146">
        <v>88.1</v>
      </c>
      <c r="J98" s="146">
        <v>70.4</v>
      </c>
    </row>
    <row r="99" spans="2:10" ht="12.75">
      <c r="B99" s="122" t="s">
        <v>72</v>
      </c>
      <c r="C99" s="146">
        <v>69.5</v>
      </c>
      <c r="D99" s="131">
        <v>68</v>
      </c>
      <c r="E99" s="146">
        <v>65.9</v>
      </c>
      <c r="F99" s="146">
        <v>65.4</v>
      </c>
      <c r="H99" s="136" t="s">
        <v>72</v>
      </c>
      <c r="I99" s="131">
        <v>68</v>
      </c>
      <c r="J99" s="146">
        <v>65.4</v>
      </c>
    </row>
    <row r="100" spans="2:10" ht="12.75">
      <c r="B100" s="122" t="s">
        <v>71</v>
      </c>
      <c r="C100" s="146">
        <v>93.2</v>
      </c>
      <c r="D100" s="146">
        <v>98.3</v>
      </c>
      <c r="E100" s="131">
        <v>58</v>
      </c>
      <c r="F100" s="146">
        <v>57.4</v>
      </c>
      <c r="H100" s="136" t="s">
        <v>71</v>
      </c>
      <c r="I100" s="146">
        <v>98.3</v>
      </c>
      <c r="J100" s="146">
        <v>57.4</v>
      </c>
    </row>
    <row r="101" spans="2:10" ht="12.75">
      <c r="B101" s="122" t="s">
        <v>70</v>
      </c>
      <c r="C101" s="146">
        <v>78.2</v>
      </c>
      <c r="D101" s="146">
        <v>77.9</v>
      </c>
      <c r="E101" s="146">
        <v>71.9</v>
      </c>
      <c r="F101" s="146">
        <v>70.5</v>
      </c>
      <c r="H101" s="136" t="s">
        <v>70</v>
      </c>
      <c r="I101" s="146">
        <v>77.9</v>
      </c>
      <c r="J101" s="146">
        <v>70.5</v>
      </c>
    </row>
    <row r="102" spans="2:10" ht="12.75">
      <c r="B102" s="122" t="s">
        <v>69</v>
      </c>
      <c r="C102" s="146">
        <v>72.7</v>
      </c>
      <c r="D102" s="146">
        <v>64.1</v>
      </c>
      <c r="E102" s="146">
        <v>64.6</v>
      </c>
      <c r="F102" s="146">
        <v>59.2</v>
      </c>
      <c r="H102" s="136" t="s">
        <v>69</v>
      </c>
      <c r="I102" s="146">
        <v>64.1</v>
      </c>
      <c r="J102" s="146">
        <v>59.2</v>
      </c>
    </row>
    <row r="103" spans="1:10" ht="12.75">
      <c r="A103" s="178" t="s">
        <v>224</v>
      </c>
      <c r="B103" s="172" t="s">
        <v>144</v>
      </c>
      <c r="C103" s="187" t="s">
        <v>43</v>
      </c>
      <c r="D103" s="188">
        <v>56.5</v>
      </c>
      <c r="E103" s="187" t="s">
        <v>43</v>
      </c>
      <c r="F103" s="188">
        <v>41.8</v>
      </c>
      <c r="H103" s="136" t="s">
        <v>144</v>
      </c>
      <c r="I103" s="188">
        <v>56.5</v>
      </c>
      <c r="J103" s="188">
        <v>41.8</v>
      </c>
    </row>
    <row r="104" spans="2:10" ht="12.75">
      <c r="B104" s="122" t="s">
        <v>44</v>
      </c>
      <c r="C104" s="146">
        <v>90.9</v>
      </c>
      <c r="D104" s="146">
        <v>91.2</v>
      </c>
      <c r="E104" s="146">
        <v>50.3</v>
      </c>
      <c r="F104" s="146">
        <v>51.9</v>
      </c>
      <c r="H104" s="136" t="s">
        <v>44</v>
      </c>
      <c r="I104" s="146">
        <v>91.2</v>
      </c>
      <c r="J104" s="146">
        <v>51.9</v>
      </c>
    </row>
    <row r="105" spans="2:10" ht="12.75">
      <c r="B105" s="122" t="s">
        <v>68</v>
      </c>
      <c r="C105" s="146">
        <v>93.2</v>
      </c>
      <c r="D105" s="146">
        <v>96.7</v>
      </c>
      <c r="E105" s="146">
        <v>54.5</v>
      </c>
      <c r="F105" s="146">
        <v>55.7</v>
      </c>
      <c r="H105" s="136" t="s">
        <v>68</v>
      </c>
      <c r="I105" s="146">
        <v>96.7</v>
      </c>
      <c r="J105" s="146">
        <v>55.7</v>
      </c>
    </row>
    <row r="107" spans="2:3" ht="12.75">
      <c r="B107" s="119" t="s">
        <v>43</v>
      </c>
      <c r="C107" s="119" t="s">
        <v>53</v>
      </c>
    </row>
    <row r="108" spans="9:10" ht="12.75">
      <c r="I108" s="120"/>
      <c r="J108" s="120"/>
    </row>
  </sheetData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7"/>
  <sheetViews>
    <sheetView showGridLines="0" workbookViewId="0" topLeftCell="A1">
      <selection activeCell="L11" sqref="L11"/>
    </sheetView>
  </sheetViews>
  <sheetFormatPr defaultColWidth="9.140625" defaultRowHeight="12.75"/>
  <cols>
    <col min="1" max="1" width="9.140625" style="4" customWidth="1"/>
    <col min="2" max="2" width="17.7109375" style="4" customWidth="1"/>
    <col min="3" max="9" width="10.7109375" style="4" customWidth="1"/>
    <col min="10" max="16384" width="9.140625" style="4" customWidth="1"/>
  </cols>
  <sheetData>
    <row r="2" ht="12.75">
      <c r="B2" s="75" t="s">
        <v>226</v>
      </c>
    </row>
    <row r="3" ht="12.75">
      <c r="B3" s="21"/>
    </row>
    <row r="4" spans="2:9" ht="12" customHeight="1">
      <c r="B4" s="82" t="s">
        <v>134</v>
      </c>
      <c r="C4" s="195" t="s">
        <v>30</v>
      </c>
      <c r="D4" s="196"/>
      <c r="E4" s="197"/>
      <c r="F4" s="194" t="s">
        <v>31</v>
      </c>
      <c r="G4" s="194"/>
      <c r="H4" s="194"/>
      <c r="I4" s="194"/>
    </row>
    <row r="5" spans="2:9" ht="24" customHeight="1">
      <c r="B5" s="83" t="s">
        <v>133</v>
      </c>
      <c r="C5" s="201" t="s">
        <v>201</v>
      </c>
      <c r="D5" s="202"/>
      <c r="E5" s="203"/>
      <c r="F5" s="202" t="s">
        <v>202</v>
      </c>
      <c r="G5" s="202"/>
      <c r="H5" s="202"/>
      <c r="I5" s="202"/>
    </row>
    <row r="6" spans="2:9" ht="12.75">
      <c r="B6" s="37" t="s">
        <v>34</v>
      </c>
      <c r="C6" s="198">
        <v>2009</v>
      </c>
      <c r="D6" s="199"/>
      <c r="E6" s="200"/>
      <c r="F6" s="199">
        <v>2009</v>
      </c>
      <c r="G6" s="199"/>
      <c r="H6" s="199"/>
      <c r="I6" s="199"/>
    </row>
    <row r="7" spans="2:9" ht="12.75">
      <c r="B7" s="38" t="s">
        <v>35</v>
      </c>
      <c r="C7" s="204">
        <v>2011</v>
      </c>
      <c r="D7" s="205"/>
      <c r="E7" s="206"/>
      <c r="F7" s="205">
        <v>2009</v>
      </c>
      <c r="G7" s="205"/>
      <c r="H7" s="205"/>
      <c r="I7" s="205"/>
    </row>
    <row r="8" spans="2:9" ht="12.75">
      <c r="B8" s="39" t="s">
        <v>36</v>
      </c>
      <c r="C8" s="207">
        <v>2011</v>
      </c>
      <c r="D8" s="208"/>
      <c r="E8" s="209"/>
      <c r="F8" s="208">
        <v>2011</v>
      </c>
      <c r="G8" s="208"/>
      <c r="H8" s="208"/>
      <c r="I8" s="208"/>
    </row>
    <row r="9" spans="2:9" ht="12.75">
      <c r="B9" s="36"/>
      <c r="C9" s="36"/>
      <c r="D9" s="36"/>
      <c r="E9" s="36"/>
      <c r="F9" s="36"/>
      <c r="G9" s="36"/>
      <c r="H9" s="36"/>
      <c r="I9" s="36"/>
    </row>
    <row r="10" spans="2:9" ht="12" customHeight="1">
      <c r="B10" s="82" t="s">
        <v>159</v>
      </c>
      <c r="C10" s="195" t="s">
        <v>30</v>
      </c>
      <c r="D10" s="196" t="s">
        <v>31</v>
      </c>
      <c r="E10" s="197"/>
      <c r="F10" s="194" t="s">
        <v>31</v>
      </c>
      <c r="G10" s="194"/>
      <c r="H10" s="194"/>
      <c r="I10" s="194"/>
    </row>
    <row r="11" spans="2:9" s="22" customFormat="1" ht="48">
      <c r="B11" s="83" t="s">
        <v>133</v>
      </c>
      <c r="C11" s="43" t="s">
        <v>203</v>
      </c>
      <c r="D11" s="40" t="s">
        <v>204</v>
      </c>
      <c r="E11" s="165" t="s">
        <v>205</v>
      </c>
      <c r="F11" s="40" t="s">
        <v>206</v>
      </c>
      <c r="G11" s="40" t="s">
        <v>207</v>
      </c>
      <c r="H11" s="40" t="s">
        <v>208</v>
      </c>
      <c r="I11" s="40" t="s">
        <v>209</v>
      </c>
    </row>
    <row r="12" spans="2:9" s="22" customFormat="1" ht="12.75">
      <c r="B12" s="37" t="s">
        <v>88</v>
      </c>
      <c r="C12" s="44">
        <v>2008</v>
      </c>
      <c r="D12" s="41">
        <v>2008</v>
      </c>
      <c r="E12" s="166">
        <v>2008</v>
      </c>
      <c r="F12" s="41">
        <v>2008</v>
      </c>
      <c r="G12" s="41">
        <v>2008</v>
      </c>
      <c r="H12" s="41">
        <v>2008</v>
      </c>
      <c r="I12" s="41">
        <v>2008</v>
      </c>
    </row>
    <row r="13" spans="2:9" s="22" customFormat="1" ht="12.75">
      <c r="B13" s="38" t="s">
        <v>86</v>
      </c>
      <c r="C13" s="45">
        <v>2008</v>
      </c>
      <c r="D13" s="42">
        <v>2008</v>
      </c>
      <c r="E13" s="167">
        <v>2008</v>
      </c>
      <c r="F13" s="42">
        <v>2008</v>
      </c>
      <c r="G13" s="42">
        <v>2008</v>
      </c>
      <c r="H13" s="42">
        <v>2008</v>
      </c>
      <c r="I13" s="42">
        <v>2008</v>
      </c>
    </row>
    <row r="14" spans="2:9" s="22" customFormat="1" ht="12.75">
      <c r="B14" s="38" t="s">
        <v>114</v>
      </c>
      <c r="C14" s="45">
        <v>2008</v>
      </c>
      <c r="D14" s="42">
        <v>2008</v>
      </c>
      <c r="E14" s="167">
        <v>2008</v>
      </c>
      <c r="F14" s="42">
        <v>2008</v>
      </c>
      <c r="G14" s="42">
        <v>2008</v>
      </c>
      <c r="H14" s="42">
        <v>2008</v>
      </c>
      <c r="I14" s="42">
        <v>2008</v>
      </c>
    </row>
    <row r="15" spans="2:9" s="22" customFormat="1" ht="12.75">
      <c r="B15" s="38" t="s">
        <v>82</v>
      </c>
      <c r="C15" s="45">
        <v>2008</v>
      </c>
      <c r="D15" s="42">
        <v>2008</v>
      </c>
      <c r="E15" s="167">
        <v>2008</v>
      </c>
      <c r="F15" s="42">
        <v>2008</v>
      </c>
      <c r="G15" s="42">
        <v>2008</v>
      </c>
      <c r="H15" s="42">
        <v>2008</v>
      </c>
      <c r="I15" s="42">
        <v>2008</v>
      </c>
    </row>
    <row r="16" spans="2:9" s="22" customFormat="1" ht="12.75">
      <c r="B16" s="38" t="s">
        <v>81</v>
      </c>
      <c r="C16" s="45">
        <v>2008</v>
      </c>
      <c r="D16" s="42">
        <v>2008</v>
      </c>
      <c r="E16" s="167">
        <v>2008</v>
      </c>
      <c r="F16" s="42">
        <v>2008</v>
      </c>
      <c r="G16" s="42">
        <v>2008</v>
      </c>
      <c r="H16" s="42">
        <v>2008</v>
      </c>
      <c r="I16" s="42">
        <v>2008</v>
      </c>
    </row>
    <row r="17" spans="2:9" s="22" customFormat="1" ht="12.75">
      <c r="B17" s="38" t="s">
        <v>80</v>
      </c>
      <c r="C17" s="45">
        <v>2008</v>
      </c>
      <c r="D17" s="42">
        <v>2008</v>
      </c>
      <c r="E17" s="167">
        <v>2008</v>
      </c>
      <c r="F17" s="42">
        <v>2008</v>
      </c>
      <c r="G17" s="42">
        <v>2008</v>
      </c>
      <c r="H17" s="42">
        <v>2008</v>
      </c>
      <c r="I17" s="42">
        <v>2008</v>
      </c>
    </row>
    <row r="18" spans="2:9" s="22" customFormat="1" ht="12.75">
      <c r="B18" s="38" t="s">
        <v>77</v>
      </c>
      <c r="C18" s="45">
        <v>2008</v>
      </c>
      <c r="D18" s="42">
        <v>2008</v>
      </c>
      <c r="E18" s="167">
        <v>2008</v>
      </c>
      <c r="F18" s="42">
        <v>2008</v>
      </c>
      <c r="G18" s="42">
        <v>2008</v>
      </c>
      <c r="H18" s="42">
        <v>2008</v>
      </c>
      <c r="I18" s="42">
        <v>2008</v>
      </c>
    </row>
    <row r="19" spans="2:9" s="22" customFormat="1" ht="12.75">
      <c r="B19" s="38" t="s">
        <v>75</v>
      </c>
      <c r="C19" s="45">
        <v>2008</v>
      </c>
      <c r="D19" s="42">
        <v>2008</v>
      </c>
      <c r="E19" s="167">
        <v>2008</v>
      </c>
      <c r="F19" s="42">
        <v>2008</v>
      </c>
      <c r="G19" s="42">
        <v>2008</v>
      </c>
      <c r="H19" s="42">
        <v>2008</v>
      </c>
      <c r="I19" s="42">
        <v>2008</v>
      </c>
    </row>
    <row r="20" spans="2:9" s="22" customFormat="1" ht="12.75">
      <c r="B20" s="38" t="s">
        <v>74</v>
      </c>
      <c r="C20" s="45">
        <v>2008</v>
      </c>
      <c r="D20" s="42">
        <v>2008</v>
      </c>
      <c r="E20" s="167">
        <v>2008</v>
      </c>
      <c r="F20" s="42">
        <v>2008</v>
      </c>
      <c r="G20" s="42">
        <v>2008</v>
      </c>
      <c r="H20" s="42">
        <v>2008</v>
      </c>
      <c r="I20" s="42">
        <v>2008</v>
      </c>
    </row>
    <row r="21" spans="2:9" s="22" customFormat="1" ht="12.75">
      <c r="B21" s="38" t="s">
        <v>71</v>
      </c>
      <c r="C21" s="45">
        <v>2008</v>
      </c>
      <c r="D21" s="42">
        <v>2008</v>
      </c>
      <c r="E21" s="167">
        <v>2008</v>
      </c>
      <c r="F21" s="42">
        <v>2008</v>
      </c>
      <c r="G21" s="42">
        <v>2008</v>
      </c>
      <c r="H21" s="42">
        <v>2008</v>
      </c>
      <c r="I21" s="42">
        <v>2008</v>
      </c>
    </row>
    <row r="22" spans="2:9" s="22" customFormat="1" ht="12.75">
      <c r="B22" s="38" t="s">
        <v>70</v>
      </c>
      <c r="C22" s="45">
        <v>2008</v>
      </c>
      <c r="D22" s="42">
        <v>2008</v>
      </c>
      <c r="E22" s="167">
        <v>2008</v>
      </c>
      <c r="F22" s="42">
        <v>2008</v>
      </c>
      <c r="G22" s="42">
        <v>2008</v>
      </c>
      <c r="H22" s="42">
        <v>2008</v>
      </c>
      <c r="I22" s="42">
        <v>2008</v>
      </c>
    </row>
    <row r="23" spans="2:9" s="22" customFormat="1" ht="12.75">
      <c r="B23" s="38" t="s">
        <v>69</v>
      </c>
      <c r="C23" s="45">
        <v>2008</v>
      </c>
      <c r="D23" s="42">
        <v>2008</v>
      </c>
      <c r="E23" s="167">
        <v>2008</v>
      </c>
      <c r="F23" s="42">
        <v>2008</v>
      </c>
      <c r="G23" s="42">
        <v>2008</v>
      </c>
      <c r="H23" s="42">
        <v>2008</v>
      </c>
      <c r="I23" s="42">
        <v>2008</v>
      </c>
    </row>
    <row r="24" spans="2:9" s="22" customFormat="1" ht="12.75">
      <c r="B24" s="38" t="s">
        <v>83</v>
      </c>
      <c r="C24" s="45">
        <v>2011</v>
      </c>
      <c r="D24" s="42">
        <v>2011</v>
      </c>
      <c r="E24" s="167">
        <v>2011</v>
      </c>
      <c r="F24" s="42">
        <v>2011</v>
      </c>
      <c r="G24" s="42">
        <v>2011</v>
      </c>
      <c r="H24" s="42">
        <v>2011</v>
      </c>
      <c r="I24" s="42">
        <v>2011</v>
      </c>
    </row>
    <row r="25" spans="2:9" s="22" customFormat="1" ht="12.75">
      <c r="B25" s="38" t="s">
        <v>84</v>
      </c>
      <c r="C25" s="45">
        <v>2011</v>
      </c>
      <c r="D25" s="42">
        <v>2011</v>
      </c>
      <c r="E25" s="167">
        <v>2011</v>
      </c>
      <c r="F25" s="42">
        <v>2011</v>
      </c>
      <c r="G25" s="42">
        <v>2011</v>
      </c>
      <c r="H25" s="42">
        <v>2011</v>
      </c>
      <c r="I25" s="42">
        <v>2011</v>
      </c>
    </row>
    <row r="26" spans="2:9" s="22" customFormat="1" ht="12.75">
      <c r="B26" s="38" t="s">
        <v>45</v>
      </c>
      <c r="C26" s="45">
        <v>2011</v>
      </c>
      <c r="D26" s="42">
        <v>2011</v>
      </c>
      <c r="E26" s="167">
        <v>2011</v>
      </c>
      <c r="F26" s="42">
        <v>2011</v>
      </c>
      <c r="G26" s="42">
        <v>2011</v>
      </c>
      <c r="H26" s="42">
        <v>2011</v>
      </c>
      <c r="I26" s="42">
        <v>2011</v>
      </c>
    </row>
    <row r="27" spans="2:9" s="22" customFormat="1" ht="12.75">
      <c r="B27" s="38" t="s">
        <v>87</v>
      </c>
      <c r="C27" s="45">
        <v>2012</v>
      </c>
      <c r="D27" s="42">
        <v>2012</v>
      </c>
      <c r="E27" s="167">
        <v>2012</v>
      </c>
      <c r="F27" s="42">
        <v>2012</v>
      </c>
      <c r="G27" s="42">
        <v>2012</v>
      </c>
      <c r="H27" s="42">
        <v>2012</v>
      </c>
      <c r="I27" s="42">
        <v>2012</v>
      </c>
    </row>
    <row r="28" spans="2:9" s="22" customFormat="1" ht="12.75">
      <c r="B28" s="38" t="s">
        <v>85</v>
      </c>
      <c r="C28" s="45">
        <v>2012</v>
      </c>
      <c r="D28" s="42">
        <v>2012</v>
      </c>
      <c r="E28" s="167">
        <v>2012</v>
      </c>
      <c r="F28" s="42">
        <v>2012</v>
      </c>
      <c r="G28" s="42">
        <v>2012</v>
      </c>
      <c r="H28" s="42">
        <v>2012</v>
      </c>
      <c r="I28" s="42">
        <v>2012</v>
      </c>
    </row>
    <row r="29" spans="2:9" s="22" customFormat="1" ht="12.75">
      <c r="B29" s="38" t="s">
        <v>79</v>
      </c>
      <c r="C29" s="45">
        <v>2012</v>
      </c>
      <c r="D29" s="42">
        <v>2012</v>
      </c>
      <c r="E29" s="167">
        <v>2012</v>
      </c>
      <c r="F29" s="42">
        <v>2012</v>
      </c>
      <c r="G29" s="42">
        <v>2012</v>
      </c>
      <c r="H29" s="42">
        <v>2012</v>
      </c>
      <c r="I29" s="42">
        <v>2012</v>
      </c>
    </row>
    <row r="30" spans="2:9" s="22" customFormat="1" ht="12.75">
      <c r="B30" s="38" t="s">
        <v>78</v>
      </c>
      <c r="C30" s="45">
        <v>2012</v>
      </c>
      <c r="D30" s="42">
        <v>2012</v>
      </c>
      <c r="E30" s="167">
        <v>2012</v>
      </c>
      <c r="F30" s="42">
        <v>2012</v>
      </c>
      <c r="G30" s="42">
        <v>2012</v>
      </c>
      <c r="H30" s="42">
        <v>2012</v>
      </c>
      <c r="I30" s="42">
        <v>2012</v>
      </c>
    </row>
    <row r="31" spans="2:9" s="22" customFormat="1" ht="12.75">
      <c r="B31" s="38" t="s">
        <v>76</v>
      </c>
      <c r="C31" s="45">
        <v>2012</v>
      </c>
      <c r="D31" s="42">
        <v>2012</v>
      </c>
      <c r="E31" s="167">
        <v>2012</v>
      </c>
      <c r="F31" s="42">
        <v>2012</v>
      </c>
      <c r="G31" s="42">
        <v>2012</v>
      </c>
      <c r="H31" s="42">
        <v>2012</v>
      </c>
      <c r="I31" s="42">
        <v>2012</v>
      </c>
    </row>
    <row r="32" spans="2:12" s="22" customFormat="1" ht="12.75">
      <c r="B32" s="38" t="s">
        <v>73</v>
      </c>
      <c r="C32" s="45">
        <v>2012</v>
      </c>
      <c r="D32" s="42">
        <v>2012</v>
      </c>
      <c r="E32" s="167">
        <v>2012</v>
      </c>
      <c r="F32" s="42">
        <v>2012</v>
      </c>
      <c r="G32" s="42">
        <v>2012</v>
      </c>
      <c r="H32" s="42">
        <v>2012</v>
      </c>
      <c r="I32" s="42">
        <v>2012</v>
      </c>
      <c r="L32" s="65"/>
    </row>
    <row r="33" spans="2:9" s="22" customFormat="1" ht="12.75">
      <c r="B33" s="38" t="s">
        <v>72</v>
      </c>
      <c r="C33" s="45">
        <v>2012</v>
      </c>
      <c r="D33" s="42">
        <v>2012</v>
      </c>
      <c r="E33" s="167">
        <v>2012</v>
      </c>
      <c r="F33" s="42">
        <v>2012</v>
      </c>
      <c r="G33" s="42">
        <v>2012</v>
      </c>
      <c r="H33" s="42">
        <v>2012</v>
      </c>
      <c r="I33" s="42">
        <v>2012</v>
      </c>
    </row>
    <row r="34" spans="2:9" s="22" customFormat="1" ht="12.75">
      <c r="B34" s="38" t="s">
        <v>34</v>
      </c>
      <c r="C34" s="45">
        <v>2013</v>
      </c>
      <c r="D34" s="42">
        <v>2013</v>
      </c>
      <c r="E34" s="167">
        <v>2013</v>
      </c>
      <c r="F34" s="42">
        <v>2013</v>
      </c>
      <c r="G34" s="42">
        <v>2013</v>
      </c>
      <c r="H34" s="42">
        <v>2013</v>
      </c>
      <c r="I34" s="42">
        <v>2013</v>
      </c>
    </row>
    <row r="35" spans="2:9" s="22" customFormat="1" ht="12.75">
      <c r="B35" s="38" t="s">
        <v>33</v>
      </c>
      <c r="C35" s="45">
        <v>2014</v>
      </c>
      <c r="D35" s="42">
        <v>2014</v>
      </c>
      <c r="E35" s="167">
        <v>2014</v>
      </c>
      <c r="F35" s="42">
        <v>2014</v>
      </c>
      <c r="G35" s="42">
        <v>2014</v>
      </c>
      <c r="H35" s="42">
        <v>2014</v>
      </c>
      <c r="I35" s="42">
        <v>2014</v>
      </c>
    </row>
    <row r="36" spans="2:9" s="22" customFormat="1" ht="12.75">
      <c r="B36" s="38" t="s">
        <v>32</v>
      </c>
      <c r="C36" s="45">
        <v>2015</v>
      </c>
      <c r="D36" s="42">
        <v>2015</v>
      </c>
      <c r="E36" s="167">
        <v>2015</v>
      </c>
      <c r="F36" s="42">
        <v>2015</v>
      </c>
      <c r="G36" s="42">
        <v>2015</v>
      </c>
      <c r="H36" s="42">
        <v>2015</v>
      </c>
      <c r="I36" s="42">
        <v>2015</v>
      </c>
    </row>
    <row r="37" spans="2:9" ht="12.75">
      <c r="B37" s="38" t="s">
        <v>35</v>
      </c>
      <c r="C37" s="76">
        <v>2014</v>
      </c>
      <c r="D37" s="77">
        <v>2014</v>
      </c>
      <c r="E37" s="168">
        <v>2013</v>
      </c>
      <c r="F37" s="77">
        <v>2008</v>
      </c>
      <c r="G37" s="77">
        <v>2008</v>
      </c>
      <c r="H37" s="77">
        <v>2013</v>
      </c>
      <c r="I37" s="78">
        <v>2008</v>
      </c>
    </row>
    <row r="38" spans="2:9" ht="12.75">
      <c r="B38" s="39" t="s">
        <v>36</v>
      </c>
      <c r="C38" s="79">
        <v>2013</v>
      </c>
      <c r="D38" s="80">
        <v>2013</v>
      </c>
      <c r="E38" s="169">
        <v>2013</v>
      </c>
      <c r="F38" s="80">
        <v>2008</v>
      </c>
      <c r="G38" s="80">
        <v>2008</v>
      </c>
      <c r="H38" s="80">
        <v>2013</v>
      </c>
      <c r="I38" s="81">
        <v>2011</v>
      </c>
    </row>
    <row r="40" spans="2:10" ht="12.75">
      <c r="B40" s="193" t="s">
        <v>221</v>
      </c>
      <c r="C40" s="193"/>
      <c r="D40" s="193"/>
      <c r="E40" s="193"/>
      <c r="F40" s="193"/>
      <c r="G40" s="193"/>
      <c r="H40" s="193"/>
      <c r="I40" s="193"/>
      <c r="J40" s="35"/>
    </row>
    <row r="41" spans="2:9" ht="24" customHeight="1">
      <c r="B41" s="193"/>
      <c r="C41" s="193"/>
      <c r="D41" s="193"/>
      <c r="E41" s="193"/>
      <c r="F41" s="193"/>
      <c r="G41" s="193"/>
      <c r="H41" s="193"/>
      <c r="I41" s="193"/>
    </row>
    <row r="42" spans="2:9" ht="24" customHeight="1">
      <c r="B42" s="171"/>
      <c r="C42" s="171"/>
      <c r="D42" s="171"/>
      <c r="E42" s="171"/>
      <c r="F42" s="171"/>
      <c r="G42" s="171"/>
      <c r="H42" s="171"/>
      <c r="I42" s="171"/>
    </row>
    <row r="43" ht="12.75">
      <c r="B43" s="23" t="s">
        <v>132</v>
      </c>
    </row>
    <row r="82" ht="12" customHeight="1"/>
    <row r="105" ht="12.75">
      <c r="B105" s="68" t="s">
        <v>135</v>
      </c>
    </row>
    <row r="106" ht="12.75">
      <c r="B106" s="46" t="s">
        <v>39</v>
      </c>
    </row>
    <row r="107" ht="12.75">
      <c r="B107" s="52" t="s">
        <v>40</v>
      </c>
    </row>
  </sheetData>
  <mergeCells count="13">
    <mergeCell ref="B40:I41"/>
    <mergeCell ref="F4:I4"/>
    <mergeCell ref="C4:E4"/>
    <mergeCell ref="C6:E6"/>
    <mergeCell ref="F6:I6"/>
    <mergeCell ref="C5:E5"/>
    <mergeCell ref="F5:I5"/>
    <mergeCell ref="C7:E7"/>
    <mergeCell ref="F7:I7"/>
    <mergeCell ref="C8:E8"/>
    <mergeCell ref="F8:I8"/>
    <mergeCell ref="C10:E10"/>
    <mergeCell ref="F10:I10"/>
  </mergeCells>
  <hyperlinks>
    <hyperlink ref="B107" r:id="rId1" display="http://epp.eurostat.ec.europa.eu/portal/page/portal/waste/data/wastestreams/packaging_waste"/>
    <hyperlink ref="B43" r:id="rId2" display="http://eur-lex.europa.eu/LexUriServ/LexUriServ.do?uri=CELEX:31994L0062:EN:NOT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0"/>
  <sheetViews>
    <sheetView showGridLines="0" workbookViewId="0" topLeftCell="A1"/>
  </sheetViews>
  <sheetFormatPr defaultColWidth="9.140625" defaultRowHeight="12.75"/>
  <cols>
    <col min="1" max="16384" width="9.140625" style="4" customWidth="1"/>
  </cols>
  <sheetData>
    <row r="2" ht="12">
      <c r="B2" s="75" t="s">
        <v>149</v>
      </c>
    </row>
    <row r="3" ht="12">
      <c r="B3" s="4" t="s">
        <v>38</v>
      </c>
    </row>
    <row r="29" ht="12.75">
      <c r="B29" s="16" t="s">
        <v>148</v>
      </c>
    </row>
    <row r="30" ht="12.75">
      <c r="B30" s="4" t="s">
        <v>142</v>
      </c>
    </row>
    <row r="32" ht="12.75">
      <c r="L32" s="65"/>
    </row>
    <row r="48" s="34" customFormat="1" ht="12.75"/>
    <row r="49" s="34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>
      <c r="B55" s="68" t="s">
        <v>135</v>
      </c>
    </row>
    <row r="56" s="36" customFormat="1" ht="12.75">
      <c r="B56" s="36" t="s">
        <v>152</v>
      </c>
    </row>
    <row r="57" s="36" customFormat="1" ht="12.75"/>
    <row r="58" s="36" customFormat="1" ht="12.75"/>
    <row r="59" spans="2:10" s="34" customFormat="1" ht="12.75">
      <c r="B59" s="36"/>
      <c r="C59" s="36"/>
      <c r="D59" s="36"/>
      <c r="E59" s="36"/>
      <c r="F59" s="36"/>
      <c r="G59" s="36"/>
      <c r="H59" s="36"/>
      <c r="I59" s="36"/>
      <c r="J59" s="36"/>
    </row>
    <row r="60" spans="2:10" s="34" customFormat="1" ht="12.75">
      <c r="B60" s="4" t="s">
        <v>127</v>
      </c>
      <c r="C60" s="12">
        <v>79.2</v>
      </c>
      <c r="D60" s="36"/>
      <c r="E60" s="55"/>
      <c r="F60" s="56"/>
      <c r="G60" s="36"/>
      <c r="H60" s="36"/>
      <c r="I60" s="36"/>
      <c r="J60" s="36"/>
    </row>
    <row r="61" spans="2:10" s="34" customFormat="1" ht="12.75">
      <c r="B61" s="4"/>
      <c r="C61" s="12"/>
      <c r="D61" s="36"/>
      <c r="E61" s="55"/>
      <c r="F61" s="57"/>
      <c r="G61" s="36"/>
      <c r="H61" s="36"/>
      <c r="I61" s="36"/>
      <c r="J61" s="36"/>
    </row>
    <row r="62" spans="2:10" s="34" customFormat="1" ht="12.75">
      <c r="B62" s="4" t="s">
        <v>114</v>
      </c>
      <c r="C62" s="12">
        <v>97.7</v>
      </c>
      <c r="D62" s="36"/>
      <c r="E62" s="55"/>
      <c r="F62" s="57"/>
      <c r="G62" s="36"/>
      <c r="H62" s="36"/>
      <c r="I62" s="36"/>
      <c r="J62" s="36"/>
    </row>
    <row r="63" spans="2:10" s="34" customFormat="1" ht="12.75">
      <c r="B63" s="4" t="s">
        <v>88</v>
      </c>
      <c r="C63" s="12">
        <v>96.6</v>
      </c>
      <c r="D63" s="36"/>
      <c r="E63" s="55"/>
      <c r="F63" s="57"/>
      <c r="G63" s="36"/>
      <c r="H63" s="36"/>
      <c r="I63" s="36"/>
      <c r="J63" s="36"/>
    </row>
    <row r="64" spans="2:10" s="34" customFormat="1" ht="12.75">
      <c r="B64" s="4" t="s">
        <v>74</v>
      </c>
      <c r="C64" s="12">
        <v>96.1</v>
      </c>
      <c r="D64" s="36"/>
      <c r="E64" s="55"/>
      <c r="F64" s="57"/>
      <c r="G64" s="36"/>
      <c r="H64" s="36"/>
      <c r="I64" s="36"/>
      <c r="J64" s="36"/>
    </row>
    <row r="65" spans="2:10" s="34" customFormat="1" ht="12.75">
      <c r="B65" s="4" t="s">
        <v>75</v>
      </c>
      <c r="C65" s="12">
        <v>93.9</v>
      </c>
      <c r="D65" s="36"/>
      <c r="E65" s="55"/>
      <c r="F65" s="57"/>
      <c r="G65" s="36"/>
      <c r="H65" s="36"/>
      <c r="I65" s="36"/>
      <c r="J65" s="36"/>
    </row>
    <row r="66" spans="2:10" s="34" customFormat="1" ht="12.75">
      <c r="B66" s="4" t="s">
        <v>71</v>
      </c>
      <c r="C66" s="12">
        <v>93.2</v>
      </c>
      <c r="D66" s="36"/>
      <c r="E66" s="55"/>
      <c r="F66" s="57"/>
      <c r="G66" s="36"/>
      <c r="H66" s="36"/>
      <c r="I66" s="36"/>
      <c r="J66" s="36"/>
    </row>
    <row r="67" spans="1:10" s="34" customFormat="1" ht="12.75">
      <c r="A67" s="36"/>
      <c r="B67" s="4" t="s">
        <v>73</v>
      </c>
      <c r="C67" s="12">
        <v>92.5</v>
      </c>
      <c r="D67" s="36"/>
      <c r="E67" s="55"/>
      <c r="F67" s="57"/>
      <c r="G67" s="36"/>
      <c r="H67" s="36"/>
      <c r="I67" s="36"/>
      <c r="J67" s="36"/>
    </row>
    <row r="68" spans="1:10" s="34" customFormat="1" ht="12.75">
      <c r="A68" s="36"/>
      <c r="B68" s="4" t="s">
        <v>77</v>
      </c>
      <c r="C68" s="12">
        <v>91.8</v>
      </c>
      <c r="D68" s="36"/>
      <c r="E68" s="55"/>
      <c r="F68" s="57"/>
      <c r="G68" s="36"/>
      <c r="H68" s="36"/>
      <c r="I68" s="36"/>
      <c r="J68" s="36"/>
    </row>
    <row r="69" spans="1:10" s="34" customFormat="1" ht="12.75">
      <c r="A69" s="36"/>
      <c r="B69" s="4" t="s">
        <v>84</v>
      </c>
      <c r="C69" s="12">
        <v>88.1</v>
      </c>
      <c r="D69" s="36"/>
      <c r="E69" s="55"/>
      <c r="F69" s="57"/>
      <c r="G69" s="36"/>
      <c r="H69" s="36"/>
      <c r="I69" s="36"/>
      <c r="J69" s="36"/>
    </row>
    <row r="70" spans="1:10" s="34" customFormat="1" ht="12.75">
      <c r="A70" s="36"/>
      <c r="B70" s="4" t="s">
        <v>70</v>
      </c>
      <c r="C70" s="12">
        <v>87.4</v>
      </c>
      <c r="D70" s="36"/>
      <c r="E70" s="55"/>
      <c r="F70" s="57"/>
      <c r="G70" s="36"/>
      <c r="H70" s="36"/>
      <c r="I70" s="36"/>
      <c r="J70" s="36"/>
    </row>
    <row r="71" spans="1:10" s="34" customFormat="1" ht="12.75">
      <c r="A71" s="36"/>
      <c r="B71" s="4" t="s">
        <v>86</v>
      </c>
      <c r="C71" s="12">
        <v>85.6</v>
      </c>
      <c r="D71" s="36"/>
      <c r="E71" s="55"/>
      <c r="F71" s="57"/>
      <c r="G71" s="36"/>
      <c r="H71" s="36"/>
      <c r="I71" s="36"/>
      <c r="J71" s="36"/>
    </row>
    <row r="72" spans="1:10" s="34" customFormat="1" ht="12.75">
      <c r="A72" s="36"/>
      <c r="B72" s="4" t="s">
        <v>85</v>
      </c>
      <c r="C72" s="12">
        <v>77.7</v>
      </c>
      <c r="D72" s="36"/>
      <c r="E72" s="55"/>
      <c r="F72" s="57"/>
      <c r="G72" s="36"/>
      <c r="H72" s="36"/>
      <c r="I72" s="36"/>
      <c r="J72" s="36"/>
    </row>
    <row r="73" spans="1:10" s="34" customFormat="1" ht="12.75">
      <c r="A73" s="36"/>
      <c r="B73" s="4" t="s">
        <v>80</v>
      </c>
      <c r="C73" s="12">
        <v>76.5</v>
      </c>
      <c r="D73" s="36"/>
      <c r="E73" s="55"/>
      <c r="F73" s="57"/>
      <c r="G73" s="36"/>
      <c r="H73" s="36"/>
      <c r="I73" s="36"/>
      <c r="J73" s="36"/>
    </row>
    <row r="74" spans="1:10" s="34" customFormat="1" ht="12.75">
      <c r="A74" s="36"/>
      <c r="B74" s="4" t="s">
        <v>81</v>
      </c>
      <c r="C74" s="12">
        <v>75.4</v>
      </c>
      <c r="D74" s="36"/>
      <c r="E74" s="55"/>
      <c r="F74" s="57"/>
      <c r="G74" s="36"/>
      <c r="H74" s="36"/>
      <c r="I74" s="36"/>
      <c r="J74" s="36"/>
    </row>
    <row r="75" spans="1:10" s="34" customFormat="1" ht="12.75">
      <c r="A75" s="36"/>
      <c r="B75" s="4" t="s">
        <v>87</v>
      </c>
      <c r="C75" s="12">
        <v>74.7</v>
      </c>
      <c r="D75" s="36"/>
      <c r="E75" s="55"/>
      <c r="F75" s="57"/>
      <c r="G75" s="36"/>
      <c r="H75" s="36"/>
      <c r="I75" s="36"/>
      <c r="J75" s="36"/>
    </row>
    <row r="76" spans="1:10" s="34" customFormat="1" ht="12.75">
      <c r="A76" s="36"/>
      <c r="B76" s="4" t="s">
        <v>82</v>
      </c>
      <c r="C76" s="12">
        <v>73.1</v>
      </c>
      <c r="D76" s="36"/>
      <c r="E76" s="55"/>
      <c r="F76" s="57"/>
      <c r="G76" s="36"/>
      <c r="H76" s="36"/>
      <c r="I76" s="36"/>
      <c r="J76" s="36"/>
    </row>
    <row r="77" spans="1:10" s="34" customFormat="1" ht="12.75">
      <c r="A77" s="36"/>
      <c r="B77" s="4" t="s">
        <v>69</v>
      </c>
      <c r="C77" s="12">
        <v>72.7</v>
      </c>
      <c r="D77" s="36"/>
      <c r="E77" s="55"/>
      <c r="F77" s="57"/>
      <c r="G77" s="36"/>
      <c r="H77" s="36"/>
      <c r="I77" s="36"/>
      <c r="J77" s="36"/>
    </row>
    <row r="78" spans="1:10" s="34" customFormat="1" ht="12.75">
      <c r="A78" s="36"/>
      <c r="B78" s="4" t="s">
        <v>72</v>
      </c>
      <c r="C78" s="12">
        <v>69.5</v>
      </c>
      <c r="D78" s="36"/>
      <c r="E78" s="55"/>
      <c r="F78" s="57"/>
      <c r="G78" s="36"/>
      <c r="H78" s="36"/>
      <c r="I78" s="36"/>
      <c r="J78" s="36"/>
    </row>
    <row r="79" spans="1:10" s="34" customFormat="1" ht="12.75">
      <c r="A79" s="36"/>
      <c r="B79" s="4" t="s">
        <v>45</v>
      </c>
      <c r="C79" s="12">
        <v>64.8</v>
      </c>
      <c r="D79" s="36"/>
      <c r="E79" s="55"/>
      <c r="F79" s="57"/>
      <c r="G79" s="36"/>
      <c r="H79" s="36"/>
      <c r="I79" s="36"/>
      <c r="J79" s="36"/>
    </row>
    <row r="80" spans="1:10" s="34" customFormat="1" ht="12.75">
      <c r="A80" s="36"/>
      <c r="B80" s="4" t="s">
        <v>76</v>
      </c>
      <c r="C80" s="12">
        <v>60.3</v>
      </c>
      <c r="D80" s="36"/>
      <c r="E80" s="55"/>
      <c r="F80" s="57"/>
      <c r="G80" s="36"/>
      <c r="H80" s="36"/>
      <c r="I80" s="36"/>
      <c r="J80" s="36"/>
    </row>
    <row r="81" spans="1:10" s="34" customFormat="1" ht="12.75">
      <c r="A81" s="36"/>
      <c r="B81" s="4" t="s">
        <v>79</v>
      </c>
      <c r="C81" s="12">
        <v>56.6</v>
      </c>
      <c r="D81" s="36"/>
      <c r="E81" s="55"/>
      <c r="F81" s="57"/>
      <c r="G81" s="36"/>
      <c r="H81" s="36"/>
      <c r="I81" s="36"/>
      <c r="J81" s="36"/>
    </row>
    <row r="82" spans="1:10" s="34" customFormat="1" ht="12.75">
      <c r="A82" s="36"/>
      <c r="B82" s="4" t="s">
        <v>78</v>
      </c>
      <c r="C82" s="12">
        <v>53.9</v>
      </c>
      <c r="D82" s="36"/>
      <c r="E82" s="55"/>
      <c r="F82" s="57"/>
      <c r="G82" s="36"/>
      <c r="H82" s="36"/>
      <c r="I82" s="36"/>
      <c r="J82" s="36"/>
    </row>
    <row r="83" spans="1:10" s="34" customFormat="1" ht="12.75">
      <c r="A83" s="36"/>
      <c r="B83" s="4" t="s">
        <v>83</v>
      </c>
      <c r="C83" s="12">
        <v>52.8</v>
      </c>
      <c r="D83" s="36"/>
      <c r="E83" s="55"/>
      <c r="F83" s="57"/>
      <c r="G83" s="36"/>
      <c r="H83" s="36"/>
      <c r="I83" s="36"/>
      <c r="J83" s="36"/>
    </row>
    <row r="84" spans="1:10" s="34" customFormat="1" ht="12.75">
      <c r="A84" s="36"/>
      <c r="B84" s="4"/>
      <c r="C84" s="12"/>
      <c r="D84" s="36"/>
      <c r="E84" s="36"/>
      <c r="F84" s="36"/>
      <c r="G84" s="36"/>
      <c r="H84" s="36"/>
      <c r="I84" s="36"/>
      <c r="J84" s="36"/>
    </row>
    <row r="85" spans="1:10" s="34" customFormat="1" ht="12.75">
      <c r="A85" s="36"/>
      <c r="B85" s="4" t="s">
        <v>35</v>
      </c>
      <c r="C85" s="12">
        <v>66</v>
      </c>
      <c r="D85" s="36"/>
      <c r="E85" s="55"/>
      <c r="F85" s="57"/>
      <c r="G85" s="36"/>
      <c r="H85" s="36"/>
      <c r="I85" s="36"/>
      <c r="J85" s="36"/>
    </row>
    <row r="86" spans="1:10" s="34" customFormat="1" ht="12.75">
      <c r="A86" s="36"/>
      <c r="B86" s="4" t="s">
        <v>126</v>
      </c>
      <c r="C86" s="12">
        <v>58.8</v>
      </c>
      <c r="D86" s="36"/>
      <c r="E86" s="55"/>
      <c r="F86" s="57"/>
      <c r="G86" s="55"/>
      <c r="H86" s="57"/>
      <c r="I86" s="36"/>
      <c r="J86" s="36"/>
    </row>
    <row r="87" spans="1:10" s="34" customFormat="1" ht="12.75">
      <c r="A87" s="36"/>
      <c r="B87" s="4" t="s">
        <v>143</v>
      </c>
      <c r="C87" s="73">
        <v>57.4</v>
      </c>
      <c r="D87" s="36"/>
      <c r="E87" s="55"/>
      <c r="F87" s="57"/>
      <c r="G87" s="36"/>
      <c r="H87" s="36"/>
      <c r="I87" s="36"/>
      <c r="J87" s="36"/>
    </row>
    <row r="88" spans="1:10" s="34" customFormat="1" ht="12.75">
      <c r="A88" s="36"/>
      <c r="B88" s="4" t="s">
        <v>32</v>
      </c>
      <c r="C88" s="12">
        <v>54.5</v>
      </c>
      <c r="D88" s="36"/>
      <c r="E88" s="55"/>
      <c r="F88" s="57"/>
      <c r="G88" s="36"/>
      <c r="H88" s="36"/>
      <c r="I88" s="36"/>
      <c r="J88" s="36"/>
    </row>
    <row r="89" spans="1:10" s="34" customFormat="1" ht="12.75">
      <c r="A89" s="36"/>
      <c r="B89" s="4" t="s">
        <v>33</v>
      </c>
      <c r="C89" s="12">
        <v>50.4</v>
      </c>
      <c r="D89" s="36"/>
      <c r="E89" s="36"/>
      <c r="F89" s="36"/>
      <c r="G89" s="36"/>
      <c r="H89" s="36"/>
      <c r="I89" s="36"/>
      <c r="J89" s="36"/>
    </row>
    <row r="90" spans="1:10" s="34" customFormat="1" ht="12.75">
      <c r="A90" s="36"/>
      <c r="B90" s="4" t="s">
        <v>34</v>
      </c>
      <c r="C90" s="12">
        <v>38.2</v>
      </c>
      <c r="D90" s="36"/>
      <c r="E90" s="55"/>
      <c r="F90" s="57"/>
      <c r="G90" s="36"/>
      <c r="H90" s="36"/>
      <c r="I90" s="36"/>
      <c r="J90" s="36"/>
    </row>
    <row r="91" spans="1:10" s="34" customFormat="1" ht="12.75">
      <c r="A91" s="36"/>
      <c r="B91" s="4"/>
      <c r="C91" s="12"/>
      <c r="D91" s="36"/>
      <c r="E91" s="55"/>
      <c r="F91" s="57"/>
      <c r="G91" s="36"/>
      <c r="H91" s="36"/>
      <c r="I91" s="36"/>
      <c r="J91" s="36"/>
    </row>
    <row r="92" spans="2:10" s="34" customFormat="1" ht="12.75">
      <c r="B92" s="4" t="s">
        <v>68</v>
      </c>
      <c r="C92" s="12">
        <v>93.2</v>
      </c>
      <c r="D92" s="36"/>
      <c r="E92" s="55"/>
      <c r="F92" s="57"/>
      <c r="G92" s="36"/>
      <c r="H92" s="36"/>
      <c r="I92" s="36"/>
      <c r="J92" s="36"/>
    </row>
    <row r="93" spans="2:10" s="34" customFormat="1" ht="12.75">
      <c r="B93" s="4" t="s">
        <v>44</v>
      </c>
      <c r="C93" s="12">
        <v>90.9</v>
      </c>
      <c r="D93" s="36"/>
      <c r="E93" s="36"/>
      <c r="F93" s="36"/>
      <c r="G93" s="36"/>
      <c r="H93" s="36"/>
      <c r="I93" s="36"/>
      <c r="J93" s="36"/>
    </row>
    <row r="94" spans="2:10" s="34" customFormat="1" ht="12.75">
      <c r="B94" s="4" t="s">
        <v>144</v>
      </c>
      <c r="C94" s="73">
        <v>56.5</v>
      </c>
      <c r="D94" s="36"/>
      <c r="E94" s="36"/>
      <c r="F94" s="36"/>
      <c r="G94" s="36"/>
      <c r="H94" s="36"/>
      <c r="I94" s="36"/>
      <c r="J94" s="36"/>
    </row>
    <row r="95" spans="5:13" ht="12.75">
      <c r="E95" s="36"/>
      <c r="F95" s="36"/>
      <c r="G95" s="36"/>
      <c r="H95" s="36"/>
      <c r="I95" s="36"/>
      <c r="J95" s="36"/>
      <c r="K95" s="36"/>
      <c r="L95" s="36"/>
      <c r="M95" s="36"/>
    </row>
    <row r="96" spans="5:13" ht="12.75">
      <c r="E96" s="36"/>
      <c r="F96" s="36"/>
      <c r="G96" s="36"/>
      <c r="H96" s="36"/>
      <c r="I96" s="36"/>
      <c r="J96" s="36"/>
      <c r="K96" s="36"/>
      <c r="L96" s="36"/>
      <c r="M96" s="36"/>
    </row>
    <row r="97" spans="5:13" ht="12.75">
      <c r="E97" s="36"/>
      <c r="F97" s="36"/>
      <c r="G97" s="36"/>
      <c r="H97" s="36"/>
      <c r="I97" s="36"/>
      <c r="J97" s="36"/>
      <c r="K97" s="36"/>
      <c r="L97" s="36"/>
      <c r="M97" s="36"/>
    </row>
    <row r="98" spans="5:13" ht="12.75">
      <c r="E98" s="36"/>
      <c r="F98" s="36"/>
      <c r="G98" s="36"/>
      <c r="H98" s="36"/>
      <c r="I98" s="36"/>
      <c r="J98" s="36"/>
      <c r="K98" s="36"/>
      <c r="L98" s="36"/>
      <c r="M98" s="36"/>
    </row>
    <row r="99" spans="5:13" ht="12.75">
      <c r="E99" s="36"/>
      <c r="F99" s="36"/>
      <c r="G99" s="36"/>
      <c r="H99" s="36"/>
      <c r="I99" s="36"/>
      <c r="J99" s="36"/>
      <c r="K99" s="36"/>
      <c r="L99" s="36"/>
      <c r="M99" s="36"/>
    </row>
    <row r="100" spans="5:13" ht="12.75"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5:13" ht="12.75"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5:13" ht="12.75"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5:13" ht="12.75"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4" t="s">
        <v>67</v>
      </c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5:13" ht="12.75"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4" t="s">
        <v>66</v>
      </c>
      <c r="C106" s="4" t="s">
        <v>150</v>
      </c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4" t="s">
        <v>65</v>
      </c>
      <c r="C107" s="4" t="s">
        <v>151</v>
      </c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4" t="s">
        <v>95</v>
      </c>
      <c r="C108" s="4" t="s">
        <v>52</v>
      </c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5:13" ht="12.75"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4" t="s">
        <v>48</v>
      </c>
      <c r="C110" s="4" t="s">
        <v>61</v>
      </c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4" t="s">
        <v>125</v>
      </c>
      <c r="C111" s="4" t="s">
        <v>64</v>
      </c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4" t="s">
        <v>49</v>
      </c>
      <c r="C112" s="4" t="s">
        <v>141</v>
      </c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5:13" ht="12.75"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4" t="s">
        <v>50</v>
      </c>
      <c r="C114" s="4" t="s">
        <v>30</v>
      </c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4" t="s">
        <v>117</v>
      </c>
      <c r="C115" s="4">
        <v>79.2</v>
      </c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5:13" ht="12.75"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4" t="s">
        <v>88</v>
      </c>
      <c r="C117" s="4">
        <v>96.6</v>
      </c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2:13" ht="12.75">
      <c r="B118" s="4" t="s">
        <v>35</v>
      </c>
      <c r="C118" s="4">
        <v>66</v>
      </c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2:13" ht="12.75">
      <c r="B119" s="4" t="s">
        <v>87</v>
      </c>
      <c r="C119" s="4">
        <v>74.7</v>
      </c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2:13" ht="12.75">
      <c r="B120" s="4" t="s">
        <v>86</v>
      </c>
      <c r="C120" s="4">
        <v>85.6</v>
      </c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2.75">
      <c r="B121" s="4" t="s">
        <v>91</v>
      </c>
      <c r="C121" s="4">
        <v>97.7</v>
      </c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2.75">
      <c r="B122" s="4" t="s">
        <v>85</v>
      </c>
      <c r="C122" s="4">
        <v>77.7</v>
      </c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2.75">
      <c r="B123" s="4" t="s">
        <v>84</v>
      </c>
      <c r="C123" s="4">
        <v>88.1</v>
      </c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2.75">
      <c r="B124" s="4" t="s">
        <v>83</v>
      </c>
      <c r="C124" s="4">
        <v>52.8</v>
      </c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4" t="s">
        <v>82</v>
      </c>
      <c r="C125" s="4">
        <v>73.1</v>
      </c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2.75">
      <c r="B126" s="4" t="s">
        <v>81</v>
      </c>
      <c r="C126" s="4">
        <v>75.4</v>
      </c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ht="12.75">
      <c r="B127" s="4" t="s">
        <v>126</v>
      </c>
      <c r="C127" s="4">
        <v>58.8</v>
      </c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2:13" ht="12.75">
      <c r="B128" s="4" t="s">
        <v>80</v>
      </c>
      <c r="C128" s="4">
        <v>76.5</v>
      </c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2:13" ht="12.75">
      <c r="B129" s="4" t="s">
        <v>79</v>
      </c>
      <c r="C129" s="4">
        <v>56.6</v>
      </c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2.75">
      <c r="B130" s="4" t="s">
        <v>32</v>
      </c>
      <c r="C130" s="4">
        <v>54.5</v>
      </c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2.75">
      <c r="B131" s="4" t="s">
        <v>78</v>
      </c>
      <c r="C131" s="4">
        <v>53.9</v>
      </c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2.75">
      <c r="B132" s="4" t="s">
        <v>77</v>
      </c>
      <c r="C132" s="4">
        <v>91.8</v>
      </c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2.75">
      <c r="B133" s="4" t="s">
        <v>76</v>
      </c>
      <c r="C133" s="4">
        <v>60.3</v>
      </c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2:13" ht="12.75">
      <c r="B134" s="4" t="s">
        <v>34</v>
      </c>
      <c r="C134" s="4">
        <v>38.2</v>
      </c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2:13" ht="12.75">
      <c r="B135" s="4" t="s">
        <v>75</v>
      </c>
      <c r="C135" s="4">
        <v>93.9</v>
      </c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2:13" ht="12.75">
      <c r="B136" s="4" t="s">
        <v>74</v>
      </c>
      <c r="C136" s="4">
        <v>96.1</v>
      </c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2:13" ht="12.75">
      <c r="B137" s="4" t="s">
        <v>33</v>
      </c>
      <c r="C137" s="4">
        <v>50.4</v>
      </c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2:13" ht="12.75">
      <c r="B138" s="4" t="s">
        <v>45</v>
      </c>
      <c r="C138" s="4">
        <v>64.8</v>
      </c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2:13" ht="12.75">
      <c r="B139" s="4" t="s">
        <v>36</v>
      </c>
      <c r="C139" s="10">
        <v>57.4</v>
      </c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2:13" ht="12.75">
      <c r="B140" s="4" t="s">
        <v>73</v>
      </c>
      <c r="C140" s="4">
        <v>92.5</v>
      </c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2:13" ht="12.75">
      <c r="B141" s="4" t="s">
        <v>72</v>
      </c>
      <c r="C141" s="4">
        <v>69.5</v>
      </c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2:13" ht="12.75">
      <c r="B142" s="4" t="s">
        <v>71</v>
      </c>
      <c r="C142" s="4">
        <v>93.2</v>
      </c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2:13" ht="12.75">
      <c r="B143" s="4" t="s">
        <v>70</v>
      </c>
      <c r="C143" s="4">
        <v>87.4</v>
      </c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2:13" ht="12.75">
      <c r="B144" s="4" t="s">
        <v>69</v>
      </c>
      <c r="C144" s="4">
        <v>72.7</v>
      </c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5:13" ht="12.75"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2:13" ht="12.75">
      <c r="B146" s="4" t="s">
        <v>115</v>
      </c>
      <c r="C146" s="10">
        <v>56.5</v>
      </c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2:13" ht="12.75">
      <c r="B147" s="4" t="s">
        <v>44</v>
      </c>
      <c r="C147" s="4">
        <v>90.9</v>
      </c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2:13" ht="12.75">
      <c r="B148" s="4" t="s">
        <v>68</v>
      </c>
      <c r="C148" s="4">
        <v>93.2</v>
      </c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5:13" ht="12.75"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5:6" ht="12.75">
      <c r="E150" s="36"/>
      <c r="F150" s="36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Christian Heidorn</Manager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Packaging Waste Statistics</dc:title>
  <dc:subject/>
  <dc:creator>Wolfgang Jenseit and Stefanie Dittrich, Oeko Institut</dc:creator>
  <cp:keywords/>
  <dc:description/>
  <cp:lastModifiedBy>Christiane Gengler</cp:lastModifiedBy>
  <cp:lastPrinted>2016-12-21T15:19:51Z</cp:lastPrinted>
  <dcterms:created xsi:type="dcterms:W3CDTF">2010-09-04T16:16:10Z</dcterms:created>
  <dcterms:modified xsi:type="dcterms:W3CDTF">2017-07-21T05:45:30Z</dcterms:modified>
  <cp:category/>
  <cp:version/>
  <cp:contentType/>
  <cp:contentStatus/>
</cp:coreProperties>
</file>