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60" windowWidth="16605" windowHeight="9375" tabRatio="483" firstSheet="2" activeTab="2"/>
  </bookViews>
  <sheets>
    <sheet name="T4.2^update" sheetId="1" state="hidden" r:id="rId1"/>
    <sheet name="Figure 1" sheetId="9" r:id="rId2"/>
    <sheet name="Table 1" sheetId="52" r:id="rId3"/>
    <sheet name="Figure 2" sheetId="3" r:id="rId4"/>
    <sheet name="Figure 3" sheetId="5" r:id="rId5"/>
    <sheet name="Figure 4" sheetId="48" r:id="rId6"/>
    <sheet name="Figure 5" sheetId="7" r:id="rId7"/>
    <sheet name="Figure 6" sheetId="8" r:id="rId8"/>
    <sheet name="Table 2" sheetId="53" r:id="rId9"/>
    <sheet name="Figure 7" sheetId="14" r:id="rId10"/>
    <sheet name="Figure 8" sheetId="15" r:id="rId11"/>
    <sheet name="Figure 9" sheetId="50" r:id="rId12"/>
    <sheet name="Table 3" sheetId="49" r:id="rId13"/>
    <sheet name="Sheet1" sheetId="22" state="hidden" r:id="rId14"/>
    <sheet name="Table 4.11 (unused)" sheetId="34" state="hidden" r:id="rId15"/>
  </sheets>
  <definedNames>
    <definedName name="_xlnm._FilterDatabase" localSheetId="5" hidden="1">'Figure 4'!$L$52:$L$52</definedName>
    <definedName name="_xlnm._FilterDatabase" localSheetId="9" hidden="1">'Figure 7'!#REF!</definedName>
    <definedName name="_xlnm._FilterDatabase" localSheetId="10" hidden="1">'Figure 8'!#REF!</definedName>
    <definedName name="_xlnm.Print_Area" localSheetId="1">'Figure 1'!$B$4:$O$35</definedName>
    <definedName name="_xlnm.Print_Area" localSheetId="3">'Figure 2'!$B$3:$M$48</definedName>
    <definedName name="_xlnm.Print_Area" localSheetId="4">'Figure 3'!$B$3:$N$41</definedName>
    <definedName name="_xlnm.Print_Area" localSheetId="5">'Figure 4'!$B$3:$N$38</definedName>
    <definedName name="_xlnm.Print_Area" localSheetId="6">'Figure 5'!$B$7:$N$41</definedName>
    <definedName name="_xlnm.Print_Area" localSheetId="7">'Figure 6'!$B$3:$O$35</definedName>
    <definedName name="_xlnm.Print_Area" localSheetId="9">'Figure 7'!$B$3:$L$42</definedName>
    <definedName name="_xlnm.Print_Area" localSheetId="10">'Figure 8'!$B$3:$K$47</definedName>
    <definedName name="_xlnm.Print_Area" localSheetId="11">'Figure 9'!$B$2:$Q$68</definedName>
    <definedName name="_xlnm.Print_Area" localSheetId="2">'Table 1'!$B$3:$H$49</definedName>
    <definedName name="_xlnm.Print_Area" localSheetId="8">'Table 2'!$B$3:$H$45</definedName>
    <definedName name="_xlnm.Print_Area" localSheetId="12">'Table 3'!$B$2:$G$39</definedName>
  </definedNames>
  <calcPr calcId="145621"/>
</workbook>
</file>

<file path=xl/calcChain.xml><?xml version="1.0" encoding="utf-8"?>
<calcChain xmlns="http://schemas.openxmlformats.org/spreadsheetml/2006/main">
  <c r="M215" i="8" l="1"/>
  <c r="D200" i="8"/>
  <c r="E200" i="8"/>
  <c r="F200" i="8"/>
  <c r="G200" i="8"/>
  <c r="H200" i="8"/>
  <c r="I200" i="8"/>
  <c r="J200" i="8"/>
  <c r="K200" i="8"/>
  <c r="M200" i="8" s="1"/>
  <c r="C200" i="8"/>
  <c r="K153" i="8" l="1"/>
  <c r="J153" i="8"/>
  <c r="I153" i="8"/>
  <c r="H153" i="8"/>
  <c r="G153" i="8"/>
  <c r="F153" i="8"/>
  <c r="E153" i="8"/>
  <c r="D153" i="8"/>
  <c r="C153" i="8"/>
  <c r="K107" i="8"/>
  <c r="J107" i="8"/>
  <c r="I107" i="8"/>
  <c r="H107" i="8"/>
  <c r="G107" i="8"/>
  <c r="F107" i="8"/>
  <c r="E107" i="8"/>
  <c r="D107" i="8"/>
  <c r="C107" i="8"/>
  <c r="R62" i="49" l="1"/>
  <c r="H104" i="50"/>
  <c r="M73" i="49"/>
  <c r="H62" i="49"/>
  <c r="D74" i="49"/>
  <c r="J107" i="50"/>
  <c r="K107" i="50" s="1"/>
  <c r="J104" i="50"/>
  <c r="K104" i="50" s="1"/>
  <c r="J101" i="50"/>
  <c r="K101" i="50" s="1"/>
  <c r="J98" i="50"/>
  <c r="K98" i="50" s="1"/>
  <c r="J95" i="50"/>
  <c r="K95" i="50" s="1"/>
  <c r="J92" i="50"/>
  <c r="K92" i="50" s="1"/>
  <c r="H92" i="50"/>
  <c r="J122" i="50"/>
  <c r="K122" i="50"/>
  <c r="L122" i="50"/>
  <c r="M122" i="50"/>
  <c r="J123" i="50"/>
  <c r="K123" i="50"/>
  <c r="L123" i="50"/>
  <c r="M123" i="50"/>
  <c r="J124" i="50"/>
  <c r="K124" i="50"/>
  <c r="L124" i="50"/>
  <c r="M124" i="50"/>
  <c r="J125" i="50"/>
  <c r="K125" i="50"/>
  <c r="L125" i="50"/>
  <c r="M125" i="50"/>
  <c r="J126" i="50"/>
  <c r="K126" i="50"/>
  <c r="L126" i="50"/>
  <c r="M126" i="50"/>
  <c r="I126" i="50"/>
  <c r="I125" i="50"/>
  <c r="I124" i="50"/>
  <c r="I123" i="50"/>
  <c r="I122" i="50"/>
  <c r="I107" i="50"/>
  <c r="I104" i="50"/>
  <c r="I101" i="50"/>
  <c r="I98" i="50"/>
  <c r="I95" i="50"/>
  <c r="I92" i="50"/>
  <c r="H107" i="50"/>
  <c r="H101" i="50"/>
  <c r="H98" i="50"/>
  <c r="H95" i="50"/>
  <c r="D63" i="5" l="1"/>
  <c r="E63" i="5"/>
  <c r="F63" i="5"/>
  <c r="G63" i="5"/>
  <c r="H63" i="5"/>
  <c r="I63" i="5"/>
  <c r="J63" i="5"/>
  <c r="K63" i="5"/>
  <c r="L63" i="5"/>
  <c r="D64" i="5"/>
  <c r="E64" i="5"/>
  <c r="F64" i="5"/>
  <c r="G64" i="5"/>
  <c r="H64" i="5"/>
  <c r="I64" i="5"/>
  <c r="J64" i="5"/>
  <c r="K64" i="5"/>
  <c r="L64" i="5"/>
  <c r="D65" i="5"/>
  <c r="E65" i="5"/>
  <c r="F65" i="5"/>
  <c r="G65" i="5"/>
  <c r="H65" i="5"/>
  <c r="I65" i="5"/>
  <c r="J65" i="5"/>
  <c r="K65" i="5"/>
  <c r="L65" i="5"/>
  <c r="D66" i="5"/>
  <c r="E66" i="5"/>
  <c r="F66" i="5"/>
  <c r="G66" i="5"/>
  <c r="H66" i="5"/>
  <c r="I66" i="5"/>
  <c r="J66" i="5"/>
  <c r="K66" i="5"/>
  <c r="L66" i="5"/>
  <c r="G67" i="5"/>
  <c r="E62" i="5"/>
  <c r="F62" i="5"/>
  <c r="G62" i="5"/>
  <c r="H62" i="5"/>
  <c r="I62" i="5"/>
  <c r="J62" i="5"/>
  <c r="K62" i="5"/>
  <c r="L62" i="5"/>
  <c r="D62" i="5"/>
  <c r="D86" i="5"/>
  <c r="D67" i="5" s="1"/>
  <c r="E86" i="5"/>
  <c r="E67" i="5" s="1"/>
  <c r="F86" i="5"/>
  <c r="F67" i="5" s="1"/>
  <c r="G86" i="5"/>
  <c r="H86" i="5"/>
  <c r="H67" i="5" s="1"/>
  <c r="I86" i="5"/>
  <c r="I67" i="5" s="1"/>
  <c r="J86" i="5"/>
  <c r="J67" i="5" s="1"/>
  <c r="K86" i="5"/>
  <c r="K67" i="5" s="1"/>
  <c r="L86" i="5"/>
  <c r="L67" i="5" s="1"/>
  <c r="D55" i="7" l="1"/>
  <c r="E55" i="7"/>
  <c r="F55" i="7"/>
  <c r="G55" i="7"/>
  <c r="H55" i="7"/>
  <c r="I55" i="7"/>
  <c r="J55" i="7"/>
  <c r="K55" i="7"/>
  <c r="L55" i="7"/>
  <c r="D56" i="7"/>
  <c r="E56" i="7"/>
  <c r="F56" i="7"/>
  <c r="G56" i="7"/>
  <c r="H56" i="7"/>
  <c r="I56" i="7"/>
  <c r="J56" i="7"/>
  <c r="K56" i="7"/>
  <c r="L56" i="7"/>
  <c r="D57" i="7"/>
  <c r="E57" i="7"/>
  <c r="F57" i="7"/>
  <c r="G57" i="7"/>
  <c r="H57" i="7"/>
  <c r="I57" i="7"/>
  <c r="J57" i="7"/>
  <c r="K57" i="7"/>
  <c r="L57" i="7"/>
  <c r="D58" i="7"/>
  <c r="E58" i="7"/>
  <c r="F58" i="7"/>
  <c r="G58" i="7"/>
  <c r="H58" i="7"/>
  <c r="I58" i="7"/>
  <c r="J58" i="7"/>
  <c r="K58" i="7"/>
  <c r="L58" i="7"/>
  <c r="D59" i="7"/>
  <c r="E59" i="7"/>
  <c r="F59" i="7"/>
  <c r="G59" i="7"/>
  <c r="H59" i="7"/>
  <c r="I59" i="7"/>
  <c r="J59" i="7"/>
  <c r="K59" i="7"/>
  <c r="L59" i="7"/>
  <c r="E54" i="7"/>
  <c r="F54" i="7"/>
  <c r="G54" i="7"/>
  <c r="H54" i="7"/>
  <c r="I54" i="7"/>
  <c r="J54" i="7"/>
  <c r="K54" i="7"/>
  <c r="L54" i="7"/>
  <c r="D54" i="7"/>
  <c r="L79" i="7"/>
  <c r="K79" i="7"/>
  <c r="J79" i="7"/>
  <c r="I79" i="7"/>
  <c r="H79" i="7"/>
  <c r="G79" i="7"/>
  <c r="F79" i="7"/>
  <c r="E79" i="7"/>
  <c r="D79" i="7"/>
  <c r="M153" i="8" l="1"/>
  <c r="M107" i="8"/>
  <c r="V155" i="52" l="1"/>
  <c r="O86" i="9"/>
  <c r="P86" i="9" s="1"/>
  <c r="D71" i="14" l="1"/>
  <c r="D72" i="14" l="1"/>
  <c r="E71" i="14" s="1"/>
  <c r="H72" i="53"/>
  <c r="H73" i="53"/>
  <c r="H74" i="53"/>
  <c r="H75" i="53"/>
  <c r="H76" i="53"/>
  <c r="H77" i="53"/>
  <c r="H78" i="53"/>
  <c r="H79" i="53"/>
  <c r="H80" i="53"/>
  <c r="H81" i="53"/>
  <c r="H82" i="53"/>
  <c r="H83" i="53"/>
  <c r="H84" i="53"/>
  <c r="H85" i="53"/>
  <c r="H86" i="53"/>
  <c r="H87" i="53"/>
  <c r="H88" i="53"/>
  <c r="H89" i="53"/>
  <c r="H90" i="53"/>
  <c r="H91" i="53"/>
  <c r="H92" i="53"/>
  <c r="H93" i="53"/>
  <c r="H94" i="53"/>
  <c r="H95" i="53"/>
  <c r="H96" i="53"/>
  <c r="H97" i="53"/>
  <c r="H98" i="53"/>
  <c r="G72" i="53"/>
  <c r="G73" i="53"/>
  <c r="G74" i="53"/>
  <c r="G75" i="53"/>
  <c r="G76" i="53"/>
  <c r="G77" i="53"/>
  <c r="G78" i="53"/>
  <c r="G79" i="53"/>
  <c r="G80" i="53"/>
  <c r="G81" i="53"/>
  <c r="G82" i="53"/>
  <c r="G83" i="53"/>
  <c r="G84" i="53"/>
  <c r="G85" i="53"/>
  <c r="G86" i="53"/>
  <c r="G87" i="53"/>
  <c r="G88" i="53"/>
  <c r="G89" i="53"/>
  <c r="G90" i="53"/>
  <c r="G91" i="53"/>
  <c r="G92" i="53"/>
  <c r="G93" i="53"/>
  <c r="G94" i="53"/>
  <c r="G95" i="53"/>
  <c r="G96" i="53"/>
  <c r="G97" i="53"/>
  <c r="G98" i="53"/>
  <c r="H71" i="53"/>
  <c r="F71" i="53"/>
  <c r="E71" i="53"/>
  <c r="E72" i="53"/>
  <c r="F72" i="53"/>
  <c r="E73" i="53"/>
  <c r="F73" i="53"/>
  <c r="E74" i="53"/>
  <c r="F74" i="53"/>
  <c r="E75" i="53"/>
  <c r="F75" i="53"/>
  <c r="E76" i="53"/>
  <c r="F76" i="53"/>
  <c r="E77" i="53"/>
  <c r="F77" i="53"/>
  <c r="E78" i="53"/>
  <c r="F78" i="53"/>
  <c r="E79" i="53"/>
  <c r="F79" i="53"/>
  <c r="E80" i="53"/>
  <c r="F80" i="53"/>
  <c r="E81" i="53"/>
  <c r="F81" i="53"/>
  <c r="E82" i="53"/>
  <c r="F82" i="53"/>
  <c r="E83" i="53"/>
  <c r="F83" i="53"/>
  <c r="E84" i="53"/>
  <c r="F84" i="53"/>
  <c r="E85" i="53"/>
  <c r="F85" i="53"/>
  <c r="E86" i="53"/>
  <c r="F86" i="53"/>
  <c r="E87" i="53"/>
  <c r="F87" i="53"/>
  <c r="E88" i="53"/>
  <c r="F88" i="53"/>
  <c r="E89" i="53"/>
  <c r="F89" i="53"/>
  <c r="E90" i="53"/>
  <c r="F90" i="53"/>
  <c r="E91" i="53"/>
  <c r="F91" i="53"/>
  <c r="E92" i="53"/>
  <c r="F92" i="53"/>
  <c r="E93" i="53"/>
  <c r="F93" i="53"/>
  <c r="E94" i="53"/>
  <c r="F94" i="53"/>
  <c r="E95" i="53"/>
  <c r="F95" i="53"/>
  <c r="E96" i="53"/>
  <c r="F96" i="53"/>
  <c r="E97" i="53"/>
  <c r="F97" i="53"/>
  <c r="E98" i="53"/>
  <c r="F98" i="53"/>
  <c r="G71" i="53"/>
  <c r="D72" i="53"/>
  <c r="D73" i="53"/>
  <c r="D74" i="53"/>
  <c r="D75" i="53"/>
  <c r="D76" i="53"/>
  <c r="D77" i="53"/>
  <c r="D78" i="53"/>
  <c r="D79" i="53"/>
  <c r="D80" i="53"/>
  <c r="D81" i="53"/>
  <c r="D82" i="53"/>
  <c r="D83" i="53"/>
  <c r="D84" i="53"/>
  <c r="D85" i="53"/>
  <c r="D86" i="53"/>
  <c r="D87" i="53"/>
  <c r="D88" i="53"/>
  <c r="D89" i="53"/>
  <c r="D90" i="53"/>
  <c r="D91" i="53"/>
  <c r="D92" i="53"/>
  <c r="D93" i="53"/>
  <c r="D94" i="53"/>
  <c r="D95" i="53"/>
  <c r="D96" i="53"/>
  <c r="D97" i="53"/>
  <c r="D98" i="53"/>
  <c r="D71" i="53"/>
  <c r="G67" i="53"/>
  <c r="B71" i="53"/>
  <c r="B72" i="53"/>
  <c r="B73" i="53"/>
  <c r="B74" i="53"/>
  <c r="B75" i="53"/>
  <c r="B76" i="53"/>
  <c r="B77" i="53"/>
  <c r="B78" i="53"/>
  <c r="B79" i="53"/>
  <c r="B80" i="53"/>
  <c r="B81" i="53"/>
  <c r="B82" i="53"/>
  <c r="B83" i="53"/>
  <c r="B84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70" i="53"/>
  <c r="O155" i="8"/>
  <c r="O156" i="8"/>
  <c r="O157" i="8"/>
  <c r="O158" i="8"/>
  <c r="O159" i="8"/>
  <c r="O160" i="8"/>
  <c r="O161" i="8"/>
  <c r="O162" i="8"/>
  <c r="O163" i="8"/>
  <c r="O164" i="8"/>
  <c r="O165" i="8"/>
  <c r="O166" i="8"/>
  <c r="O167" i="8"/>
  <c r="O168" i="8"/>
  <c r="O169" i="8"/>
  <c r="O170" i="8"/>
  <c r="O171" i="8"/>
  <c r="O172" i="8"/>
  <c r="O173" i="8"/>
  <c r="O174" i="8"/>
  <c r="O175" i="8"/>
  <c r="O176" i="8"/>
  <c r="O177" i="8"/>
  <c r="O178" i="8"/>
  <c r="O179" i="8"/>
  <c r="O180" i="8"/>
  <c r="O181" i="8"/>
  <c r="O154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34" i="8"/>
  <c r="O135" i="8"/>
  <c r="O108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N153" i="8"/>
  <c r="N107" i="8"/>
  <c r="L153" i="8"/>
  <c r="L107" i="8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95" i="7"/>
  <c r="O93" i="7"/>
  <c r="P93" i="7" s="1"/>
  <c r="M93" i="7"/>
  <c r="N93" i="7"/>
  <c r="Q78" i="53"/>
  <c r="K57" i="48"/>
  <c r="AB88" i="48"/>
  <c r="AA88" i="48"/>
  <c r="AA76" i="48"/>
  <c r="D194" i="52"/>
  <c r="D193" i="52"/>
  <c r="D192" i="52"/>
  <c r="D191" i="52"/>
  <c r="D190" i="52"/>
  <c r="D189" i="52"/>
  <c r="D188" i="52"/>
  <c r="D187" i="52"/>
  <c r="D186" i="52"/>
  <c r="D185" i="52"/>
  <c r="D184" i="52"/>
  <c r="E183" i="52"/>
  <c r="D183" i="52"/>
  <c r="E182" i="52"/>
  <c r="D182" i="52"/>
  <c r="E181" i="52"/>
  <c r="D181" i="52"/>
  <c r="E180" i="52"/>
  <c r="D180" i="52"/>
  <c r="E179" i="52"/>
  <c r="D179" i="52"/>
  <c r="E178" i="52"/>
  <c r="D178" i="52"/>
  <c r="E177" i="52"/>
  <c r="D177" i="52"/>
  <c r="E176" i="52"/>
  <c r="D176" i="52"/>
  <c r="E175" i="52"/>
  <c r="D175" i="52"/>
  <c r="E174" i="52"/>
  <c r="D174" i="52"/>
  <c r="E173" i="52"/>
  <c r="E172" i="52"/>
  <c r="D172" i="52"/>
  <c r="E171" i="52"/>
  <c r="D171" i="52"/>
  <c r="E170" i="52"/>
  <c r="D170" i="52"/>
  <c r="E169" i="52"/>
  <c r="D169" i="52"/>
  <c r="E168" i="52"/>
  <c r="D168" i="52"/>
  <c r="E167" i="52"/>
  <c r="D167" i="52"/>
  <c r="E166" i="52"/>
  <c r="D166" i="52"/>
  <c r="E165" i="52"/>
  <c r="D165" i="52"/>
  <c r="E164" i="52"/>
  <c r="D164" i="52"/>
  <c r="E163" i="52"/>
  <c r="D163" i="52"/>
  <c r="E162" i="52"/>
  <c r="D162" i="52"/>
  <c r="E161" i="52"/>
  <c r="D161" i="52"/>
  <c r="E160" i="52"/>
  <c r="D160" i="52"/>
  <c r="E159" i="52"/>
  <c r="D159" i="52"/>
  <c r="E158" i="52"/>
  <c r="D158" i="52"/>
  <c r="E157" i="52"/>
  <c r="D157" i="52"/>
  <c r="E156" i="52"/>
  <c r="D156" i="52"/>
  <c r="E155" i="52"/>
  <c r="D155" i="52"/>
  <c r="AI132" i="52"/>
  <c r="F134" i="9"/>
  <c r="F135" i="9" s="1"/>
  <c r="G134" i="9"/>
  <c r="G135" i="9" s="1"/>
  <c r="H134" i="9"/>
  <c r="H135" i="9" s="1"/>
  <c r="I134" i="9"/>
  <c r="I135" i="9" s="1"/>
  <c r="J134" i="9"/>
  <c r="J135" i="9" s="1"/>
  <c r="K134" i="9"/>
  <c r="K135" i="9" s="1"/>
  <c r="L134" i="9"/>
  <c r="L135" i="9" s="1"/>
  <c r="M134" i="9"/>
  <c r="M135" i="9" s="1"/>
  <c r="E134" i="9"/>
  <c r="E135" i="9" s="1"/>
  <c r="G107" i="50"/>
  <c r="F107" i="50"/>
  <c r="E107" i="50"/>
  <c r="D107" i="50"/>
  <c r="G104" i="50"/>
  <c r="F104" i="50"/>
  <c r="E104" i="50"/>
  <c r="D104" i="50"/>
  <c r="G101" i="50"/>
  <c r="F101" i="50"/>
  <c r="E101" i="50"/>
  <c r="D101" i="50"/>
  <c r="G98" i="50"/>
  <c r="F98" i="50"/>
  <c r="E98" i="50"/>
  <c r="D98" i="50"/>
  <c r="G95" i="50"/>
  <c r="F95" i="50"/>
  <c r="E95" i="50"/>
  <c r="D95" i="50"/>
  <c r="G92" i="50"/>
  <c r="F92" i="50"/>
  <c r="E92" i="50"/>
  <c r="D92" i="50"/>
  <c r="E84" i="15"/>
  <c r="H87" i="15" s="1"/>
  <c r="I57" i="48"/>
  <c r="G57" i="48"/>
  <c r="E57" i="48"/>
  <c r="C57" i="48"/>
  <c r="K66" i="48"/>
  <c r="K65" i="48"/>
  <c r="AA77" i="48"/>
  <c r="AB76" i="48"/>
  <c r="AB77" i="48"/>
  <c r="AA78" i="48"/>
  <c r="AB78" i="48"/>
  <c r="AA79" i="48"/>
  <c r="AB79" i="48"/>
  <c r="AA80" i="48"/>
  <c r="AB80" i="48"/>
  <c r="AA81" i="48"/>
  <c r="AB81" i="48"/>
  <c r="AA82" i="48"/>
  <c r="AB82" i="48"/>
  <c r="AA83" i="48"/>
  <c r="AB83" i="48"/>
  <c r="AA84" i="48"/>
  <c r="AB84" i="48"/>
  <c r="AA85" i="48"/>
  <c r="AB85" i="48"/>
  <c r="AA86" i="48"/>
  <c r="AB86" i="48"/>
  <c r="AA87" i="48"/>
  <c r="AB87" i="48"/>
  <c r="AA89" i="48"/>
  <c r="AB89" i="48"/>
  <c r="AA90" i="48"/>
  <c r="AB90" i="48"/>
  <c r="AA91" i="48"/>
  <c r="AB91" i="48"/>
  <c r="AA92" i="48"/>
  <c r="AB92" i="48"/>
  <c r="AA93" i="48"/>
  <c r="AB93" i="48"/>
  <c r="AA94" i="48"/>
  <c r="AB94" i="48"/>
  <c r="AA95" i="48"/>
  <c r="AB95" i="48"/>
  <c r="AA96" i="48"/>
  <c r="AB96" i="48"/>
  <c r="AA97" i="48"/>
  <c r="AB97" i="48"/>
  <c r="AA98" i="48"/>
  <c r="AB98" i="48"/>
  <c r="AA99" i="48"/>
  <c r="AB99" i="48"/>
  <c r="AA100" i="48"/>
  <c r="AB100" i="48"/>
  <c r="AA101" i="48"/>
  <c r="AB101" i="48"/>
  <c r="AA102" i="48"/>
  <c r="AB102" i="48"/>
  <c r="AA103" i="48"/>
  <c r="AB103" i="48"/>
  <c r="AA104" i="48"/>
  <c r="AB104" i="48"/>
  <c r="AA105" i="48"/>
  <c r="AB105" i="48"/>
  <c r="AA106" i="48"/>
  <c r="AB106" i="48"/>
  <c r="AA107" i="48"/>
  <c r="AB107" i="48"/>
  <c r="AA108" i="48"/>
  <c r="AB108" i="48"/>
  <c r="AA109" i="48"/>
  <c r="AB109" i="48"/>
  <c r="AA110" i="48"/>
  <c r="AB110" i="48"/>
  <c r="AA111" i="48"/>
  <c r="AB111" i="48"/>
  <c r="AA112" i="48"/>
  <c r="AB112" i="48"/>
  <c r="AA113" i="48"/>
  <c r="AB113" i="48"/>
  <c r="AA114" i="48"/>
  <c r="AB114" i="48"/>
  <c r="AA115" i="48"/>
  <c r="AB115" i="48"/>
  <c r="AB75" i="48"/>
  <c r="AA75" i="48"/>
  <c r="M126" i="9"/>
  <c r="F126" i="9"/>
  <c r="G126" i="9"/>
  <c r="H126" i="9"/>
  <c r="I126" i="9"/>
  <c r="J126" i="9"/>
  <c r="K126" i="9"/>
  <c r="L126" i="9"/>
  <c r="E126" i="9"/>
  <c r="D65" i="3"/>
  <c r="E65" i="3"/>
  <c r="F65" i="3"/>
  <c r="G65" i="3"/>
  <c r="H65" i="3"/>
  <c r="I64" i="3"/>
  <c r="I65" i="3"/>
  <c r="C65" i="3"/>
  <c r="I94" i="48"/>
  <c r="M42" i="22"/>
  <c r="L42" i="22"/>
  <c r="M41" i="22"/>
  <c r="L40" i="22"/>
  <c r="M39" i="22"/>
  <c r="L39" i="22"/>
  <c r="K39" i="22"/>
  <c r="M38" i="22"/>
  <c r="L38" i="22"/>
  <c r="K38" i="22"/>
  <c r="M37" i="22"/>
  <c r="L37" i="22"/>
  <c r="K37" i="22"/>
  <c r="M36" i="22"/>
  <c r="L36" i="22"/>
  <c r="K36" i="22"/>
  <c r="M35" i="22"/>
  <c r="L35" i="22"/>
  <c r="K35" i="22"/>
  <c r="M34" i="22"/>
  <c r="L34" i="22"/>
  <c r="K34" i="22"/>
  <c r="M33" i="22"/>
  <c r="L33" i="22"/>
  <c r="K33" i="22"/>
  <c r="M32" i="22"/>
  <c r="L32" i="22"/>
  <c r="K32" i="22"/>
  <c r="M31" i="22"/>
  <c r="L31" i="22"/>
  <c r="K31" i="22"/>
  <c r="M30" i="22"/>
  <c r="L30" i="22"/>
  <c r="K30" i="22"/>
  <c r="M29" i="22"/>
  <c r="L29" i="22"/>
  <c r="K29" i="22"/>
  <c r="M28" i="22"/>
  <c r="L28" i="22"/>
  <c r="K28" i="22"/>
  <c r="M27" i="22"/>
  <c r="M26" i="22"/>
  <c r="L26" i="22"/>
  <c r="K26" i="22"/>
  <c r="M25" i="22"/>
  <c r="L25" i="22"/>
  <c r="K25" i="22"/>
  <c r="M24" i="22"/>
  <c r="L24" i="22"/>
  <c r="K24" i="22"/>
  <c r="M23" i="22"/>
  <c r="L23" i="22"/>
  <c r="K23" i="22"/>
  <c r="M22" i="22"/>
  <c r="L22" i="22"/>
  <c r="K22" i="22"/>
  <c r="M21" i="22"/>
  <c r="L21" i="22"/>
  <c r="K21" i="22"/>
  <c r="M20" i="22"/>
  <c r="L20" i="22"/>
  <c r="K20" i="22"/>
  <c r="M19" i="22"/>
  <c r="L19" i="22"/>
  <c r="K19" i="22"/>
  <c r="M18" i="22"/>
  <c r="L18" i="22"/>
  <c r="M17" i="22"/>
  <c r="L17" i="22"/>
  <c r="K17" i="22"/>
  <c r="M16" i="22"/>
  <c r="L16" i="22"/>
  <c r="M15" i="22"/>
  <c r="L15" i="22"/>
  <c r="K15" i="22"/>
  <c r="M14" i="22"/>
  <c r="L14" i="22"/>
  <c r="K14" i="22"/>
  <c r="M13" i="22"/>
  <c r="L13" i="22"/>
  <c r="K13" i="22"/>
  <c r="M12" i="22"/>
  <c r="L12" i="22"/>
  <c r="K12" i="22"/>
  <c r="I11" i="22"/>
  <c r="G11" i="22"/>
  <c r="F11" i="22"/>
  <c r="D11" i="22"/>
  <c r="C11" i="22"/>
  <c r="B11" i="22"/>
  <c r="K11" i="22" s="1"/>
  <c r="AI13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C71" i="53" l="1"/>
  <c r="L11" i="22"/>
  <c r="M11" i="22"/>
  <c r="C94" i="53"/>
  <c r="C91" i="53"/>
  <c r="C83" i="53"/>
  <c r="C75" i="53"/>
  <c r="C98" i="53"/>
  <c r="C90" i="53"/>
  <c r="C82" i="53"/>
  <c r="C74" i="53"/>
  <c r="C97" i="53"/>
  <c r="C89" i="53"/>
  <c r="C81" i="53"/>
  <c r="C73" i="53"/>
  <c r="H88" i="15"/>
  <c r="I87" i="15" s="1"/>
  <c r="C80" i="53"/>
  <c r="C87" i="53"/>
  <c r="C78" i="53"/>
  <c r="C85" i="53"/>
  <c r="C84" i="53"/>
  <c r="C88" i="53"/>
  <c r="C79" i="53"/>
  <c r="C86" i="53"/>
  <c r="C93" i="53"/>
  <c r="C77" i="53"/>
  <c r="C92" i="53"/>
  <c r="C76" i="53"/>
  <c r="E69" i="14"/>
  <c r="E70" i="14"/>
  <c r="E67" i="14"/>
  <c r="E68" i="14"/>
  <c r="C96" i="53"/>
  <c r="C72" i="53"/>
  <c r="C95" i="53"/>
  <c r="I85" i="15" l="1"/>
  <c r="I86" i="15"/>
  <c r="I83" i="15"/>
  <c r="I84" i="15"/>
</calcChain>
</file>

<file path=xl/sharedStrings.xml><?xml version="1.0" encoding="utf-8"?>
<sst xmlns="http://schemas.openxmlformats.org/spreadsheetml/2006/main" count="2935" uniqueCount="318">
  <si>
    <t>strucpro:</t>
  </si>
  <si>
    <t>PR Harvested production (1000 t)</t>
  </si>
  <si>
    <t>country</t>
  </si>
  <si>
    <t>C1750 Tomatoes</t>
  </si>
  <si>
    <t>C1830 Carrots</t>
  </si>
  <si>
    <t>C1851 Onions</t>
  </si>
  <si>
    <t>C2090 Apples (including cider apples)</t>
  </si>
  <si>
    <t>C2180 Peaches</t>
  </si>
  <si>
    <t>C2300 Citrus fruit</t>
  </si>
  <si>
    <t>BE Belgium</t>
  </si>
  <si>
    <t>CZ Czech Republic</t>
  </si>
  <si>
    <t>DK Denmark</t>
  </si>
  <si>
    <t>DE Germany</t>
  </si>
  <si>
    <t>EE Estonia</t>
  </si>
  <si>
    <t>EL Greece</t>
  </si>
  <si>
    <t>ES Spain</t>
  </si>
  <si>
    <t>FR France</t>
  </si>
  <si>
    <t>IE Ireland</t>
  </si>
  <si>
    <t>IT Italy</t>
  </si>
  <si>
    <t>CY Cyprus</t>
  </si>
  <si>
    <t>LV Latvia</t>
  </si>
  <si>
    <t>LT Lithuania</t>
  </si>
  <si>
    <t>LU Luxembourg</t>
  </si>
  <si>
    <t>HU Hungary</t>
  </si>
  <si>
    <t>MT Malta</t>
  </si>
  <si>
    <t>NL Netherlands</t>
  </si>
  <si>
    <t>AT Austria</t>
  </si>
  <si>
    <t>PL Poland</t>
  </si>
  <si>
    <t>PT Portugal</t>
  </si>
  <si>
    <t>SI Slovenia</t>
  </si>
  <si>
    <t>SK Slovakia</t>
  </si>
  <si>
    <t>FI Finland</t>
  </si>
  <si>
    <t>SE Sweden</t>
  </si>
  <si>
    <t>UK United Kingdom</t>
  </si>
  <si>
    <t>BG Bulgaria</t>
  </si>
  <si>
    <t>RO Romania</t>
  </si>
  <si>
    <t>EU European Union</t>
  </si>
  <si>
    <t>IS Iceland</t>
  </si>
  <si>
    <t>HR Croatia</t>
  </si>
  <si>
    <t>MK FYROM</t>
  </si>
  <si>
    <t>BA Bosnia Herzegovina</t>
  </si>
  <si>
    <t>ME Montenegro</t>
  </si>
  <si>
    <t>RS Serbia</t>
  </si>
  <si>
    <t>TR Turkey</t>
  </si>
  <si>
    <t>AL Albania</t>
  </si>
  <si>
    <t>XK Kosovo</t>
  </si>
  <si>
    <t>EUR_NOT_EU European countries not in EU</t>
  </si>
  <si>
    <t>EU28</t>
  </si>
  <si>
    <t>e</t>
  </si>
  <si>
    <t>not reported yet</t>
  </si>
  <si>
    <t>Deadline for data delivery 30th September 2014</t>
  </si>
  <si>
    <t>(2012)</t>
  </si>
  <si>
    <t>m</t>
  </si>
  <si>
    <t>some data are 'early estimates'</t>
  </si>
  <si>
    <t>I think it is safer to flag the 2013 values with 'e'</t>
  </si>
  <si>
    <t>C1120 Common wheat and spelt</t>
  </si>
  <si>
    <t>C1140 Rye and maslin</t>
  </si>
  <si>
    <t>C1160 Barley</t>
  </si>
  <si>
    <t>C1201 Grain maize and corn cob mix</t>
  </si>
  <si>
    <t>C1212 Triticale</t>
  </si>
  <si>
    <t xml:space="preserve">    BE Belgium</t>
  </si>
  <si>
    <t xml:space="preserve">    CZ Czech Republic</t>
  </si>
  <si>
    <t xml:space="preserve">    DK Denmark</t>
  </si>
  <si>
    <t xml:space="preserve">    DE Germany</t>
  </si>
  <si>
    <t xml:space="preserve">    EE Estonia</t>
  </si>
  <si>
    <t xml:space="preserve">    EL Greece</t>
  </si>
  <si>
    <t xml:space="preserve">    ES Spain</t>
  </si>
  <si>
    <t xml:space="preserve">    FR France</t>
  </si>
  <si>
    <t xml:space="preserve">    IE Ireland</t>
  </si>
  <si>
    <t xml:space="preserve">    IT Italy</t>
  </si>
  <si>
    <t xml:space="preserve">    CY Cyprus</t>
  </si>
  <si>
    <t xml:space="preserve">    LV Latvia</t>
  </si>
  <si>
    <t xml:space="preserve">    LT Lithuania</t>
  </si>
  <si>
    <t xml:space="preserve">    LU Luxembourg</t>
  </si>
  <si>
    <t xml:space="preserve">    HU Hungary</t>
  </si>
  <si>
    <t xml:space="preserve">    MT Malta</t>
  </si>
  <si>
    <t xml:space="preserve">    NL Netherlands</t>
  </si>
  <si>
    <t xml:space="preserve">    AT Austria</t>
  </si>
  <si>
    <t xml:space="preserve">    PL Poland</t>
  </si>
  <si>
    <t xml:space="preserve">    PT Portugal</t>
  </si>
  <si>
    <t xml:space="preserve">    SI Slovenia</t>
  </si>
  <si>
    <t xml:space="preserve">    SK Slovakia</t>
  </si>
  <si>
    <t xml:space="preserve">    FI Finland</t>
  </si>
  <si>
    <t xml:space="preserve">    SE Sweden</t>
  </si>
  <si>
    <t xml:space="preserve">    UK United Kingdom</t>
  </si>
  <si>
    <t xml:space="preserve">    BG Bulgaria</t>
  </si>
  <si>
    <t xml:space="preserve">    RO Romania</t>
  </si>
  <si>
    <t xml:space="preserve">    HR Croatia</t>
  </si>
  <si>
    <t xml:space="preserve">    IS Iceland</t>
  </si>
  <si>
    <t xml:space="preserve">    CH Switzerland</t>
  </si>
  <si>
    <t xml:space="preserve">    NO Norway</t>
  </si>
  <si>
    <t xml:space="preserve">    LI Lichtenstein</t>
  </si>
  <si>
    <t xml:space="preserve">    AL Albania</t>
  </si>
  <si>
    <t xml:space="preserve">    BA Bosnia Herzegovina</t>
  </si>
  <si>
    <t xml:space="preserve">    RS Serbia</t>
  </si>
  <si>
    <t xml:space="preserve">    ME Montenegro</t>
  </si>
  <si>
    <t xml:space="preserve">    XK Kosovo</t>
  </si>
  <si>
    <t xml:space="preserve">    MK FYROM</t>
  </si>
  <si>
    <t xml:space="preserve">    TR Turkey</t>
  </si>
  <si>
    <t>C1040 Cereals (Total)</t>
  </si>
  <si>
    <t>2008</t>
  </si>
  <si>
    <t>2009</t>
  </si>
  <si>
    <t>EU-28</t>
  </si>
  <si>
    <t>Total</t>
  </si>
  <si>
    <t>Barley</t>
  </si>
  <si>
    <t>Common wheat</t>
  </si>
  <si>
    <t>Rye and maslin</t>
  </si>
  <si>
    <t>Triticale</t>
  </si>
  <si>
    <t>Others</t>
  </si>
  <si>
    <t>not available</t>
  </si>
  <si>
    <t>:</t>
  </si>
  <si>
    <t>Special value:</t>
  </si>
  <si>
    <t>United Kingdom</t>
  </si>
  <si>
    <t>Sweden</t>
  </si>
  <si>
    <t>Finland</t>
  </si>
  <si>
    <t>Slovakia</t>
  </si>
  <si>
    <t>Slovenia</t>
  </si>
  <si>
    <t>Romania</t>
  </si>
  <si>
    <t>Portugal</t>
  </si>
  <si>
    <t>Poland</t>
  </si>
  <si>
    <t>Austria</t>
  </si>
  <si>
    <t>Netherlands</t>
  </si>
  <si>
    <t>Malta</t>
  </si>
  <si>
    <t>Hungary</t>
  </si>
  <si>
    <t>Luxembourg</t>
  </si>
  <si>
    <t>Lithuania</t>
  </si>
  <si>
    <t>Latvia</t>
  </si>
  <si>
    <t>Cyprus</t>
  </si>
  <si>
    <t>Italy</t>
  </si>
  <si>
    <t>Croatia</t>
  </si>
  <si>
    <t>France</t>
  </si>
  <si>
    <t>Spain</t>
  </si>
  <si>
    <t>Greece</t>
  </si>
  <si>
    <t>Ireland</t>
  </si>
  <si>
    <t>Estonia</t>
  </si>
  <si>
    <t>Germany (until 1990 former territory of the FRG)</t>
  </si>
  <si>
    <t>Denmark</t>
  </si>
  <si>
    <t>Czech Republic</t>
  </si>
  <si>
    <t>Bulgaria</t>
  </si>
  <si>
    <t>Belgium</t>
  </si>
  <si>
    <t>European Union (EU6-1972, EU9-1980, EU10-1985, EU12-1994, EU15-2004, EU25-2006, EU27-2013, EU28)</t>
  </si>
  <si>
    <t>2013</t>
  </si>
  <si>
    <t>2012</t>
  </si>
  <si>
    <t>2011</t>
  </si>
  <si>
    <t>2010</t>
  </si>
  <si>
    <t>2007</t>
  </si>
  <si>
    <t>GEO/TIME</t>
  </si>
  <si>
    <t>Harvested production (1000 t)</t>
  </si>
  <si>
    <t>STRUCPRO</t>
  </si>
  <si>
    <t>CROP_PRO</t>
  </si>
  <si>
    <t>Grain maize and corn-cob-mix</t>
  </si>
  <si>
    <t>Common wheat and spelt</t>
  </si>
  <si>
    <t>Eurostat</t>
  </si>
  <si>
    <t>Source of data</t>
  </si>
  <si>
    <t>Extracted on</t>
  </si>
  <si>
    <t>Last update</t>
  </si>
  <si>
    <t>Crops products - annual data [apro_cpp_crop]</t>
  </si>
  <si>
    <t>TIME</t>
  </si>
  <si>
    <t>GEO/CROP_PRO</t>
  </si>
  <si>
    <t>Sugar beet (excluding seed)</t>
  </si>
  <si>
    <t>(1 000 tonnes)</t>
  </si>
  <si>
    <t>Sunflower seed</t>
  </si>
  <si>
    <t>Grain maize and Corn-Cob-Mix</t>
  </si>
  <si>
    <t>(1 000 tonnes)</t>
  </si>
  <si>
    <t>Tomatoes</t>
  </si>
  <si>
    <t>Carrots</t>
  </si>
  <si>
    <t>Onions</t>
  </si>
  <si>
    <t>Apples</t>
  </si>
  <si>
    <t>Peaches</t>
  </si>
  <si>
    <t>Olive trees for olive oil</t>
  </si>
  <si>
    <t>Milk collection (all milks) and dairy products obtained - annual data [apro_mk_pobta]</t>
  </si>
  <si>
    <t>PRODMILK</t>
  </si>
  <si>
    <t>MILKITEM</t>
  </si>
  <si>
    <t>Milk collected fron other animals</t>
  </si>
  <si>
    <t>Ewes' collection milk</t>
  </si>
  <si>
    <t>Goats' collection milk</t>
  </si>
  <si>
    <t>Buffalos' collection milk</t>
  </si>
  <si>
    <t>European Union (28 countries)</t>
  </si>
  <si>
    <t>Switzerland</t>
  </si>
  <si>
    <t>Montenegro</t>
  </si>
  <si>
    <t>Turkey</t>
  </si>
  <si>
    <t>(in hectares)</t>
  </si>
  <si>
    <t>Pears</t>
  </si>
  <si>
    <t>Apricots</t>
  </si>
  <si>
    <t>Oranges</t>
  </si>
  <si>
    <t>Lemons</t>
  </si>
  <si>
    <t>Small citrus fruits</t>
  </si>
  <si>
    <r>
      <t>Source:</t>
    </r>
    <r>
      <rPr>
        <sz val="9"/>
        <color theme="1"/>
        <rFont val="Arial"/>
        <family val="2"/>
      </rPr>
      <t xml:space="preserve"> Eurostat (online data code: orch_total)</t>
    </r>
  </si>
  <si>
    <t>Table 4.11: Areas under fruit trees by fruit type, 2012</t>
  </si>
  <si>
    <t>This is still the old version of the table !!!</t>
  </si>
  <si>
    <t>We send a corrected excel file last time.</t>
  </si>
  <si>
    <t xml:space="preserve">REPLY: The data in the previous version of the table was the same as in the Excel files "RF Orchards_2012_140728x.xlsx" &amp; "Orchards.xlsx". Is there another file with updated values? </t>
  </si>
  <si>
    <t>The data in this version of the table were taken from the Eurostat database (date of extraction 4/12; total equals the sum of the columns).</t>
  </si>
  <si>
    <t>Germany</t>
  </si>
  <si>
    <t>Bosnia and Herzegovina</t>
  </si>
  <si>
    <t>Total           (incl. rice)</t>
  </si>
  <si>
    <t>C1201 Grain maize and CCM</t>
  </si>
  <si>
    <t>Cereals for the production of grain (including rice and seed)</t>
  </si>
  <si>
    <t>2014</t>
  </si>
  <si>
    <t>Norway</t>
  </si>
  <si>
    <t>Kosovo (under United Nations Security Council Resolution 1244/99)</t>
  </si>
  <si>
    <t>Iceland</t>
  </si>
  <si>
    <t>Liechtenstein</t>
  </si>
  <si>
    <t>Former Yugoslav Republic of Macedonia, the</t>
  </si>
  <si>
    <t>Albania</t>
  </si>
  <si>
    <t>Serbia</t>
  </si>
  <si>
    <t>Others (sum)</t>
  </si>
  <si>
    <t>Flags and footnotes</t>
  </si>
  <si>
    <t/>
  </si>
  <si>
    <t>z</t>
  </si>
  <si>
    <t>n</t>
  </si>
  <si>
    <t>c</t>
  </si>
  <si>
    <t>http://appsso.eurostat.ec.europa.eu/nui/show.do?query=BOOKMARK_DS-600869_QID_-14D2DAAE_UID_-3F171EB0&amp;layout=TIME,C,X,0;GEO,L,Y,0;STRUCPRO,L,Z,0;CROPS,L,Z,1;INDICATORS,C,Z,2;&amp;zSelection=DS-600869CROPS,C0000;DS-600869INDICATORS,OBS_FLAG;DS-600869STRUCPRO,PR;&amp;rankName1=INDICATORS_1_2_-1_2&amp;rankName2=CROPS_1_2_-1_2&amp;rankName3=STRUCPRO_1_2_-1_2&amp;rankName4=TIME_1_0_0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</si>
  <si>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Crop statistics (from 2000 onwards) [apro_acs_a]</t>
  </si>
  <si>
    <t>CROPS</t>
  </si>
  <si>
    <t>Cereals for the production of grain (including seed)</t>
  </si>
  <si>
    <t>2015</t>
  </si>
  <si>
    <t>2016</t>
  </si>
  <si>
    <t>Total Cerelas (including seeds and Rice)</t>
  </si>
  <si>
    <t>Rye and winter cereal mixtures (maslin)</t>
  </si>
  <si>
    <t>http://appsso.eurostat.ec.europa.eu/nui/show.do?query=BOOKMARK_DS-600869_QID_-396A2043_UID_-3F171EB0&amp;layout=TIME,C,X,0;GEO,L,Y,0;STRUCPRO,L,Z,0;CROPS,L,Z,1;INDICATORS,C,Z,2;&amp;zSelection=DS-600869CROPS,C0000;DS-600869INDICATORS,OBS_FLAG;DS-600869STRUCPRO,PR;&amp;rankName1=INDICATORS_1_2_-1_2&amp;rankName2=CROPS_1_2_-1_2&amp;rankName3=STRUCPRO_1_2_-1_2&amp;rankName4=TIME_1_0_0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</si>
  <si>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Table 1: Production of cereals, 2015</t>
  </si>
  <si>
    <t>Other</t>
  </si>
  <si>
    <t>http://appsso.eurostat.ec.europa.eu/nui/show.do?query=BOOKMARK_DS-600869_QID_-6884CBCC_UID_-3F171EB0&amp;layout=TIME,C,X,0;GEO,L,Y,0;STRUCPRO,L,Z,0;CROPS,L,Z,1;INDICATORS,C,Z,2;&amp;zSelection=DS-600869CROPS,C0000;DS-600869INDICATORS,OBS_FLAG;DS-600869STRUCPRO,PR;&amp;rankName1=INDICATORS_1_2_-1_2&amp;rankName2=CROPS_1_2_-1_2&amp;rankName3=STRUCPRO_1_2_-1_2&amp;rankName4=TIME_1_2_0_0&amp;rankName5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</si>
  <si>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-600869_QID_5D2D06A4_UID_-3F171EB0&amp;layout=TIME,C,X,0;GEO,L,Y,0;STRUCPRO,L,Z,0;CROPS,L,Z,1;INDICATORS,C,Z,2;&amp;zSelection=DS-600869CROPS,I1110;DS-600869INDICATORS,OBS_FLAG;DS-600869STRUCPRO,PR;&amp;rankName1=INDICATORS_1_2_-1_2&amp;rankName2=CROPS_1_2_-1_2&amp;rankName3=STRUCPRO_1_2_-1_2&amp;rankName4=TIME_1_0_0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</si>
  <si>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Rape and turnip rape seeds</t>
  </si>
  <si>
    <t>Table 2: Production of fruit and vegetables, 2015</t>
  </si>
  <si>
    <t>Grapes for wines</t>
  </si>
  <si>
    <t>Figure 7: Production of grapes for wine use, 2015</t>
  </si>
  <si>
    <t>Olives for oil</t>
  </si>
  <si>
    <t>http://appsso.eurostat.ec.europa.eu/nui/show.do?query=BOOKMARK_DS-600869_QID_E29DE6B_UID_-3F171EB0&amp;layout=TIME,C,X,0;GEO,L,Y,0;STRUCPRO,L,Z,0;CROPS,L,Z,1;INDICATORS,C,Z,2;&amp;zSelection=DS-600869CROPS,O1910;DS-600869INDICATORS,OBS_FLAG;DS-600869STRUCPRO,PR;&amp;rankName1=INDICATORS_1_2_-1_2&amp;rankName2=CROPS_1_2_-1_2&amp;rankName3=STRUCPRO_1_2_-1_2&amp;rankName4=TIME_1_2_0_0&amp;rankName5=GEO_1_2_0_1&amp;rStp=&amp;cStp=&amp;rDCh=&amp;cDCh=&amp;rDM=true&amp;cDM=true&amp;footnes=false&amp;empty=false&amp;wai=false&amp;time_mode=NONE&amp;time_most_recent=false&amp;lang=EN&amp;cfo=%23%23%23%2C%23%23%23.%23%23%23</t>
  </si>
  <si>
    <t>Figure 4: Production of cereals by main producing EU Member States, 2015</t>
  </si>
  <si>
    <t>http://appsso.eurostat.ec.europa.eu/nui/show.do?query=BOOKMARK_DS-600869_QID_-6C02F3C8_UID_-3F171EB0&amp;layout=TIME,C,X,0;GEO,L,Y,0;STRUCPRO,L,Z,0;CROPS,L,Z,1;INDICATORS,C,Z,2;&amp;zSelection=DS-600869CROPS,R2000;DS-600869INDICATORS,OBS_FLAG;DS-600869STRUCPRO,AR;&amp;rankName1=INDICATORS_1_2_-1_2&amp;rankName2=CROPS_1_2_-1_2&amp;rankName3=STRUCPRO_1_2_-1_2&amp;rankName4=TIME_1_0_0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</si>
  <si>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Selling prices of crop products (absolute prices) - annual price (from 2000 onwards) [apri_ap_crpouta]</t>
  </si>
  <si>
    <t>(EUR per 100 kg)</t>
  </si>
  <si>
    <t>CURRENCY</t>
  </si>
  <si>
    <t>Euro</t>
  </si>
  <si>
    <t>GEO/PROD_VEG</t>
  </si>
  <si>
    <t>Soft wheat - prices per 100 kg</t>
  </si>
  <si>
    <r>
      <t>Source:</t>
    </r>
    <r>
      <rPr>
        <sz val="9"/>
        <color theme="1"/>
        <rFont val="Arial"/>
        <family val="2"/>
      </rPr>
      <t xml:space="preserve"> Eurostat (online data code: apri_ap_crpouta)</t>
    </r>
  </si>
  <si>
    <t>Bookmark</t>
  </si>
  <si>
    <t>(2010 = 100)</t>
  </si>
  <si>
    <t>Cereals</t>
  </si>
  <si>
    <t>Vegetables and horticultural products</t>
  </si>
  <si>
    <t>Potatoes</t>
  </si>
  <si>
    <t>Fruit</t>
  </si>
  <si>
    <t>Wine</t>
  </si>
  <si>
    <t>Olive oil</t>
  </si>
  <si>
    <t>Oats</t>
  </si>
  <si>
    <t>http://appsso.eurostat.ec.europa.eu/nui/show.do?query=BOOKMARK_DS-600869_QID_5BE2FF78_UID_-3F171EB0&amp;layout=TIME,C,X,0;GEO,L,Y,0;STRUCPRO,L,Z,0;CROPS,L,Z,1;INDICATORS,C,Z,2;&amp;zSelection=DS-600869INDICATORS,OBS_FLAG;DS-600869STRUCPRO,PR;DS-600869CROPS,C0000;&amp;rankName1=INDICATORS_1_2_-1_2&amp;rankName2=CROPS_1_2_-1_2&amp;rankName3=STRUCPRO_1_2_-1_2&amp;rankName4=TIME_1_0_0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</si>
  <si>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FYR of Macedonia</t>
  </si>
  <si>
    <r>
      <rPr>
        <i/>
        <sz val="9"/>
        <color theme="1"/>
        <rFont val="Arial"/>
        <family val="2"/>
      </rPr>
      <t>Source</t>
    </r>
    <r>
      <rPr>
        <sz val="9"/>
        <color theme="1"/>
        <rFont val="Arial"/>
        <family val="2"/>
      </rPr>
      <t>: Eurostat (online data code: apro_acs_a)</t>
    </r>
  </si>
  <si>
    <r>
      <t>Source:</t>
    </r>
    <r>
      <rPr>
        <sz val="9"/>
        <rFont val="Arial"/>
        <family val="2"/>
      </rPr>
      <t xml:space="preserve"> Eurostat (online data code: apro_acs_a)</t>
    </r>
  </si>
  <si>
    <t>http://appsso.eurostat.ec.europa.eu/nui/show.do?query=BOOKMARK_DS-600869_QID_E3A0ADD_UID_-3F171EB0&amp;layout=TIME,C,X,0;GEO,L,Y,0;STRUCPRO,L,Z,0;CROPS,L,Z,1;INDICATORS,C,Z,2;&amp;zSelection=DS-600869INDICATORS,OBS_FLAG;DS-600869STRUCPRO,PR;DS-600869CROPS,C0000;&amp;rankName1=INDICATORS_1_2_-1_2&amp;rankName2=CROPS_1_2_-1_2&amp;rankName3=STRUCPRO_1_2_-1_2&amp;rankName4=TIME_1_0_0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</si>
  <si>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(% of EU-28 total)</t>
  </si>
  <si>
    <r>
      <t>Source:</t>
    </r>
    <r>
      <rPr>
        <sz val="9"/>
        <color theme="1"/>
        <rFont val="Arial"/>
        <family val="2"/>
      </rPr>
      <t xml:space="preserve"> Eurostat (online data code: apro_acs_a)</t>
    </r>
  </si>
  <si>
    <t>http://appsso.eurostat.ec.europa.eu/nui/show.do?query=BOOKMARK_DS-600869_QID_-45D1828E_UID_-3F171EB0&amp;layout=TIME,C,X,0;GEO,L,Y,0;STRUCPRO,L,Z,0;CROPS,L,Z,1;INDICATORS,C,Z,2;&amp;zSelection=DS-600869CROPS,F1110;DS-600869INDICATORS,OBS_FLAG;DS-600869STRUCPRO,PR;&amp;rankName1=INDICATORS_1_2_-1_2&amp;rankName2=CROPS_1_2_-1_2&amp;rankName3=STRUCPRO_1_2_-1_2&amp;rankName4=TIME_1_0_0_0&amp;rankName5=GEO_1_2_0_1&amp;sortC=ASC_-1_FIRST&amp;rStp=&amp;cStp=&amp;rDCh=&amp;cDCh=&amp;rDM=true&amp;cDM=true&amp;footnes=false&amp;empty=false&amp;wai=false&amp;time_mode=NONE&amp;time_most_recent=false&amp;lang=EN&amp;cfo=%23%23%23%2C%23%23%23.%23%23%23</t>
  </si>
  <si>
    <t>Figure 8: Production of olives for olive oil, 2015</t>
  </si>
  <si>
    <t>Note: Eurostat estimates.</t>
  </si>
  <si>
    <t>http://appsso.eurostat.ec.europa.eu/nui/show.do?query=BOOKMARK_DS-378761_QID_-5D0849F6_UID_-3F171EB0&amp;layout=TIME,C,X,0;GEO,L,Y,0;P_ADJ,L,Z,0;UNIT,L,Z,1;PRODUCT,L,Z,2;INDICATORS,C,Z,3;&amp;zSelection=DS-378761P_ADJ,RI;DS-378761PRODUCT,041000;DS-378761INDICATORS,OBS_FLAG;DS-378761UNIT,I10;&amp;rankName1=UNIT_1_2_-1_2&amp;rankName2=P-ADJ_1_2_-1_2&amp;rankName3=INDICATORS_1_2_-1_2&amp;rankName4=PRODUCT_1_2_-1_2&amp;rankName5=TIME_1_0_0_0&amp;rankName6=GEO_1_2_0_1&amp;sortC=ASC_-1_FIRST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</si>
  <si>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-063273_QID_-3F404337_UID_-3F171EB0&amp;layout=PROD_VEG,L,X,0;GEO,L,Y,0;CURRENCY,L,Z,0;TIME,C,Z,1;INDICATORS,C,Z,2;&amp;zSelection=DS-063273INDICATORS,OBS_FLAG;DS-063273TIME,2014;DS-063273CURRENCY,EUR;&amp;rankName1=TIME_1_0_-1_2&amp;rankName2=CURRENCY_1_2_-1_2&amp;rankName3=INDICATORS_1_2_-1_2&amp;rankName4=PROD-VEG_1_2_0_0&amp;rankName5=GEO_1_2_0_1&amp;rStp=&amp;cStp=&amp;rDCh=&amp;cDCh=&amp;rDM=true&amp;cDM=true&amp;footnes=false&amp;empty=false&amp;wai=false&amp;time_mode=NONE&amp;time_most_recent=false&amp;lang=EN&amp;cfo=%23%23%23%2C%23%23%23.%23%23%23</t>
  </si>
  <si>
    <t>Tomatoes in the open: all qualities - prices per 100 kg</t>
  </si>
  <si>
    <t>Dessert apples: all varieties - prices per 100 kg</t>
  </si>
  <si>
    <t>Grapes for wine production (prices per 100 kg) - prices per 100 kg</t>
  </si>
  <si>
    <t>Extra vergine - prices per 100 litres</t>
  </si>
  <si>
    <r>
      <t>Source:</t>
    </r>
    <r>
      <rPr>
        <sz val="9"/>
        <color theme="1"/>
        <rFont val="Arial"/>
        <family val="2"/>
        <charset val="161"/>
      </rPr>
      <t xml:space="preserve"> Eurostat (online data code: apro_acs_a)</t>
    </r>
  </si>
  <si>
    <t xml:space="preserve"> </t>
  </si>
  <si>
    <t>Figure 5: Production of sugar beet by main producing EU Member States, 2007–15</t>
  </si>
  <si>
    <t>Total cereals</t>
  </si>
  <si>
    <t>Common wheat 
and spelt</t>
  </si>
  <si>
    <r>
      <t xml:space="preserve">Note: </t>
    </r>
    <r>
      <rPr>
        <i/>
        <sz val="9"/>
        <color theme="1"/>
        <rFont val="Arial"/>
        <family val="2"/>
      </rPr>
      <t>Rye and maslin</t>
    </r>
    <r>
      <rPr>
        <sz val="9"/>
        <color theme="1"/>
        <rFont val="Arial"/>
        <family val="2"/>
      </rPr>
      <t xml:space="preserve"> includes mixture of rye with other winter sown cereals.</t>
    </r>
  </si>
  <si>
    <t>Grain maize 
and corn-cob-mix</t>
  </si>
  <si>
    <t>(% of EU-28 total harvested production)</t>
  </si>
  <si>
    <t>Figure 2: Share of main types of cereals, EU-28, 2015</t>
  </si>
  <si>
    <t>Figure 3: Production of cereals by main types, EU-28, 2007–15</t>
  </si>
  <si>
    <t>(% of EU-28 total production)</t>
  </si>
  <si>
    <t>(¹) Italy: 2014 data.</t>
  </si>
  <si>
    <t>(Million tonnes)</t>
  </si>
  <si>
    <t>2015/2010</t>
  </si>
  <si>
    <t>Deflated</t>
  </si>
  <si>
    <t>ANNUAL</t>
  </si>
  <si>
    <t xml:space="preserve">VAL.OUT.BASE10.DEF.A.010000.EU28  </t>
  </si>
  <si>
    <t xml:space="preserve">VAL.OUT.BASE10.DEF.A.040000.EU28  </t>
  </si>
  <si>
    <t>Vegetables and Horticultural Products</t>
  </si>
  <si>
    <t xml:space="preserve">VAL.OUT.BASE10.DEF.A.060000.EU28  </t>
  </si>
  <si>
    <t xml:space="preserve">VAL.OUT.BASE10.DEF.A.070000.EU28  </t>
  </si>
  <si>
    <t xml:space="preserve">VAL.OUT.BASE10.DEF.A.080000.EU28  </t>
  </si>
  <si>
    <t>Olive Oil</t>
  </si>
  <si>
    <t>2015/2010-2014</t>
  </si>
  <si>
    <t>2010-2014</t>
  </si>
  <si>
    <t>Figure 1: Production of cereals, EU-28, 2007–15</t>
  </si>
  <si>
    <t>Soft wheat(¹)</t>
  </si>
  <si>
    <t>Tomatoes(²)</t>
  </si>
  <si>
    <t>Dessert apples(³)</t>
  </si>
  <si>
    <t>Grapes(⁴)</t>
  </si>
  <si>
    <t>Extra vergine(⁵)</t>
  </si>
  <si>
    <t>Source: Eurostat (online data code: apro_acs_a)</t>
  </si>
  <si>
    <r>
      <t xml:space="preserve">Note: </t>
    </r>
    <r>
      <rPr>
        <i/>
        <sz val="9"/>
        <color theme="1"/>
        <rFont val="Arial"/>
        <family val="2"/>
      </rPr>
      <t>Total cereals</t>
    </r>
    <r>
      <rPr>
        <sz val="9"/>
        <color theme="1"/>
        <rFont val="Arial"/>
        <family val="2"/>
      </rPr>
      <t xml:space="preserve"> includes cereals for the production of grain (including seed). 
          </t>
    </r>
    <r>
      <rPr>
        <i/>
        <sz val="9"/>
        <color theme="1"/>
        <rFont val="Arial"/>
        <family val="2"/>
      </rPr>
      <t>Rye and maslin</t>
    </r>
    <r>
      <rPr>
        <sz val="9"/>
        <color theme="1"/>
        <rFont val="Arial"/>
        <family val="2"/>
      </rPr>
      <t xml:space="preserve"> includes mixture of rye with other winter sown cereals.</t>
    </r>
  </si>
  <si>
    <t xml:space="preserve">Germany </t>
  </si>
  <si>
    <t>Soft wheat</t>
  </si>
  <si>
    <t>(³) Grapes for wine production.</t>
  </si>
  <si>
    <t>Tomatoes(¹)</t>
  </si>
  <si>
    <t>Apples(²)</t>
  </si>
  <si>
    <t>Grapes(³)</t>
  </si>
  <si>
    <t xml:space="preserve">Common wheat and spelt    </t>
  </si>
  <si>
    <r>
      <t xml:space="preserve">Note: </t>
    </r>
    <r>
      <rPr>
        <i/>
        <sz val="9"/>
        <color theme="1"/>
        <rFont val="Arial"/>
        <family val="2"/>
      </rPr>
      <t>Total cereals</t>
    </r>
    <r>
      <rPr>
        <sz val="9"/>
        <color theme="1"/>
        <rFont val="Arial"/>
        <family val="2"/>
      </rPr>
      <t xml:space="preserve"> includes cereals for the production of grain (including seed). 
            </t>
    </r>
    <r>
      <rPr>
        <i/>
        <sz val="9"/>
        <color theme="1"/>
        <rFont val="Arial"/>
        <family val="2"/>
      </rPr>
      <t>Rye and maslin</t>
    </r>
    <r>
      <rPr>
        <sz val="9"/>
        <color theme="1"/>
        <rFont val="Arial"/>
        <family val="2"/>
      </rPr>
      <t xml:space="preserve"> includes mixture of rye with other winter sown cereals.
            </t>
    </r>
    <r>
      <rPr>
        <i/>
        <sz val="9"/>
        <color theme="1"/>
        <rFont val="Arial"/>
        <family val="2"/>
      </rPr>
      <t>Others</t>
    </r>
    <r>
      <rPr>
        <sz val="9"/>
        <color theme="1"/>
        <rFont val="Arial"/>
        <family val="2"/>
      </rPr>
      <t xml:space="preserve"> includes rice, triticale and sorghum.</t>
    </r>
  </si>
  <si>
    <r>
      <t xml:space="preserve">Note: </t>
    </r>
    <r>
      <rPr>
        <i/>
        <sz val="9"/>
        <color theme="1"/>
        <rFont val="Arial"/>
        <family val="2"/>
      </rPr>
      <t>Rye and maslin</t>
    </r>
    <r>
      <rPr>
        <sz val="9"/>
        <color theme="1"/>
        <rFont val="Arial"/>
        <family val="2"/>
      </rPr>
      <t xml:space="preserve"> includes mixture of rye with other winter sown cereals.
          </t>
    </r>
    <r>
      <rPr>
        <i/>
        <sz val="9"/>
        <color theme="1"/>
        <rFont val="Arial"/>
        <family val="2"/>
      </rPr>
      <t>Others</t>
    </r>
    <r>
      <rPr>
        <sz val="9"/>
        <color theme="1"/>
        <rFont val="Arial"/>
        <family val="2"/>
      </rPr>
      <t xml:space="preserve"> includes rice, triticale and sorghum.</t>
    </r>
  </si>
  <si>
    <t>United 
Kingdom</t>
  </si>
  <si>
    <t>Figure 6: Production of rape and turnip rape seed, sunflower seeds and soya, EU-28, 2007–15</t>
  </si>
  <si>
    <t>Soya</t>
  </si>
  <si>
    <t>Area (cultivation/harvested/production) (1000 ha)</t>
  </si>
  <si>
    <t>(¹) Tomates in the open, all qualities.</t>
  </si>
  <si>
    <t>(²) Dessert apples, all varieties.</t>
  </si>
  <si>
    <t>(⁴) Extra virgin olive oil: prices per 100 litres.</t>
  </si>
  <si>
    <t>Table 3: Selling prices of selected crop products, 2015</t>
  </si>
  <si>
    <t>Olive oil (⁴)</t>
  </si>
  <si>
    <t xml:space="preserve">Figure 9: Deflated price indices for selected crop outputs, EU-28, 2010–15
</t>
  </si>
  <si>
    <r>
      <t xml:space="preserve">Source: </t>
    </r>
    <r>
      <rPr>
        <sz val="9"/>
        <rFont val="Arial"/>
        <family val="2"/>
      </rPr>
      <t>Eurostat (online data codes: apri_pi10_outa)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</si>
</sst>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€_-;\-* #,##0.00\ _€_-;_-* &quot;-&quot;??\ _€_-;_-@_-"/>
    <numFmt numFmtId="165" formatCode="0.0"/>
    <numFmt numFmtId="166" formatCode="#,##0.0"/>
    <numFmt numFmtId="167" formatCode="#,##0.0_i"/>
    <numFmt numFmtId="168" formatCode="#,##0_i"/>
    <numFmt numFmtId="169" formatCode="dd\.mm\.yy"/>
    <numFmt numFmtId="170" formatCode="0.0%"/>
  </numFmts>
  <fonts count="3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61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666666"/>
      <name val="Arial"/>
      <family val="2"/>
    </font>
    <font>
      <sz val="9"/>
      <color rgb="FF666666"/>
      <name val="Arial"/>
      <family val="2"/>
    </font>
    <font>
      <b/>
      <sz val="9"/>
      <color rgb="FFC00000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9"/>
      <color rgb="FF7F7F7F"/>
      <name val="Arial"/>
      <family val="2"/>
    </font>
    <font>
      <sz val="11"/>
      <color theme="1"/>
      <name val="Calibri"/>
      <family val="2"/>
      <charset val="161"/>
      <scheme val="minor"/>
    </font>
    <font>
      <sz val="10"/>
      <name val="Arial"/>
      <family val="2"/>
    </font>
    <font>
      <sz val="9"/>
      <color indexed="10"/>
      <name val="Arial"/>
      <family val="2"/>
    </font>
    <font>
      <b/>
      <sz val="9"/>
      <color theme="1"/>
      <name val="Arial"/>
      <family val="2"/>
      <charset val="161"/>
    </font>
    <font>
      <sz val="9"/>
      <color theme="1"/>
      <name val="Arial"/>
      <family val="2"/>
      <charset val="161"/>
    </font>
    <font>
      <i/>
      <sz val="9"/>
      <color theme="1"/>
      <name val="Arial"/>
      <family val="2"/>
      <charset val="161"/>
    </font>
    <font>
      <sz val="9"/>
      <color rgb="FF006100"/>
      <name val="Arial"/>
      <family val="2"/>
      <charset val="161"/>
    </font>
    <font>
      <sz val="8"/>
      <color theme="1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b/>
      <sz val="9"/>
      <color rgb="FF808285"/>
      <name val="Arial"/>
      <family val="2"/>
    </font>
    <font>
      <sz val="9"/>
      <name val="Arial"/>
      <family val="2"/>
      <charset val="161"/>
    </font>
    <font>
      <b/>
      <sz val="9"/>
      <name val="Arial"/>
      <family val="2"/>
      <charset val="161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  <border>
      <left/>
      <right/>
      <top/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hair">
        <color indexed="22"/>
      </top>
      <bottom style="thin">
        <color rgb="FF000000"/>
      </bottom>
      <diagonal/>
    </border>
  </borders>
  <cellStyleXfs count="19">
    <xf numFmtId="0" fontId="0" fillId="0" borderId="0"/>
    <xf numFmtId="0" fontId="4" fillId="2" borderId="0" applyNumberFormat="0" applyBorder="0" applyAlignment="0" applyProtection="0"/>
    <xf numFmtId="0" fontId="3" fillId="3" borderId="1" applyNumberFormat="0" applyFont="0" applyAlignment="0" applyProtection="0"/>
    <xf numFmtId="167" fontId="5" fillId="0" borderId="0" applyFill="0" applyBorder="0" applyProtection="0">
      <alignment horizontal="right"/>
    </xf>
    <xf numFmtId="0" fontId="14" fillId="0" borderId="0"/>
    <xf numFmtId="0" fontId="17" fillId="0" borderId="0"/>
    <xf numFmtId="164" fontId="17" fillId="0" borderId="0" applyFont="0" applyFill="0" applyBorder="0" applyAlignment="0" applyProtection="0"/>
    <xf numFmtId="0" fontId="2" fillId="0" borderId="0"/>
    <xf numFmtId="0" fontId="18" fillId="0" borderId="0"/>
    <xf numFmtId="0" fontId="9" fillId="0" borderId="0" applyNumberFormat="0" applyFill="0" applyBorder="0" applyProtection="0">
      <alignment vertical="center"/>
    </xf>
    <xf numFmtId="0" fontId="24" fillId="0" borderId="0"/>
    <xf numFmtId="167" fontId="9" fillId="0" borderId="0" applyFill="0" applyBorder="0" applyProtection="0">
      <alignment horizontal="right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26" fillId="0" borderId="0"/>
    <xf numFmtId="9" fontId="3" fillId="0" borderId="0" applyFont="0" applyFill="0" applyBorder="0" applyAlignment="0" applyProtection="0"/>
    <xf numFmtId="0" fontId="14" fillId="0" borderId="0"/>
  </cellStyleXfs>
  <cellXfs count="315">
    <xf numFmtId="0" fontId="0" fillId="0" borderId="0" xfId="0"/>
    <xf numFmtId="0" fontId="5" fillId="0" borderId="0" xfId="0" applyFont="1"/>
    <xf numFmtId="165" fontId="5" fillId="0" borderId="0" xfId="0" applyNumberFormat="1" applyFont="1" applyBorder="1" applyAlignment="1">
      <alignment horizontal="left"/>
    </xf>
    <xf numFmtId="0" fontId="6" fillId="5" borderId="3" xfId="0" applyFont="1" applyFill="1" applyBorder="1"/>
    <xf numFmtId="0" fontId="6" fillId="5" borderId="4" xfId="0" applyFont="1" applyFill="1" applyBorder="1"/>
    <xf numFmtId="0" fontId="6" fillId="5" borderId="5" xfId="0" applyFont="1" applyFill="1" applyBorder="1"/>
    <xf numFmtId="0" fontId="6" fillId="0" borderId="0" xfId="0" applyFont="1" applyFill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applyFont="1" applyBorder="1"/>
    <xf numFmtId="165" fontId="5" fillId="0" borderId="0" xfId="0" applyNumberFormat="1" applyFont="1"/>
    <xf numFmtId="165" fontId="7" fillId="2" borderId="0" xfId="1" applyNumberFormat="1" applyFont="1"/>
    <xf numFmtId="165" fontId="7" fillId="0" borderId="0" xfId="1" applyNumberFormat="1" applyFont="1" applyFill="1"/>
    <xf numFmtId="165" fontId="5" fillId="0" borderId="9" xfId="0" applyNumberFormat="1" applyFont="1" applyBorder="1"/>
    <xf numFmtId="165" fontId="5" fillId="0" borderId="0" xfId="0" applyNumberFormat="1" applyFont="1" applyBorder="1"/>
    <xf numFmtId="0" fontId="8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NumberFormat="1" applyFont="1"/>
    <xf numFmtId="165" fontId="5" fillId="0" borderId="10" xfId="0" applyNumberFormat="1" applyFont="1" applyBorder="1"/>
    <xf numFmtId="166" fontId="9" fillId="0" borderId="0" xfId="0" applyNumberFormat="1" applyFont="1" applyFill="1" applyBorder="1" applyAlignment="1"/>
    <xf numFmtId="3" fontId="9" fillId="0" borderId="0" xfId="0" applyNumberFormat="1" applyFont="1" applyFill="1" applyBorder="1" applyAlignment="1"/>
    <xf numFmtId="165" fontId="7" fillId="2" borderId="0" xfId="1" applyNumberFormat="1" applyFont="1" applyBorder="1"/>
    <xf numFmtId="0" fontId="10" fillId="0" borderId="0" xfId="0" applyFont="1" applyAlignment="1">
      <alignment vertical="center" wrapText="1"/>
    </xf>
    <xf numFmtId="165" fontId="5" fillId="0" borderId="0" xfId="0" applyNumberFormat="1" applyFont="1" applyBorder="1" applyAlignment="1"/>
    <xf numFmtId="0" fontId="11" fillId="0" borderId="0" xfId="0" applyFont="1" applyAlignment="1">
      <alignment vertical="center" wrapText="1"/>
    </xf>
    <xf numFmtId="165" fontId="5" fillId="0" borderId="11" xfId="0" applyNumberFormat="1" applyFont="1" applyBorder="1"/>
    <xf numFmtId="0" fontId="5" fillId="0" borderId="0" xfId="0" applyFont="1" applyAlignment="1">
      <alignment horizontal="left"/>
    </xf>
    <xf numFmtId="0" fontId="12" fillId="0" borderId="0" xfId="0" applyFont="1"/>
    <xf numFmtId="0" fontId="6" fillId="0" borderId="0" xfId="0" applyFont="1"/>
    <xf numFmtId="0" fontId="6" fillId="3" borderId="1" xfId="2" applyFont="1"/>
    <xf numFmtId="165" fontId="5" fillId="8" borderId="2" xfId="0" applyNumberFormat="1" applyFont="1" applyFill="1" applyBorder="1"/>
    <xf numFmtId="165" fontId="5" fillId="6" borderId="0" xfId="0" applyNumberFormat="1" applyFont="1" applyFill="1" applyBorder="1"/>
    <xf numFmtId="165" fontId="5" fillId="10" borderId="0" xfId="0" applyNumberFormat="1" applyFont="1" applyFill="1" applyBorder="1"/>
    <xf numFmtId="0" fontId="5" fillId="3" borderId="1" xfId="2" applyFont="1"/>
    <xf numFmtId="165" fontId="5" fillId="0" borderId="0" xfId="0" applyNumberFormat="1" applyFont="1" applyAlignment="1">
      <alignment horizontal="right"/>
    </xf>
    <xf numFmtId="165" fontId="5" fillId="8" borderId="0" xfId="0" applyNumberFormat="1" applyFont="1" applyFill="1" applyBorder="1"/>
    <xf numFmtId="165" fontId="5" fillId="0" borderId="2" xfId="0" applyNumberFormat="1" applyFont="1" applyBorder="1"/>
    <xf numFmtId="165" fontId="5" fillId="4" borderId="0" xfId="0" applyNumberFormat="1" applyFont="1" applyFill="1" applyBorder="1"/>
    <xf numFmtId="165" fontId="5" fillId="0" borderId="0" xfId="0" quotePrefix="1" applyNumberFormat="1" applyFont="1"/>
    <xf numFmtId="165" fontId="5" fillId="9" borderId="2" xfId="0" applyNumberFormat="1" applyFont="1" applyFill="1" applyBorder="1"/>
    <xf numFmtId="165" fontId="9" fillId="4" borderId="10" xfId="0" applyNumberFormat="1" applyFont="1" applyFill="1" applyBorder="1"/>
    <xf numFmtId="165" fontId="5" fillId="4" borderId="10" xfId="0" applyNumberFormat="1" applyFont="1" applyFill="1" applyBorder="1"/>
    <xf numFmtId="165" fontId="5" fillId="3" borderId="0" xfId="2" applyNumberFormat="1" applyFont="1" applyBorder="1"/>
    <xf numFmtId="165" fontId="5" fillId="4" borderId="10" xfId="2" applyNumberFormat="1" applyFont="1" applyFill="1" applyBorder="1"/>
    <xf numFmtId="165" fontId="5" fillId="3" borderId="0" xfId="2" applyNumberFormat="1" applyFont="1" applyBorder="1" applyAlignment="1">
      <alignment horizontal="center"/>
    </xf>
    <xf numFmtId="165" fontId="5" fillId="3" borderId="10" xfId="2" applyNumberFormat="1" applyFont="1" applyBorder="1"/>
    <xf numFmtId="165" fontId="5" fillId="8" borderId="0" xfId="0" applyNumberFormat="1" applyFont="1" applyFill="1"/>
    <xf numFmtId="165" fontId="5" fillId="6" borderId="2" xfId="0" applyNumberFormat="1" applyFont="1" applyFill="1" applyBorder="1"/>
    <xf numFmtId="165" fontId="5" fillId="0" borderId="0" xfId="0" applyNumberFormat="1" applyFont="1" applyAlignment="1">
      <alignment horizontal="center"/>
    </xf>
    <xf numFmtId="165" fontId="5" fillId="7" borderId="0" xfId="0" applyNumberFormat="1" applyFont="1" applyFill="1" applyBorder="1"/>
    <xf numFmtId="165" fontId="5" fillId="3" borderId="0" xfId="2" applyNumberFormat="1" applyFont="1" applyBorder="1" applyAlignment="1">
      <alignment horizontal="right"/>
    </xf>
    <xf numFmtId="165" fontId="9" fillId="3" borderId="0" xfId="2" applyNumberFormat="1" applyFont="1" applyBorder="1" applyAlignment="1">
      <alignment horizontal="right"/>
    </xf>
    <xf numFmtId="165" fontId="5" fillId="4" borderId="11" xfId="2" applyNumberFormat="1" applyFont="1" applyFill="1" applyBorder="1"/>
    <xf numFmtId="0" fontId="13" fillId="0" borderId="0" xfId="0" applyFont="1" applyAlignment="1">
      <alignment horizontal="left"/>
    </xf>
    <xf numFmtId="0" fontId="6" fillId="11" borderId="12" xfId="0" applyFont="1" applyFill="1" applyBorder="1" applyAlignment="1"/>
    <xf numFmtId="0" fontId="6" fillId="0" borderId="16" xfId="0" applyFont="1" applyBorder="1" applyAlignment="1"/>
    <xf numFmtId="0" fontId="6" fillId="0" borderId="21" xfId="0" applyFont="1" applyBorder="1" applyAlignment="1"/>
    <xf numFmtId="0" fontId="9" fillId="0" borderId="0" xfId="4" applyFont="1"/>
    <xf numFmtId="0" fontId="9" fillId="0" borderId="0" xfId="4" applyNumberFormat="1" applyFont="1" applyFill="1" applyBorder="1" applyAlignment="1"/>
    <xf numFmtId="0" fontId="9" fillId="12" borderId="22" xfId="4" applyNumberFormat="1" applyFont="1" applyFill="1" applyBorder="1" applyAlignment="1"/>
    <xf numFmtId="166" fontId="9" fillId="0" borderId="22" xfId="4" applyNumberFormat="1" applyFont="1" applyFill="1" applyBorder="1" applyAlignment="1"/>
    <xf numFmtId="0" fontId="15" fillId="0" borderId="0" xfId="4" applyFont="1"/>
    <xf numFmtId="0" fontId="9" fillId="0" borderId="0" xfId="4" applyFont="1" applyAlignment="1">
      <alignment horizontal="left"/>
    </xf>
    <xf numFmtId="0" fontId="16" fillId="0" borderId="0" xfId="0" applyFont="1" applyAlignment="1">
      <alignment horizontal="left"/>
    </xf>
    <xf numFmtId="0" fontId="9" fillId="0" borderId="0" xfId="0" applyNumberFormat="1" applyFont="1" applyFill="1" applyBorder="1" applyAlignment="1"/>
    <xf numFmtId="169" fontId="9" fillId="0" borderId="0" xfId="0" applyNumberFormat="1" applyFont="1" applyFill="1" applyBorder="1" applyAlignment="1"/>
    <xf numFmtId="0" fontId="13" fillId="0" borderId="0" xfId="0" applyFont="1"/>
    <xf numFmtId="0" fontId="9" fillId="12" borderId="22" xfId="0" applyNumberFormat="1" applyFont="1" applyFill="1" applyBorder="1" applyAlignment="1"/>
    <xf numFmtId="166" fontId="9" fillId="0" borderId="22" xfId="0" applyNumberFormat="1" applyFont="1" applyFill="1" applyBorder="1" applyAlignment="1"/>
    <xf numFmtId="166" fontId="9" fillId="0" borderId="0" xfId="4" applyNumberFormat="1" applyFont="1"/>
    <xf numFmtId="165" fontId="5" fillId="0" borderId="0" xfId="0" applyNumberFormat="1" applyFont="1" applyAlignment="1">
      <alignment horizontal="left"/>
    </xf>
    <xf numFmtId="165" fontId="5" fillId="0" borderId="0" xfId="0" applyNumberFormat="1" applyFont="1" applyFill="1" applyBorder="1"/>
    <xf numFmtId="0" fontId="1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/>
    <xf numFmtId="168" fontId="5" fillId="0" borderId="0" xfId="3" applyNumberFormat="1" applyFont="1" applyFill="1" applyBorder="1" applyAlignment="1">
      <alignment horizontal="right" indent="1"/>
    </xf>
    <xf numFmtId="168" fontId="5" fillId="0" borderId="0" xfId="3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169" fontId="9" fillId="0" borderId="0" xfId="4" applyNumberFormat="1" applyFont="1" applyFill="1" applyBorder="1" applyAlignment="1">
      <alignment horizontal="left"/>
    </xf>
    <xf numFmtId="0" fontId="8" fillId="9" borderId="12" xfId="4" applyNumberFormat="1" applyFont="1" applyFill="1" applyBorder="1" applyAlignment="1">
      <alignment horizontal="center"/>
    </xf>
    <xf numFmtId="0" fontId="8" fillId="11" borderId="12" xfId="4" applyNumberFormat="1" applyFont="1" applyFill="1" applyBorder="1" applyAlignment="1">
      <alignment horizontal="left"/>
    </xf>
    <xf numFmtId="0" fontId="5" fillId="0" borderId="0" xfId="5" applyFont="1"/>
    <xf numFmtId="0" fontId="9" fillId="0" borderId="0" xfId="5" applyNumberFormat="1" applyFont="1" applyFill="1" applyBorder="1" applyAlignment="1"/>
    <xf numFmtId="4" fontId="5" fillId="0" borderId="0" xfId="5" applyNumberFormat="1" applyFont="1"/>
    <xf numFmtId="0" fontId="9" fillId="12" borderId="22" xfId="5" applyNumberFormat="1" applyFont="1" applyFill="1" applyBorder="1" applyAlignment="1"/>
    <xf numFmtId="4" fontId="9" fillId="0" borderId="22" xfId="5" applyNumberFormat="1" applyFont="1" applyFill="1" applyBorder="1" applyAlignment="1"/>
    <xf numFmtId="3" fontId="9" fillId="0" borderId="22" xfId="5" applyNumberFormat="1" applyFont="1" applyFill="1" applyBorder="1" applyAlignment="1"/>
    <xf numFmtId="3" fontId="5" fillId="0" borderId="0" xfId="5" applyNumberFormat="1" applyFont="1"/>
    <xf numFmtId="0" fontId="9" fillId="0" borderId="22" xfId="5" applyNumberFormat="1" applyFont="1" applyFill="1" applyBorder="1" applyAlignment="1"/>
    <xf numFmtId="0" fontId="5" fillId="0" borderId="0" xfId="7" applyFont="1"/>
    <xf numFmtId="0" fontId="6" fillId="0" borderId="0" xfId="7" applyFont="1"/>
    <xf numFmtId="0" fontId="8" fillId="0" borderId="0" xfId="7" applyNumberFormat="1" applyFont="1" applyFill="1" applyBorder="1" applyAlignment="1">
      <alignment horizontal="left"/>
    </xf>
    <xf numFmtId="0" fontId="5" fillId="0" borderId="0" xfId="7" applyFont="1" applyAlignment="1">
      <alignment horizontal="left"/>
    </xf>
    <xf numFmtId="0" fontId="8" fillId="0" borderId="0" xfId="8" applyFont="1" applyBorder="1"/>
    <xf numFmtId="0" fontId="9" fillId="0" borderId="0" xfId="8" applyFont="1" applyBorder="1"/>
    <xf numFmtId="3" fontId="9" fillId="11" borderId="33" xfId="8" applyNumberFormat="1" applyFont="1" applyFill="1" applyBorder="1" applyAlignment="1">
      <alignment horizontal="right" indent="1"/>
    </xf>
    <xf numFmtId="0" fontId="8" fillId="0" borderId="0" xfId="8" applyFont="1" applyAlignment="1">
      <alignment horizontal="left"/>
    </xf>
    <xf numFmtId="0" fontId="9" fillId="0" borderId="0" xfId="8" applyFont="1"/>
    <xf numFmtId="0" fontId="19" fillId="0" borderId="0" xfId="8" applyFont="1"/>
    <xf numFmtId="0" fontId="9" fillId="0" borderId="0" xfId="7" applyFont="1"/>
    <xf numFmtId="3" fontId="9" fillId="0" borderId="0" xfId="7" applyNumberFormat="1" applyFont="1"/>
    <xf numFmtId="0" fontId="5" fillId="0" borderId="0" xfId="7" applyFont="1" applyFill="1"/>
    <xf numFmtId="0" fontId="9" fillId="0" borderId="0" xfId="7" applyNumberFormat="1" applyFont="1" applyFill="1" applyBorder="1" applyAlignment="1"/>
    <xf numFmtId="165" fontId="5" fillId="0" borderId="0" xfId="7" applyNumberFormat="1" applyFont="1" applyFill="1"/>
    <xf numFmtId="165" fontId="5" fillId="0" borderId="0" xfId="7" applyNumberFormat="1" applyFont="1"/>
    <xf numFmtId="0" fontId="5" fillId="0" borderId="0" xfId="7" applyFont="1" applyFill="1" applyBorder="1"/>
    <xf numFmtId="3" fontId="5" fillId="0" borderId="0" xfId="7" applyNumberFormat="1" applyFont="1"/>
    <xf numFmtId="0" fontId="13" fillId="0" borderId="0" xfId="7" applyFont="1"/>
    <xf numFmtId="3" fontId="9" fillId="11" borderId="29" xfId="8" applyNumberFormat="1" applyFont="1" applyFill="1" applyBorder="1" applyAlignment="1">
      <alignment horizontal="right" indent="1"/>
    </xf>
    <xf numFmtId="0" fontId="8" fillId="11" borderId="28" xfId="8" applyFont="1" applyFill="1" applyBorder="1" applyAlignment="1"/>
    <xf numFmtId="0" fontId="8" fillId="14" borderId="25" xfId="8" applyFont="1" applyFill="1" applyBorder="1" applyAlignment="1"/>
    <xf numFmtId="0" fontId="8" fillId="14" borderId="23" xfId="8" applyFont="1" applyFill="1" applyBorder="1" applyAlignment="1"/>
    <xf numFmtId="0" fontId="8" fillId="14" borderId="26" xfId="8" applyFont="1" applyFill="1" applyBorder="1" applyAlignment="1"/>
    <xf numFmtId="0" fontId="9" fillId="0" borderId="0" xfId="0" applyFont="1"/>
    <xf numFmtId="3" fontId="5" fillId="0" borderId="32" xfId="3" applyNumberFormat="1" applyFont="1" applyFill="1" applyBorder="1" applyAlignment="1">
      <alignment horizontal="right" vertical="top" indent="1"/>
    </xf>
    <xf numFmtId="3" fontId="5" fillId="0" borderId="27" xfId="3" applyNumberFormat="1" applyFont="1" applyFill="1" applyBorder="1" applyAlignment="1">
      <alignment horizontal="right" vertical="top" indent="1"/>
    </xf>
    <xf numFmtId="3" fontId="5" fillId="0" borderId="18" xfId="3" applyNumberFormat="1" applyFont="1" applyFill="1" applyBorder="1" applyAlignment="1">
      <alignment horizontal="right" vertical="top" indent="1"/>
    </xf>
    <xf numFmtId="3" fontId="5" fillId="0" borderId="16" xfId="3" applyNumberFormat="1" applyFont="1" applyFill="1" applyBorder="1" applyAlignment="1">
      <alignment horizontal="right" vertical="top" indent="1"/>
    </xf>
    <xf numFmtId="3" fontId="5" fillId="0" borderId="20" xfId="3" applyNumberFormat="1" applyFont="1" applyFill="1" applyBorder="1" applyAlignment="1">
      <alignment horizontal="right" vertical="top" indent="1"/>
    </xf>
    <xf numFmtId="3" fontId="5" fillId="0" borderId="19" xfId="3" applyNumberFormat="1" applyFont="1" applyFill="1" applyBorder="1" applyAlignment="1">
      <alignment horizontal="right" vertical="top" indent="1"/>
    </xf>
    <xf numFmtId="3" fontId="5" fillId="0" borderId="35" xfId="3" applyNumberFormat="1" applyFont="1" applyFill="1" applyBorder="1" applyAlignment="1">
      <alignment horizontal="right" vertical="top" indent="1"/>
    </xf>
    <xf numFmtId="3" fontId="5" fillId="0" borderId="0" xfId="7" applyNumberFormat="1" applyFont="1" applyFill="1"/>
    <xf numFmtId="1" fontId="5" fillId="0" borderId="0" xfId="7" applyNumberFormat="1" applyFont="1"/>
    <xf numFmtId="1" fontId="5" fillId="0" borderId="0" xfId="7" applyNumberFormat="1" applyFont="1" applyFill="1"/>
    <xf numFmtId="3" fontId="9" fillId="0" borderId="32" xfId="3" applyNumberFormat="1" applyFont="1" applyFill="1" applyBorder="1" applyAlignment="1">
      <alignment horizontal="right" vertical="top" indent="1"/>
    </xf>
    <xf numFmtId="3" fontId="9" fillId="0" borderId="18" xfId="3" applyNumberFormat="1" applyFont="1" applyFill="1" applyBorder="1" applyAlignment="1">
      <alignment horizontal="right" vertical="top" indent="1"/>
    </xf>
    <xf numFmtId="3" fontId="9" fillId="0" borderId="20" xfId="3" applyNumberFormat="1" applyFont="1" applyFill="1" applyBorder="1" applyAlignment="1">
      <alignment horizontal="right" vertical="top" indent="1"/>
    </xf>
    <xf numFmtId="165" fontId="21" fillId="0" borderId="0" xfId="0" applyNumberFormat="1" applyFont="1"/>
    <xf numFmtId="0" fontId="21" fillId="0" borderId="0" xfId="0" applyFont="1"/>
    <xf numFmtId="165" fontId="21" fillId="0" borderId="0" xfId="0" applyNumberFormat="1" applyFont="1" applyBorder="1" applyAlignment="1">
      <alignment horizontal="left"/>
    </xf>
    <xf numFmtId="0" fontId="22" fillId="0" borderId="0" xfId="0" applyFont="1" applyAlignment="1">
      <alignment horizontal="left"/>
    </xf>
    <xf numFmtId="0" fontId="20" fillId="0" borderId="0" xfId="0" applyFont="1" applyFill="1" applyBorder="1"/>
    <xf numFmtId="0" fontId="20" fillId="0" borderId="0" xfId="0" applyFont="1" applyBorder="1"/>
    <xf numFmtId="165" fontId="23" fillId="0" borderId="0" xfId="1" applyNumberFormat="1" applyFont="1" applyFill="1"/>
    <xf numFmtId="165" fontId="21" fillId="0" borderId="0" xfId="0" applyNumberFormat="1" applyFont="1" applyBorder="1"/>
    <xf numFmtId="165" fontId="21" fillId="0" borderId="0" xfId="0" applyNumberFormat="1" applyFont="1" applyBorder="1" applyAlignment="1"/>
    <xf numFmtId="0" fontId="21" fillId="0" borderId="0" xfId="0" applyNumberFormat="1" applyFont="1"/>
    <xf numFmtId="0" fontId="8" fillId="0" borderId="0" xfId="0" applyFont="1" applyFill="1" applyBorder="1" applyAlignment="1">
      <alignment horizontal="left"/>
    </xf>
    <xf numFmtId="0" fontId="8" fillId="13" borderId="15" xfId="8" applyFont="1" applyFill="1" applyBorder="1" applyAlignment="1">
      <alignment horizontal="left" vertical="center"/>
    </xf>
    <xf numFmtId="0" fontId="8" fillId="13" borderId="16" xfId="8" applyFont="1" applyFill="1" applyBorder="1" applyAlignment="1">
      <alignment horizontal="left" vertical="center"/>
    </xf>
    <xf numFmtId="0" fontId="8" fillId="13" borderId="17" xfId="8" applyFont="1" applyFill="1" applyBorder="1" applyAlignment="1">
      <alignment horizontal="left" vertical="center"/>
    </xf>
    <xf numFmtId="0" fontId="8" fillId="13" borderId="30" xfId="8" applyFont="1" applyFill="1" applyBorder="1" applyAlignment="1">
      <alignment horizontal="left" vertical="center"/>
    </xf>
    <xf numFmtId="0" fontId="9" fillId="4" borderId="0" xfId="4" applyFont="1" applyFill="1"/>
    <xf numFmtId="0" fontId="27" fillId="0" borderId="0" xfId="0" applyFont="1" applyAlignment="1">
      <alignment vertical="top" wrapText="1"/>
    </xf>
    <xf numFmtId="0" fontId="27" fillId="0" borderId="0" xfId="0" applyFont="1" applyAlignment="1">
      <alignment vertical="top"/>
    </xf>
    <xf numFmtId="9" fontId="5" fillId="0" borderId="0" xfId="17" applyFont="1"/>
    <xf numFmtId="0" fontId="9" fillId="0" borderId="0" xfId="4" applyFont="1" applyBorder="1"/>
    <xf numFmtId="165" fontId="6" fillId="4" borderId="0" xfId="0" applyNumberFormat="1" applyFont="1" applyFill="1"/>
    <xf numFmtId="3" fontId="5" fillId="0" borderId="0" xfId="0" applyNumberFormat="1" applyFont="1"/>
    <xf numFmtId="0" fontId="21" fillId="4" borderId="0" xfId="0" applyFont="1" applyFill="1" applyAlignment="1">
      <alignment horizontal="right"/>
    </xf>
    <xf numFmtId="4" fontId="5" fillId="0" borderId="0" xfId="0" applyNumberFormat="1" applyFont="1"/>
    <xf numFmtId="168" fontId="5" fillId="0" borderId="0" xfId="3" applyNumberFormat="1" applyFont="1" applyBorder="1" applyAlignment="1">
      <alignment horizontal="right" indent="2"/>
    </xf>
    <xf numFmtId="0" fontId="6" fillId="0" borderId="35" xfId="0" applyFont="1" applyBorder="1"/>
    <xf numFmtId="0" fontId="6" fillId="9" borderId="37" xfId="0" applyFont="1" applyFill="1" applyBorder="1" applyAlignment="1">
      <alignment horizontal="right" wrapText="1"/>
    </xf>
    <xf numFmtId="165" fontId="6" fillId="9" borderId="13" xfId="0" applyNumberFormat="1" applyFont="1" applyFill="1" applyBorder="1" applyAlignment="1">
      <alignment horizontal="right" wrapText="1"/>
    </xf>
    <xf numFmtId="165" fontId="6" fillId="9" borderId="12" xfId="0" applyNumberFormat="1" applyFont="1" applyFill="1" applyBorder="1" applyAlignment="1">
      <alignment horizontal="right" wrapText="1"/>
    </xf>
    <xf numFmtId="0" fontId="5" fillId="0" borderId="0" xfId="5" applyFont="1" applyFill="1" applyBorder="1"/>
    <xf numFmtId="0" fontId="5" fillId="0" borderId="0" xfId="5" applyFont="1" applyAlignment="1">
      <alignment horizontal="left"/>
    </xf>
    <xf numFmtId="0" fontId="28" fillId="0" borderId="0" xfId="5" applyFont="1" applyBorder="1" applyAlignment="1">
      <alignment horizontal="center" vertical="center"/>
    </xf>
    <xf numFmtId="0" fontId="8" fillId="9" borderId="12" xfId="5" applyNumberFormat="1" applyFont="1" applyFill="1" applyBorder="1" applyAlignment="1">
      <alignment horizontal="center"/>
    </xf>
    <xf numFmtId="0" fontId="6" fillId="9" borderId="12" xfId="5" applyFont="1" applyFill="1" applyBorder="1" applyAlignment="1">
      <alignment horizontal="center" vertical="center" wrapText="1"/>
    </xf>
    <xf numFmtId="0" fontId="5" fillId="0" borderId="0" xfId="5" applyFont="1" applyBorder="1"/>
    <xf numFmtId="0" fontId="6" fillId="0" borderId="15" xfId="5" applyNumberFormat="1" applyFont="1" applyFill="1" applyBorder="1" applyAlignment="1">
      <alignment horizontal="left"/>
    </xf>
    <xf numFmtId="2" fontId="9" fillId="0" borderId="15" xfId="5" applyNumberFormat="1" applyFont="1" applyFill="1" applyBorder="1" applyAlignment="1">
      <alignment horizontal="right" indent="2"/>
    </xf>
    <xf numFmtId="0" fontId="6" fillId="0" borderId="16" xfId="5" applyNumberFormat="1" applyFont="1" applyFill="1" applyBorder="1" applyAlignment="1">
      <alignment horizontal="left"/>
    </xf>
    <xf numFmtId="2" fontId="9" fillId="0" borderId="16" xfId="5" applyNumberFormat="1" applyFont="1" applyFill="1" applyBorder="1" applyAlignment="1">
      <alignment horizontal="right" indent="2"/>
    </xf>
    <xf numFmtId="0" fontId="6" fillId="0" borderId="30" xfId="5" applyFont="1" applyFill="1" applyBorder="1" applyAlignment="1">
      <alignment horizontal="left"/>
    </xf>
    <xf numFmtId="2" fontId="9" fillId="0" borderId="30" xfId="5" applyNumberFormat="1" applyFont="1" applyFill="1" applyBorder="1" applyAlignment="1">
      <alignment horizontal="right" indent="2"/>
    </xf>
    <xf numFmtId="0" fontId="13" fillId="0" borderId="0" xfId="5" applyFont="1"/>
    <xf numFmtId="165" fontId="9" fillId="0" borderId="0" xfId="5" applyNumberFormat="1" applyFont="1" applyFill="1" applyBorder="1" applyAlignment="1"/>
    <xf numFmtId="0" fontId="6" fillId="0" borderId="0" xfId="5" applyFont="1"/>
    <xf numFmtId="0" fontId="5" fillId="0" borderId="0" xfId="8" applyFont="1" applyFill="1" applyBorder="1"/>
    <xf numFmtId="0" fontId="9" fillId="13" borderId="0" xfId="4" applyNumberFormat="1" applyFont="1" applyFill="1" applyBorder="1" applyAlignment="1"/>
    <xf numFmtId="0" fontId="6" fillId="0" borderId="16" xfId="0" applyFont="1" applyBorder="1" applyAlignment="1">
      <alignment wrapText="1"/>
    </xf>
    <xf numFmtId="166" fontId="9" fillId="0" borderId="35" xfId="0" applyNumberFormat="1" applyFont="1" applyFill="1" applyBorder="1"/>
    <xf numFmtId="166" fontId="9" fillId="0" borderId="35" xfId="4" applyNumberFormat="1" applyFont="1" applyBorder="1"/>
    <xf numFmtId="170" fontId="5" fillId="0" borderId="0" xfId="17" applyNumberFormat="1" applyFont="1"/>
    <xf numFmtId="3" fontId="9" fillId="0" borderId="0" xfId="4" applyNumberFormat="1" applyFont="1"/>
    <xf numFmtId="9" fontId="9" fillId="0" borderId="0" xfId="17" applyFont="1"/>
    <xf numFmtId="4" fontId="9" fillId="0" borderId="0" xfId="4" applyNumberFormat="1" applyFont="1"/>
    <xf numFmtId="170" fontId="21" fillId="0" borderId="0" xfId="17" applyNumberFormat="1" applyFont="1"/>
    <xf numFmtId="0" fontId="6" fillId="0" borderId="0" xfId="5" quotePrefix="1" applyFont="1"/>
    <xf numFmtId="0" fontId="5" fillId="0" borderId="0" xfId="5" quotePrefix="1" applyFont="1"/>
    <xf numFmtId="0" fontId="6" fillId="0" borderId="16" xfId="5" applyFont="1" applyFill="1" applyBorder="1" applyAlignment="1">
      <alignment horizontal="left"/>
    </xf>
    <xf numFmtId="0" fontId="6" fillId="0" borderId="30" xfId="5" applyNumberFormat="1" applyFont="1" applyFill="1" applyBorder="1" applyAlignment="1">
      <alignment horizontal="left"/>
    </xf>
    <xf numFmtId="0" fontId="29" fillId="0" borderId="0" xfId="16" applyNumberFormat="1" applyFont="1" applyFill="1" applyBorder="1" applyAlignment="1"/>
    <xf numFmtId="0" fontId="29" fillId="0" borderId="0" xfId="16" applyFont="1"/>
    <xf numFmtId="169" fontId="29" fillId="0" borderId="0" xfId="16" applyNumberFormat="1" applyFont="1" applyFill="1" applyBorder="1" applyAlignment="1"/>
    <xf numFmtId="0" fontId="29" fillId="0" borderId="0" xfId="0" applyNumberFormat="1" applyFont="1" applyFill="1" applyBorder="1" applyAlignment="1"/>
    <xf numFmtId="169" fontId="29" fillId="0" borderId="0" xfId="0" applyNumberFormat="1" applyFont="1" applyFill="1" applyBorder="1" applyAlignment="1"/>
    <xf numFmtId="0" fontId="29" fillId="12" borderId="22" xfId="0" applyNumberFormat="1" applyFont="1" applyFill="1" applyBorder="1" applyAlignment="1"/>
    <xf numFmtId="4" fontId="29" fillId="0" borderId="22" xfId="0" applyNumberFormat="1" applyFont="1" applyFill="1" applyBorder="1" applyAlignment="1"/>
    <xf numFmtId="0" fontId="29" fillId="0" borderId="22" xfId="0" applyNumberFormat="1" applyFont="1" applyFill="1" applyBorder="1" applyAlignment="1"/>
    <xf numFmtId="4" fontId="20" fillId="17" borderId="0" xfId="0" applyNumberFormat="1" applyFont="1" applyFill="1"/>
    <xf numFmtId="0" fontId="29" fillId="12" borderId="22" xfId="16" applyNumberFormat="1" applyFont="1" applyFill="1" applyBorder="1" applyAlignment="1"/>
    <xf numFmtId="166" fontId="29" fillId="4" borderId="22" xfId="16" applyNumberFormat="1" applyFont="1" applyFill="1" applyBorder="1" applyAlignment="1"/>
    <xf numFmtId="0" fontId="9" fillId="0" borderId="0" xfId="18" applyNumberFormat="1" applyFont="1" applyFill="1" applyBorder="1" applyAlignment="1"/>
    <xf numFmtId="0" fontId="9" fillId="0" borderId="0" xfId="18" applyFont="1"/>
    <xf numFmtId="169" fontId="9" fillId="0" borderId="0" xfId="18" applyNumberFormat="1" applyFont="1" applyFill="1" applyBorder="1" applyAlignment="1"/>
    <xf numFmtId="0" fontId="9" fillId="12" borderId="22" xfId="18" applyNumberFormat="1" applyFont="1" applyFill="1" applyBorder="1" applyAlignment="1"/>
    <xf numFmtId="166" fontId="9" fillId="0" borderId="22" xfId="18" applyNumberFormat="1" applyFont="1" applyFill="1" applyBorder="1" applyAlignment="1"/>
    <xf numFmtId="0" fontId="9" fillId="0" borderId="22" xfId="18" applyNumberFormat="1" applyFont="1" applyFill="1" applyBorder="1" applyAlignment="1"/>
    <xf numFmtId="3" fontId="9" fillId="0" borderId="22" xfId="18" applyNumberFormat="1" applyFont="1" applyFill="1" applyBorder="1" applyAlignment="1"/>
    <xf numFmtId="4" fontId="9" fillId="0" borderId="22" xfId="0" applyNumberFormat="1" applyFont="1" applyFill="1" applyBorder="1" applyAlignment="1"/>
    <xf numFmtId="0" fontId="9" fillId="0" borderId="22" xfId="0" applyNumberFormat="1" applyFont="1" applyFill="1" applyBorder="1" applyAlignment="1"/>
    <xf numFmtId="0" fontId="9" fillId="12" borderId="22" xfId="16" applyNumberFormat="1" applyFont="1" applyFill="1" applyBorder="1" applyAlignment="1"/>
    <xf numFmtId="166" fontId="9" fillId="0" borderId="22" xfId="16" applyNumberFormat="1" applyFont="1" applyFill="1" applyBorder="1" applyAlignment="1"/>
    <xf numFmtId="0" fontId="9" fillId="0" borderId="0" xfId="16" applyNumberFormat="1" applyFont="1" applyFill="1" applyBorder="1" applyAlignment="1"/>
    <xf numFmtId="0" fontId="9" fillId="0" borderId="0" xfId="16" applyFont="1"/>
    <xf numFmtId="3" fontId="9" fillId="0" borderId="22" xfId="16" applyNumberFormat="1" applyFont="1" applyFill="1" applyBorder="1" applyAlignment="1"/>
    <xf numFmtId="0" fontId="9" fillId="0" borderId="22" xfId="16" applyNumberFormat="1" applyFont="1" applyFill="1" applyBorder="1" applyAlignment="1"/>
    <xf numFmtId="2" fontId="5" fillId="0" borderId="0" xfId="0" applyNumberFormat="1" applyFont="1"/>
    <xf numFmtId="3" fontId="9" fillId="0" borderId="22" xfId="0" applyNumberFormat="1" applyFont="1" applyFill="1" applyBorder="1" applyAlignment="1"/>
    <xf numFmtId="0" fontId="3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4" applyFont="1" applyAlignment="1">
      <alignment horizontal="left"/>
    </xf>
    <xf numFmtId="167" fontId="5" fillId="0" borderId="27" xfId="3" applyFont="1" applyFill="1" applyBorder="1">
      <alignment horizontal="right"/>
    </xf>
    <xf numFmtId="167" fontId="5" fillId="0" borderId="16" xfId="3" applyFont="1" applyFill="1" applyBorder="1">
      <alignment horizontal="right"/>
    </xf>
    <xf numFmtId="167" fontId="5" fillId="0" borderId="16" xfId="3" applyFont="1" applyBorder="1">
      <alignment horizontal="right"/>
    </xf>
    <xf numFmtId="0" fontId="6" fillId="0" borderId="0" xfId="5" applyFont="1" applyAlignment="1">
      <alignment horizontal="left"/>
    </xf>
    <xf numFmtId="2" fontId="9" fillId="0" borderId="15" xfId="5" applyNumberFormat="1" applyFont="1" applyFill="1" applyBorder="1" applyAlignment="1">
      <alignment vertical="center"/>
    </xf>
    <xf numFmtId="2" fontId="9" fillId="0" borderId="16" xfId="5" applyNumberFormat="1" applyFont="1" applyFill="1" applyBorder="1" applyAlignment="1">
      <alignment vertical="center"/>
    </xf>
    <xf numFmtId="2" fontId="9" fillId="0" borderId="17" xfId="5" applyNumberFormat="1" applyFont="1" applyFill="1" applyBorder="1" applyAlignment="1">
      <alignment vertical="center"/>
    </xf>
    <xf numFmtId="0" fontId="6" fillId="0" borderId="17" xfId="5" applyNumberFormat="1" applyFont="1" applyFill="1" applyBorder="1" applyAlignment="1">
      <alignment horizontal="left"/>
    </xf>
    <xf numFmtId="2" fontId="9" fillId="0" borderId="30" xfId="5" applyNumberFormat="1" applyFont="1" applyFill="1" applyBorder="1" applyAlignment="1">
      <alignment vertical="center"/>
    </xf>
    <xf numFmtId="2" fontId="9" fillId="0" borderId="16" xfId="5" applyNumberFormat="1" applyFont="1" applyFill="1" applyBorder="1" applyAlignment="1">
      <alignment horizontal="left" vertical="center" indent="5"/>
    </xf>
    <xf numFmtId="2" fontId="9" fillId="0" borderId="16" xfId="5" applyNumberFormat="1" applyFont="1" applyFill="1" applyBorder="1" applyAlignment="1">
      <alignment horizontal="left" vertical="center" indent="6"/>
    </xf>
    <xf numFmtId="2" fontId="9" fillId="0" borderId="15" xfId="5" applyNumberFormat="1" applyFont="1" applyFill="1" applyBorder="1" applyAlignment="1">
      <alignment horizontal="left" vertical="center" indent="5"/>
    </xf>
    <xf numFmtId="2" fontId="9" fillId="0" borderId="15" xfId="5" applyNumberFormat="1" applyFont="1" applyFill="1" applyBorder="1" applyAlignment="1">
      <alignment horizontal="left" vertical="center" indent="6"/>
    </xf>
    <xf numFmtId="2" fontId="9" fillId="0" borderId="17" xfId="5" applyNumberFormat="1" applyFont="1" applyFill="1" applyBorder="1" applyAlignment="1">
      <alignment horizontal="left" vertical="center" indent="5"/>
    </xf>
    <xf numFmtId="2" fontId="9" fillId="0" borderId="30" xfId="5" applyNumberFormat="1" applyFont="1" applyFill="1" applyBorder="1" applyAlignment="1">
      <alignment horizontal="left" vertical="center" indent="5"/>
    </xf>
    <xf numFmtId="2" fontId="9" fillId="0" borderId="17" xfId="5" applyNumberFormat="1" applyFont="1" applyFill="1" applyBorder="1" applyAlignment="1">
      <alignment horizontal="left" vertical="center" indent="6"/>
    </xf>
    <xf numFmtId="2" fontId="9" fillId="0" borderId="30" xfId="5" applyNumberFormat="1" applyFont="1" applyFill="1" applyBorder="1" applyAlignment="1">
      <alignment horizontal="left" vertical="center" indent="6"/>
    </xf>
    <xf numFmtId="167" fontId="5" fillId="0" borderId="17" xfId="3" applyFont="1" applyFill="1" applyBorder="1">
      <alignment horizontal="right"/>
    </xf>
    <xf numFmtId="167" fontId="5" fillId="0" borderId="30" xfId="3" applyFont="1" applyFill="1" applyBorder="1">
      <alignment horizontal="right"/>
    </xf>
    <xf numFmtId="167" fontId="5" fillId="0" borderId="0" xfId="3" applyFont="1" applyFill="1" applyBorder="1">
      <alignment horizontal="right"/>
    </xf>
    <xf numFmtId="0" fontId="8" fillId="9" borderId="29" xfId="0" applyFont="1" applyFill="1" applyBorder="1" applyAlignment="1">
      <alignment horizontal="left"/>
    </xf>
    <xf numFmtId="0" fontId="8" fillId="9" borderId="29" xfId="0" applyFont="1" applyFill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35" xfId="0" applyFont="1" applyBorder="1" applyAlignment="1">
      <alignment horizontal="left"/>
    </xf>
    <xf numFmtId="166" fontId="9" fillId="0" borderId="35" xfId="0" applyNumberFormat="1" applyFont="1" applyBorder="1"/>
    <xf numFmtId="4" fontId="9" fillId="0" borderId="0" xfId="0" applyNumberFormat="1" applyFont="1"/>
    <xf numFmtId="166" fontId="9" fillId="0" borderId="0" xfId="0" applyNumberFormat="1" applyFont="1"/>
    <xf numFmtId="165" fontId="9" fillId="0" borderId="0" xfId="0" applyNumberFormat="1" applyFont="1"/>
    <xf numFmtId="0" fontId="8" fillId="9" borderId="0" xfId="0" applyFont="1" applyFill="1" applyBorder="1" applyAlignment="1">
      <alignment horizontal="left"/>
    </xf>
    <xf numFmtId="0" fontId="8" fillId="9" borderId="0" xfId="0" applyFont="1" applyFill="1" applyBorder="1" applyAlignment="1">
      <alignment horizontal="left" wrapText="1"/>
    </xf>
    <xf numFmtId="0" fontId="8" fillId="9" borderId="36" xfId="0" applyFont="1" applyFill="1" applyBorder="1" applyAlignment="1">
      <alignment horizontal="left"/>
    </xf>
    <xf numFmtId="0" fontId="9" fillId="0" borderId="0" xfId="0" applyFont="1" applyAlignment="1">
      <alignment vertical="top"/>
    </xf>
    <xf numFmtId="4" fontId="9" fillId="13" borderId="22" xfId="0" applyNumberFormat="1" applyFont="1" applyFill="1" applyBorder="1" applyAlignment="1"/>
    <xf numFmtId="0" fontId="9" fillId="0" borderId="0" xfId="4" applyFont="1" applyFill="1" applyBorder="1"/>
    <xf numFmtId="166" fontId="9" fillId="0" borderId="0" xfId="4" applyNumberFormat="1" applyFont="1" applyFill="1" applyBorder="1"/>
    <xf numFmtId="170" fontId="9" fillId="0" borderId="0" xfId="17" applyNumberFormat="1" applyFont="1"/>
    <xf numFmtId="0" fontId="5" fillId="0" borderId="0" xfId="0" applyFont="1" applyAlignment="1">
      <alignment horizontal="left" vertical="top" wrapText="1"/>
    </xf>
    <xf numFmtId="0" fontId="6" fillId="0" borderId="0" xfId="7" applyFont="1" applyAlignment="1">
      <alignment horizontal="left"/>
    </xf>
    <xf numFmtId="0" fontId="8" fillId="13" borderId="36" xfId="8" applyFont="1" applyFill="1" applyBorder="1" applyAlignment="1">
      <alignment horizontal="left" vertical="center"/>
    </xf>
    <xf numFmtId="0" fontId="6" fillId="0" borderId="30" xfId="0" applyFont="1" applyBorder="1" applyAlignment="1"/>
    <xf numFmtId="168" fontId="5" fillId="11" borderId="39" xfId="3" applyNumberFormat="1" applyFont="1" applyFill="1" applyBorder="1" applyAlignment="1">
      <alignment horizontal="right"/>
    </xf>
    <xf numFmtId="168" fontId="5" fillId="0" borderId="39" xfId="3" applyNumberFormat="1" applyFont="1" applyFill="1" applyBorder="1" applyAlignment="1">
      <alignment horizontal="right"/>
    </xf>
    <xf numFmtId="168" fontId="5" fillId="0" borderId="40" xfId="3" applyNumberFormat="1" applyFont="1" applyFill="1" applyBorder="1" applyAlignment="1">
      <alignment horizontal="right"/>
    </xf>
    <xf numFmtId="168" fontId="5" fillId="0" borderId="4" xfId="3" applyNumberFormat="1" applyFont="1" applyFill="1" applyBorder="1" applyAlignment="1">
      <alignment horizontal="right"/>
    </xf>
    <xf numFmtId="168" fontId="5" fillId="0" borderId="41" xfId="3" applyNumberFormat="1" applyFont="1" applyFill="1" applyBorder="1" applyAlignment="1">
      <alignment horizontal="right"/>
    </xf>
    <xf numFmtId="168" fontId="5" fillId="0" borderId="35" xfId="3" applyNumberFormat="1" applyFont="1" applyFill="1" applyBorder="1" applyAlignment="1">
      <alignment horizontal="right"/>
    </xf>
    <xf numFmtId="0" fontId="5" fillId="13" borderId="0" xfId="0" applyFont="1" applyFill="1" applyBorder="1"/>
    <xf numFmtId="0" fontId="9" fillId="12" borderId="38" xfId="0" applyNumberFormat="1" applyFont="1" applyFill="1" applyBorder="1" applyAlignment="1"/>
    <xf numFmtId="0" fontId="9" fillId="13" borderId="0" xfId="0" applyNumberFormat="1" applyFont="1" applyFill="1" applyBorder="1" applyAlignment="1"/>
    <xf numFmtId="4" fontId="9" fillId="0" borderId="38" xfId="0" applyNumberFormat="1" applyFont="1" applyFill="1" applyBorder="1" applyAlignment="1"/>
    <xf numFmtId="0" fontId="8" fillId="9" borderId="29" xfId="4" applyNumberFormat="1" applyFont="1" applyFill="1" applyBorder="1" applyAlignment="1">
      <alignment horizontal="center"/>
    </xf>
    <xf numFmtId="167" fontId="5" fillId="11" borderId="0" xfId="3" applyFont="1" applyFill="1" applyBorder="1">
      <alignment horizontal="right"/>
    </xf>
    <xf numFmtId="167" fontId="5" fillId="0" borderId="15" xfId="3" applyFont="1" applyFill="1" applyBorder="1">
      <alignment horizontal="right"/>
    </xf>
    <xf numFmtId="167" fontId="5" fillId="11" borderId="36" xfId="3" applyFont="1" applyFill="1" applyBorder="1">
      <alignment horizontal="right"/>
    </xf>
    <xf numFmtId="0" fontId="8" fillId="13" borderId="0" xfId="8" applyFont="1" applyFill="1" applyBorder="1" applyAlignment="1">
      <alignment horizontal="left" vertical="center"/>
    </xf>
    <xf numFmtId="0" fontId="8" fillId="13" borderId="27" xfId="8" applyFont="1" applyFill="1" applyBorder="1" applyAlignment="1">
      <alignment horizontal="left" vertical="center"/>
    </xf>
    <xf numFmtId="167" fontId="5" fillId="0" borderId="17" xfId="3" applyFont="1" applyBorder="1">
      <alignment horizontal="right"/>
    </xf>
    <xf numFmtId="0" fontId="8" fillId="13" borderId="35" xfId="8" applyFont="1" applyFill="1" applyBorder="1" applyAlignment="1">
      <alignment horizontal="left" vertical="center"/>
    </xf>
    <xf numFmtId="167" fontId="5" fillId="0" borderId="35" xfId="3" applyFont="1" applyBorder="1">
      <alignment horizontal="right"/>
    </xf>
    <xf numFmtId="167" fontId="5" fillId="0" borderId="35" xfId="3" applyFont="1" applyFill="1" applyBorder="1">
      <alignment horizontal="right"/>
    </xf>
    <xf numFmtId="167" fontId="5" fillId="0" borderId="30" xfId="3" applyFont="1" applyBorder="1">
      <alignment horizontal="right"/>
    </xf>
    <xf numFmtId="0" fontId="20" fillId="5" borderId="31" xfId="0" applyFont="1" applyFill="1" applyBorder="1" applyAlignment="1">
      <alignment horizontal="center"/>
    </xf>
    <xf numFmtId="165" fontId="6" fillId="9" borderId="15" xfId="0" applyNumberFormat="1" applyFont="1" applyFill="1" applyBorder="1" applyAlignment="1">
      <alignment horizontal="center" vertical="center" wrapText="1"/>
    </xf>
    <xf numFmtId="165" fontId="6" fillId="9" borderId="16" xfId="0" applyNumberFormat="1" applyFont="1" applyFill="1" applyBorder="1" applyAlignment="1">
      <alignment horizontal="center" vertical="center" wrapText="1"/>
    </xf>
    <xf numFmtId="165" fontId="6" fillId="9" borderId="17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/>
    </xf>
    <xf numFmtId="165" fontId="6" fillId="9" borderId="12" xfId="0" applyNumberFormat="1" applyFont="1" applyFill="1" applyBorder="1" applyAlignment="1">
      <alignment horizontal="center"/>
    </xf>
    <xf numFmtId="165" fontId="6" fillId="9" borderId="0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165" fontId="6" fillId="0" borderId="0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0" xfId="5" applyFont="1" applyAlignment="1">
      <alignment horizontal="center" wrapText="1"/>
    </xf>
    <xf numFmtId="0" fontId="5" fillId="0" borderId="31" xfId="5" applyFont="1" applyBorder="1" applyAlignment="1">
      <alignment horizontal="center"/>
    </xf>
    <xf numFmtId="0" fontId="8" fillId="9" borderId="12" xfId="8" applyFont="1" applyFill="1" applyBorder="1" applyAlignment="1">
      <alignment horizontal="center" vertical="center"/>
    </xf>
    <xf numFmtId="0" fontId="8" fillId="9" borderId="0" xfId="8" applyFont="1" applyFill="1" applyBorder="1" applyAlignment="1">
      <alignment horizontal="center" vertical="center"/>
    </xf>
    <xf numFmtId="0" fontId="6" fillId="0" borderId="0" xfId="7" applyFont="1" applyAlignment="1">
      <alignment horizontal="left"/>
    </xf>
    <xf numFmtId="0" fontId="8" fillId="9" borderId="24" xfId="8" applyFont="1" applyFill="1" applyBorder="1" applyAlignment="1">
      <alignment horizontal="center"/>
    </xf>
    <xf numFmtId="0" fontId="8" fillId="9" borderId="34" xfId="8" applyFont="1" applyFill="1" applyBorder="1" applyAlignment="1">
      <alignment horizontal="center"/>
    </xf>
    <xf numFmtId="0" fontId="8" fillId="9" borderId="13" xfId="8" applyFont="1" applyFill="1" applyBorder="1" applyAlignment="1">
      <alignment horizontal="center" vertical="center" wrapText="1"/>
    </xf>
    <xf numFmtId="0" fontId="8" fillId="9" borderId="14" xfId="8" applyFont="1" applyFill="1" applyBorder="1" applyAlignment="1">
      <alignment horizontal="center" vertical="center" wrapText="1"/>
    </xf>
    <xf numFmtId="0" fontId="8" fillId="9" borderId="13" xfId="8" applyFont="1" applyFill="1" applyBorder="1" applyAlignment="1">
      <alignment horizontal="center" vertical="center"/>
    </xf>
    <xf numFmtId="0" fontId="8" fillId="9" borderId="14" xfId="8" applyFont="1" applyFill="1" applyBorder="1" applyAlignment="1">
      <alignment horizontal="center" vertical="center"/>
    </xf>
    <xf numFmtId="0" fontId="8" fillId="9" borderId="12" xfId="8" applyFont="1" applyFill="1" applyBorder="1" applyAlignment="1">
      <alignment horizontal="center" wrapText="1"/>
    </xf>
    <xf numFmtId="0" fontId="8" fillId="9" borderId="0" xfId="8" applyFont="1" applyFill="1" applyBorder="1" applyAlignment="1">
      <alignment horizontal="center" wrapText="1"/>
    </xf>
    <xf numFmtId="0" fontId="9" fillId="0" borderId="0" xfId="8" applyFont="1" applyAlignment="1">
      <alignment horizontal="left" wrapText="1"/>
    </xf>
    <xf numFmtId="0" fontId="6" fillId="16" borderId="0" xfId="7" applyFont="1" applyFill="1" applyAlignment="1">
      <alignment wrapText="1"/>
    </xf>
    <xf numFmtId="0" fontId="5" fillId="0" borderId="0" xfId="0" applyFont="1" applyAlignment="1">
      <alignment wrapText="1"/>
    </xf>
    <xf numFmtId="0" fontId="5" fillId="15" borderId="0" xfId="7" applyFont="1" applyFill="1" applyAlignment="1">
      <alignment wrapText="1"/>
    </xf>
    <xf numFmtId="0" fontId="5" fillId="15" borderId="0" xfId="0" applyFont="1" applyFill="1" applyAlignment="1">
      <alignment wrapText="1"/>
    </xf>
  </cellXfs>
  <cellStyles count="19">
    <cellStyle name="Comma 2" xfId="6"/>
    <cellStyle name="Good" xfId="1" builtinId="26"/>
    <cellStyle name="Hyperlink 2" xfId="12"/>
    <cellStyle name="Hyperlink 2 2" xfId="13"/>
    <cellStyle name="Normal" xfId="0" builtinId="0"/>
    <cellStyle name="Normal 2" xfId="4"/>
    <cellStyle name="Normal 2 2" xfId="8"/>
    <cellStyle name="Normal 2 3" xfId="9"/>
    <cellStyle name="Normal 3" xfId="5"/>
    <cellStyle name="Normal 3 2" xfId="14"/>
    <cellStyle name="Normal 4" xfId="7"/>
    <cellStyle name="Normal 4 2" xfId="15"/>
    <cellStyle name="Normal 5" xfId="10"/>
    <cellStyle name="Normal 6" xfId="16"/>
    <cellStyle name="Normal 6 2" xfId="18"/>
    <cellStyle name="Note" xfId="2" builtinId="10"/>
    <cellStyle name="NumberCellStyle" xfId="3"/>
    <cellStyle name="NumberCellStyle 2" xfId="11"/>
    <cellStyle name="Percent" xfId="17" builtinId="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C0A3"/>
      <color rgb="FFDACEBC"/>
      <color rgb="FFDAC1AE"/>
      <color rgb="FFE2C59A"/>
      <color rgb="FFE3C0A5"/>
      <color rgb="FFE4D1B2"/>
      <color rgb="FFDCEBCD"/>
      <color rgb="FFD9E9C9"/>
      <color rgb="FFF3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0048118985127"/>
          <c:y val="7.407407407407407E-2"/>
          <c:w val="0.84654396325459325"/>
          <c:h val="0.84167468649752142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1'!$E$133:$M$133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'Figure 1'!$E$135:$M$135</c:f>
              <c:numCache>
                <c:formatCode>0.0</c:formatCode>
                <c:ptCount val="9"/>
                <c:pt idx="0">
                  <c:v>263.24916999999999</c:v>
                </c:pt>
                <c:pt idx="1">
                  <c:v>319.57227</c:v>
                </c:pt>
                <c:pt idx="2">
                  <c:v>300.72768000000002</c:v>
                </c:pt>
                <c:pt idx="3">
                  <c:v>284.31385999999998</c:v>
                </c:pt>
                <c:pt idx="4">
                  <c:v>291.44484</c:v>
                </c:pt>
                <c:pt idx="5">
                  <c:v>283.43677000000002</c:v>
                </c:pt>
                <c:pt idx="6">
                  <c:v>307.65848</c:v>
                </c:pt>
                <c:pt idx="7">
                  <c:v>332.06063</c:v>
                </c:pt>
                <c:pt idx="8">
                  <c:v>316.95196999999996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48E-4490-9D88-D3A6C9C7D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63008"/>
        <c:axId val="130768896"/>
      </c:lineChart>
      <c:catAx>
        <c:axId val="13076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0768896"/>
        <c:crosses val="autoZero"/>
        <c:auto val="1"/>
        <c:lblAlgn val="ctr"/>
        <c:lblOffset val="100"/>
        <c:tickMarkSkip val="1"/>
        <c:noMultiLvlLbl val="0"/>
      </c:catAx>
      <c:valAx>
        <c:axId val="1307688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/>
          <a:lstStyle/>
          <a:p>
            <a:pPr>
              <a:defRPr/>
            </a:pPr>
            <a:endParaRPr lang="en-US"/>
          </a:p>
        </c:txPr>
        <c:crossAx val="1307630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56981782602619"/>
          <c:y val="0.16445289723399958"/>
          <c:w val="0.53616711856312094"/>
          <c:h val="0.7061444512913039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4DF-4C33-A78F-71A484227F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4DF-4C33-A78F-71A484227F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4DF-4C33-A78F-71A484227F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4DF-4C33-A78F-71A484227F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4DF-4C33-A78F-71A484227F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4DF-4C33-A78F-71A484227FA0}"/>
              </c:ext>
            </c:extLst>
          </c:dPt>
          <c:dLbls>
            <c:dLbl>
              <c:idx val="0"/>
              <c:layout>
                <c:manualLayout>
                  <c:x val="0.16230213235179922"/>
                  <c:y val="3.65097516656571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Common wheat 
and spelt    
48.0 %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DF-4C33-A78F-71A484227FA0}"/>
                </c:ext>
              </c:extLst>
            </c:dLbl>
            <c:dLbl>
              <c:idx val="1"/>
              <c:layout>
                <c:manualLayout>
                  <c:x val="-0.16979608318190995"/>
                  <c:y val="0.1118400969109630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Grain maize and </a:t>
                    </a:r>
                  </a:p>
                  <a:p>
                    <a:r>
                      <a:rPr lang="en-US"/>
                      <a:t>corn-cob-mix
18.6 %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DF-4C33-A78F-71A484227FA0}"/>
                </c:ext>
              </c:extLst>
            </c:dLbl>
            <c:dLbl>
              <c:idx val="2"/>
              <c:layout>
                <c:manualLayout>
                  <c:x val="-0.13168704756711341"/>
                  <c:y val="-2.77251359313255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Barley
19.6 %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DF-4C33-A78F-71A484227FA0}"/>
                </c:ext>
              </c:extLst>
            </c:dLbl>
            <c:dLbl>
              <c:idx val="3"/>
              <c:layout>
                <c:manualLayout>
                  <c:x val="-0.10214825513674695"/>
                  <c:y val="-7.52828588734100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Oats
2.4 %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DF-4C33-A78F-71A484227FA0}"/>
                </c:ext>
              </c:extLst>
            </c:dLbl>
            <c:dLbl>
              <c:idx val="4"/>
              <c:layout>
                <c:manualLayout>
                  <c:x val="-7.8679650250819244E-2"/>
                  <c:y val="-0.1261464163133454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Rye and maslin
2.6 %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DF-4C33-A78F-71A484227FA0}"/>
                </c:ext>
              </c:extLst>
            </c:dLbl>
            <c:dLbl>
              <c:idx val="5"/>
              <c:layout>
                <c:manualLayout>
                  <c:x val="8.5190948764541103E-3"/>
                  <c:y val="-0.152953280839895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Others
8.9 %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DF-4C33-A78F-71A484227FA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2'!$D$62:$I$62</c:f>
              <c:strCache>
                <c:ptCount val="6"/>
                <c:pt idx="0">
                  <c:v>Common wheat and spelt    </c:v>
                </c:pt>
                <c:pt idx="1">
                  <c:v>Grain maize and corn-cob-mix</c:v>
                </c:pt>
                <c:pt idx="2">
                  <c:v>Barley</c:v>
                </c:pt>
                <c:pt idx="3">
                  <c:v>Oats</c:v>
                </c:pt>
                <c:pt idx="4">
                  <c:v>Rye and maslin</c:v>
                </c:pt>
                <c:pt idx="5">
                  <c:v>Others</c:v>
                </c:pt>
              </c:strCache>
            </c:strRef>
          </c:cat>
          <c:val>
            <c:numRef>
              <c:f>'Figure 2'!$D$64:$I$64</c:f>
              <c:numCache>
                <c:formatCode>General</c:formatCode>
                <c:ptCount val="6"/>
                <c:pt idx="0" formatCode="0.0">
                  <c:v>152089.18</c:v>
                </c:pt>
                <c:pt idx="1">
                  <c:v>58973.07</c:v>
                </c:pt>
                <c:pt idx="2">
                  <c:v>61971.839999999997</c:v>
                </c:pt>
                <c:pt idx="3">
                  <c:v>7606.55</c:v>
                </c:pt>
                <c:pt idx="4">
                  <c:v>8193.69</c:v>
                </c:pt>
                <c:pt idx="5" formatCode="0.0">
                  <c:v>28117.639999999981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4DF-4C33-A78F-71A484227F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ln>
                <a:noFill/>
              </a:ln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>
          <a:ln>
            <a:noFill/>
          </a:ln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'Figure 3'!$C$73</c:f>
              <c:strCache>
                <c:ptCount val="1"/>
                <c:pt idx="0">
                  <c:v>Common wheat and spelt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'Figure 3'!$D$72:$L$72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'Figure 3'!$D$73:$L$73</c:f>
              <c:numCache>
                <c:formatCode>#\ ##0.0</c:formatCode>
                <c:ptCount val="9"/>
                <c:pt idx="0">
                  <c:v>112.05179</c:v>
                </c:pt>
                <c:pt idx="1">
                  <c:v>140.78</c:v>
                </c:pt>
                <c:pt idx="2">
                  <c:v>129.82207</c:v>
                </c:pt>
                <c:pt idx="3">
                  <c:v>127.24706</c:v>
                </c:pt>
                <c:pt idx="4">
                  <c:v>130.74614</c:v>
                </c:pt>
                <c:pt idx="5">
                  <c:v>125.48564</c:v>
                </c:pt>
                <c:pt idx="6">
                  <c:v>135.85874999999999</c:v>
                </c:pt>
                <c:pt idx="7">
                  <c:v>149.13245999999998</c:v>
                </c:pt>
                <c:pt idx="8">
                  <c:v>152.08918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83-4401-BF23-908540CB6747}"/>
            </c:ext>
          </c:extLst>
        </c:ser>
        <c:ser>
          <c:idx val="1"/>
          <c:order val="1"/>
          <c:tx>
            <c:strRef>
              <c:f>'Figure 3'!$C$74</c:f>
              <c:strCache>
                <c:ptCount val="1"/>
                <c:pt idx="0">
                  <c:v>Barley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'Figure 3'!$D$72:$L$72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'Figure 3'!$D$74:$L$74</c:f>
              <c:numCache>
                <c:formatCode>#\ ##0.0</c:formatCode>
                <c:ptCount val="9"/>
                <c:pt idx="0">
                  <c:v>58.240230000000004</c:v>
                </c:pt>
                <c:pt idx="1">
                  <c:v>65.706229999999991</c:v>
                </c:pt>
                <c:pt idx="2">
                  <c:v>62.147510000000004</c:v>
                </c:pt>
                <c:pt idx="3">
                  <c:v>53.04119</c:v>
                </c:pt>
                <c:pt idx="4">
                  <c:v>51.997120000000002</c:v>
                </c:pt>
                <c:pt idx="5">
                  <c:v>54.97222</c:v>
                </c:pt>
                <c:pt idx="6">
                  <c:v>60.052169999999997</c:v>
                </c:pt>
                <c:pt idx="7">
                  <c:v>60.740480000000005</c:v>
                </c:pt>
                <c:pt idx="8">
                  <c:v>61.971839999999993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83-4401-BF23-908540CB6747}"/>
            </c:ext>
          </c:extLst>
        </c:ser>
        <c:ser>
          <c:idx val="2"/>
          <c:order val="2"/>
          <c:tx>
            <c:strRef>
              <c:f>'Figure 3'!$C$75</c:f>
              <c:strCache>
                <c:ptCount val="1"/>
                <c:pt idx="0">
                  <c:v>Grain maize and corn-cob-mix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'Figure 3'!$D$72:$L$72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'Figure 3'!$D$75:$L$75</c:f>
              <c:numCache>
                <c:formatCode>#\ ##0.0</c:formatCode>
                <c:ptCount val="9"/>
                <c:pt idx="0">
                  <c:v>49.623714</c:v>
                </c:pt>
                <c:pt idx="1">
                  <c:v>65.412480000000002</c:v>
                </c:pt>
                <c:pt idx="2">
                  <c:v>59.578309999999995</c:v>
                </c:pt>
                <c:pt idx="3">
                  <c:v>59.156160000000007</c:v>
                </c:pt>
                <c:pt idx="4">
                  <c:v>69.980100000000007</c:v>
                </c:pt>
                <c:pt idx="5">
                  <c:v>59.240339999999996</c:v>
                </c:pt>
                <c:pt idx="6">
                  <c:v>66.424039999999991</c:v>
                </c:pt>
                <c:pt idx="7">
                  <c:v>77.244259999999997</c:v>
                </c:pt>
                <c:pt idx="8">
                  <c:v>58.97307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383-4401-BF23-908540CB6747}"/>
            </c:ext>
          </c:extLst>
        </c:ser>
        <c:ser>
          <c:idx val="3"/>
          <c:order val="3"/>
          <c:tx>
            <c:strRef>
              <c:f>'Figure 3'!$C$76</c:f>
              <c:strCache>
                <c:ptCount val="1"/>
                <c:pt idx="0">
                  <c:v>Oats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'Figure 3'!$D$72:$L$72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'Figure 3'!$D$76:$L$76</c:f>
              <c:numCache>
                <c:formatCode>#\ ##0.0</c:formatCode>
                <c:ptCount val="9"/>
                <c:pt idx="0">
                  <c:v>8.8795300000000008</c:v>
                </c:pt>
                <c:pt idx="1">
                  <c:v>8.9687000000000001</c:v>
                </c:pt>
                <c:pt idx="2">
                  <c:v>8.6674199999999999</c:v>
                </c:pt>
                <c:pt idx="3">
                  <c:v>7.4639799999999994</c:v>
                </c:pt>
                <c:pt idx="4">
                  <c:v>7.9453399999999998</c:v>
                </c:pt>
                <c:pt idx="5">
                  <c:v>7.9276999999999997</c:v>
                </c:pt>
                <c:pt idx="6">
                  <c:v>8.4194999999999993</c:v>
                </c:pt>
                <c:pt idx="7">
                  <c:v>7.7680800000000003</c:v>
                </c:pt>
                <c:pt idx="8">
                  <c:v>7.6065500000000004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383-4401-BF23-908540CB6747}"/>
            </c:ext>
          </c:extLst>
        </c:ser>
        <c:ser>
          <c:idx val="4"/>
          <c:order val="4"/>
          <c:tx>
            <c:strRef>
              <c:f>'Figure 3'!$C$77</c:f>
              <c:strCache>
                <c:ptCount val="1"/>
                <c:pt idx="0">
                  <c:v>Rye and maslin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'Figure 3'!$D$72:$L$72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'Figure 3'!$D$77:$L$77</c:f>
              <c:numCache>
                <c:formatCode>#\ ##0.0</c:formatCode>
                <c:ptCount val="9"/>
                <c:pt idx="0">
                  <c:v>7.9655299999999993</c:v>
                </c:pt>
                <c:pt idx="1">
                  <c:v>9.5297000000000001</c:v>
                </c:pt>
                <c:pt idx="2">
                  <c:v>10.19703</c:v>
                </c:pt>
                <c:pt idx="3">
                  <c:v>7.6973400000000005</c:v>
                </c:pt>
                <c:pt idx="4">
                  <c:v>7.1390600000000006</c:v>
                </c:pt>
                <c:pt idx="5">
                  <c:v>9.0276899999999998</c:v>
                </c:pt>
                <c:pt idx="6">
                  <c:v>10.868729999999999</c:v>
                </c:pt>
                <c:pt idx="7">
                  <c:v>9.36571</c:v>
                </c:pt>
                <c:pt idx="8">
                  <c:v>8.1936900000000001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383-4401-BF23-908540CB6747}"/>
            </c:ext>
          </c:extLst>
        </c:ser>
        <c:ser>
          <c:idx val="5"/>
          <c:order val="5"/>
          <c:tx>
            <c:strRef>
              <c:f>'Figure 3'!$C$78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'Figure 3'!$D$72:$L$72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'Figure 3'!$D$78:$L$78</c:f>
              <c:numCache>
                <c:formatCode>#\ ##0.0</c:formatCode>
                <c:ptCount val="9"/>
                <c:pt idx="0">
                  <c:v>26.488375999999988</c:v>
                </c:pt>
                <c:pt idx="1">
                  <c:v>29.175160000000034</c:v>
                </c:pt>
                <c:pt idx="2">
                  <c:v>30.315339999999967</c:v>
                </c:pt>
                <c:pt idx="3">
                  <c:v>29.739329999999988</c:v>
                </c:pt>
                <c:pt idx="4">
                  <c:v>23.677080000000018</c:v>
                </c:pt>
                <c:pt idx="5">
                  <c:v>26.827579999999987</c:v>
                </c:pt>
                <c:pt idx="6">
                  <c:v>26.071290000000037</c:v>
                </c:pt>
                <c:pt idx="7">
                  <c:v>27.809639999999956</c:v>
                </c:pt>
                <c:pt idx="8">
                  <c:v>28.117640000000016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383-4401-BF23-908540CB6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182592"/>
        <c:axId val="131184128"/>
      </c:areaChart>
      <c:catAx>
        <c:axId val="13118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1184128"/>
        <c:crosses val="autoZero"/>
        <c:auto val="1"/>
        <c:lblAlgn val="ctr"/>
        <c:lblOffset val="100"/>
        <c:noMultiLvlLbl val="0"/>
      </c:catAx>
      <c:valAx>
        <c:axId val="131184128"/>
        <c:scaling>
          <c:orientation val="minMax"/>
          <c:max val="3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118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2"/>
          <c:order val="0"/>
          <c:tx>
            <c:strRef>
              <c:f>'Figure 4'!$B$53</c:f>
              <c:strCache>
                <c:ptCount val="1"/>
                <c:pt idx="0">
                  <c:v>France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07-4A47-B3BE-E1799F56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B07-4A47-B3BE-E1799F56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B07-4A47-B3BE-E1799F56624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B07-4A47-B3BE-E1799F56624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B07-4A47-B3BE-E1799F566246}"/>
              </c:ext>
            </c:extLst>
          </c:dPt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Germany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7-4A47-B3BE-E1799F566246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Poland</a:t>
                    </a:r>
                    <a:endParaRPr lang="en-US"/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07-4A47-B3BE-E1799F566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('Figure 4'!$B$52,'Figure 4'!$D$52,'Figure 4'!$F$52,'Figure 4'!$H$52,'Figure 4'!$J$52)</c:f>
              <c:strCache>
                <c:ptCount val="5"/>
                <c:pt idx="0">
                  <c:v>Common wheat 
and spelt</c:v>
                </c:pt>
                <c:pt idx="1">
                  <c:v>Rye and maslin</c:v>
                </c:pt>
                <c:pt idx="2">
                  <c:v>Barley</c:v>
                </c:pt>
                <c:pt idx="3">
                  <c:v>Grain maize 
and corn-cob-mix</c:v>
                </c:pt>
                <c:pt idx="4">
                  <c:v>Oats</c:v>
                </c:pt>
              </c:strCache>
            </c:strRef>
          </c:cat>
          <c:val>
            <c:numRef>
              <c:f>('Figure 4'!$C$53,'Figure 4'!$E$53,'Figure 4'!$G$53,'Figure 4'!$I$53,'Figure 4'!$K$53)</c:f>
              <c:numCache>
                <c:formatCode>General</c:formatCode>
                <c:ptCount val="5"/>
                <c:pt idx="0">
                  <c:v>40910.300000000003</c:v>
                </c:pt>
                <c:pt idx="1">
                  <c:v>3487.8</c:v>
                </c:pt>
                <c:pt idx="2">
                  <c:v>13027.6</c:v>
                </c:pt>
                <c:pt idx="3">
                  <c:v>13738</c:v>
                </c:pt>
                <c:pt idx="4">
                  <c:v>1219.5999999999999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B07-4A47-B3BE-E1799F566246}"/>
            </c:ext>
          </c:extLst>
        </c:ser>
        <c:ser>
          <c:idx val="1"/>
          <c:order val="1"/>
          <c:tx>
            <c:strRef>
              <c:f>'Figure 4'!$B$54</c:f>
              <c:strCache>
                <c:ptCount val="1"/>
                <c:pt idx="0">
                  <c:v>Germany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2B07-4A47-B3BE-E1799F56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2B07-4A47-B3BE-E1799F56624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2B07-4A47-B3BE-E1799F56624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B07-4A47-B3BE-E1799F566246}"/>
              </c:ext>
            </c:extLst>
          </c:dPt>
          <c:dLbls>
            <c:dLbl>
              <c:idx val="1"/>
              <c:layout/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Poland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07-4A47-B3BE-E1799F56624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Romania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07-4A47-B3BE-E1799F566246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Finland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07-4A47-B3BE-E1799F5662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('Figure 4'!$B$52,'Figure 4'!$D$52,'Figure 4'!$F$52,'Figure 4'!$H$52,'Figure 4'!$J$52)</c:f>
              <c:strCache>
                <c:ptCount val="5"/>
                <c:pt idx="0">
                  <c:v>Common wheat 
and spelt</c:v>
                </c:pt>
                <c:pt idx="1">
                  <c:v>Rye and maslin</c:v>
                </c:pt>
                <c:pt idx="2">
                  <c:v>Barley</c:v>
                </c:pt>
                <c:pt idx="3">
                  <c:v>Grain maize 
and corn-cob-mix</c:v>
                </c:pt>
                <c:pt idx="4">
                  <c:v>Oats</c:v>
                </c:pt>
              </c:strCache>
            </c:strRef>
          </c:cat>
          <c:val>
            <c:numRef>
              <c:f>('Figure 4'!$C$54,'Figure 4'!$E$54,'Figure 4'!$G$54,'Figure 4'!$I$54,'Figure 4'!$K$54)</c:f>
              <c:numCache>
                <c:formatCode>General</c:formatCode>
                <c:ptCount val="5"/>
                <c:pt idx="0">
                  <c:v>26462.3</c:v>
                </c:pt>
                <c:pt idx="1">
                  <c:v>2331.5</c:v>
                </c:pt>
                <c:pt idx="2">
                  <c:v>11630</c:v>
                </c:pt>
                <c:pt idx="3">
                  <c:v>8985</c:v>
                </c:pt>
                <c:pt idx="4">
                  <c:v>979.6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2B07-4A47-B3BE-E1799F566246}"/>
            </c:ext>
          </c:extLst>
        </c:ser>
        <c:ser>
          <c:idx val="3"/>
          <c:order val="2"/>
          <c:tx>
            <c:strRef>
              <c:f>'Figure 4'!$B$55</c:f>
              <c:strCache>
                <c:ptCount val="1"/>
                <c:pt idx="0">
                  <c:v>United 
Kingdom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2B07-4A47-B3BE-E1799F56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2B07-4A47-B3BE-E1799F56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2B07-4A47-B3BE-E1799F56624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2B07-4A47-B3BE-E1799F56624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2B07-4A47-B3BE-E1799F566246}"/>
              </c:ext>
            </c:extLst>
          </c:dPt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Denmark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07-4A47-B3BE-E1799F56624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baseline="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Spain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07-4A47-B3BE-E1799F56624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 baseline="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Italy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07-4A47-B3BE-E1799F566246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1000" b="0" i="0" baseline="0">
                        <a:effectLst/>
                      </a:rPr>
                      <a:t>United </a:t>
                    </a:r>
                    <a:endParaRPr lang="en-US" sz="1000">
                      <a:effectLst/>
                    </a:endParaRPr>
                  </a:p>
                  <a:p>
                    <a:r>
                      <a:rPr lang="en-US" sz="1000" b="0" i="0" baseline="0">
                        <a:effectLst/>
                      </a:rPr>
                      <a:t>Kingdom</a:t>
                    </a:r>
                    <a:endParaRPr lang="en-US" sz="1000">
                      <a:effectLst/>
                    </a:endParaRP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07-4A47-B3BE-E1799F566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('Figure 4'!$B$52,'Figure 4'!$D$52,'Figure 4'!$F$52,'Figure 4'!$H$52,'Figure 4'!$J$52)</c:f>
              <c:strCache>
                <c:ptCount val="5"/>
                <c:pt idx="0">
                  <c:v>Common wheat 
and spelt</c:v>
                </c:pt>
                <c:pt idx="1">
                  <c:v>Rye and maslin</c:v>
                </c:pt>
                <c:pt idx="2">
                  <c:v>Barley</c:v>
                </c:pt>
                <c:pt idx="3">
                  <c:v>Grain maize 
and corn-cob-mix</c:v>
                </c:pt>
                <c:pt idx="4">
                  <c:v>Oats</c:v>
                </c:pt>
              </c:strCache>
            </c:strRef>
          </c:cat>
          <c:val>
            <c:numRef>
              <c:f>('Figure 4'!$C$55,'Figure 4'!$E$55,'Figure 4'!$G$55,'Figure 4'!$I$55,'Figure 4'!$K$55)</c:f>
              <c:numCache>
                <c:formatCode>General</c:formatCode>
                <c:ptCount val="5"/>
                <c:pt idx="0">
                  <c:v>16444</c:v>
                </c:pt>
                <c:pt idx="1">
                  <c:v>772</c:v>
                </c:pt>
                <c:pt idx="2">
                  <c:v>6705</c:v>
                </c:pt>
                <c:pt idx="3">
                  <c:v>7069.7</c:v>
                </c:pt>
                <c:pt idx="4">
                  <c:v>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2B07-4A47-B3BE-E1799F566246}"/>
            </c:ext>
          </c:extLst>
        </c:ser>
        <c:ser>
          <c:idx val="4"/>
          <c:order val="3"/>
          <c:tx>
            <c:strRef>
              <c:f>'Figure 4'!$B$56</c:f>
              <c:strCache>
                <c:ptCount val="1"/>
                <c:pt idx="0">
                  <c:v>Poland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2B07-4A47-B3BE-E1799F56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2B07-4A47-B3BE-E1799F56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2B07-4A47-B3BE-E1799F56624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2B07-4A47-B3BE-E1799F56624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2B07-4A47-B3BE-E1799F566246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GB">
                        <a:solidFill>
                          <a:sysClr val="windowText" lastClr="000000"/>
                        </a:solidFill>
                      </a:rPr>
                      <a:t>Poland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B07-4A47-B3BE-E1799F56624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Spain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B07-4A47-B3BE-E1799F56624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United</a:t>
                    </a:r>
                    <a:r>
                      <a:rPr lang="en-US" baseline="0"/>
                      <a:t> </a:t>
                    </a:r>
                  </a:p>
                  <a:p>
                    <a:r>
                      <a:rPr lang="en-US"/>
                      <a:t>Kingdom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B07-4A47-B3BE-E1799F56624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Hungary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B07-4A47-B3BE-E1799F566246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Spain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B07-4A47-B3BE-E1799F5662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('Figure 4'!$B$52,'Figure 4'!$D$52,'Figure 4'!$F$52,'Figure 4'!$H$52,'Figure 4'!$J$52)</c:f>
              <c:strCache>
                <c:ptCount val="5"/>
                <c:pt idx="0">
                  <c:v>Common wheat 
and spelt</c:v>
                </c:pt>
                <c:pt idx="1">
                  <c:v>Rye and maslin</c:v>
                </c:pt>
                <c:pt idx="2">
                  <c:v>Barley</c:v>
                </c:pt>
                <c:pt idx="3">
                  <c:v>Grain maize 
and corn-cob-mix</c:v>
                </c:pt>
                <c:pt idx="4">
                  <c:v>Oats</c:v>
                </c:pt>
              </c:strCache>
            </c:strRef>
          </c:cat>
          <c:val>
            <c:numRef>
              <c:f>('Figure 4'!$C$56,'Figure 4'!$E$56,'Figure 4'!$G$56,'Figure 4'!$I$56,'Figure 4'!$K$56)</c:f>
              <c:numCache>
                <c:formatCode>General</c:formatCode>
                <c:ptCount val="5"/>
                <c:pt idx="0">
                  <c:v>10957.8</c:v>
                </c:pt>
                <c:pt idx="1">
                  <c:v>331.9</c:v>
                </c:pt>
                <c:pt idx="2">
                  <c:v>7370</c:v>
                </c:pt>
                <c:pt idx="3">
                  <c:v>6632.8</c:v>
                </c:pt>
                <c:pt idx="4">
                  <c:v>781.05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2B07-4A47-B3BE-E1799F566246}"/>
            </c:ext>
          </c:extLst>
        </c:ser>
        <c:ser>
          <c:idx val="0"/>
          <c:order val="4"/>
          <c:tx>
            <c:strRef>
              <c:f>'Figure 4'!$B$57</c:f>
              <c:strCache>
                <c:ptCount val="1"/>
                <c:pt idx="0">
                  <c:v>Others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('Figure 4'!$B$52,'Figure 4'!$D$52,'Figure 4'!$F$52,'Figure 4'!$H$52,'Figure 4'!$J$52)</c:f>
              <c:strCache>
                <c:ptCount val="5"/>
                <c:pt idx="0">
                  <c:v>Common wheat 
and spelt</c:v>
                </c:pt>
                <c:pt idx="1">
                  <c:v>Rye and maslin</c:v>
                </c:pt>
                <c:pt idx="2">
                  <c:v>Barley</c:v>
                </c:pt>
                <c:pt idx="3">
                  <c:v>Grain maize 
and corn-cob-mix</c:v>
                </c:pt>
                <c:pt idx="4">
                  <c:v>Oats</c:v>
                </c:pt>
              </c:strCache>
            </c:strRef>
          </c:cat>
          <c:val>
            <c:numRef>
              <c:f>('Figure 4'!$C$57,'Figure 4'!$E$57,'Figure 4'!$G$57,'Figure 4'!$I$57,'Figure 4'!$K$57)</c:f>
              <c:numCache>
                <c:formatCode>#\ ##0.0</c:formatCode>
                <c:ptCount val="5"/>
                <c:pt idx="0">
                  <c:v>57314.779999999984</c:v>
                </c:pt>
                <c:pt idx="1">
                  <c:v>3415.9399999999996</c:v>
                </c:pt>
                <c:pt idx="2">
                  <c:v>23239.199999999997</c:v>
                </c:pt>
                <c:pt idx="3">
                  <c:v>22547.660000000003</c:v>
                </c:pt>
                <c:pt idx="4">
                  <c:v>3827.3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9-2B07-4A47-B3BE-E1799F566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257472"/>
        <c:axId val="131259008"/>
      </c:barChart>
      <c:catAx>
        <c:axId val="13125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31259008"/>
        <c:crosses val="autoZero"/>
        <c:auto val="1"/>
        <c:lblAlgn val="ctr"/>
        <c:lblOffset val="100"/>
        <c:noMultiLvlLbl val="0"/>
      </c:catAx>
      <c:valAx>
        <c:axId val="1312590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12574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'Figure 5'!$C$64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'Figure 5'!$D$62:$L$62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'Figure 5'!$D$64:$L$64</c:f>
              <c:numCache>
                <c:formatCode>#\ ##0.0</c:formatCode>
                <c:ptCount val="9"/>
                <c:pt idx="0">
                  <c:v>33.212699999999998</c:v>
                </c:pt>
                <c:pt idx="1">
                  <c:v>30.3063</c:v>
                </c:pt>
                <c:pt idx="2">
                  <c:v>34.912999999999997</c:v>
                </c:pt>
                <c:pt idx="3">
                  <c:v>31.874919999999999</c:v>
                </c:pt>
                <c:pt idx="4">
                  <c:v>38.10613</c:v>
                </c:pt>
                <c:pt idx="5">
                  <c:v>33.738999999999997</c:v>
                </c:pt>
                <c:pt idx="6">
                  <c:v>33.74944</c:v>
                </c:pt>
                <c:pt idx="7">
                  <c:v>37.931489999999997</c:v>
                </c:pt>
                <c:pt idx="8">
                  <c:v>33.503370000000004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52-4168-84BC-A9375AFDFEF2}"/>
            </c:ext>
          </c:extLst>
        </c:ser>
        <c:ser>
          <c:idx val="1"/>
          <c:order val="1"/>
          <c:tx>
            <c:strRef>
              <c:f>'Figure 5'!$C$65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'Figure 5'!$D$62:$L$62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'Figure 5'!$D$65:$L$65</c:f>
              <c:numCache>
                <c:formatCode>#\ ##0.0</c:formatCode>
                <c:ptCount val="9"/>
                <c:pt idx="0">
                  <c:v>25.139099999999999</c:v>
                </c:pt>
                <c:pt idx="1">
                  <c:v>23.002599999999997</c:v>
                </c:pt>
                <c:pt idx="2">
                  <c:v>25.919</c:v>
                </c:pt>
                <c:pt idx="3">
                  <c:v>23.431930000000001</c:v>
                </c:pt>
                <c:pt idx="4">
                  <c:v>29.577500000000001</c:v>
                </c:pt>
                <c:pt idx="5">
                  <c:v>27.686799999999998</c:v>
                </c:pt>
                <c:pt idx="6">
                  <c:v>22.828700000000001</c:v>
                </c:pt>
                <c:pt idx="7">
                  <c:v>29.748099999999997</c:v>
                </c:pt>
                <c:pt idx="8">
                  <c:v>22.571999999999999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52-4168-84BC-A9375AFDFEF2}"/>
            </c:ext>
          </c:extLst>
        </c:ser>
        <c:ser>
          <c:idx val="2"/>
          <c:order val="2"/>
          <c:tx>
            <c:strRef>
              <c:f>'Figure 5'!$C$66</c:f>
              <c:strCache>
                <c:ptCount val="1"/>
                <c:pt idx="0">
                  <c:v>Poland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'Figure 5'!$D$62:$L$62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'Figure 5'!$D$66:$L$66</c:f>
              <c:numCache>
                <c:formatCode>#\ ##0.0</c:formatCode>
                <c:ptCount val="9"/>
                <c:pt idx="0">
                  <c:v>12.6816</c:v>
                </c:pt>
                <c:pt idx="1">
                  <c:v>8.7150999999999996</c:v>
                </c:pt>
                <c:pt idx="2">
                  <c:v>10.849200000000002</c:v>
                </c:pt>
                <c:pt idx="3">
                  <c:v>9.9725999999999999</c:v>
                </c:pt>
                <c:pt idx="4">
                  <c:v>11.674200000000001</c:v>
                </c:pt>
                <c:pt idx="5">
                  <c:v>12.349500000000001</c:v>
                </c:pt>
                <c:pt idx="6">
                  <c:v>11.234200000000001</c:v>
                </c:pt>
                <c:pt idx="7">
                  <c:v>13.488899999999999</c:v>
                </c:pt>
                <c:pt idx="8">
                  <c:v>9.3644999999999996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52-4168-84BC-A9375AFDFEF2}"/>
            </c:ext>
          </c:extLst>
        </c:ser>
        <c:ser>
          <c:idx val="3"/>
          <c:order val="3"/>
          <c:tx>
            <c:strRef>
              <c:f>'Figure 5'!$C$67</c:f>
              <c:strCache>
                <c:ptCount val="1"/>
                <c:pt idx="0">
                  <c:v>United Kingdom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'Figure 5'!$D$62:$L$62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'Figure 5'!$D$67:$L$67</c:f>
              <c:numCache>
                <c:formatCode>#\ ##0.0</c:formatCode>
                <c:ptCount val="9"/>
                <c:pt idx="0">
                  <c:v>6.7329999999999997</c:v>
                </c:pt>
                <c:pt idx="1">
                  <c:v>7.641</c:v>
                </c:pt>
                <c:pt idx="2">
                  <c:v>8.4570000000000007</c:v>
                </c:pt>
                <c:pt idx="3">
                  <c:v>6.5270000000000001</c:v>
                </c:pt>
                <c:pt idx="4">
                  <c:v>8.5039999999999996</c:v>
                </c:pt>
                <c:pt idx="5">
                  <c:v>7.2910000000000004</c:v>
                </c:pt>
                <c:pt idx="6">
                  <c:v>8.43</c:v>
                </c:pt>
                <c:pt idx="7">
                  <c:v>9.31</c:v>
                </c:pt>
                <c:pt idx="8">
                  <c:v>6.218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52-4168-84BC-A9375AFDFEF2}"/>
            </c:ext>
          </c:extLst>
        </c:ser>
        <c:ser>
          <c:idx val="4"/>
          <c:order val="4"/>
          <c:tx>
            <c:strRef>
              <c:f>'Figure 5'!$C$68</c:f>
              <c:strCache>
                <c:ptCount val="1"/>
                <c:pt idx="0">
                  <c:v>Others (sum)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'Figure 5'!$D$62:$L$62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'Figure 5'!$D$68:$L$68</c:f>
              <c:numCache>
                <c:formatCode>#\ ##0.0</c:formatCode>
                <c:ptCount val="9"/>
                <c:pt idx="0">
                  <c:v>38.19941</c:v>
                </c:pt>
                <c:pt idx="1">
                  <c:v>33.966850000000008</c:v>
                </c:pt>
                <c:pt idx="2">
                  <c:v>35.395360000000004</c:v>
                </c:pt>
                <c:pt idx="3">
                  <c:v>33.257169999999995</c:v>
                </c:pt>
                <c:pt idx="4">
                  <c:v>37.283610000000003</c:v>
                </c:pt>
                <c:pt idx="5">
                  <c:v>33.743789999999997</c:v>
                </c:pt>
                <c:pt idx="6">
                  <c:v>32.736660000000001</c:v>
                </c:pt>
                <c:pt idx="7">
                  <c:v>40.530490000000007</c:v>
                </c:pt>
                <c:pt idx="8">
                  <c:v>30.197830000000003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52-4168-84BC-A9375AFDF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831296"/>
        <c:axId val="131832832"/>
      </c:areaChart>
      <c:catAx>
        <c:axId val="13183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1832832"/>
        <c:crosses val="autoZero"/>
        <c:auto val="1"/>
        <c:lblAlgn val="ctr"/>
        <c:lblOffset val="100"/>
        <c:noMultiLvlLbl val="0"/>
      </c:catAx>
      <c:valAx>
        <c:axId val="131832832"/>
        <c:scaling>
          <c:orientation val="minMax"/>
          <c:max val="14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1831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6'!$C$104</c:f>
              <c:strCache>
                <c:ptCount val="1"/>
                <c:pt idx="0">
                  <c:v>Rape and turnip rape seeds</c:v>
                </c:pt>
              </c:strCache>
            </c:strRef>
          </c:tx>
          <c:spPr>
            <a:ln w="47625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6'!$C$198:$K$198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'Figure 6'!$C$107:$K$107</c:f>
              <c:numCache>
                <c:formatCode>#,##0.00</c:formatCode>
                <c:ptCount val="9"/>
                <c:pt idx="0">
                  <c:v>185.1189</c:v>
                </c:pt>
                <c:pt idx="1">
                  <c:v>190.24720000000002</c:v>
                </c:pt>
                <c:pt idx="2">
                  <c:v>215.16549999999998</c:v>
                </c:pt>
                <c:pt idx="3">
                  <c:v>206.17779999999999</c:v>
                </c:pt>
                <c:pt idx="4">
                  <c:v>192.37540000000001</c:v>
                </c:pt>
                <c:pt idx="5">
                  <c:v>191.9179</c:v>
                </c:pt>
                <c:pt idx="6">
                  <c:v>208.6695</c:v>
                </c:pt>
                <c:pt idx="7">
                  <c:v>241.26089999999999</c:v>
                </c:pt>
                <c:pt idx="8">
                  <c:v>217.00900000000001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640-4B1E-90E8-7DE833F14C72}"/>
            </c:ext>
          </c:extLst>
        </c:ser>
        <c:ser>
          <c:idx val="1"/>
          <c:order val="1"/>
          <c:tx>
            <c:strRef>
              <c:f>'Figure 6'!$C$150</c:f>
              <c:strCache>
                <c:ptCount val="1"/>
                <c:pt idx="0">
                  <c:v>Sunflower seed</c:v>
                </c:pt>
              </c:strCache>
            </c:strRef>
          </c:tx>
          <c:spPr>
            <a:ln w="47625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6'!$C$198:$K$198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'Figure 6'!$C$153:$K$153</c:f>
              <c:numCache>
                <c:formatCode>#,##0.00</c:formatCode>
                <c:ptCount val="9"/>
                <c:pt idx="0">
                  <c:v>48.762799999999999</c:v>
                </c:pt>
                <c:pt idx="1">
                  <c:v>72.220500000000001</c:v>
                </c:pt>
                <c:pt idx="2">
                  <c:v>70.313100000000006</c:v>
                </c:pt>
                <c:pt idx="3">
                  <c:v>70.649100000000004</c:v>
                </c:pt>
                <c:pt idx="4">
                  <c:v>86.594300000000004</c:v>
                </c:pt>
                <c:pt idx="5">
                  <c:v>72.195499999999996</c:v>
                </c:pt>
                <c:pt idx="6">
                  <c:v>95.186299999999989</c:v>
                </c:pt>
                <c:pt idx="7">
                  <c:v>92.540400000000005</c:v>
                </c:pt>
                <c:pt idx="8">
                  <c:v>78.8506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40-4B1E-90E8-7DE833F14C72}"/>
            </c:ext>
          </c:extLst>
        </c:ser>
        <c:ser>
          <c:idx val="2"/>
          <c:order val="2"/>
          <c:tx>
            <c:strRef>
              <c:f>'Figure 6'!$C$196</c:f>
              <c:strCache>
                <c:ptCount val="1"/>
                <c:pt idx="0">
                  <c:v>Soya</c:v>
                </c:pt>
              </c:strCache>
            </c:strRef>
          </c:tx>
          <c:marker>
            <c:symbol val="none"/>
          </c:marker>
          <c:cat>
            <c:strRef>
              <c:f>'Figure 6'!$C$198:$K$198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strCache>
            </c:strRef>
          </c:cat>
          <c:val>
            <c:numRef>
              <c:f>'Figure 6'!$C$200:$K$200</c:f>
              <c:numCache>
                <c:formatCode>General</c:formatCode>
                <c:ptCount val="9"/>
                <c:pt idx="0">
                  <c:v>8.6186000000000007</c:v>
                </c:pt>
                <c:pt idx="1">
                  <c:v>7.6434000000000006</c:v>
                </c:pt>
                <c:pt idx="2">
                  <c:v>9.6339000000000006</c:v>
                </c:pt>
                <c:pt idx="3">
                  <c:v>12.6053</c:v>
                </c:pt>
                <c:pt idx="4">
                  <c:v>12.8223</c:v>
                </c:pt>
                <c:pt idx="5">
                  <c:v>9.9932999999999996</c:v>
                </c:pt>
                <c:pt idx="6">
                  <c:v>12.9026</c:v>
                </c:pt>
                <c:pt idx="7">
                  <c:v>19.236800000000002</c:v>
                </c:pt>
                <c:pt idx="8">
                  <c:v>24.419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844-4D73-AEC2-8F8223FA1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23264"/>
        <c:axId val="132125056"/>
      </c:lineChart>
      <c:catAx>
        <c:axId val="132123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32125056"/>
        <c:crosses val="autoZero"/>
        <c:auto val="1"/>
        <c:lblAlgn val="ctr"/>
        <c:lblOffset val="100"/>
        <c:noMultiLvlLbl val="0"/>
      </c:catAx>
      <c:valAx>
        <c:axId val="1321250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212326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30152230971126"/>
          <c:y val="3.4960435965572398E-2"/>
          <c:w val="0.56112388451443584"/>
          <c:h val="0.8869998188976657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AE4-40FB-A2D5-78BED222D7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AE4-40FB-A2D5-78BED222D7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AE4-40FB-A2D5-78BED222D7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AE4-40FB-A2D5-78BED222D7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AE4-40FB-A2D5-78BED222D708}"/>
              </c:ext>
            </c:extLst>
          </c:dPt>
          <c:dLbls>
            <c:dLbl>
              <c:idx val="0"/>
              <c:layout>
                <c:manualLayout>
                  <c:x val="0.15303645676131936"/>
                  <c:y val="-8.437813871302547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E4-40FB-A2D5-78BED222D708}"/>
                </c:ext>
              </c:extLst>
            </c:dLbl>
            <c:dLbl>
              <c:idx val="1"/>
              <c:layout>
                <c:manualLayout>
                  <c:x val="9.6624737101434266E-2"/>
                  <c:y val="0.1083109215445018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E4-40FB-A2D5-78BED222D708}"/>
                </c:ext>
              </c:extLst>
            </c:dLbl>
            <c:dLbl>
              <c:idx val="2"/>
              <c:layout>
                <c:manualLayout>
                  <c:x val="-0.13719280811823653"/>
                  <c:y val="9.7372418327325485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E4-40FB-A2D5-78BED222D708}"/>
                </c:ext>
              </c:extLst>
            </c:dLbl>
            <c:dLbl>
              <c:idx val="3"/>
              <c:layout>
                <c:manualLayout>
                  <c:x val="-0.15205793928165395"/>
                  <c:y val="-7.31637030487605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E4-40FB-A2D5-78BED222D708}"/>
                </c:ext>
              </c:extLst>
            </c:dLbl>
            <c:dLbl>
              <c:idx val="4"/>
              <c:layout>
                <c:manualLayout>
                  <c:x val="-0.16267952334835153"/>
                  <c:y val="-0.1031903290081893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E4-40FB-A2D5-78BED222D70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7'!$C$67:$C$71</c:f>
              <c:strCache>
                <c:ptCount val="5"/>
                <c:pt idx="0">
                  <c:v>Italy</c:v>
                </c:pt>
                <c:pt idx="1">
                  <c:v>France</c:v>
                </c:pt>
                <c:pt idx="2">
                  <c:v>Spain</c:v>
                </c:pt>
                <c:pt idx="3">
                  <c:v>Germany </c:v>
                </c:pt>
                <c:pt idx="4">
                  <c:v>Others</c:v>
                </c:pt>
              </c:strCache>
            </c:strRef>
          </c:cat>
          <c:val>
            <c:numRef>
              <c:f>'Figure 7'!$D$67:$D$71</c:f>
              <c:numCache>
                <c:formatCode>General</c:formatCode>
                <c:ptCount val="5"/>
                <c:pt idx="0">
                  <c:v>6878.32</c:v>
                </c:pt>
                <c:pt idx="1">
                  <c:v>6150.31</c:v>
                </c:pt>
                <c:pt idx="2">
                  <c:v>5527.1</c:v>
                </c:pt>
                <c:pt idx="3">
                  <c:v>1199.03</c:v>
                </c:pt>
                <c:pt idx="4" formatCode="#,##0.00">
                  <c:v>3658.3599999999969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AE4-40FB-A2D5-78BED222D7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60725192965864"/>
          <c:y val="0.13118479083312728"/>
          <c:w val="0.74249733390075079"/>
          <c:h val="0.75151042330383033"/>
        </c:manualLayout>
      </c:layout>
      <c:doughnut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AED-4C2D-8476-497CCE877D11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AED-4C2D-8476-497CCE877D11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BAED-4C2D-8476-497CCE877D11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BAED-4C2D-8476-497CCE877D11}"/>
              </c:ext>
            </c:extLst>
          </c:dPt>
          <c:dLbls>
            <c:dLbl>
              <c:idx val="0"/>
              <c:layout>
                <c:manualLayout>
                  <c:x val="0.14246558699813189"/>
                  <c:y val="9.98962095107832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Spain
65.6 %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ED-4C2D-8476-497CCE877D11}"/>
                </c:ext>
              </c:extLst>
            </c:dLbl>
            <c:dLbl>
              <c:idx val="1"/>
              <c:layout>
                <c:manualLayout>
                  <c:x val="-0.15331339041135142"/>
                  <c:y val="0.1229281272225777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Italy(¹)
18.3 %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ED-4C2D-8476-497CCE877D11}"/>
                </c:ext>
              </c:extLst>
            </c:dLbl>
            <c:dLbl>
              <c:idx val="2"/>
              <c:layout>
                <c:manualLayout>
                  <c:x val="-0.13873992825132667"/>
                  <c:y val="-0.11241869928127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ED-4C2D-8476-497CCE877D11}"/>
                </c:ext>
              </c:extLst>
            </c:dLbl>
            <c:dLbl>
              <c:idx val="3"/>
              <c:layout>
                <c:manualLayout>
                  <c:x val="-8.4912606448211442E-2"/>
                  <c:y val="-0.16367547734225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ED-4C2D-8476-497CCE877D11}"/>
                </c:ext>
              </c:extLst>
            </c:dLbl>
            <c:dLbl>
              <c:idx val="4"/>
              <c:layout>
                <c:manualLayout>
                  <c:x val="1.1697784501828101E-2"/>
                  <c:y val="-0.158463734733874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ED-4C2D-8476-497CCE877D1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8'!$G$83:$G$87</c:f>
              <c:strCache>
                <c:ptCount val="5"/>
                <c:pt idx="0">
                  <c:v>Spain</c:v>
                </c:pt>
                <c:pt idx="1">
                  <c:v>Italy</c:v>
                </c:pt>
                <c:pt idx="2">
                  <c:v>Greece</c:v>
                </c:pt>
                <c:pt idx="3">
                  <c:v>Portugal</c:v>
                </c:pt>
                <c:pt idx="4">
                  <c:v>Others</c:v>
                </c:pt>
              </c:strCache>
            </c:strRef>
          </c:cat>
          <c:val>
            <c:numRef>
              <c:f>'Figure 8'!$H$83:$H$87</c:f>
              <c:numCache>
                <c:formatCode>#,##0</c:formatCode>
                <c:ptCount val="5"/>
                <c:pt idx="0">
                  <c:v>6804.34</c:v>
                </c:pt>
                <c:pt idx="1">
                  <c:v>1903</c:v>
                </c:pt>
                <c:pt idx="2">
                  <c:v>889.01</c:v>
                </c:pt>
                <c:pt idx="3">
                  <c:v>702.14</c:v>
                </c:pt>
                <c:pt idx="4" formatCode="#\ ##0.0">
                  <c:v>72.899999999999636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AED-4C2D-8476-497CCE877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  <a:ex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9'!$B$91</c:f>
              <c:strCache>
                <c:ptCount val="1"/>
                <c:pt idx="0">
                  <c:v>Cereals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9'!$C$90:$H$90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strCache>
            </c:strRef>
          </c:cat>
          <c:val>
            <c:numRef>
              <c:f>'Figure 9'!$C$91:$H$91</c:f>
              <c:numCache>
                <c:formatCode>General</c:formatCode>
                <c:ptCount val="6"/>
                <c:pt idx="0">
                  <c:v>100</c:v>
                </c:pt>
                <c:pt idx="1">
                  <c:v>131.16</c:v>
                </c:pt>
                <c:pt idx="2">
                  <c:v>137.6</c:v>
                </c:pt>
                <c:pt idx="3">
                  <c:v>122.19</c:v>
                </c:pt>
                <c:pt idx="4">
                  <c:v>106.11</c:v>
                </c:pt>
                <c:pt idx="5">
                  <c:v>102.6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403-431B-B947-FFDFD4A0B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96256"/>
        <c:axId val="132494080"/>
      </c:lineChart>
      <c:catAx>
        <c:axId val="13129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494080"/>
        <c:crossesAt val="100"/>
        <c:auto val="1"/>
        <c:lblAlgn val="ctr"/>
        <c:lblOffset val="100"/>
        <c:noMultiLvlLbl val="0"/>
      </c:catAx>
      <c:valAx>
        <c:axId val="132494080"/>
        <c:scaling>
          <c:orientation val="minMax"/>
          <c:max val="160"/>
          <c:min val="8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29625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Vegetables  and horticultural products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9'!$B$94</c:f>
              <c:strCache>
                <c:ptCount val="1"/>
                <c:pt idx="0">
                  <c:v>Vegetables and horticultural products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9'!$C$93:$H$93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strCache>
            </c:strRef>
          </c:cat>
          <c:val>
            <c:numRef>
              <c:f>'Figure 9'!$C$94:$H$94</c:f>
              <c:numCache>
                <c:formatCode>General</c:formatCode>
                <c:ptCount val="6"/>
                <c:pt idx="0">
                  <c:v>100</c:v>
                </c:pt>
                <c:pt idx="1">
                  <c:v>90.71</c:v>
                </c:pt>
                <c:pt idx="2">
                  <c:v>93.29</c:v>
                </c:pt>
                <c:pt idx="3">
                  <c:v>94.45</c:v>
                </c:pt>
                <c:pt idx="4">
                  <c:v>89.44</c:v>
                </c:pt>
                <c:pt idx="5">
                  <c:v>95.52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7B6-48D3-99B4-9FCE222F4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26848"/>
        <c:axId val="132528384"/>
      </c:lineChart>
      <c:catAx>
        <c:axId val="13252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28384"/>
        <c:crossesAt val="100"/>
        <c:auto val="1"/>
        <c:lblAlgn val="ctr"/>
        <c:lblOffset val="100"/>
        <c:noMultiLvlLbl val="0"/>
      </c:catAx>
      <c:valAx>
        <c:axId val="132528384"/>
        <c:scaling>
          <c:orientation val="minMax"/>
          <c:max val="160"/>
          <c:min val="8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lang="en-GB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2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 algn="ctr">
        <a:defRPr lang="en-GB" sz="1000" b="0" i="0" u="none" strike="noStrike" kern="1200" baseline="0">
          <a:solidFill>
            <a:schemeClr val="tx1">
              <a:lumMod val="65000"/>
              <a:lumOff val="35000"/>
            </a:schemeClr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9'!$B$100</c:f>
              <c:strCache>
                <c:ptCount val="1"/>
                <c:pt idx="0">
                  <c:v>Fruit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9'!$C$99:$H$99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strCache>
            </c:strRef>
          </c:cat>
          <c:val>
            <c:numRef>
              <c:f>'Figure 9'!$C$100:$H$100</c:f>
              <c:numCache>
                <c:formatCode>General</c:formatCode>
                <c:ptCount val="6"/>
                <c:pt idx="0">
                  <c:v>100</c:v>
                </c:pt>
                <c:pt idx="1">
                  <c:v>96.93</c:v>
                </c:pt>
                <c:pt idx="2">
                  <c:v>102</c:v>
                </c:pt>
                <c:pt idx="3">
                  <c:v>107.7</c:v>
                </c:pt>
                <c:pt idx="4">
                  <c:v>97.68</c:v>
                </c:pt>
                <c:pt idx="5">
                  <c:v>104.65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75D-46C8-8F56-FD100DE07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52960"/>
        <c:axId val="132554752"/>
      </c:lineChart>
      <c:catAx>
        <c:axId val="13255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54752"/>
        <c:crossesAt val="100"/>
        <c:auto val="1"/>
        <c:lblAlgn val="ctr"/>
        <c:lblOffset val="100"/>
        <c:noMultiLvlLbl val="0"/>
      </c:catAx>
      <c:valAx>
        <c:axId val="132554752"/>
        <c:scaling>
          <c:orientation val="minMax"/>
          <c:max val="160"/>
          <c:min val="8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52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9'!$B$103</c:f>
              <c:strCache>
                <c:ptCount val="1"/>
                <c:pt idx="0">
                  <c:v>Wine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9'!$C$102:$H$102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strCache>
            </c:strRef>
          </c:cat>
          <c:val>
            <c:numRef>
              <c:f>'Figure 9'!$C$103:$H$103</c:f>
              <c:numCache>
                <c:formatCode>General</c:formatCode>
                <c:ptCount val="6"/>
                <c:pt idx="0">
                  <c:v>100.00000000000003</c:v>
                </c:pt>
                <c:pt idx="1">
                  <c:v>104.43</c:v>
                </c:pt>
                <c:pt idx="2">
                  <c:v>109.23</c:v>
                </c:pt>
                <c:pt idx="3">
                  <c:v>117.43</c:v>
                </c:pt>
                <c:pt idx="4">
                  <c:v>119.07</c:v>
                </c:pt>
                <c:pt idx="5">
                  <c:v>116.47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B50-4A21-BE06-3E99EAA3E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88064"/>
        <c:axId val="134489600"/>
      </c:lineChart>
      <c:catAx>
        <c:axId val="13448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489600"/>
        <c:crossesAt val="100"/>
        <c:auto val="1"/>
        <c:lblAlgn val="ctr"/>
        <c:lblOffset val="100"/>
        <c:noMultiLvlLbl val="0"/>
      </c:catAx>
      <c:valAx>
        <c:axId val="134489600"/>
        <c:scaling>
          <c:orientation val="minMax"/>
          <c:max val="160"/>
          <c:min val="8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48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9'!$B$106</c:f>
              <c:strCache>
                <c:ptCount val="1"/>
                <c:pt idx="0">
                  <c:v>Olive oil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9'!$C$105:$H$105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strCache>
            </c:strRef>
          </c:cat>
          <c:val>
            <c:numRef>
              <c:f>'Figure 9'!$C$106:$H$106</c:f>
              <c:numCache>
                <c:formatCode>General</c:formatCode>
                <c:ptCount val="6"/>
                <c:pt idx="0">
                  <c:v>100</c:v>
                </c:pt>
                <c:pt idx="1">
                  <c:v>97.41</c:v>
                </c:pt>
                <c:pt idx="2">
                  <c:v>96.47</c:v>
                </c:pt>
                <c:pt idx="3">
                  <c:v>115.51</c:v>
                </c:pt>
                <c:pt idx="4">
                  <c:v>111.76</c:v>
                </c:pt>
                <c:pt idx="5">
                  <c:v>152.08000000000001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B8-4238-8BCB-F678D76B9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38752"/>
        <c:axId val="134540288"/>
      </c:lineChart>
      <c:catAx>
        <c:axId val="13453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540288"/>
        <c:crossesAt val="100"/>
        <c:auto val="1"/>
        <c:lblAlgn val="ctr"/>
        <c:lblOffset val="100"/>
        <c:noMultiLvlLbl val="0"/>
      </c:catAx>
      <c:valAx>
        <c:axId val="134540288"/>
        <c:scaling>
          <c:orientation val="minMax"/>
          <c:max val="160"/>
          <c:min val="8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53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353546</xdr:colOff>
      <xdr:row>5</xdr:row>
      <xdr:rowOff>8965</xdr:rowOff>
    </xdr:from>
    <xdr:to>
      <xdr:col>15</xdr:col>
      <xdr:colOff>7620</xdr:colOff>
      <xdr:row>33</xdr:row>
      <xdr:rowOff>15240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</xdr:row>
      <xdr:rowOff>66675</xdr:rowOff>
    </xdr:from>
    <xdr:to>
      <xdr:col>13</xdr:col>
      <xdr:colOff>209550</xdr:colOff>
      <xdr:row>45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485775</xdr:colOff>
      <xdr:row>23</xdr:row>
      <xdr:rowOff>57150</xdr:rowOff>
    </xdr:from>
    <xdr:to>
      <xdr:col>7</xdr:col>
      <xdr:colOff>267842</xdr:colOff>
      <xdr:row>28</xdr:row>
      <xdr:rowOff>138036</xdr:rowOff>
    </xdr:to>
    <xdr:grpSp>
      <xdr:nvGrpSpPr>
        <xdr:cNvPr id="10" name="Group 9"/>
        <xdr:cNvGrpSpPr/>
      </xdr:nvGrpSpPr>
      <xdr:grpSpPr>
        <a:xfrm>
          <a:off x="3533775" y="3562350"/>
          <a:ext cx="1001267" cy="842886"/>
          <a:chOff x="-56839" y="-96873"/>
          <a:chExt cx="995821" cy="857249"/>
        </a:xfrm>
      </xdr:grpSpPr>
      <xdr:sp macro="" textlink="">
        <xdr:nvSpPr>
          <xdr:cNvPr id="11" name="Oval 10"/>
          <xdr:cNvSpPr/>
        </xdr:nvSpPr>
        <xdr:spPr>
          <a:xfrm>
            <a:off x="113678" y="-96873"/>
            <a:ext cx="825304" cy="857249"/>
          </a:xfrm>
          <a:prstGeom prst="ellipse">
            <a:avLst/>
          </a:prstGeom>
          <a:solidFill>
            <a:sysClr val="window" lastClr="FFFFFF"/>
          </a:solidFill>
          <a:ln w="25400" cap="flat" cmpd="sng" algn="ctr">
            <a:noFill/>
            <a:prstDash val="solid"/>
          </a:ln>
          <a:effectLst/>
        </xdr:spPr>
        <xdr:txBody>
          <a:bodyPr wrap="square" rtlCol="0" anchor="t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2" name="TextBox 19"/>
          <xdr:cNvSpPr txBox="1"/>
        </xdr:nvSpPr>
        <xdr:spPr>
          <a:xfrm>
            <a:off x="-56839" y="-77498"/>
            <a:ext cx="986866" cy="730089"/>
          </a:xfrm>
          <a:prstGeom prst="rect">
            <a:avLst/>
          </a:prstGeom>
          <a:solidFill>
            <a:sysClr val="window" lastClr="FFFFFF">
              <a:alpha val="0"/>
            </a:sysClr>
          </a:solidFill>
          <a:ln w="9525" cmpd="sng">
            <a:noFill/>
          </a:ln>
          <a:effectLst/>
        </xdr:spPr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EU-28 total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316.9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Million tonnes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4</xdr:row>
      <xdr:rowOff>142875</xdr:rowOff>
    </xdr:from>
    <xdr:to>
      <xdr:col>13</xdr:col>
      <xdr:colOff>509058</xdr:colOff>
      <xdr:row>37</xdr:row>
      <xdr:rowOff>99917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5</xdr:row>
      <xdr:rowOff>19050</xdr:rowOff>
    </xdr:from>
    <xdr:to>
      <xdr:col>13</xdr:col>
      <xdr:colOff>219075</xdr:colOff>
      <xdr:row>35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9</xdr:row>
      <xdr:rowOff>76200</xdr:rowOff>
    </xdr:from>
    <xdr:to>
      <xdr:col>13</xdr:col>
      <xdr:colOff>200025</xdr:colOff>
      <xdr:row>38</xdr:row>
      <xdr:rowOff>140252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4</xdr:row>
      <xdr:rowOff>119063</xdr:rowOff>
    </xdr:from>
    <xdr:to>
      <xdr:col>14</xdr:col>
      <xdr:colOff>571500</xdr:colOff>
      <xdr:row>32</xdr:row>
      <xdr:rowOff>45721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8</xdr:row>
      <xdr:rowOff>144779</xdr:rowOff>
    </xdr:from>
    <xdr:to>
      <xdr:col>14</xdr:col>
      <xdr:colOff>575308</xdr:colOff>
      <xdr:row>39</xdr:row>
      <xdr:rowOff>60960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492622</xdr:colOff>
      <xdr:row>21</xdr:row>
      <xdr:rowOff>46957</xdr:rowOff>
    </xdr:from>
    <xdr:to>
      <xdr:col>8</xdr:col>
      <xdr:colOff>282466</xdr:colOff>
      <xdr:row>29</xdr:row>
      <xdr:rowOff>106681</xdr:rowOff>
    </xdr:to>
    <xdr:grpSp>
      <xdr:nvGrpSpPr>
        <xdr:cNvPr id="15" name="Group 14"/>
        <xdr:cNvGrpSpPr/>
      </xdr:nvGrpSpPr>
      <xdr:grpSpPr>
        <a:xfrm>
          <a:off x="4226422" y="3247357"/>
          <a:ext cx="1009044" cy="1278924"/>
          <a:chOff x="685416" y="146672"/>
          <a:chExt cx="879475" cy="1103437"/>
        </a:xfrm>
      </xdr:grpSpPr>
      <xdr:sp macro="" textlink="">
        <xdr:nvSpPr>
          <xdr:cNvPr id="16" name="Oval 15"/>
          <xdr:cNvSpPr/>
        </xdr:nvSpPr>
        <xdr:spPr>
          <a:xfrm>
            <a:off x="729928" y="392860"/>
            <a:ext cx="825304" cy="857249"/>
          </a:xfrm>
          <a:prstGeom prst="ellipse">
            <a:avLst/>
          </a:prstGeom>
          <a:solidFill>
            <a:sysClr val="window" lastClr="FFFFFF"/>
          </a:solidFill>
          <a:ln w="25400" cap="flat" cmpd="sng" algn="ctr">
            <a:noFill/>
            <a:prstDash val="solid"/>
          </a:ln>
          <a:effectLst/>
        </xdr:spPr>
        <xdr:txBody>
          <a:bodyPr wrap="square" rtlCol="0" anchor="t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7" name="TextBox 19"/>
          <xdr:cNvSpPr txBox="1"/>
        </xdr:nvSpPr>
        <xdr:spPr>
          <a:xfrm>
            <a:off x="685416" y="146672"/>
            <a:ext cx="879475" cy="571500"/>
          </a:xfrm>
          <a:prstGeom prst="rect">
            <a:avLst/>
          </a:prstGeom>
          <a:solidFill>
            <a:sysClr val="window" lastClr="FFFFFF">
              <a:alpha val="0"/>
            </a:sysClr>
          </a:solidFill>
          <a:ln w="9525" cmpd="sng">
            <a:noFill/>
          </a:ln>
          <a:effectLst/>
        </xdr:spPr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EU-28 total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23.4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million tonnes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68679</xdr:colOff>
      <xdr:row>5</xdr:row>
      <xdr:rowOff>17043</xdr:rowOff>
    </xdr:from>
    <xdr:to>
      <xdr:col>10</xdr:col>
      <xdr:colOff>290762</xdr:colOff>
      <xdr:row>42</xdr:row>
      <xdr:rowOff>110289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128337</xdr:colOff>
      <xdr:row>20</xdr:row>
      <xdr:rowOff>53642</xdr:rowOff>
    </xdr:from>
    <xdr:to>
      <xdr:col>6</xdr:col>
      <xdr:colOff>603181</xdr:colOff>
      <xdr:row>26</xdr:row>
      <xdr:rowOff>109095</xdr:rowOff>
    </xdr:to>
    <xdr:grpSp>
      <xdr:nvGrpSpPr>
        <xdr:cNvPr id="13" name="Group 12"/>
        <xdr:cNvGrpSpPr/>
      </xdr:nvGrpSpPr>
      <xdr:grpSpPr>
        <a:xfrm>
          <a:off x="3176337" y="3101642"/>
          <a:ext cx="1084444" cy="969853"/>
          <a:chOff x="366485" y="407037"/>
          <a:chExt cx="945531" cy="864098"/>
        </a:xfrm>
      </xdr:grpSpPr>
      <xdr:sp macro="" textlink="">
        <xdr:nvSpPr>
          <xdr:cNvPr id="14" name="Oval 13"/>
          <xdr:cNvSpPr/>
        </xdr:nvSpPr>
        <xdr:spPr>
          <a:xfrm>
            <a:off x="366485" y="407037"/>
            <a:ext cx="825304" cy="857249"/>
          </a:xfrm>
          <a:prstGeom prst="ellipse">
            <a:avLst/>
          </a:prstGeom>
          <a:solidFill>
            <a:sysClr val="window" lastClr="FFFFFF"/>
          </a:solidFill>
          <a:ln w="25400" cap="flat" cmpd="sng" algn="ctr">
            <a:noFill/>
            <a:prstDash val="solid"/>
          </a:ln>
          <a:effectLst/>
        </xdr:spPr>
        <xdr:txBody>
          <a:bodyPr wrap="square" rtlCol="0" anchor="t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15" name="TextBox 19"/>
          <xdr:cNvSpPr txBox="1"/>
        </xdr:nvSpPr>
        <xdr:spPr>
          <a:xfrm>
            <a:off x="432541" y="699635"/>
            <a:ext cx="879475" cy="571500"/>
          </a:xfrm>
          <a:prstGeom prst="rect">
            <a:avLst/>
          </a:prstGeom>
          <a:solidFill>
            <a:sysClr val="window" lastClr="FFFFFF">
              <a:alpha val="0"/>
            </a:sysClr>
          </a:solidFill>
          <a:ln w="9525" cmpd="sng">
            <a:noFill/>
          </a:ln>
          <a:effectLst/>
        </xdr:spPr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EU-28 total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10.4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GB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million tonnes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43543</xdr:colOff>
      <xdr:row>4</xdr:row>
      <xdr:rowOff>5444</xdr:rowOff>
    </xdr:from>
    <xdr:to>
      <xdr:col>8</xdr:col>
      <xdr:colOff>276343</xdr:colOff>
      <xdr:row>23</xdr:row>
      <xdr:rowOff>61844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21772</xdr:colOff>
      <xdr:row>4</xdr:row>
      <xdr:rowOff>5442</xdr:rowOff>
    </xdr:from>
    <xdr:to>
      <xdr:col>16</xdr:col>
      <xdr:colOff>254572</xdr:colOff>
      <xdr:row>23</xdr:row>
      <xdr:rowOff>61842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40200</xdr:colOff>
      <xdr:row>24</xdr:row>
      <xdr:rowOff>123069</xdr:rowOff>
    </xdr:from>
    <xdr:to>
      <xdr:col>8</xdr:col>
      <xdr:colOff>289236</xdr:colOff>
      <xdr:row>44</xdr:row>
      <xdr:rowOff>24688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139815</xdr:colOff>
      <xdr:row>24</xdr:row>
      <xdr:rowOff>129268</xdr:rowOff>
    </xdr:from>
    <xdr:to>
      <xdr:col>16</xdr:col>
      <xdr:colOff>372615</xdr:colOff>
      <xdr:row>44</xdr:row>
      <xdr:rowOff>30887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91470</xdr:colOff>
      <xdr:row>44</xdr:row>
      <xdr:rowOff>134142</xdr:rowOff>
    </xdr:from>
    <xdr:to>
      <xdr:col>8</xdr:col>
      <xdr:colOff>324270</xdr:colOff>
      <xdr:row>64</xdr:row>
      <xdr:rowOff>38142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56"/>
  <sheetViews>
    <sheetView showGridLines="0" zoomScaleNormal="100" workbookViewId="0">
      <selection activeCell="F77" sqref="F77"/>
    </sheetView>
  </sheetViews>
  <sheetFormatPr defaultColWidth="9.140625" defaultRowHeight="12" x14ac:dyDescent="0.2"/>
  <cols>
    <col min="1" max="1" width="20.7109375" style="1" bestFit="1" customWidth="1"/>
    <col min="2" max="27" width="9.140625" style="1"/>
    <col min="28" max="28" width="13.28515625" style="1" customWidth="1"/>
    <col min="29" max="33" width="9.140625" style="1"/>
    <col min="34" max="34" width="2.7109375" style="1" customWidth="1"/>
    <col min="35" max="16384" width="9.140625" style="1"/>
  </cols>
  <sheetData>
    <row r="1" spans="1:37" x14ac:dyDescent="0.2">
      <c r="B1" s="1" t="s">
        <v>1</v>
      </c>
      <c r="AB1" s="1" t="s">
        <v>1</v>
      </c>
      <c r="AF1" s="29" t="s">
        <v>50</v>
      </c>
    </row>
    <row r="2" spans="1:37" x14ac:dyDescent="0.2">
      <c r="B2" s="3" t="s">
        <v>3</v>
      </c>
      <c r="C2" s="4"/>
      <c r="D2" s="4"/>
      <c r="E2" s="5"/>
      <c r="F2" s="3" t="s">
        <v>4</v>
      </c>
      <c r="G2" s="4"/>
      <c r="H2" s="4"/>
      <c r="I2" s="5"/>
      <c r="J2" s="3" t="s">
        <v>5</v>
      </c>
      <c r="K2" s="4"/>
      <c r="L2" s="4"/>
      <c r="M2" s="5"/>
      <c r="N2" s="3" t="s">
        <v>6</v>
      </c>
      <c r="O2" s="4"/>
      <c r="P2" s="4"/>
      <c r="Q2" s="5"/>
      <c r="R2" s="3" t="s">
        <v>7</v>
      </c>
      <c r="S2" s="4"/>
      <c r="T2" s="4"/>
      <c r="U2" s="5"/>
      <c r="V2" s="3" t="s">
        <v>8</v>
      </c>
      <c r="W2" s="4"/>
      <c r="X2" s="4"/>
      <c r="Y2" s="5"/>
      <c r="AB2" s="1" t="s">
        <v>8</v>
      </c>
    </row>
    <row r="3" spans="1:37" x14ac:dyDescent="0.2">
      <c r="B3" s="7">
        <v>2010</v>
      </c>
      <c r="C3" s="8">
        <v>2011</v>
      </c>
      <c r="D3" s="8">
        <v>2012</v>
      </c>
      <c r="E3" s="9">
        <v>2013</v>
      </c>
      <c r="F3" s="7">
        <v>2010</v>
      </c>
      <c r="G3" s="8">
        <v>2011</v>
      </c>
      <c r="H3" s="8">
        <v>2012</v>
      </c>
      <c r="I3" s="9">
        <v>2013</v>
      </c>
      <c r="J3" s="7">
        <v>2010</v>
      </c>
      <c r="K3" s="8">
        <v>2011</v>
      </c>
      <c r="L3" s="8">
        <v>2012</v>
      </c>
      <c r="M3" s="9">
        <v>2013</v>
      </c>
      <c r="N3" s="7">
        <v>2010</v>
      </c>
      <c r="O3" s="8">
        <v>2011</v>
      </c>
      <c r="P3" s="8">
        <v>2012</v>
      </c>
      <c r="Q3" s="9">
        <v>2013</v>
      </c>
      <c r="R3" s="7">
        <v>2010</v>
      </c>
      <c r="S3" s="8">
        <v>2011</v>
      </c>
      <c r="T3" s="8">
        <v>2012</v>
      </c>
      <c r="U3" s="9">
        <v>2013</v>
      </c>
      <c r="V3" s="7">
        <v>2010</v>
      </c>
      <c r="W3" s="8">
        <v>2011</v>
      </c>
      <c r="X3" s="8">
        <v>2012</v>
      </c>
      <c r="Y3" s="9">
        <v>2013</v>
      </c>
    </row>
    <row r="4" spans="1:37" x14ac:dyDescent="0.2">
      <c r="A4" s="1" t="s">
        <v>47</v>
      </c>
      <c r="B4" s="11">
        <f>SUM(B5:B32)</f>
        <v>16130.572000000002</v>
      </c>
      <c r="C4" s="11">
        <f t="shared" ref="C4:U4" si="0">SUM(C5:C32)</f>
        <v>15984.725699999999</v>
      </c>
      <c r="D4" s="11">
        <f t="shared" si="0"/>
        <v>15034.053399999997</v>
      </c>
      <c r="E4" s="12">
        <f t="shared" si="0"/>
        <v>14858.9018</v>
      </c>
      <c r="F4" s="11">
        <f t="shared" si="0"/>
        <v>5110.0499999999984</v>
      </c>
      <c r="G4" s="11">
        <f t="shared" si="0"/>
        <v>5381.6522300000006</v>
      </c>
      <c r="H4" s="11">
        <f t="shared" si="0"/>
        <v>5139.1759000000011</v>
      </c>
      <c r="I4" s="12">
        <f t="shared" si="0"/>
        <v>5150.8071999999993</v>
      </c>
      <c r="J4" s="11">
        <f t="shared" si="0"/>
        <v>5395.37</v>
      </c>
      <c r="K4" s="11">
        <f t="shared" si="0"/>
        <v>6239.3729999999987</v>
      </c>
      <c r="L4" s="11">
        <f t="shared" si="0"/>
        <v>5889.9897999999994</v>
      </c>
      <c r="M4" s="12">
        <f t="shared" si="0"/>
        <v>5741.8457000000008</v>
      </c>
      <c r="N4" s="11">
        <f t="shared" si="0"/>
        <v>10494.891000000001</v>
      </c>
      <c r="O4" s="11">
        <f t="shared" si="0"/>
        <v>11492.357799999998</v>
      </c>
      <c r="P4" s="11">
        <f t="shared" si="0"/>
        <v>10797.983</v>
      </c>
      <c r="Q4" s="12">
        <f t="shared" si="0"/>
        <v>11982.247800000001</v>
      </c>
      <c r="R4" s="11">
        <f t="shared" si="0"/>
        <v>2685.0590000000002</v>
      </c>
      <c r="S4" s="11">
        <f t="shared" si="0"/>
        <v>2674.6677999999997</v>
      </c>
      <c r="T4" s="11">
        <f t="shared" si="0"/>
        <v>2519.0780000000004</v>
      </c>
      <c r="U4" s="12">
        <f t="shared" si="0"/>
        <v>2585.1679000000004</v>
      </c>
      <c r="V4" s="11">
        <v>11975.071666666667</v>
      </c>
      <c r="W4" s="11">
        <v>11126.223</v>
      </c>
      <c r="X4" s="11">
        <v>11293.926433333332</v>
      </c>
      <c r="Y4" s="12">
        <v>11172.201599999999</v>
      </c>
      <c r="AC4" s="30">
        <v>2010</v>
      </c>
      <c r="AD4" s="30">
        <v>2011</v>
      </c>
      <c r="AE4" s="30">
        <v>2012</v>
      </c>
      <c r="AF4" s="30">
        <v>2013</v>
      </c>
      <c r="AG4" s="30"/>
      <c r="AI4" s="30">
        <v>2013</v>
      </c>
    </row>
    <row r="5" spans="1:37" x14ac:dyDescent="0.2">
      <c r="A5" s="1" t="s">
        <v>9</v>
      </c>
      <c r="B5" s="11">
        <v>227.68</v>
      </c>
      <c r="C5" s="11">
        <v>218.435</v>
      </c>
      <c r="D5" s="11">
        <v>231.82499999999999</v>
      </c>
      <c r="E5" s="14">
        <v>249.8</v>
      </c>
      <c r="F5" s="11">
        <v>314.10000000000002</v>
      </c>
      <c r="G5" s="11">
        <v>317.39999999999998</v>
      </c>
      <c r="H5" s="11">
        <v>317.39999999999998</v>
      </c>
      <c r="I5" s="14">
        <v>317.39999999999998</v>
      </c>
      <c r="J5" s="11">
        <v>80.325000000000003</v>
      </c>
      <c r="K5" s="11">
        <v>74.525000000000006</v>
      </c>
      <c r="L5" s="11">
        <v>74.5</v>
      </c>
      <c r="M5" s="14">
        <v>79.03</v>
      </c>
      <c r="N5" s="11">
        <v>343.98</v>
      </c>
      <c r="O5" s="11">
        <v>228.405</v>
      </c>
      <c r="P5" s="11">
        <v>220.38</v>
      </c>
      <c r="Q5" s="14">
        <v>228.92</v>
      </c>
      <c r="R5" s="11">
        <v>0</v>
      </c>
      <c r="S5" s="11">
        <v>0</v>
      </c>
      <c r="T5" s="11">
        <v>0</v>
      </c>
      <c r="U5" s="14">
        <v>0</v>
      </c>
      <c r="V5" s="11">
        <v>0</v>
      </c>
      <c r="W5" s="11">
        <v>0</v>
      </c>
      <c r="X5" s="11">
        <v>0</v>
      </c>
      <c r="Y5" s="14">
        <v>0</v>
      </c>
      <c r="Z5" s="11"/>
      <c r="AA5" s="11"/>
      <c r="AB5" s="31" t="s">
        <v>15</v>
      </c>
      <c r="AC5" s="11">
        <v>6153.9646666666667</v>
      </c>
      <c r="AD5" s="11">
        <v>5736.1970000000001</v>
      </c>
      <c r="AE5" s="32">
        <v>6128.5540000000001</v>
      </c>
      <c r="AF5" s="33">
        <v>6597.143</v>
      </c>
      <c r="AG5" s="1" t="s">
        <v>48</v>
      </c>
      <c r="AH5" s="11"/>
      <c r="AI5" s="34">
        <v>6597.143</v>
      </c>
      <c r="AJ5" s="11"/>
      <c r="AK5" s="11"/>
    </row>
    <row r="6" spans="1:37" x14ac:dyDescent="0.2">
      <c r="A6" s="1" t="s">
        <v>10</v>
      </c>
      <c r="B6" s="11">
        <v>7.2380000000000004</v>
      </c>
      <c r="C6" s="11">
        <v>15.518000000000001</v>
      </c>
      <c r="D6" s="11">
        <v>13.317</v>
      </c>
      <c r="E6" s="20">
        <v>8.2880000000000003</v>
      </c>
      <c r="F6" s="11">
        <v>18.834</v>
      </c>
      <c r="G6" s="11">
        <v>24.39</v>
      </c>
      <c r="H6" s="11">
        <v>20.763000000000002</v>
      </c>
      <c r="I6" s="20">
        <v>23.123999999999999</v>
      </c>
      <c r="J6" s="11">
        <v>34.652999999999999</v>
      </c>
      <c r="K6" s="11">
        <v>45.631</v>
      </c>
      <c r="L6" s="11">
        <v>32.112000000000002</v>
      </c>
      <c r="M6" s="20">
        <v>32.823</v>
      </c>
      <c r="N6" s="11">
        <v>99.801000000000002</v>
      </c>
      <c r="O6" s="11">
        <v>84.593999999999994</v>
      </c>
      <c r="P6" s="11">
        <v>118.709</v>
      </c>
      <c r="Q6" s="20">
        <v>121.803</v>
      </c>
      <c r="R6" s="11">
        <v>1.802</v>
      </c>
      <c r="S6" s="11">
        <v>2.0910000000000002</v>
      </c>
      <c r="T6" s="11">
        <v>1.5609999999999999</v>
      </c>
      <c r="U6" s="20">
        <v>2.29</v>
      </c>
      <c r="V6" s="11">
        <v>0</v>
      </c>
      <c r="W6" s="11">
        <v>0</v>
      </c>
      <c r="X6" s="11">
        <v>0</v>
      </c>
      <c r="Y6" s="20">
        <v>0</v>
      </c>
      <c r="Z6" s="11"/>
      <c r="AA6" s="11"/>
      <c r="AB6" s="35" t="s">
        <v>18</v>
      </c>
      <c r="AC6" s="11">
        <v>4294.6289999999999</v>
      </c>
      <c r="AD6" s="11">
        <v>3805.5909999999999</v>
      </c>
      <c r="AE6" s="36" t="s">
        <v>52</v>
      </c>
      <c r="AF6" s="32">
        <v>3121.3533000000002</v>
      </c>
      <c r="AI6" s="34">
        <v>3121.3533000000002</v>
      </c>
      <c r="AK6" s="11"/>
    </row>
    <row r="7" spans="1:37" x14ac:dyDescent="0.2">
      <c r="A7" s="1" t="s">
        <v>11</v>
      </c>
      <c r="B7" s="11">
        <v>15</v>
      </c>
      <c r="C7" s="11">
        <v>13.24</v>
      </c>
      <c r="D7" s="11">
        <v>13.24</v>
      </c>
      <c r="E7" s="20">
        <v>12.5</v>
      </c>
      <c r="F7" s="11">
        <v>104.83</v>
      </c>
      <c r="G7" s="11">
        <v>107.24</v>
      </c>
      <c r="H7" s="11">
        <v>84.86</v>
      </c>
      <c r="I7" s="20">
        <v>96.62</v>
      </c>
      <c r="J7" s="11">
        <v>52.27</v>
      </c>
      <c r="K7" s="11">
        <v>62.94</v>
      </c>
      <c r="L7" s="11">
        <v>47.76</v>
      </c>
      <c r="M7" s="20">
        <v>48.36</v>
      </c>
      <c r="N7" s="11">
        <v>24.19</v>
      </c>
      <c r="O7" s="11">
        <v>26.51</v>
      </c>
      <c r="P7" s="11">
        <v>18.73</v>
      </c>
      <c r="Q7" s="20">
        <v>31.18</v>
      </c>
      <c r="R7" s="11">
        <v>0</v>
      </c>
      <c r="S7" s="11">
        <v>0</v>
      </c>
      <c r="T7" s="11">
        <v>0</v>
      </c>
      <c r="U7" s="20">
        <v>0</v>
      </c>
      <c r="V7" s="11">
        <v>0</v>
      </c>
      <c r="W7" s="11">
        <v>0</v>
      </c>
      <c r="X7" s="11">
        <v>0</v>
      </c>
      <c r="Y7" s="20">
        <v>0</v>
      </c>
      <c r="Z7" s="11"/>
      <c r="AA7" s="11"/>
      <c r="AB7" s="35" t="s">
        <v>14</v>
      </c>
      <c r="AC7" s="11">
        <v>1074.3800000000001</v>
      </c>
      <c r="AD7" s="11">
        <v>1101.6969999999999</v>
      </c>
      <c r="AE7" s="37">
        <v>951.31</v>
      </c>
      <c r="AF7" s="38" t="s">
        <v>49</v>
      </c>
      <c r="AH7" s="11"/>
      <c r="AI7" s="39">
        <v>951.31</v>
      </c>
      <c r="AJ7" s="40" t="s">
        <v>51</v>
      </c>
      <c r="AK7" s="11"/>
    </row>
    <row r="8" spans="1:37" x14ac:dyDescent="0.2">
      <c r="A8" s="1" t="s">
        <v>12</v>
      </c>
      <c r="B8" s="11">
        <v>73.284999999999997</v>
      </c>
      <c r="C8" s="11">
        <v>76.718000000000004</v>
      </c>
      <c r="D8" s="11">
        <v>61.188000000000002</v>
      </c>
      <c r="E8" s="20">
        <v>69.257999999999996</v>
      </c>
      <c r="F8" s="11">
        <v>553.97199999999998</v>
      </c>
      <c r="G8" s="11">
        <v>533.71699999999998</v>
      </c>
      <c r="H8" s="11">
        <v>592.76099999999997</v>
      </c>
      <c r="I8" s="20">
        <v>583.58699999999999</v>
      </c>
      <c r="J8" s="11">
        <v>387.11399999999998</v>
      </c>
      <c r="K8" s="11">
        <v>505.59399999999999</v>
      </c>
      <c r="L8" s="11">
        <v>588.28099999999995</v>
      </c>
      <c r="M8" s="20">
        <v>492.839</v>
      </c>
      <c r="N8" s="11">
        <v>834.96</v>
      </c>
      <c r="O8" s="11">
        <v>898.44799999999998</v>
      </c>
      <c r="P8" s="11">
        <v>972.40499999999997</v>
      </c>
      <c r="Q8" s="20">
        <v>803.78399999999999</v>
      </c>
      <c r="R8" s="11">
        <v>0</v>
      </c>
      <c r="S8" s="11">
        <v>0</v>
      </c>
      <c r="T8" s="11">
        <v>0</v>
      </c>
      <c r="U8" s="20">
        <v>0</v>
      </c>
      <c r="V8" s="11">
        <v>0</v>
      </c>
      <c r="W8" s="11">
        <v>0</v>
      </c>
      <c r="X8" s="11">
        <v>0</v>
      </c>
      <c r="Y8" s="20">
        <v>0</v>
      </c>
      <c r="Z8" s="11"/>
      <c r="AA8" s="11"/>
      <c r="AB8" s="35" t="s">
        <v>28</v>
      </c>
      <c r="AC8" s="11">
        <v>241.05199999999999</v>
      </c>
      <c r="AD8" s="11">
        <v>260</v>
      </c>
      <c r="AE8" s="11">
        <v>258.06799999999998</v>
      </c>
      <c r="AF8" s="41">
        <v>288.85400000000004</v>
      </c>
      <c r="AH8" s="11"/>
      <c r="AI8" s="34">
        <v>288.85400000000004</v>
      </c>
      <c r="AK8" s="11"/>
    </row>
    <row r="9" spans="1:37" x14ac:dyDescent="0.2">
      <c r="A9" s="1" t="s">
        <v>13</v>
      </c>
      <c r="B9" s="11">
        <v>0</v>
      </c>
      <c r="C9" s="11">
        <v>0</v>
      </c>
      <c r="D9" s="11">
        <v>0</v>
      </c>
      <c r="E9" s="20">
        <v>1.5</v>
      </c>
      <c r="F9" s="11">
        <v>16.7</v>
      </c>
      <c r="G9" s="11">
        <v>18.8</v>
      </c>
      <c r="H9" s="11">
        <v>12.2</v>
      </c>
      <c r="I9" s="20">
        <v>14.7</v>
      </c>
      <c r="J9" s="11">
        <v>0</v>
      </c>
      <c r="K9" s="11">
        <v>0</v>
      </c>
      <c r="L9" s="11">
        <v>0</v>
      </c>
      <c r="M9" s="20">
        <v>0</v>
      </c>
      <c r="N9" s="11">
        <v>0.6</v>
      </c>
      <c r="O9" s="11">
        <v>1.9</v>
      </c>
      <c r="P9" s="11">
        <v>1</v>
      </c>
      <c r="Q9" s="20">
        <v>4.5</v>
      </c>
      <c r="R9" s="11">
        <v>0</v>
      </c>
      <c r="S9" s="11">
        <v>0</v>
      </c>
      <c r="T9" s="11">
        <v>0</v>
      </c>
      <c r="U9" s="20">
        <v>0</v>
      </c>
      <c r="V9" s="15">
        <v>0</v>
      </c>
      <c r="W9" s="15">
        <v>0</v>
      </c>
      <c r="X9" s="15">
        <v>0</v>
      </c>
      <c r="Y9" s="20">
        <v>0</v>
      </c>
      <c r="Z9" s="11"/>
      <c r="AA9" s="11"/>
      <c r="AB9" s="35" t="s">
        <v>19</v>
      </c>
      <c r="AC9" s="11">
        <v>113.262</v>
      </c>
      <c r="AD9" s="11">
        <v>128.76</v>
      </c>
      <c r="AE9" s="11">
        <v>108.37</v>
      </c>
      <c r="AF9" s="32">
        <v>121.29</v>
      </c>
      <c r="AI9" s="34">
        <v>121.29</v>
      </c>
      <c r="AK9" s="11"/>
    </row>
    <row r="10" spans="1:37" x14ac:dyDescent="0.2">
      <c r="A10" s="1" t="s">
        <v>14</v>
      </c>
      <c r="B10" s="11">
        <v>1406.232</v>
      </c>
      <c r="C10" s="11">
        <v>1169.9159999999999</v>
      </c>
      <c r="D10" s="11">
        <v>979.62</v>
      </c>
      <c r="E10" s="42">
        <v>979.62</v>
      </c>
      <c r="F10" s="11">
        <v>43.636000000000003</v>
      </c>
      <c r="G10" s="11">
        <v>54.769530000000003</v>
      </c>
      <c r="H10" s="11">
        <v>53.33</v>
      </c>
      <c r="I10" s="43">
        <v>53.33</v>
      </c>
      <c r="J10" s="11">
        <v>188.18100000000001</v>
      </c>
      <c r="K10" s="11">
        <v>243.1251</v>
      </c>
      <c r="L10" s="11">
        <v>249.61</v>
      </c>
      <c r="M10" s="43">
        <v>249.61</v>
      </c>
      <c r="N10" s="11">
        <v>207.1</v>
      </c>
      <c r="O10" s="11">
        <v>235.8</v>
      </c>
      <c r="P10" s="11">
        <v>191.03</v>
      </c>
      <c r="Q10" s="43">
        <v>191.03</v>
      </c>
      <c r="R10" s="11">
        <v>596.39</v>
      </c>
      <c r="S10" s="11">
        <v>541.70000000000005</v>
      </c>
      <c r="T10" s="11">
        <v>575.80999999999995</v>
      </c>
      <c r="U10" s="43">
        <v>575.80999999999995</v>
      </c>
      <c r="V10" s="44">
        <v>1074.3800000000001</v>
      </c>
      <c r="W10" s="44">
        <v>1101.6969999999999</v>
      </c>
      <c r="X10" s="44">
        <v>951.31</v>
      </c>
      <c r="Y10" s="45">
        <v>951.31</v>
      </c>
      <c r="Z10" s="11"/>
      <c r="AA10" s="11"/>
      <c r="AB10" s="35" t="s">
        <v>38</v>
      </c>
      <c r="AC10" s="11">
        <v>55.34</v>
      </c>
      <c r="AD10" s="11">
        <v>41.9</v>
      </c>
      <c r="AE10" s="41">
        <v>50.8</v>
      </c>
      <c r="AF10" s="11" t="s">
        <v>49</v>
      </c>
      <c r="AI10" s="34">
        <v>50.8</v>
      </c>
      <c r="AK10" s="11"/>
    </row>
    <row r="11" spans="1:37" x14ac:dyDescent="0.2">
      <c r="A11" s="1" t="s">
        <v>15</v>
      </c>
      <c r="B11" s="11">
        <v>4312.7089999999998</v>
      </c>
      <c r="C11" s="11">
        <v>3864.12</v>
      </c>
      <c r="D11" s="11">
        <v>4046.413</v>
      </c>
      <c r="E11" s="20">
        <v>3776.7950000000001</v>
      </c>
      <c r="F11" s="11">
        <v>424.31099999999998</v>
      </c>
      <c r="G11" s="11">
        <v>400.62799999999999</v>
      </c>
      <c r="H11" s="11">
        <v>370.26</v>
      </c>
      <c r="I11" s="20">
        <v>372.714</v>
      </c>
      <c r="J11" s="11">
        <v>1105.1310000000001</v>
      </c>
      <c r="K11" s="11">
        <v>1307.5309999999999</v>
      </c>
      <c r="L11" s="11">
        <v>1169.7249999999999</v>
      </c>
      <c r="M11" s="20">
        <v>1214.501</v>
      </c>
      <c r="N11" s="11">
        <v>646.26400000000001</v>
      </c>
      <c r="O11" s="11">
        <v>670.28399999999999</v>
      </c>
      <c r="P11" s="11">
        <v>481.51600000000002</v>
      </c>
      <c r="Q11" s="20">
        <v>545.98</v>
      </c>
      <c r="R11" s="11">
        <v>757.34</v>
      </c>
      <c r="S11" s="11">
        <v>802.39099999999996</v>
      </c>
      <c r="T11" s="11">
        <v>736.56899999999996</v>
      </c>
      <c r="U11" s="20">
        <v>820.13900000000001</v>
      </c>
      <c r="V11" s="46">
        <v>6153.9646666666667</v>
      </c>
      <c r="W11" s="44">
        <v>5736.1970000000001</v>
      </c>
      <c r="X11" s="44">
        <v>6128.5540000000001</v>
      </c>
      <c r="Y11" s="47">
        <v>6597.143</v>
      </c>
      <c r="Z11" s="11"/>
      <c r="AA11" s="11"/>
      <c r="AB11" s="35" t="s">
        <v>16</v>
      </c>
      <c r="AC11" s="11">
        <v>40.465000000000003</v>
      </c>
      <c r="AD11" s="11">
        <v>50.328000000000003</v>
      </c>
      <c r="AE11" s="48">
        <v>54.8</v>
      </c>
      <c r="AF11" s="49">
        <v>39.951300000000003</v>
      </c>
      <c r="AI11" s="34">
        <v>39.951300000000003</v>
      </c>
      <c r="AK11" s="11"/>
    </row>
    <row r="12" spans="1:37" x14ac:dyDescent="0.2">
      <c r="A12" s="1" t="s">
        <v>16</v>
      </c>
      <c r="B12" s="11">
        <v>808.35599999999999</v>
      </c>
      <c r="C12" s="11">
        <v>845.00469999999996</v>
      </c>
      <c r="D12" s="11">
        <v>763.47540000000004</v>
      </c>
      <c r="E12" s="20">
        <v>775.62760000000003</v>
      </c>
      <c r="F12" s="11">
        <v>541.66600000000005</v>
      </c>
      <c r="G12" s="11">
        <v>604.17669999999998</v>
      </c>
      <c r="H12" s="11">
        <v>541.16790000000003</v>
      </c>
      <c r="I12" s="20">
        <v>534.36919999999998</v>
      </c>
      <c r="J12" s="11">
        <v>351.5</v>
      </c>
      <c r="K12" s="11">
        <v>358.41289999999998</v>
      </c>
      <c r="L12" s="11">
        <v>411.61380000000003</v>
      </c>
      <c r="M12" s="20">
        <v>416.61880000000002</v>
      </c>
      <c r="N12" s="11">
        <v>1711.23</v>
      </c>
      <c r="O12" s="11">
        <v>1858.8813</v>
      </c>
      <c r="P12" s="11">
        <v>1382.9</v>
      </c>
      <c r="Q12" s="20">
        <v>2121.4405999999999</v>
      </c>
      <c r="R12" s="11">
        <v>162.001</v>
      </c>
      <c r="S12" s="11">
        <v>142.76679999999999</v>
      </c>
      <c r="T12" s="11">
        <v>140.4</v>
      </c>
      <c r="U12" s="20">
        <v>126.748</v>
      </c>
      <c r="V12" s="44">
        <v>40.465000000000003</v>
      </c>
      <c r="W12" s="44">
        <v>50.328000000000003</v>
      </c>
      <c r="X12" s="44">
        <v>54.8</v>
      </c>
      <c r="Y12" s="47">
        <v>39.951300000000003</v>
      </c>
      <c r="Z12" s="11"/>
      <c r="AA12" s="11"/>
      <c r="AB12" s="35" t="s">
        <v>24</v>
      </c>
      <c r="AC12" s="11">
        <v>1.9790000000000001</v>
      </c>
      <c r="AD12" s="50" t="s">
        <v>52</v>
      </c>
      <c r="AE12" s="37">
        <v>1.5</v>
      </c>
      <c r="AF12" s="11" t="s">
        <v>49</v>
      </c>
      <c r="AI12" s="39">
        <v>1.5</v>
      </c>
      <c r="AJ12" s="40" t="s">
        <v>51</v>
      </c>
      <c r="AK12" s="11"/>
    </row>
    <row r="13" spans="1:37" x14ac:dyDescent="0.2">
      <c r="A13" s="1" t="s">
        <v>17</v>
      </c>
      <c r="B13" s="11">
        <v>4.6630000000000003</v>
      </c>
      <c r="C13" s="11">
        <v>4.6630000000000003</v>
      </c>
      <c r="D13" s="11">
        <v>4.6630000000000003</v>
      </c>
      <c r="E13" s="20">
        <v>4.6630000000000003</v>
      </c>
      <c r="F13" s="11">
        <v>32.524999999999999</v>
      </c>
      <c r="G13" s="11">
        <v>39.03</v>
      </c>
      <c r="H13" s="11">
        <v>33.372</v>
      </c>
      <c r="I13" s="20">
        <v>37.08</v>
      </c>
      <c r="J13" s="11">
        <v>3.6469999999999998</v>
      </c>
      <c r="K13" s="11">
        <v>3.8290000000000002</v>
      </c>
      <c r="L13" s="11">
        <v>3.6469999999999998</v>
      </c>
      <c r="M13" s="20">
        <v>3.6469999999999998</v>
      </c>
      <c r="N13" s="50" t="s">
        <v>52</v>
      </c>
      <c r="O13" s="50" t="s">
        <v>52</v>
      </c>
      <c r="P13" s="50" t="s">
        <v>52</v>
      </c>
      <c r="Q13" s="20">
        <v>15.244</v>
      </c>
      <c r="R13" s="11">
        <v>0</v>
      </c>
      <c r="S13" s="11">
        <v>0</v>
      </c>
      <c r="T13" s="11">
        <v>0</v>
      </c>
      <c r="U13" s="20">
        <v>0</v>
      </c>
      <c r="V13" s="15">
        <v>0</v>
      </c>
      <c r="W13" s="15">
        <v>0</v>
      </c>
      <c r="X13" s="15">
        <v>0</v>
      </c>
      <c r="Y13" s="20">
        <v>0</v>
      </c>
      <c r="Z13" s="11"/>
      <c r="AA13" s="11"/>
      <c r="AC13" s="11"/>
      <c r="AD13" s="11"/>
      <c r="AE13" s="11"/>
      <c r="AF13" s="11"/>
      <c r="AG13" s="11"/>
      <c r="AI13" s="51">
        <f t="shared" ref="AI13" si="1">SUM(AI5:AI12)</f>
        <v>11172.2016</v>
      </c>
      <c r="AK13" s="11"/>
    </row>
    <row r="14" spans="1:37" x14ac:dyDescent="0.2">
      <c r="A14" s="1" t="s">
        <v>18</v>
      </c>
      <c r="B14" s="11">
        <v>6024.7809999999999</v>
      </c>
      <c r="C14" s="11">
        <v>5961.5280000000002</v>
      </c>
      <c r="D14" s="11">
        <v>5131.9769999999999</v>
      </c>
      <c r="E14" s="20">
        <v>5234.6252000000004</v>
      </c>
      <c r="F14" s="11">
        <v>489.17099999999999</v>
      </c>
      <c r="G14" s="11">
        <v>542.65</v>
      </c>
      <c r="H14" s="11">
        <v>482.30200000000002</v>
      </c>
      <c r="I14" s="20">
        <v>491.584</v>
      </c>
      <c r="J14" s="11">
        <v>380.85500000000002</v>
      </c>
      <c r="K14" s="11">
        <v>413.79300000000001</v>
      </c>
      <c r="L14" s="11">
        <v>337.45</v>
      </c>
      <c r="M14" s="20">
        <v>351.03089999999997</v>
      </c>
      <c r="N14" s="11">
        <v>2204.9720000000002</v>
      </c>
      <c r="O14" s="11">
        <v>2411.2020000000002</v>
      </c>
      <c r="P14" s="11">
        <v>2048.904</v>
      </c>
      <c r="Q14" s="20">
        <v>2216.9632000000001</v>
      </c>
      <c r="R14" s="11">
        <v>1017.546</v>
      </c>
      <c r="S14" s="11">
        <v>1025.904</v>
      </c>
      <c r="T14" s="11">
        <v>949.62099999999998</v>
      </c>
      <c r="U14" s="20">
        <v>917.96289999999999</v>
      </c>
      <c r="V14" s="44">
        <v>4294.6289999999999</v>
      </c>
      <c r="W14" s="44">
        <v>3805.5909999999999</v>
      </c>
      <c r="X14" s="52" t="s">
        <v>52</v>
      </c>
      <c r="Y14" s="47">
        <v>3121.3533000000002</v>
      </c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x14ac:dyDescent="0.2">
      <c r="A15" s="1" t="s">
        <v>19</v>
      </c>
      <c r="B15" s="11">
        <v>18.315000000000001</v>
      </c>
      <c r="C15" s="11">
        <v>17.170999999999999</v>
      </c>
      <c r="D15" s="11">
        <v>15.792</v>
      </c>
      <c r="E15" s="20">
        <v>13.465999999999999</v>
      </c>
      <c r="F15" s="11">
        <v>1.909</v>
      </c>
      <c r="G15" s="11">
        <v>1.891</v>
      </c>
      <c r="H15" s="11">
        <v>1.855</v>
      </c>
      <c r="I15" s="20">
        <v>2.5910000000000002</v>
      </c>
      <c r="J15" s="11">
        <v>7.2409999999999997</v>
      </c>
      <c r="K15" s="11">
        <v>7.431</v>
      </c>
      <c r="L15" s="11">
        <v>7.23</v>
      </c>
      <c r="M15" s="20">
        <v>7.548</v>
      </c>
      <c r="N15" s="11">
        <v>6.95</v>
      </c>
      <c r="O15" s="11">
        <v>7.1210000000000004</v>
      </c>
      <c r="P15" s="11">
        <v>6.8419999999999996</v>
      </c>
      <c r="Q15" s="20">
        <v>6.98</v>
      </c>
      <c r="R15" s="11">
        <v>2.1190000000000002</v>
      </c>
      <c r="S15" s="11">
        <v>2.2120000000000002</v>
      </c>
      <c r="T15" s="11">
        <v>2.1120000000000001</v>
      </c>
      <c r="U15" s="20">
        <v>2.1659999999999999</v>
      </c>
      <c r="V15" s="44">
        <v>113.262</v>
      </c>
      <c r="W15" s="44">
        <v>128.76</v>
      </c>
      <c r="X15" s="44">
        <v>108.37</v>
      </c>
      <c r="Y15" s="47">
        <v>121.29</v>
      </c>
      <c r="Z15" s="11"/>
      <c r="AA15" s="11"/>
      <c r="AB15" s="11"/>
      <c r="AC15" s="11"/>
      <c r="AD15" s="11"/>
      <c r="AE15" s="11"/>
      <c r="AF15" s="11" t="s">
        <v>53</v>
      </c>
      <c r="AJ15" s="11"/>
      <c r="AK15" s="11"/>
    </row>
    <row r="16" spans="1:37" x14ac:dyDescent="0.2">
      <c r="A16" s="1" t="s">
        <v>20</v>
      </c>
      <c r="B16" s="11">
        <v>0</v>
      </c>
      <c r="C16" s="11">
        <v>0</v>
      </c>
      <c r="D16" s="11">
        <v>5.7</v>
      </c>
      <c r="E16" s="20">
        <v>6.4</v>
      </c>
      <c r="F16" s="11">
        <v>17.2</v>
      </c>
      <c r="G16" s="11">
        <v>19.399999999999999</v>
      </c>
      <c r="H16" s="11">
        <v>11.4</v>
      </c>
      <c r="I16" s="20">
        <v>13.9</v>
      </c>
      <c r="J16" s="11">
        <v>8.1</v>
      </c>
      <c r="K16" s="11">
        <v>10.1</v>
      </c>
      <c r="L16" s="11">
        <v>6.6</v>
      </c>
      <c r="M16" s="20">
        <v>4.5</v>
      </c>
      <c r="N16" s="11">
        <v>10.3</v>
      </c>
      <c r="O16" s="11">
        <v>7.5</v>
      </c>
      <c r="P16" s="11">
        <v>9.4</v>
      </c>
      <c r="Q16" s="20">
        <v>14.8</v>
      </c>
      <c r="R16" s="11">
        <v>0</v>
      </c>
      <c r="S16" s="11">
        <v>0</v>
      </c>
      <c r="T16" s="11">
        <v>0</v>
      </c>
      <c r="U16" s="20">
        <v>0</v>
      </c>
      <c r="V16" s="15">
        <v>0</v>
      </c>
      <c r="W16" s="15">
        <v>0</v>
      </c>
      <c r="X16" s="15">
        <v>0</v>
      </c>
      <c r="Y16" s="20">
        <v>0</v>
      </c>
      <c r="Z16" s="11"/>
      <c r="AA16" s="11"/>
      <c r="AB16" s="11"/>
      <c r="AC16" s="11"/>
      <c r="AD16" s="11"/>
      <c r="AE16" s="11"/>
      <c r="AF16" s="1" t="s">
        <v>54</v>
      </c>
      <c r="AK16" s="11"/>
    </row>
    <row r="17" spans="1:37" x14ac:dyDescent="0.2">
      <c r="A17" s="1" t="s">
        <v>21</v>
      </c>
      <c r="B17" s="11">
        <v>13.6</v>
      </c>
      <c r="C17" s="11">
        <v>14.6</v>
      </c>
      <c r="D17" s="11">
        <v>11.5</v>
      </c>
      <c r="E17" s="20">
        <v>12.2</v>
      </c>
      <c r="F17" s="11">
        <v>37.700000000000003</v>
      </c>
      <c r="G17" s="11">
        <v>64.2</v>
      </c>
      <c r="H17" s="11">
        <v>60.2</v>
      </c>
      <c r="I17" s="20">
        <v>52.2</v>
      </c>
      <c r="J17" s="11">
        <v>16.899999999999999</v>
      </c>
      <c r="K17" s="11">
        <v>21.4</v>
      </c>
      <c r="L17" s="11">
        <v>24.5</v>
      </c>
      <c r="M17" s="20">
        <v>23.2</v>
      </c>
      <c r="N17" s="11">
        <v>29.2</v>
      </c>
      <c r="O17" s="11">
        <v>43.5</v>
      </c>
      <c r="P17" s="11">
        <v>63.8</v>
      </c>
      <c r="Q17" s="20">
        <v>56.2</v>
      </c>
      <c r="R17" s="11">
        <v>0</v>
      </c>
      <c r="S17" s="11">
        <v>0</v>
      </c>
      <c r="T17" s="11">
        <v>0</v>
      </c>
      <c r="U17" s="20">
        <v>0</v>
      </c>
      <c r="V17" s="15">
        <v>0</v>
      </c>
      <c r="W17" s="15">
        <v>0</v>
      </c>
      <c r="X17" s="15">
        <v>0</v>
      </c>
      <c r="Y17" s="20">
        <v>0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K17" s="11"/>
    </row>
    <row r="18" spans="1:37" x14ac:dyDescent="0.2">
      <c r="A18" s="1" t="s">
        <v>22</v>
      </c>
      <c r="B18" s="11">
        <v>7.0999999999999994E-2</v>
      </c>
      <c r="C18" s="11">
        <v>6.4000000000000001E-2</v>
      </c>
      <c r="D18" s="11">
        <v>9.6000000000000002E-2</v>
      </c>
      <c r="E18" s="20">
        <v>0.104</v>
      </c>
      <c r="F18" s="11">
        <v>0.47799999999999998</v>
      </c>
      <c r="G18" s="11">
        <v>0.23100000000000001</v>
      </c>
      <c r="H18" s="11">
        <v>0.498</v>
      </c>
      <c r="I18" s="20">
        <v>0.93500000000000005</v>
      </c>
      <c r="J18" s="11">
        <v>0.04</v>
      </c>
      <c r="K18" s="11">
        <v>7.4999999999999997E-2</v>
      </c>
      <c r="L18" s="11">
        <v>9.6000000000000002E-2</v>
      </c>
      <c r="M18" s="20">
        <v>0.13800000000000001</v>
      </c>
      <c r="N18" s="11">
        <v>2.6469999999999998</v>
      </c>
      <c r="O18" s="11">
        <v>2.13</v>
      </c>
      <c r="P18" s="11">
        <v>1.8160000000000001</v>
      </c>
      <c r="Q18" s="20">
        <v>1.9259999999999999</v>
      </c>
      <c r="R18" s="11">
        <v>0</v>
      </c>
      <c r="S18" s="11">
        <v>0</v>
      </c>
      <c r="T18" s="11">
        <v>0</v>
      </c>
      <c r="U18" s="20">
        <v>0</v>
      </c>
      <c r="V18" s="15">
        <v>0</v>
      </c>
      <c r="W18" s="15">
        <v>0</v>
      </c>
      <c r="X18" s="15">
        <v>0</v>
      </c>
      <c r="Y18" s="20">
        <v>0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1:37" x14ac:dyDescent="0.2">
      <c r="A19" s="1" t="s">
        <v>23</v>
      </c>
      <c r="B19" s="11">
        <v>134.274</v>
      </c>
      <c r="C19" s="11">
        <v>165.214</v>
      </c>
      <c r="D19" s="11">
        <v>110</v>
      </c>
      <c r="E19" s="20">
        <v>138.1</v>
      </c>
      <c r="F19" s="11">
        <v>58.531999999999996</v>
      </c>
      <c r="G19" s="11">
        <v>62.110999999999997</v>
      </c>
      <c r="H19" s="11">
        <v>51.3</v>
      </c>
      <c r="I19" s="20">
        <v>63.4</v>
      </c>
      <c r="J19" s="11">
        <v>40.895000000000003</v>
      </c>
      <c r="K19" s="11">
        <v>50.448999999999998</v>
      </c>
      <c r="L19" s="11">
        <v>43.7</v>
      </c>
      <c r="M19" s="20">
        <v>62</v>
      </c>
      <c r="N19" s="11">
        <v>496.916</v>
      </c>
      <c r="O19" s="11">
        <v>234.971</v>
      </c>
      <c r="P19" s="11">
        <v>614</v>
      </c>
      <c r="Q19" s="20">
        <v>552.4</v>
      </c>
      <c r="R19" s="11">
        <v>52.911999999999999</v>
      </c>
      <c r="S19" s="11">
        <v>43.133000000000003</v>
      </c>
      <c r="T19" s="11">
        <v>17.7</v>
      </c>
      <c r="U19" s="20">
        <v>42.3</v>
      </c>
      <c r="V19" s="15">
        <v>0</v>
      </c>
      <c r="W19" s="15">
        <v>0</v>
      </c>
      <c r="X19" s="15">
        <v>0</v>
      </c>
      <c r="Y19" s="20">
        <v>0</v>
      </c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x14ac:dyDescent="0.2">
      <c r="A20" s="1" t="s">
        <v>24</v>
      </c>
      <c r="B20" s="11">
        <v>14.571999999999999</v>
      </c>
      <c r="C20" s="11">
        <v>13.952999999999999</v>
      </c>
      <c r="D20" s="11">
        <v>11.141999999999999</v>
      </c>
      <c r="E20" s="20">
        <v>12.287000000000001</v>
      </c>
      <c r="F20" s="11">
        <v>1.365</v>
      </c>
      <c r="G20" s="11">
        <v>1.327</v>
      </c>
      <c r="H20" s="11">
        <v>0.98099999999999998</v>
      </c>
      <c r="I20" s="20">
        <v>1.3069999999999999</v>
      </c>
      <c r="J20" s="11">
        <v>9.3360000000000003</v>
      </c>
      <c r="K20" s="11">
        <v>8.7149999999999999</v>
      </c>
      <c r="L20" s="11">
        <v>7.1879999999999997</v>
      </c>
      <c r="M20" s="20">
        <v>8.2870000000000008</v>
      </c>
      <c r="N20" s="11">
        <v>0.05</v>
      </c>
      <c r="O20" s="11">
        <v>4.2000000000000003E-2</v>
      </c>
      <c r="P20" s="11">
        <v>2.7E-2</v>
      </c>
      <c r="Q20" s="20">
        <v>3.5000000000000003E-2</v>
      </c>
      <c r="R20" s="11">
        <v>0.81399999999999995</v>
      </c>
      <c r="S20" s="11">
        <v>1.4410000000000001</v>
      </c>
      <c r="T20" s="11">
        <v>0.66300000000000003</v>
      </c>
      <c r="U20" s="20">
        <v>0.54700000000000004</v>
      </c>
      <c r="V20" s="44">
        <v>1.9790000000000001</v>
      </c>
      <c r="W20" s="53" t="s">
        <v>52</v>
      </c>
      <c r="X20" s="44">
        <v>1.5</v>
      </c>
      <c r="Y20" s="45">
        <v>1.5</v>
      </c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pans="1:37" x14ac:dyDescent="0.2">
      <c r="A21" s="1" t="s">
        <v>25</v>
      </c>
      <c r="B21" s="11">
        <v>765</v>
      </c>
      <c r="C21" s="11">
        <v>815</v>
      </c>
      <c r="D21" s="11">
        <v>805</v>
      </c>
      <c r="E21" s="20">
        <v>855</v>
      </c>
      <c r="F21" s="11">
        <v>511</v>
      </c>
      <c r="G21" s="11">
        <v>482</v>
      </c>
      <c r="H21" s="11">
        <v>511</v>
      </c>
      <c r="I21" s="20">
        <v>555</v>
      </c>
      <c r="J21" s="11">
        <v>1328</v>
      </c>
      <c r="K21" s="11">
        <v>1541</v>
      </c>
      <c r="L21" s="11">
        <v>1353</v>
      </c>
      <c r="M21" s="20">
        <v>1310</v>
      </c>
      <c r="N21" s="11">
        <v>340</v>
      </c>
      <c r="O21" s="11">
        <v>418</v>
      </c>
      <c r="P21" s="11">
        <v>281</v>
      </c>
      <c r="Q21" s="20">
        <v>314</v>
      </c>
      <c r="R21" s="11">
        <v>0</v>
      </c>
      <c r="S21" s="11">
        <v>0</v>
      </c>
      <c r="T21" s="11">
        <v>0</v>
      </c>
      <c r="U21" s="20">
        <v>0</v>
      </c>
      <c r="V21" s="15">
        <v>0</v>
      </c>
      <c r="W21" s="15">
        <v>0</v>
      </c>
      <c r="X21" s="15">
        <v>0</v>
      </c>
      <c r="Y21" s="20">
        <v>0</v>
      </c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pans="1:37" x14ac:dyDescent="0.2">
      <c r="A22" s="1" t="s">
        <v>26</v>
      </c>
      <c r="B22" s="11">
        <v>44.241</v>
      </c>
      <c r="C22" s="11">
        <v>50.389000000000003</v>
      </c>
      <c r="D22" s="11">
        <v>52.031999999999996</v>
      </c>
      <c r="E22" s="20">
        <v>53.326999999999998</v>
      </c>
      <c r="F22" s="11">
        <v>85.631</v>
      </c>
      <c r="G22" s="11">
        <v>109.044</v>
      </c>
      <c r="H22" s="11">
        <v>98.272000000000006</v>
      </c>
      <c r="I22" s="20">
        <v>95.501000000000005</v>
      </c>
      <c r="J22" s="11">
        <v>154.10499999999999</v>
      </c>
      <c r="K22" s="11">
        <v>200.49700000000001</v>
      </c>
      <c r="L22" s="11">
        <v>135.38200000000001</v>
      </c>
      <c r="M22" s="20">
        <v>143.96199999999999</v>
      </c>
      <c r="N22" s="11">
        <v>270.80500000000001</v>
      </c>
      <c r="O22" s="11">
        <v>302.81</v>
      </c>
      <c r="P22" s="11">
        <v>262.108</v>
      </c>
      <c r="Q22" s="20">
        <v>234.58500000000001</v>
      </c>
      <c r="R22" s="11">
        <v>2.883</v>
      </c>
      <c r="S22" s="11">
        <v>3.3410000000000002</v>
      </c>
      <c r="T22" s="11">
        <v>2.6619999999999999</v>
      </c>
      <c r="U22" s="20">
        <v>2.8570000000000002</v>
      </c>
      <c r="V22" s="15">
        <v>0</v>
      </c>
      <c r="W22" s="15">
        <v>0</v>
      </c>
      <c r="X22" s="15">
        <v>0</v>
      </c>
      <c r="Y22" s="20">
        <v>0</v>
      </c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spans="1:37" x14ac:dyDescent="0.2">
      <c r="A23" s="1" t="s">
        <v>27</v>
      </c>
      <c r="B23" s="11">
        <v>249.744</v>
      </c>
      <c r="C23" s="11">
        <v>712.3</v>
      </c>
      <c r="D23" s="11">
        <v>758.9</v>
      </c>
      <c r="E23" s="20">
        <v>761.5</v>
      </c>
      <c r="F23" s="11">
        <v>814.93200000000002</v>
      </c>
      <c r="G23" s="11">
        <v>887.4</v>
      </c>
      <c r="H23" s="11">
        <v>834.7</v>
      </c>
      <c r="I23" s="20">
        <v>735.1</v>
      </c>
      <c r="J23" s="11">
        <v>582.74900000000002</v>
      </c>
      <c r="K23" s="11">
        <v>677</v>
      </c>
      <c r="L23" s="11">
        <v>642.20000000000005</v>
      </c>
      <c r="M23" s="20">
        <v>538.6</v>
      </c>
      <c r="N23" s="11">
        <v>1877.9</v>
      </c>
      <c r="O23" s="11">
        <v>2493.1</v>
      </c>
      <c r="P23" s="11">
        <v>2877.3</v>
      </c>
      <c r="Q23" s="20">
        <v>3068.5</v>
      </c>
      <c r="R23" s="11">
        <v>9.3000000000000007</v>
      </c>
      <c r="S23" s="11">
        <v>8.6999999999999993</v>
      </c>
      <c r="T23" s="11">
        <v>9.1</v>
      </c>
      <c r="U23" s="20">
        <v>10</v>
      </c>
      <c r="V23" s="15">
        <v>0</v>
      </c>
      <c r="W23" s="15">
        <v>0</v>
      </c>
      <c r="X23" s="15">
        <v>0</v>
      </c>
      <c r="Y23" s="20">
        <v>0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1:37" x14ac:dyDescent="0.2">
      <c r="A24" s="1" t="s">
        <v>28</v>
      </c>
      <c r="B24" s="11">
        <v>1406</v>
      </c>
      <c r="C24" s="11">
        <v>1245.364</v>
      </c>
      <c r="D24" s="11">
        <v>1392.694</v>
      </c>
      <c r="E24" s="20">
        <v>1186.8399999999999</v>
      </c>
      <c r="F24" s="50" t="s">
        <v>52</v>
      </c>
      <c r="G24" s="11">
        <v>85.058999999999997</v>
      </c>
      <c r="H24" s="11">
        <v>75.376999999999995</v>
      </c>
      <c r="I24" s="20">
        <v>77.159000000000006</v>
      </c>
      <c r="J24" s="50" t="s">
        <v>52</v>
      </c>
      <c r="K24" s="11">
        <v>38.65</v>
      </c>
      <c r="L24" s="11">
        <v>48.097999999999999</v>
      </c>
      <c r="M24" s="20">
        <v>41.335999999999999</v>
      </c>
      <c r="N24" s="11">
        <v>212.90199999999999</v>
      </c>
      <c r="O24" s="11">
        <v>247.22900000000001</v>
      </c>
      <c r="P24" s="11">
        <v>220.761</v>
      </c>
      <c r="Q24" s="20">
        <v>282.79599999999999</v>
      </c>
      <c r="R24" s="11">
        <v>33</v>
      </c>
      <c r="S24" s="11">
        <v>34.520000000000003</v>
      </c>
      <c r="T24" s="11">
        <v>30.157</v>
      </c>
      <c r="U24" s="20">
        <v>24.303000000000001</v>
      </c>
      <c r="V24" s="44">
        <v>241.05199999999999</v>
      </c>
      <c r="W24" s="44">
        <v>260</v>
      </c>
      <c r="X24" s="44">
        <v>258.06799999999998</v>
      </c>
      <c r="Y24" s="47">
        <v>288.85400000000004</v>
      </c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37" x14ac:dyDescent="0.2">
      <c r="A25" s="1" t="s">
        <v>29</v>
      </c>
      <c r="B25" s="11">
        <v>3.77</v>
      </c>
      <c r="C25" s="11">
        <v>5.51</v>
      </c>
      <c r="D25" s="11">
        <v>7.31</v>
      </c>
      <c r="E25" s="20">
        <v>0</v>
      </c>
      <c r="F25" s="11">
        <v>2.04</v>
      </c>
      <c r="G25" s="11">
        <v>2.97</v>
      </c>
      <c r="H25" s="11">
        <v>2.71</v>
      </c>
      <c r="I25" s="20">
        <v>0</v>
      </c>
      <c r="J25" s="11">
        <v>4.67</v>
      </c>
      <c r="K25" s="11">
        <v>6.33</v>
      </c>
      <c r="L25" s="11">
        <v>5.87</v>
      </c>
      <c r="M25" s="20">
        <v>0</v>
      </c>
      <c r="N25" s="11">
        <v>77.290000000000006</v>
      </c>
      <c r="O25" s="11">
        <v>81.319999999999993</v>
      </c>
      <c r="P25" s="11">
        <v>55.34</v>
      </c>
      <c r="Q25" s="20">
        <v>69.573999999999998</v>
      </c>
      <c r="R25" s="11">
        <v>6.93</v>
      </c>
      <c r="S25" s="11">
        <v>7.63</v>
      </c>
      <c r="T25" s="11">
        <v>5.55</v>
      </c>
      <c r="U25" s="20">
        <v>0</v>
      </c>
      <c r="V25" s="15">
        <v>0</v>
      </c>
      <c r="W25" s="15">
        <v>0</v>
      </c>
      <c r="X25" s="15">
        <v>0</v>
      </c>
      <c r="Y25" s="20">
        <v>0</v>
      </c>
      <c r="Z25" s="11"/>
      <c r="AA25" s="11"/>
      <c r="AB25" s="11"/>
      <c r="AC25" s="36"/>
      <c r="AD25" s="11"/>
      <c r="AE25" s="11"/>
      <c r="AF25" s="11"/>
      <c r="AG25" s="11"/>
      <c r="AH25" s="11"/>
      <c r="AI25" s="11"/>
      <c r="AJ25" s="11"/>
      <c r="AK25" s="11"/>
    </row>
    <row r="26" spans="1:37" x14ac:dyDescent="0.2">
      <c r="A26" s="1" t="s">
        <v>30</v>
      </c>
      <c r="B26" s="11">
        <v>10.468999999999999</v>
      </c>
      <c r="C26" s="11">
        <v>19.088000000000001</v>
      </c>
      <c r="D26" s="11">
        <v>14.25</v>
      </c>
      <c r="E26" s="20">
        <v>9.73</v>
      </c>
      <c r="F26" s="11">
        <v>0</v>
      </c>
      <c r="G26" s="11">
        <v>0</v>
      </c>
      <c r="H26" s="11">
        <v>0</v>
      </c>
      <c r="I26" s="20">
        <v>6.52</v>
      </c>
      <c r="J26" s="11">
        <v>0</v>
      </c>
      <c r="K26" s="11">
        <v>0</v>
      </c>
      <c r="L26" s="11">
        <v>0</v>
      </c>
      <c r="M26" s="20">
        <v>14.93</v>
      </c>
      <c r="N26" s="11">
        <v>34.168999999999997</v>
      </c>
      <c r="O26" s="11">
        <v>31.355</v>
      </c>
      <c r="P26" s="11">
        <v>44.67</v>
      </c>
      <c r="Q26" s="20">
        <v>45.95</v>
      </c>
      <c r="R26" s="11">
        <v>1.9039999999999999</v>
      </c>
      <c r="S26" s="11">
        <v>1.75</v>
      </c>
      <c r="T26" s="11">
        <v>2.0099999999999998</v>
      </c>
      <c r="U26" s="20">
        <v>2.37</v>
      </c>
      <c r="V26" s="15">
        <v>0</v>
      </c>
      <c r="W26" s="15">
        <v>0</v>
      </c>
      <c r="X26" s="15">
        <v>0</v>
      </c>
      <c r="Y26" s="20">
        <v>0</v>
      </c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x14ac:dyDescent="0.2">
      <c r="A27" s="1" t="s">
        <v>31</v>
      </c>
      <c r="B27" s="11">
        <v>39.198</v>
      </c>
      <c r="C27" s="11">
        <v>40.162999999999997</v>
      </c>
      <c r="D27" s="11">
        <v>38.347000000000001</v>
      </c>
      <c r="E27" s="20">
        <v>38.335000000000001</v>
      </c>
      <c r="F27" s="11">
        <v>67.507999999999996</v>
      </c>
      <c r="G27" s="11">
        <v>72.584999999999994</v>
      </c>
      <c r="H27" s="11">
        <v>55.564</v>
      </c>
      <c r="I27" s="20">
        <v>70.914000000000001</v>
      </c>
      <c r="J27" s="11">
        <v>19.991</v>
      </c>
      <c r="K27" s="11">
        <v>24.754000000000001</v>
      </c>
      <c r="L27" s="11">
        <v>21.466000000000001</v>
      </c>
      <c r="M27" s="20">
        <v>22.983000000000001</v>
      </c>
      <c r="N27" s="11">
        <v>4.2619999999999996</v>
      </c>
      <c r="O27" s="11">
        <v>5.2484999999999999</v>
      </c>
      <c r="P27" s="11">
        <v>4.8070000000000004</v>
      </c>
      <c r="Q27" s="20">
        <v>4.8070000000000004</v>
      </c>
      <c r="R27" s="11">
        <v>0</v>
      </c>
      <c r="S27" s="11">
        <v>0</v>
      </c>
      <c r="T27" s="11">
        <v>0</v>
      </c>
      <c r="U27" s="20">
        <v>0</v>
      </c>
      <c r="V27" s="15">
        <v>0</v>
      </c>
      <c r="W27" s="15">
        <v>0</v>
      </c>
      <c r="X27" s="15">
        <v>0</v>
      </c>
      <c r="Y27" s="20">
        <v>0</v>
      </c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1:37" x14ac:dyDescent="0.2">
      <c r="A28" s="1" t="s">
        <v>32</v>
      </c>
      <c r="B28" s="11">
        <v>0</v>
      </c>
      <c r="C28" s="11">
        <v>0</v>
      </c>
      <c r="D28" s="11">
        <v>0</v>
      </c>
      <c r="E28" s="20">
        <v>15.1</v>
      </c>
      <c r="F28" s="11">
        <v>83</v>
      </c>
      <c r="G28" s="11">
        <v>104.87</v>
      </c>
      <c r="H28" s="11">
        <v>128.69999999999999</v>
      </c>
      <c r="I28" s="20">
        <v>112.8</v>
      </c>
      <c r="J28" s="11"/>
      <c r="K28" s="11">
        <v>41.622999999999998</v>
      </c>
      <c r="L28" s="11">
        <v>50.4</v>
      </c>
      <c r="M28" s="20">
        <v>49.6</v>
      </c>
      <c r="N28" s="11">
        <v>23.5</v>
      </c>
      <c r="O28" s="11">
        <v>20.684000000000001</v>
      </c>
      <c r="P28" s="11">
        <v>23.4</v>
      </c>
      <c r="Q28" s="20">
        <v>27.4</v>
      </c>
      <c r="R28" s="11">
        <v>0</v>
      </c>
      <c r="S28" s="11">
        <v>0</v>
      </c>
      <c r="T28" s="11">
        <v>0</v>
      </c>
      <c r="U28" s="20">
        <v>0</v>
      </c>
      <c r="V28" s="15">
        <v>0</v>
      </c>
      <c r="W28" s="15">
        <v>0</v>
      </c>
      <c r="X28" s="15">
        <v>0</v>
      </c>
      <c r="Y28" s="20">
        <v>0</v>
      </c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1:37" x14ac:dyDescent="0.2">
      <c r="A29" s="1" t="s">
        <v>33</v>
      </c>
      <c r="B29" s="11">
        <v>0</v>
      </c>
      <c r="C29" s="11">
        <v>0</v>
      </c>
      <c r="D29" s="11">
        <v>0</v>
      </c>
      <c r="E29" s="20">
        <v>0</v>
      </c>
      <c r="F29" s="11">
        <v>748</v>
      </c>
      <c r="G29" s="11">
        <v>688</v>
      </c>
      <c r="H29" s="11">
        <v>664</v>
      </c>
      <c r="I29" s="20">
        <v>696</v>
      </c>
      <c r="J29" s="11">
        <v>365</v>
      </c>
      <c r="K29" s="11">
        <v>313</v>
      </c>
      <c r="L29" s="11">
        <v>374</v>
      </c>
      <c r="M29" s="20">
        <v>354</v>
      </c>
      <c r="N29" s="11">
        <v>358.8</v>
      </c>
      <c r="O29" s="11">
        <v>430</v>
      </c>
      <c r="P29" s="11">
        <v>375</v>
      </c>
      <c r="Q29" s="43">
        <v>375</v>
      </c>
      <c r="R29" s="11">
        <v>0</v>
      </c>
      <c r="S29" s="11">
        <v>0</v>
      </c>
      <c r="T29" s="11">
        <v>0</v>
      </c>
      <c r="U29" s="20">
        <v>0</v>
      </c>
      <c r="V29" s="15">
        <v>0</v>
      </c>
      <c r="W29" s="15">
        <v>0</v>
      </c>
      <c r="X29" s="15">
        <v>0</v>
      </c>
      <c r="Y29" s="20">
        <v>0</v>
      </c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spans="1:37" x14ac:dyDescent="0.2">
      <c r="A30" s="1" t="s">
        <v>34</v>
      </c>
      <c r="B30" s="11">
        <v>114.6</v>
      </c>
      <c r="C30" s="11">
        <v>103.1</v>
      </c>
      <c r="D30" s="11">
        <v>94</v>
      </c>
      <c r="E30" s="20">
        <v>117.9</v>
      </c>
      <c r="F30" s="11">
        <v>10.57</v>
      </c>
      <c r="G30" s="11">
        <v>12</v>
      </c>
      <c r="H30" s="11">
        <v>9.6</v>
      </c>
      <c r="I30" s="20">
        <v>5.4</v>
      </c>
      <c r="J30" s="11">
        <v>19.14</v>
      </c>
      <c r="K30" s="11">
        <v>16.8</v>
      </c>
      <c r="L30" s="11">
        <v>10.3</v>
      </c>
      <c r="M30" s="20">
        <v>12.8</v>
      </c>
      <c r="N30" s="11">
        <v>43.2</v>
      </c>
      <c r="O30" s="11">
        <v>40.4</v>
      </c>
      <c r="P30" s="11">
        <v>30.942</v>
      </c>
      <c r="Q30" s="20">
        <v>54.3</v>
      </c>
      <c r="R30" s="11">
        <v>24.4</v>
      </c>
      <c r="S30" s="11">
        <v>28.4</v>
      </c>
      <c r="T30" s="11">
        <v>25.213999999999999</v>
      </c>
      <c r="U30" s="20">
        <v>37</v>
      </c>
      <c r="V30" s="15">
        <v>0</v>
      </c>
      <c r="W30" s="15">
        <v>0</v>
      </c>
      <c r="X30" s="15">
        <v>0</v>
      </c>
      <c r="Y30" s="20">
        <v>0</v>
      </c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1:37" x14ac:dyDescent="0.2">
      <c r="A31" s="1" t="s">
        <v>35</v>
      </c>
      <c r="B31" s="11">
        <v>414.495</v>
      </c>
      <c r="C31" s="11">
        <v>590.08199999999999</v>
      </c>
      <c r="D31" s="11">
        <v>453.13400000000001</v>
      </c>
      <c r="E31" s="20">
        <v>505.19299999999998</v>
      </c>
      <c r="F31" s="11">
        <v>120.968</v>
      </c>
      <c r="G31" s="11">
        <v>138.267</v>
      </c>
      <c r="H31" s="11">
        <v>111.069</v>
      </c>
      <c r="I31" s="20">
        <v>133.60300000000001</v>
      </c>
      <c r="J31" s="11">
        <v>232.73500000000001</v>
      </c>
      <c r="K31" s="11">
        <v>243.87100000000001</v>
      </c>
      <c r="L31" s="11">
        <v>222.328</v>
      </c>
      <c r="M31" s="20">
        <v>242.65600000000001</v>
      </c>
      <c r="N31" s="11">
        <v>543.779</v>
      </c>
      <c r="O31" s="11">
        <v>611.24699999999996</v>
      </c>
      <c r="P31" s="11">
        <v>453.78300000000002</v>
      </c>
      <c r="Q31" s="20">
        <v>485.142</v>
      </c>
      <c r="R31" s="11">
        <v>10.57</v>
      </c>
      <c r="S31" s="11">
        <v>20.882000000000001</v>
      </c>
      <c r="T31" s="11">
        <v>16.433</v>
      </c>
      <c r="U31" s="20">
        <v>17.562999999999999</v>
      </c>
      <c r="V31" s="15">
        <v>0</v>
      </c>
      <c r="W31" s="15">
        <v>0</v>
      </c>
      <c r="X31" s="15">
        <v>0</v>
      </c>
      <c r="Y31" s="20">
        <v>0</v>
      </c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7" x14ac:dyDescent="0.2">
      <c r="A32" s="1" t="s">
        <v>38</v>
      </c>
      <c r="B32" s="11">
        <v>22.279</v>
      </c>
      <c r="C32" s="11">
        <v>23.585000000000001</v>
      </c>
      <c r="D32" s="11">
        <v>18.437999999999999</v>
      </c>
      <c r="E32" s="27">
        <v>20.742999999999999</v>
      </c>
      <c r="F32" s="11">
        <v>9.4719999999999995</v>
      </c>
      <c r="G32" s="11">
        <v>7.4960000000000004</v>
      </c>
      <c r="H32" s="11">
        <v>13.534000000000001</v>
      </c>
      <c r="I32" s="27">
        <v>3.9689999999999999</v>
      </c>
      <c r="J32" s="11">
        <v>22.792000000000002</v>
      </c>
      <c r="K32" s="11">
        <v>22.297000000000001</v>
      </c>
      <c r="L32" s="11">
        <v>22.933</v>
      </c>
      <c r="M32" s="27">
        <v>16.846</v>
      </c>
      <c r="N32" s="11">
        <v>89.123999999999995</v>
      </c>
      <c r="O32" s="11">
        <v>99.676000000000002</v>
      </c>
      <c r="P32" s="11">
        <v>37.412999999999997</v>
      </c>
      <c r="Q32" s="27">
        <v>107.008</v>
      </c>
      <c r="R32" s="11">
        <v>5.1479999999999997</v>
      </c>
      <c r="S32" s="11">
        <v>7.806</v>
      </c>
      <c r="T32" s="11">
        <v>3.516</v>
      </c>
      <c r="U32" s="27">
        <v>3.1120000000000001</v>
      </c>
      <c r="V32" s="44">
        <v>55.34</v>
      </c>
      <c r="W32" s="44">
        <v>41.9</v>
      </c>
      <c r="X32" s="44">
        <v>50.8</v>
      </c>
      <c r="Y32" s="54">
        <v>50.8</v>
      </c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1:37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 spans="1:37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pans="1:37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 spans="1:37" x14ac:dyDescent="0.2">
      <c r="A36" s="1" t="s">
        <v>37</v>
      </c>
      <c r="B36" s="11"/>
      <c r="C36" s="11">
        <v>1.6</v>
      </c>
      <c r="D36" s="11">
        <v>1.716</v>
      </c>
      <c r="E36" s="11">
        <v>1.56</v>
      </c>
      <c r="F36" s="11"/>
      <c r="G36" s="11">
        <v>0.8</v>
      </c>
      <c r="H36" s="11">
        <v>0.68200000000000005</v>
      </c>
      <c r="I36" s="11">
        <v>0.36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spans="1:37" x14ac:dyDescent="0.2">
      <c r="A37" s="1" t="s">
        <v>39</v>
      </c>
      <c r="B37" s="11">
        <v>167.51499999999999</v>
      </c>
      <c r="C37" s="11"/>
      <c r="D37" s="11">
        <v>145.81800000000001</v>
      </c>
      <c r="E37" s="11">
        <v>130.678</v>
      </c>
      <c r="F37" s="11">
        <v>4.032</v>
      </c>
      <c r="G37" s="11"/>
      <c r="H37" s="11">
        <v>3.6339999999999999</v>
      </c>
      <c r="I37" s="11">
        <v>2.9780000000000002</v>
      </c>
      <c r="J37" s="11">
        <v>47.432000000000002</v>
      </c>
      <c r="K37" s="11"/>
      <c r="L37" s="11">
        <v>43.731999999999999</v>
      </c>
      <c r="M37" s="11">
        <v>50.786999999999999</v>
      </c>
      <c r="N37" s="11">
        <v>121.38200000000001</v>
      </c>
      <c r="O37" s="11"/>
      <c r="P37" s="11">
        <v>127.17100000000001</v>
      </c>
      <c r="Q37" s="11">
        <v>110.884</v>
      </c>
      <c r="R37" s="11">
        <v>10.202999999999999</v>
      </c>
      <c r="S37" s="11"/>
      <c r="T37" s="11">
        <v>8.9870000000000001</v>
      </c>
      <c r="U37" s="11">
        <v>10.977</v>
      </c>
      <c r="V37" s="11"/>
      <c r="W37" s="11"/>
      <c r="X37" s="11">
        <v>8.9999999999999993E-3</v>
      </c>
      <c r="Y37" s="11">
        <v>5.0000000000000001E-3</v>
      </c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</row>
    <row r="38" spans="1:37" x14ac:dyDescent="0.2">
      <c r="A38" s="1" t="s">
        <v>40</v>
      </c>
      <c r="B38" s="11">
        <v>36.631999999999998</v>
      </c>
      <c r="C38" s="11">
        <v>45.942</v>
      </c>
      <c r="D38" s="11">
        <v>44.021000000000001</v>
      </c>
      <c r="E38" s="11">
        <v>56.03</v>
      </c>
      <c r="F38" s="11">
        <v>22.858000000000001</v>
      </c>
      <c r="G38" s="11">
        <v>20.693000000000001</v>
      </c>
      <c r="H38" s="11">
        <v>13.698</v>
      </c>
      <c r="I38" s="11">
        <v>23.140999999999998</v>
      </c>
      <c r="J38" s="11">
        <v>37.155999999999999</v>
      </c>
      <c r="K38" s="11">
        <v>39.908999999999999</v>
      </c>
      <c r="L38" s="11">
        <v>32.89</v>
      </c>
      <c r="M38" s="11">
        <v>39.738999999999997</v>
      </c>
      <c r="N38" s="11">
        <v>71.659000000000006</v>
      </c>
      <c r="O38" s="11">
        <v>75.334000000000003</v>
      </c>
      <c r="P38" s="11">
        <v>50.023000000000003</v>
      </c>
      <c r="Q38" s="11">
        <v>85</v>
      </c>
      <c r="R38" s="11">
        <v>8.7070000000000007</v>
      </c>
      <c r="S38" s="11">
        <v>8.718</v>
      </c>
      <c r="T38" s="11">
        <v>7.7060000000000004</v>
      </c>
      <c r="U38" s="11">
        <v>8</v>
      </c>
      <c r="V38" s="11">
        <v>0</v>
      </c>
      <c r="W38" s="11">
        <v>0</v>
      </c>
      <c r="X38" s="11">
        <v>0</v>
      </c>
      <c r="Y38" s="11">
        <v>0</v>
      </c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</row>
    <row r="39" spans="1:37" x14ac:dyDescent="0.2">
      <c r="A39" s="1" t="s">
        <v>41</v>
      </c>
      <c r="B39" s="11"/>
      <c r="C39" s="11"/>
      <c r="D39" s="11">
        <v>0</v>
      </c>
      <c r="E39" s="11"/>
      <c r="F39" s="11"/>
      <c r="G39" s="11"/>
      <c r="H39" s="11">
        <v>0</v>
      </c>
      <c r="I39" s="11"/>
      <c r="J39" s="11"/>
      <c r="K39" s="11"/>
      <c r="L39" s="11">
        <v>0</v>
      </c>
      <c r="M39" s="11"/>
      <c r="N39" s="11"/>
      <c r="O39" s="11"/>
      <c r="P39" s="11">
        <v>0</v>
      </c>
      <c r="Q39" s="11"/>
      <c r="R39" s="11"/>
      <c r="S39" s="11"/>
      <c r="T39" s="11">
        <v>0</v>
      </c>
      <c r="U39" s="11"/>
      <c r="V39" s="11"/>
      <c r="W39" s="11"/>
      <c r="X39" s="11">
        <v>0</v>
      </c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</row>
    <row r="40" spans="1:37" x14ac:dyDescent="0.2">
      <c r="A40" s="1" t="s">
        <v>42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>
        <v>0</v>
      </c>
      <c r="W40" s="11">
        <v>0</v>
      </c>
      <c r="X40" s="11">
        <v>0</v>
      </c>
      <c r="Y40" s="11">
        <v>0</v>
      </c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 spans="1:37" x14ac:dyDescent="0.2">
      <c r="A41" s="1" t="s">
        <v>43</v>
      </c>
      <c r="B41" s="11"/>
      <c r="C41" s="11">
        <v>11003</v>
      </c>
      <c r="D41" s="11">
        <v>11350</v>
      </c>
      <c r="E41" s="11">
        <v>11820</v>
      </c>
      <c r="F41" s="11"/>
      <c r="G41" s="11">
        <v>602</v>
      </c>
      <c r="H41" s="11">
        <v>714</v>
      </c>
      <c r="I41" s="11">
        <v>570</v>
      </c>
      <c r="J41" s="11"/>
      <c r="K41" s="11">
        <v>2295</v>
      </c>
      <c r="L41" s="11">
        <v>1819</v>
      </c>
      <c r="M41" s="11">
        <v>2058</v>
      </c>
      <c r="N41" s="11"/>
      <c r="O41" s="11">
        <v>2680</v>
      </c>
      <c r="P41" s="11">
        <v>2889</v>
      </c>
      <c r="Q41" s="11">
        <v>3128</v>
      </c>
      <c r="R41" s="11"/>
      <c r="S41" s="11">
        <v>493</v>
      </c>
      <c r="T41" s="11">
        <v>544</v>
      </c>
      <c r="U41" s="11">
        <v>564</v>
      </c>
      <c r="V41" s="11"/>
      <c r="W41" s="11">
        <v>3614</v>
      </c>
      <c r="X41" s="11">
        <v>3475</v>
      </c>
      <c r="Y41" s="11">
        <v>3681</v>
      </c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spans="1:37" x14ac:dyDescent="0.2">
      <c r="A42" s="1" t="s">
        <v>44</v>
      </c>
      <c r="B42" s="11">
        <v>199.28399999999999</v>
      </c>
      <c r="C42" s="11">
        <v>200</v>
      </c>
      <c r="D42" s="11">
        <v>205</v>
      </c>
      <c r="E42" s="11"/>
      <c r="F42" s="11">
        <v>6.3</v>
      </c>
      <c r="G42" s="11">
        <v>9.1999999999999993</v>
      </c>
      <c r="H42" s="11">
        <v>9.5</v>
      </c>
      <c r="I42" s="11"/>
      <c r="J42" s="11">
        <v>96.591999999999999</v>
      </c>
      <c r="K42" s="11">
        <v>103.04900000000001</v>
      </c>
      <c r="L42" s="11">
        <v>105.6</v>
      </c>
      <c r="M42" s="11"/>
      <c r="N42" s="11">
        <v>54.6</v>
      </c>
      <c r="O42" s="11">
        <v>64</v>
      </c>
      <c r="P42" s="11">
        <v>71.3</v>
      </c>
      <c r="Q42" s="11"/>
      <c r="R42" s="11">
        <v>11.6</v>
      </c>
      <c r="S42" s="11">
        <v>13.1</v>
      </c>
      <c r="T42" s="11">
        <v>14.6</v>
      </c>
      <c r="U42" s="11"/>
      <c r="V42" s="11">
        <v>13.324999999999999</v>
      </c>
      <c r="W42" s="11">
        <v>15.01</v>
      </c>
      <c r="X42" s="11">
        <v>19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</row>
    <row r="43" spans="1:37" x14ac:dyDescent="0.2">
      <c r="A43" s="1" t="s">
        <v>45</v>
      </c>
      <c r="B43" s="11">
        <v>60.3</v>
      </c>
      <c r="C43" s="11">
        <v>62.4</v>
      </c>
      <c r="D43" s="11">
        <v>13.7</v>
      </c>
      <c r="E43" s="11"/>
      <c r="F43" s="11">
        <v>0</v>
      </c>
      <c r="G43" s="11">
        <v>0</v>
      </c>
      <c r="H43" s="11">
        <v>0</v>
      </c>
      <c r="I43" s="11">
        <v>0</v>
      </c>
      <c r="J43" s="11">
        <v>13.3</v>
      </c>
      <c r="K43" s="11">
        <v>13.7</v>
      </c>
      <c r="L43" s="11">
        <v>8.6</v>
      </c>
      <c r="M43" s="11"/>
      <c r="N43" s="11">
        <v>12.5</v>
      </c>
      <c r="O43" s="11">
        <v>13.5</v>
      </c>
      <c r="P43" s="11">
        <v>8.1</v>
      </c>
      <c r="Q43" s="11"/>
      <c r="R43" s="11">
        <v>0</v>
      </c>
      <c r="S43" s="11">
        <v>0</v>
      </c>
      <c r="T43" s="11">
        <v>0</v>
      </c>
      <c r="U43" s="11">
        <v>0</v>
      </c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spans="1:37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</row>
    <row r="45" spans="1:37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 spans="1:37" x14ac:dyDescent="0.2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</row>
    <row r="47" spans="1:37" x14ac:dyDescent="0.2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</row>
    <row r="48" spans="1:37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</row>
    <row r="49" spans="2:37" x14ac:dyDescent="0.2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</row>
    <row r="50" spans="2:37" x14ac:dyDescent="0.2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</row>
    <row r="51" spans="2:37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</row>
    <row r="52" spans="2:37" x14ac:dyDescent="0.2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</row>
    <row r="53" spans="2:37" x14ac:dyDescent="0.2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</row>
    <row r="54" spans="2:37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 spans="2:37" x14ac:dyDescent="0.2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spans="2:37" x14ac:dyDescent="0.2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J56" s="11"/>
      <c r="AK56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3:AF136"/>
  <sheetViews>
    <sheetView showGridLines="0" topLeftCell="A13" zoomScaleNormal="100" workbookViewId="0">
      <selection activeCell="B4" sqref="B4"/>
    </sheetView>
  </sheetViews>
  <sheetFormatPr defaultColWidth="9.140625" defaultRowHeight="12" x14ac:dyDescent="0.2"/>
  <cols>
    <col min="1" max="10" width="9.140625" style="134" customWidth="1"/>
    <col min="11" max="11" width="11.140625" style="134" customWidth="1"/>
    <col min="12" max="13" width="9.140625" style="134" customWidth="1"/>
    <col min="14" max="14" width="12.28515625" style="134" customWidth="1"/>
    <col min="15" max="15" width="9.140625" style="134" customWidth="1"/>
    <col min="16" max="20" width="9.140625" style="134"/>
    <col min="21" max="21" width="29.5703125" style="134" customWidth="1"/>
    <col min="22" max="22" width="10.42578125" style="134" customWidth="1"/>
    <col min="23" max="23" width="10.28515625" style="134" customWidth="1"/>
    <col min="24" max="24" width="10.85546875" style="134" customWidth="1"/>
    <col min="25" max="25" width="10.7109375" style="134" customWidth="1"/>
    <col min="26" max="26" width="10.140625" style="134" customWidth="1"/>
    <col min="27" max="27" width="10.42578125" style="134" customWidth="1"/>
    <col min="28" max="28" width="10.7109375" style="134" customWidth="1"/>
    <col min="29" max="29" width="10" style="134" customWidth="1"/>
    <col min="30" max="30" width="10.140625" style="134" customWidth="1"/>
    <col min="31" max="16384" width="9.140625" style="134"/>
  </cols>
  <sheetData>
    <row r="3" spans="2:15" x14ac:dyDescent="0.2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2:15" x14ac:dyDescent="0.2">
      <c r="B4" s="219" t="s">
        <v>290</v>
      </c>
      <c r="D4" s="133"/>
      <c r="E4" s="133"/>
      <c r="F4" s="133"/>
      <c r="G4" s="133"/>
      <c r="H4" s="133"/>
      <c r="I4" s="133"/>
      <c r="J4" s="133"/>
      <c r="K4" s="133"/>
      <c r="L4" s="133"/>
      <c r="N4" s="133"/>
      <c r="O4" s="133"/>
    </row>
    <row r="5" spans="2:15" x14ac:dyDescent="0.2">
      <c r="B5" s="135" t="s">
        <v>277</v>
      </c>
      <c r="D5" s="133"/>
      <c r="E5" s="133"/>
      <c r="F5" s="133"/>
      <c r="G5" s="133"/>
      <c r="H5" s="133"/>
      <c r="I5" s="133"/>
      <c r="J5" s="133"/>
      <c r="K5" s="133"/>
      <c r="L5" s="133"/>
      <c r="N5" s="133"/>
      <c r="O5" s="133"/>
    </row>
    <row r="6" spans="2:15" x14ac:dyDescent="0.2"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</row>
    <row r="7" spans="2:15" x14ac:dyDescent="0.2"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</row>
    <row r="8" spans="2:15" x14ac:dyDescent="0.2"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</row>
    <row r="9" spans="2:15" x14ac:dyDescent="0.2"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</row>
    <row r="10" spans="2:15" x14ac:dyDescent="0.2"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2:15" x14ac:dyDescent="0.2"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</row>
    <row r="12" spans="2:15" x14ac:dyDescent="0.2"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</row>
    <row r="13" spans="2:15" x14ac:dyDescent="0.2"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</row>
    <row r="14" spans="2:15" x14ac:dyDescent="0.2"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</row>
    <row r="15" spans="2:15" x14ac:dyDescent="0.2"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2:15" x14ac:dyDescent="0.2"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2:15" x14ac:dyDescent="0.2"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2:15" x14ac:dyDescent="0.2"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</row>
    <row r="19" spans="2:15" x14ac:dyDescent="0.2"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</row>
    <row r="20" spans="2:15" x14ac:dyDescent="0.2"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</row>
    <row r="21" spans="2:15" x14ac:dyDescent="0.2"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</row>
    <row r="22" spans="2:15" x14ac:dyDescent="0.2"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</row>
    <row r="23" spans="2:15" x14ac:dyDescent="0.2"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</row>
    <row r="24" spans="2:15" x14ac:dyDescent="0.2"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</row>
    <row r="25" spans="2:15" x14ac:dyDescent="0.2">
      <c r="B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</row>
    <row r="26" spans="2:15" x14ac:dyDescent="0.2"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</row>
    <row r="27" spans="2:15" x14ac:dyDescent="0.2"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N27" s="133"/>
      <c r="O27" s="133"/>
    </row>
    <row r="28" spans="2:15" x14ac:dyDescent="0.2">
      <c r="B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</row>
    <row r="29" spans="2:15" x14ac:dyDescent="0.2"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</row>
    <row r="30" spans="2:15" x14ac:dyDescent="0.2"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</row>
    <row r="31" spans="2:15" x14ac:dyDescent="0.2"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</row>
    <row r="32" spans="2:15" x14ac:dyDescent="0.2"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</row>
    <row r="33" spans="1:15" x14ac:dyDescent="0.2"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</row>
    <row r="34" spans="1:15" x14ac:dyDescent="0.2"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</row>
    <row r="35" spans="1:15" x14ac:dyDescent="0.2">
      <c r="B35" s="136" t="s">
        <v>265</v>
      </c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</row>
    <row r="38" spans="1:15" x14ac:dyDescent="0.2">
      <c r="A38" s="191"/>
    </row>
    <row r="40" spans="1:15" x14ac:dyDescent="0.2">
      <c r="A40" s="191"/>
      <c r="L40" s="133"/>
      <c r="M40" s="133"/>
    </row>
    <row r="41" spans="1:15" x14ac:dyDescent="0.2">
      <c r="A41" s="191"/>
      <c r="C41" s="137"/>
      <c r="D41" s="137"/>
      <c r="E41" s="137"/>
      <c r="L41" s="133"/>
      <c r="M41" s="133"/>
    </row>
    <row r="42" spans="1:15" x14ac:dyDescent="0.2">
      <c r="A42" s="191"/>
      <c r="B42" s="192"/>
      <c r="M42" s="133"/>
    </row>
    <row r="43" spans="1:15" x14ac:dyDescent="0.2">
      <c r="M43" s="133"/>
    </row>
    <row r="44" spans="1:15" x14ac:dyDescent="0.2">
      <c r="A44" s="191"/>
      <c r="B44" s="193"/>
    </row>
    <row r="45" spans="1:15" x14ac:dyDescent="0.2">
      <c r="A45" s="191"/>
      <c r="B45" s="193"/>
    </row>
    <row r="46" spans="1:15" x14ac:dyDescent="0.2">
      <c r="B46" s="191"/>
    </row>
    <row r="47" spans="1:15" x14ac:dyDescent="0.2">
      <c r="M47" s="133"/>
    </row>
    <row r="48" spans="1:15" x14ac:dyDescent="0.2">
      <c r="B48" s="191"/>
      <c r="C48" s="140"/>
      <c r="E48" s="141"/>
      <c r="F48" s="141"/>
      <c r="G48" s="141"/>
      <c r="H48" s="141"/>
      <c r="I48" s="141"/>
      <c r="L48" s="133"/>
      <c r="M48" s="133"/>
    </row>
    <row r="49" spans="1:26" x14ac:dyDescent="0.2">
      <c r="B49" s="191"/>
      <c r="C49" s="192"/>
      <c r="D49" s="192"/>
      <c r="J49" s="133"/>
      <c r="K49" s="133"/>
      <c r="L49" s="133"/>
    </row>
    <row r="50" spans="1:26" x14ac:dyDescent="0.2">
      <c r="J50" s="133"/>
      <c r="K50" s="133"/>
      <c r="L50" s="133"/>
    </row>
    <row r="51" spans="1:26" x14ac:dyDescent="0.2">
      <c r="J51" s="133"/>
      <c r="K51" s="133"/>
      <c r="L51" s="133"/>
    </row>
    <row r="52" spans="1:26" x14ac:dyDescent="0.2">
      <c r="L52" s="133"/>
    </row>
    <row r="53" spans="1:26" x14ac:dyDescent="0.2">
      <c r="L53" s="133"/>
    </row>
    <row r="54" spans="1:26" x14ac:dyDescent="0.2">
      <c r="L54" s="133"/>
    </row>
    <row r="55" spans="1:26" x14ac:dyDescent="0.2">
      <c r="L55" s="133"/>
    </row>
    <row r="59" spans="1:26" x14ac:dyDescent="0.2">
      <c r="L59" s="133"/>
      <c r="R59" s="133"/>
      <c r="S59" s="133"/>
    </row>
    <row r="60" spans="1:26" x14ac:dyDescent="0.2">
      <c r="L60" s="133"/>
      <c r="R60" s="133"/>
      <c r="S60" s="133"/>
    </row>
    <row r="61" spans="1:26" x14ac:dyDescent="0.2">
      <c r="A61" s="140"/>
      <c r="C61" s="140"/>
      <c r="D61" s="133"/>
      <c r="E61" s="133"/>
      <c r="F61" s="133"/>
      <c r="J61" s="133"/>
      <c r="K61" s="133"/>
      <c r="L61" s="133"/>
      <c r="R61" s="133"/>
      <c r="S61" s="133"/>
    </row>
    <row r="62" spans="1:26" ht="15" customHeight="1" x14ac:dyDescent="0.2">
      <c r="A62" s="140"/>
      <c r="B62" s="140"/>
      <c r="C62" s="140"/>
      <c r="D62" s="133"/>
      <c r="E62" s="133"/>
      <c r="F62" s="133"/>
      <c r="J62" s="133"/>
      <c r="K62" s="133"/>
      <c r="L62" s="133"/>
      <c r="R62" s="133"/>
      <c r="S62" s="133"/>
    </row>
    <row r="63" spans="1:26" ht="12.75" customHeight="1" x14ac:dyDescent="0.2">
      <c r="A63" s="133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R63" s="133"/>
      <c r="S63" s="133"/>
      <c r="T63" s="133"/>
      <c r="U63" s="133"/>
      <c r="V63" s="133"/>
      <c r="W63" s="133"/>
      <c r="X63" s="133"/>
      <c r="Y63" s="133"/>
      <c r="Z63" s="133"/>
    </row>
    <row r="64" spans="1:26" ht="21" customHeight="1" x14ac:dyDescent="0.2">
      <c r="A64" s="133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V64" s="133"/>
      <c r="W64" s="133"/>
      <c r="X64" s="133"/>
      <c r="Y64" s="133"/>
      <c r="Z64" s="133"/>
    </row>
    <row r="65" spans="1:26" x14ac:dyDescent="0.2">
      <c r="A65" s="133"/>
      <c r="B65" s="133"/>
      <c r="C65" s="134" t="s">
        <v>212</v>
      </c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</row>
    <row r="66" spans="1:26" x14ac:dyDescent="0.2"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</row>
    <row r="67" spans="1:26" x14ac:dyDescent="0.2">
      <c r="A67" s="133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</row>
    <row r="68" spans="1:26" x14ac:dyDescent="0.2">
      <c r="A68" s="133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</row>
    <row r="69" spans="1:26" x14ac:dyDescent="0.2">
      <c r="A69" s="133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</row>
    <row r="70" spans="1:26" x14ac:dyDescent="0.2">
      <c r="A70" s="133"/>
      <c r="B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</row>
    <row r="71" spans="1:26" x14ac:dyDescent="0.2">
      <c r="A71" s="133"/>
      <c r="B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</row>
    <row r="72" spans="1:26" x14ac:dyDescent="0.2">
      <c r="A72" s="133"/>
      <c r="B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</row>
    <row r="73" spans="1:26" x14ac:dyDescent="0.2">
      <c r="A73" s="133"/>
      <c r="B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</row>
    <row r="74" spans="1:26" x14ac:dyDescent="0.2">
      <c r="A74" s="133"/>
      <c r="B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</row>
    <row r="75" spans="1:26" x14ac:dyDescent="0.2">
      <c r="A75" s="133"/>
      <c r="B75" s="133"/>
      <c r="D75" s="194" t="s">
        <v>213</v>
      </c>
      <c r="Q75" s="133"/>
      <c r="R75" s="133"/>
      <c r="S75" s="133"/>
      <c r="T75" s="133"/>
      <c r="U75" s="133"/>
      <c r="V75" s="133"/>
      <c r="W75" s="133"/>
      <c r="X75" s="133"/>
      <c r="Y75" s="133"/>
      <c r="Z75" s="133"/>
    </row>
    <row r="76" spans="1:26" x14ac:dyDescent="0.2">
      <c r="A76" s="133"/>
      <c r="B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</row>
    <row r="77" spans="1:26" x14ac:dyDescent="0.2">
      <c r="A77" s="133"/>
      <c r="B77" s="133"/>
      <c r="D77" s="194" t="s">
        <v>155</v>
      </c>
      <c r="E77" s="195">
        <v>42662.798958333333</v>
      </c>
      <c r="Q77" s="133"/>
      <c r="R77" s="133"/>
      <c r="S77" s="133"/>
      <c r="T77" s="133"/>
      <c r="U77" s="133"/>
      <c r="V77" s="133"/>
      <c r="W77" s="133"/>
      <c r="X77" s="133"/>
      <c r="Y77" s="133"/>
      <c r="Z77" s="133"/>
    </row>
    <row r="78" spans="1:26" x14ac:dyDescent="0.2">
      <c r="A78" s="133"/>
      <c r="B78" s="133"/>
      <c r="D78" s="194" t="s">
        <v>154</v>
      </c>
      <c r="E78" s="195">
        <v>42663.761930474539</v>
      </c>
      <c r="Q78" s="133"/>
      <c r="R78" s="133"/>
      <c r="S78" s="133"/>
      <c r="T78" s="133"/>
      <c r="U78" s="133"/>
      <c r="V78" s="133"/>
      <c r="W78" s="133"/>
      <c r="X78" s="133"/>
      <c r="Y78" s="133"/>
      <c r="Z78" s="133"/>
    </row>
    <row r="79" spans="1:26" x14ac:dyDescent="0.2">
      <c r="A79" s="133"/>
      <c r="B79" s="133"/>
      <c r="D79" s="194" t="s">
        <v>153</v>
      </c>
      <c r="E79" s="194" t="s">
        <v>152</v>
      </c>
      <c r="Q79" s="133"/>
      <c r="R79" s="133"/>
      <c r="S79" s="133"/>
      <c r="T79" s="133"/>
      <c r="U79" s="133"/>
      <c r="V79" s="133"/>
      <c r="W79" s="133"/>
      <c r="X79" s="133"/>
      <c r="Y79" s="133"/>
      <c r="Z79" s="133"/>
    </row>
    <row r="80" spans="1:26" x14ac:dyDescent="0.2">
      <c r="A80" s="133"/>
      <c r="B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</row>
    <row r="81" spans="1:32" x14ac:dyDescent="0.2">
      <c r="A81" s="133"/>
      <c r="B81" s="133"/>
      <c r="D81" s="194" t="s">
        <v>148</v>
      </c>
      <c r="E81" s="194" t="s">
        <v>147</v>
      </c>
      <c r="Q81" s="133"/>
      <c r="R81" s="133"/>
      <c r="S81" s="133"/>
      <c r="T81" s="133"/>
      <c r="U81" s="133"/>
      <c r="V81" s="133"/>
      <c r="W81" s="133"/>
      <c r="X81" s="133"/>
      <c r="Y81" s="133"/>
      <c r="Z81" s="133"/>
    </row>
    <row r="82" spans="1:32" x14ac:dyDescent="0.2">
      <c r="A82" s="133"/>
      <c r="B82" s="133"/>
      <c r="D82" s="194" t="s">
        <v>214</v>
      </c>
      <c r="E82" s="194" t="s">
        <v>215</v>
      </c>
      <c r="Q82" s="133"/>
      <c r="R82" s="133"/>
      <c r="S82" s="133"/>
      <c r="T82" s="133"/>
      <c r="U82" s="133"/>
      <c r="V82" s="133"/>
      <c r="W82" s="133"/>
      <c r="X82" s="133"/>
      <c r="Y82" s="133"/>
      <c r="Z82" s="133"/>
    </row>
    <row r="83" spans="1:32" x14ac:dyDescent="0.2">
      <c r="A83" s="133"/>
      <c r="B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</row>
    <row r="84" spans="1:32" x14ac:dyDescent="0.2">
      <c r="A84" s="133"/>
      <c r="B84" s="133"/>
      <c r="D84" s="196" t="s">
        <v>146</v>
      </c>
      <c r="E84" s="196" t="s">
        <v>145</v>
      </c>
      <c r="F84" s="196" t="s">
        <v>100</v>
      </c>
      <c r="G84" s="196" t="s">
        <v>101</v>
      </c>
      <c r="H84" s="196" t="s">
        <v>144</v>
      </c>
      <c r="I84" s="196" t="s">
        <v>143</v>
      </c>
      <c r="J84" s="196" t="s">
        <v>142</v>
      </c>
      <c r="K84" s="196" t="s">
        <v>141</v>
      </c>
      <c r="L84" s="196" t="s">
        <v>198</v>
      </c>
      <c r="M84" s="196" t="s">
        <v>216</v>
      </c>
      <c r="N84" s="196" t="s">
        <v>217</v>
      </c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40"/>
      <c r="AB84" s="140"/>
      <c r="AC84" s="140"/>
      <c r="AD84" s="133"/>
      <c r="AE84" s="133"/>
      <c r="AF84" s="133"/>
    </row>
    <row r="85" spans="1:32" x14ac:dyDescent="0.2">
      <c r="A85" s="133"/>
      <c r="B85" s="133"/>
      <c r="D85" s="196" t="s">
        <v>140</v>
      </c>
      <c r="E85" s="197">
        <v>260714.94</v>
      </c>
      <c r="F85" s="197">
        <v>315846.77</v>
      </c>
      <c r="G85" s="197">
        <v>297285.88</v>
      </c>
      <c r="H85" s="197">
        <v>281271.71000000002</v>
      </c>
      <c r="I85" s="197">
        <v>288584.46999999997</v>
      </c>
      <c r="J85" s="197">
        <v>280718.99</v>
      </c>
      <c r="K85" s="197">
        <v>304433.53000000003</v>
      </c>
      <c r="L85" s="197">
        <v>332060.63</v>
      </c>
      <c r="M85" s="197">
        <v>316951.96999999997</v>
      </c>
      <c r="N85" s="198" t="s">
        <v>110</v>
      </c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40"/>
      <c r="AB85" s="140"/>
      <c r="AC85" s="140"/>
      <c r="AD85" s="133"/>
      <c r="AE85" s="133"/>
      <c r="AF85" s="133"/>
    </row>
    <row r="86" spans="1:32" x14ac:dyDescent="0.2">
      <c r="A86" s="133"/>
      <c r="B86" s="133"/>
      <c r="D86" s="196" t="s">
        <v>177</v>
      </c>
      <c r="E86" s="197">
        <v>263249.17</v>
      </c>
      <c r="F86" s="197">
        <v>319572.27</v>
      </c>
      <c r="G86" s="197">
        <v>300727.67999999999</v>
      </c>
      <c r="H86" s="197">
        <v>284313.86</v>
      </c>
      <c r="I86" s="197">
        <v>291444.84000000003</v>
      </c>
      <c r="J86" s="197">
        <v>283436.77</v>
      </c>
      <c r="K86" s="197">
        <v>307658.48</v>
      </c>
      <c r="L86" s="197">
        <v>332060.63</v>
      </c>
      <c r="M86" s="197">
        <v>316951.96999999997</v>
      </c>
      <c r="N86" s="198" t="s">
        <v>110</v>
      </c>
      <c r="O86" s="134">
        <f>SUM(H86:L86)/5</f>
        <v>299782.91600000003</v>
      </c>
      <c r="P86" s="186">
        <f>(M86-O86)/O86</f>
        <v>5.7271622509669447E-2</v>
      </c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40"/>
      <c r="AB86" s="140"/>
      <c r="AC86" s="140"/>
      <c r="AD86" s="133"/>
      <c r="AE86" s="133"/>
      <c r="AF86" s="133"/>
    </row>
    <row r="87" spans="1:32" x14ac:dyDescent="0.2">
      <c r="A87" s="133"/>
      <c r="B87" s="133"/>
      <c r="D87" s="196" t="s">
        <v>139</v>
      </c>
      <c r="E87" s="197">
        <v>2786.8</v>
      </c>
      <c r="F87" s="197">
        <v>3307.2</v>
      </c>
      <c r="G87" s="197">
        <v>3324.3</v>
      </c>
      <c r="H87" s="197">
        <v>3105.2</v>
      </c>
      <c r="I87" s="197">
        <v>2944.2</v>
      </c>
      <c r="J87" s="197">
        <v>3011.5</v>
      </c>
      <c r="K87" s="197">
        <v>3155.9</v>
      </c>
      <c r="L87" s="197">
        <v>3172.99</v>
      </c>
      <c r="M87" s="197">
        <v>3282.54</v>
      </c>
      <c r="N87" s="198" t="s">
        <v>110</v>
      </c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40"/>
      <c r="AB87" s="140"/>
      <c r="AC87" s="140"/>
      <c r="AD87" s="133"/>
      <c r="AE87" s="133"/>
      <c r="AF87" s="133"/>
    </row>
    <row r="88" spans="1:32" x14ac:dyDescent="0.2">
      <c r="A88" s="133"/>
      <c r="B88" s="133"/>
      <c r="D88" s="196" t="s">
        <v>138</v>
      </c>
      <c r="E88" s="197">
        <v>3201.9</v>
      </c>
      <c r="F88" s="197">
        <v>7015.6</v>
      </c>
      <c r="G88" s="197">
        <v>6427.2</v>
      </c>
      <c r="H88" s="197">
        <v>7136.41</v>
      </c>
      <c r="I88" s="197">
        <v>7520.4</v>
      </c>
      <c r="J88" s="197">
        <v>6988</v>
      </c>
      <c r="K88" s="197">
        <v>9153.93</v>
      </c>
      <c r="L88" s="197">
        <v>9530.42</v>
      </c>
      <c r="M88" s="197">
        <v>8728.23</v>
      </c>
      <c r="N88" s="198" t="s">
        <v>110</v>
      </c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40"/>
      <c r="AB88" s="140"/>
      <c r="AC88" s="140"/>
      <c r="AD88" s="133"/>
      <c r="AE88" s="133"/>
      <c r="AF88" s="133"/>
    </row>
    <row r="89" spans="1:32" x14ac:dyDescent="0.2">
      <c r="A89" s="133"/>
      <c r="B89" s="133"/>
      <c r="D89" s="196" t="s">
        <v>137</v>
      </c>
      <c r="E89" s="197">
        <v>7152.9</v>
      </c>
      <c r="F89" s="197">
        <v>8443.2999999999993</v>
      </c>
      <c r="G89" s="197">
        <v>7832</v>
      </c>
      <c r="H89" s="197">
        <v>6877.62</v>
      </c>
      <c r="I89" s="197">
        <v>8284.81</v>
      </c>
      <c r="J89" s="197">
        <v>6595.49</v>
      </c>
      <c r="K89" s="197">
        <v>7512.61</v>
      </c>
      <c r="L89" s="197">
        <v>8779.2999999999993</v>
      </c>
      <c r="M89" s="197">
        <v>8183.51</v>
      </c>
      <c r="N89" s="198" t="s">
        <v>110</v>
      </c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40"/>
      <c r="AB89" s="140"/>
      <c r="AC89" s="140"/>
      <c r="AD89" s="133"/>
      <c r="AE89" s="133"/>
      <c r="AF89" s="133"/>
    </row>
    <row r="90" spans="1:32" x14ac:dyDescent="0.2">
      <c r="A90" s="133"/>
      <c r="B90" s="133"/>
      <c r="D90" s="196" t="s">
        <v>136</v>
      </c>
      <c r="E90" s="197">
        <v>8220.2000000000007</v>
      </c>
      <c r="F90" s="197">
        <v>9073.5</v>
      </c>
      <c r="G90" s="197">
        <v>10116.799999999999</v>
      </c>
      <c r="H90" s="197">
        <v>8747.7000000000007</v>
      </c>
      <c r="I90" s="197">
        <v>8793.5</v>
      </c>
      <c r="J90" s="197">
        <v>9460.4</v>
      </c>
      <c r="K90" s="197">
        <v>9050.7000000000007</v>
      </c>
      <c r="L90" s="197">
        <v>9764.4</v>
      </c>
      <c r="M90" s="197">
        <v>10023</v>
      </c>
      <c r="N90" s="198" t="s">
        <v>110</v>
      </c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40"/>
      <c r="AC90" s="140"/>
      <c r="AD90" s="133"/>
      <c r="AE90" s="133"/>
      <c r="AF90" s="133"/>
    </row>
    <row r="91" spans="1:32" x14ac:dyDescent="0.2">
      <c r="A91" s="133"/>
      <c r="B91" s="133"/>
      <c r="D91" s="196" t="s">
        <v>135</v>
      </c>
      <c r="E91" s="197">
        <v>40632.1</v>
      </c>
      <c r="F91" s="197">
        <v>50104.9</v>
      </c>
      <c r="G91" s="197">
        <v>49748.2</v>
      </c>
      <c r="H91" s="197">
        <v>44038.74</v>
      </c>
      <c r="I91" s="197">
        <v>41920.400000000001</v>
      </c>
      <c r="J91" s="197">
        <v>45396.6</v>
      </c>
      <c r="K91" s="197">
        <v>47757.2</v>
      </c>
      <c r="L91" s="197">
        <v>52048.2</v>
      </c>
      <c r="M91" s="197">
        <v>48917.7</v>
      </c>
      <c r="N91" s="198" t="s">
        <v>110</v>
      </c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40"/>
      <c r="AC91" s="140"/>
      <c r="AD91" s="133"/>
      <c r="AE91" s="133"/>
      <c r="AF91" s="133"/>
    </row>
    <row r="92" spans="1:32" ht="12.75" customHeight="1" x14ac:dyDescent="0.2">
      <c r="A92" s="133"/>
      <c r="B92" s="133"/>
      <c r="D92" s="196" t="s">
        <v>134</v>
      </c>
      <c r="E92" s="197">
        <v>879.1</v>
      </c>
      <c r="F92" s="197">
        <v>863.8</v>
      </c>
      <c r="G92" s="197">
        <v>873.1</v>
      </c>
      <c r="H92" s="197">
        <v>678</v>
      </c>
      <c r="I92" s="197">
        <v>771.2</v>
      </c>
      <c r="J92" s="197">
        <v>991.2</v>
      </c>
      <c r="K92" s="197">
        <v>975.5</v>
      </c>
      <c r="L92" s="197">
        <v>1221.5999999999999</v>
      </c>
      <c r="M92" s="197">
        <v>1535.3</v>
      </c>
      <c r="N92" s="197">
        <v>1036.0999999999999</v>
      </c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40"/>
      <c r="AC92" s="140"/>
      <c r="AD92" s="133"/>
      <c r="AE92" s="133"/>
      <c r="AF92" s="133"/>
    </row>
    <row r="93" spans="1:32" ht="12.75" customHeight="1" x14ac:dyDescent="0.2">
      <c r="A93" s="133"/>
      <c r="B93" s="133"/>
      <c r="D93" s="196" t="s">
        <v>133</v>
      </c>
      <c r="E93" s="197">
        <v>1997.04</v>
      </c>
      <c r="F93" s="197">
        <v>2461.29</v>
      </c>
      <c r="G93" s="197">
        <v>2063.0300000000002</v>
      </c>
      <c r="H93" s="197">
        <v>2040.32</v>
      </c>
      <c r="I93" s="197">
        <v>2509.42</v>
      </c>
      <c r="J93" s="197">
        <v>2125.1799999999998</v>
      </c>
      <c r="K93" s="197">
        <v>2400.6</v>
      </c>
      <c r="L93" s="197">
        <v>2597.81</v>
      </c>
      <c r="M93" s="197">
        <v>2633.55</v>
      </c>
      <c r="N93" s="198" t="s">
        <v>110</v>
      </c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40"/>
      <c r="AB93" s="140"/>
      <c r="AC93" s="140"/>
      <c r="AD93" s="133"/>
      <c r="AE93" s="133"/>
      <c r="AF93" s="133"/>
    </row>
    <row r="94" spans="1:32" ht="12.75" customHeight="1" x14ac:dyDescent="0.2">
      <c r="A94" s="133"/>
      <c r="B94" s="133"/>
      <c r="D94" s="196" t="s">
        <v>132</v>
      </c>
      <c r="E94" s="197">
        <v>3974.37</v>
      </c>
      <c r="F94" s="197">
        <v>5058.75</v>
      </c>
      <c r="G94" s="197">
        <v>4996.18</v>
      </c>
      <c r="H94" s="197">
        <v>4099.66</v>
      </c>
      <c r="I94" s="197">
        <v>4670.95</v>
      </c>
      <c r="J94" s="197">
        <v>4282.21</v>
      </c>
      <c r="K94" s="197">
        <v>4640.24</v>
      </c>
      <c r="L94" s="197">
        <v>4261.59</v>
      </c>
      <c r="M94" s="197">
        <v>3613.3</v>
      </c>
      <c r="N94" s="197">
        <v>3543.59</v>
      </c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</row>
    <row r="95" spans="1:32" x14ac:dyDescent="0.2">
      <c r="B95" s="133"/>
      <c r="D95" s="196" t="s">
        <v>131</v>
      </c>
      <c r="E95" s="197">
        <v>24543.7</v>
      </c>
      <c r="F95" s="197">
        <v>24179.7</v>
      </c>
      <c r="G95" s="197">
        <v>17827.3</v>
      </c>
      <c r="H95" s="197">
        <v>19869.150000000001</v>
      </c>
      <c r="I95" s="197">
        <v>22094.52</v>
      </c>
      <c r="J95" s="197">
        <v>17543.12</v>
      </c>
      <c r="K95" s="197">
        <v>25373.439999999999</v>
      </c>
      <c r="L95" s="197">
        <v>20564.240000000002</v>
      </c>
      <c r="M95" s="197">
        <v>20140.95</v>
      </c>
      <c r="N95" s="197">
        <v>24934.95</v>
      </c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</row>
    <row r="96" spans="1:32" x14ac:dyDescent="0.2">
      <c r="B96" s="133"/>
      <c r="D96" s="196" t="s">
        <v>130</v>
      </c>
      <c r="E96" s="197">
        <v>59469.9</v>
      </c>
      <c r="F96" s="197">
        <v>70246</v>
      </c>
      <c r="G96" s="197">
        <v>69999.899999999994</v>
      </c>
      <c r="H96" s="197">
        <v>65505.66</v>
      </c>
      <c r="I96" s="197">
        <v>63825.48</v>
      </c>
      <c r="J96" s="197">
        <v>68457.75</v>
      </c>
      <c r="K96" s="197">
        <v>67323.34</v>
      </c>
      <c r="L96" s="197">
        <v>72714.92</v>
      </c>
      <c r="M96" s="197">
        <v>72633.16</v>
      </c>
      <c r="N96" s="197">
        <v>55091</v>
      </c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</row>
    <row r="97" spans="2:32" x14ac:dyDescent="0.2">
      <c r="B97" s="133"/>
      <c r="D97" s="196" t="s">
        <v>129</v>
      </c>
      <c r="E97" s="197">
        <v>2534.23</v>
      </c>
      <c r="F97" s="197">
        <v>3725.5</v>
      </c>
      <c r="G97" s="197">
        <v>3441.8</v>
      </c>
      <c r="H97" s="197">
        <v>3007.18</v>
      </c>
      <c r="I97" s="197">
        <v>2827.5</v>
      </c>
      <c r="J97" s="197">
        <v>2686.55</v>
      </c>
      <c r="K97" s="197">
        <v>3187.88</v>
      </c>
      <c r="L97" s="197">
        <v>2994.8</v>
      </c>
      <c r="M97" s="197">
        <v>2796.8</v>
      </c>
      <c r="N97" s="197">
        <v>3309.4</v>
      </c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</row>
    <row r="98" spans="2:32" x14ac:dyDescent="0.2">
      <c r="B98" s="133"/>
      <c r="D98" s="196" t="s">
        <v>128</v>
      </c>
      <c r="E98" s="197">
        <v>20303.7</v>
      </c>
      <c r="F98" s="197">
        <v>21847.93</v>
      </c>
      <c r="G98" s="197">
        <v>17562.91</v>
      </c>
      <c r="H98" s="197">
        <v>20960.330000000002</v>
      </c>
      <c r="I98" s="197">
        <v>17923.47</v>
      </c>
      <c r="J98" s="197">
        <v>18958.759999999998</v>
      </c>
      <c r="K98" s="197">
        <v>18212.330000000002</v>
      </c>
      <c r="L98" s="197">
        <v>19412.82</v>
      </c>
      <c r="M98" s="197">
        <v>17553.099999999999</v>
      </c>
      <c r="N98" s="198" t="s">
        <v>110</v>
      </c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</row>
    <row r="99" spans="2:32" x14ac:dyDescent="0.2">
      <c r="B99" s="133"/>
      <c r="D99" s="196" t="s">
        <v>127</v>
      </c>
      <c r="E99" s="197">
        <v>63.53</v>
      </c>
      <c r="F99" s="197">
        <v>6.34</v>
      </c>
      <c r="G99" s="197">
        <v>56.82</v>
      </c>
      <c r="H99" s="197">
        <v>65.73</v>
      </c>
      <c r="I99" s="197">
        <v>70.2</v>
      </c>
      <c r="J99" s="197">
        <v>90.75</v>
      </c>
      <c r="K99" s="197">
        <v>51.92</v>
      </c>
      <c r="L99" s="197">
        <v>7.36</v>
      </c>
      <c r="M99" s="197">
        <v>88.13</v>
      </c>
      <c r="N99" s="197">
        <v>60.39</v>
      </c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F99" s="133"/>
    </row>
    <row r="100" spans="2:32" x14ac:dyDescent="0.2">
      <c r="B100" s="133"/>
      <c r="D100" s="196" t="s">
        <v>126</v>
      </c>
      <c r="E100" s="197">
        <v>1535.2</v>
      </c>
      <c r="F100" s="197">
        <v>1689.4</v>
      </c>
      <c r="G100" s="197">
        <v>1663.1</v>
      </c>
      <c r="H100" s="197">
        <v>1435.5</v>
      </c>
      <c r="I100" s="197">
        <v>1412</v>
      </c>
      <c r="J100" s="197">
        <v>2124.5</v>
      </c>
      <c r="K100" s="197">
        <v>1948.7</v>
      </c>
      <c r="L100" s="197">
        <v>2227.1999999999998</v>
      </c>
      <c r="M100" s="197">
        <v>3021.5</v>
      </c>
      <c r="N100" s="198" t="s">
        <v>110</v>
      </c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F100" s="142"/>
    </row>
    <row r="101" spans="2:32" x14ac:dyDescent="0.2">
      <c r="B101" s="133"/>
      <c r="D101" s="196" t="s">
        <v>125</v>
      </c>
      <c r="E101" s="197">
        <v>3017</v>
      </c>
      <c r="F101" s="197">
        <v>3421.9</v>
      </c>
      <c r="G101" s="197">
        <v>3806.6</v>
      </c>
      <c r="H101" s="197">
        <v>2796.7</v>
      </c>
      <c r="I101" s="197">
        <v>3225.9</v>
      </c>
      <c r="J101" s="197">
        <v>4656.6000000000004</v>
      </c>
      <c r="K101" s="197">
        <v>4474.8</v>
      </c>
      <c r="L101" s="197">
        <v>5123.2</v>
      </c>
      <c r="M101" s="197">
        <v>6066.71</v>
      </c>
      <c r="N101" s="197">
        <v>5258.8</v>
      </c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F101" s="133"/>
    </row>
    <row r="102" spans="2:32" x14ac:dyDescent="0.2">
      <c r="B102" s="133"/>
      <c r="D102" s="196" t="s">
        <v>124</v>
      </c>
      <c r="E102" s="197">
        <v>148.4</v>
      </c>
      <c r="F102" s="197">
        <v>189.7</v>
      </c>
      <c r="G102" s="197">
        <v>188.6</v>
      </c>
      <c r="H102" s="197">
        <v>166.19</v>
      </c>
      <c r="I102" s="197">
        <v>149.59</v>
      </c>
      <c r="J102" s="197">
        <v>153.43</v>
      </c>
      <c r="K102" s="197">
        <v>173.3</v>
      </c>
      <c r="L102" s="197">
        <v>168.56</v>
      </c>
      <c r="M102" s="197">
        <v>176.52</v>
      </c>
      <c r="N102" s="198" t="s">
        <v>110</v>
      </c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</row>
    <row r="103" spans="2:32" x14ac:dyDescent="0.2">
      <c r="B103" s="133"/>
      <c r="D103" s="196" t="s">
        <v>123</v>
      </c>
      <c r="E103" s="197">
        <v>9652.9</v>
      </c>
      <c r="F103" s="197">
        <v>16840.599999999999</v>
      </c>
      <c r="G103" s="197">
        <v>13590.4</v>
      </c>
      <c r="H103" s="197">
        <v>12262</v>
      </c>
      <c r="I103" s="197">
        <v>13678.21</v>
      </c>
      <c r="J103" s="197">
        <v>10372.74</v>
      </c>
      <c r="K103" s="197">
        <v>13609.91</v>
      </c>
      <c r="L103" s="197">
        <v>16613.38</v>
      </c>
      <c r="M103" s="197">
        <v>14145.17</v>
      </c>
      <c r="N103" s="197">
        <v>16274.51</v>
      </c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</row>
    <row r="104" spans="2:32" x14ac:dyDescent="0.2">
      <c r="B104" s="133"/>
      <c r="D104" s="196" t="s">
        <v>122</v>
      </c>
      <c r="E104" s="197">
        <v>0</v>
      </c>
      <c r="F104" s="197">
        <v>0</v>
      </c>
      <c r="G104" s="197">
        <v>0</v>
      </c>
      <c r="H104" s="197">
        <v>0</v>
      </c>
      <c r="I104" s="197">
        <v>0</v>
      </c>
      <c r="J104" s="197">
        <v>0</v>
      </c>
      <c r="K104" s="197">
        <v>0</v>
      </c>
      <c r="L104" s="197">
        <v>0</v>
      </c>
      <c r="M104" s="197">
        <v>0</v>
      </c>
      <c r="N104" s="197">
        <v>0</v>
      </c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</row>
    <row r="105" spans="2:32" x14ac:dyDescent="0.2">
      <c r="B105" s="133"/>
      <c r="D105" s="196" t="s">
        <v>121</v>
      </c>
      <c r="E105" s="197">
        <v>1622.6</v>
      </c>
      <c r="F105" s="197">
        <v>2062.6</v>
      </c>
      <c r="G105" s="197">
        <v>2088.8000000000002</v>
      </c>
      <c r="H105" s="197">
        <v>1887</v>
      </c>
      <c r="I105" s="197">
        <v>1685</v>
      </c>
      <c r="J105" s="197">
        <v>1826</v>
      </c>
      <c r="K105" s="197">
        <v>1823</v>
      </c>
      <c r="L105" s="197">
        <v>1767</v>
      </c>
      <c r="M105" s="197">
        <v>1706.47</v>
      </c>
      <c r="N105" s="198" t="s">
        <v>110</v>
      </c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C105" s="133"/>
      <c r="AD105" s="133"/>
      <c r="AE105" s="133"/>
      <c r="AF105" s="133"/>
    </row>
    <row r="106" spans="2:32" x14ac:dyDescent="0.2">
      <c r="B106" s="133"/>
      <c r="D106" s="196" t="s">
        <v>120</v>
      </c>
      <c r="E106" s="197">
        <v>4757.8999999999996</v>
      </c>
      <c r="F106" s="197">
        <v>5747.8</v>
      </c>
      <c r="G106" s="197">
        <v>5144.2</v>
      </c>
      <c r="H106" s="197">
        <v>4817.87</v>
      </c>
      <c r="I106" s="197">
        <v>5704.27</v>
      </c>
      <c r="J106" s="197">
        <v>4875.88</v>
      </c>
      <c r="K106" s="197">
        <v>4590.1499999999996</v>
      </c>
      <c r="L106" s="197">
        <v>5710.27</v>
      </c>
      <c r="M106" s="197">
        <v>4843.8</v>
      </c>
      <c r="N106" s="197">
        <v>5516.02</v>
      </c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C106" s="133"/>
      <c r="AD106" s="133"/>
      <c r="AE106" s="133"/>
      <c r="AF106" s="133"/>
    </row>
    <row r="107" spans="2:32" x14ac:dyDescent="0.2">
      <c r="B107" s="133"/>
      <c r="D107" s="196" t="s">
        <v>119</v>
      </c>
      <c r="E107" s="197">
        <v>27142.799999999999</v>
      </c>
      <c r="F107" s="197">
        <v>27664.3</v>
      </c>
      <c r="G107" s="197">
        <v>29826.6</v>
      </c>
      <c r="H107" s="197">
        <v>27228.1</v>
      </c>
      <c r="I107" s="197">
        <v>26767.4</v>
      </c>
      <c r="J107" s="197">
        <v>28543.8</v>
      </c>
      <c r="K107" s="197">
        <v>28455.1</v>
      </c>
      <c r="L107" s="197">
        <v>31945.4</v>
      </c>
      <c r="M107" s="197">
        <v>28002.7</v>
      </c>
      <c r="N107" s="197">
        <v>29793</v>
      </c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</row>
    <row r="108" spans="2:32" x14ac:dyDescent="0.2">
      <c r="D108" s="196" t="s">
        <v>118</v>
      </c>
      <c r="E108" s="197">
        <v>1066.8399999999999</v>
      </c>
      <c r="F108" s="197">
        <v>1313.19</v>
      </c>
      <c r="G108" s="197">
        <v>1119.83</v>
      </c>
      <c r="H108" s="197">
        <v>1020.52</v>
      </c>
      <c r="I108" s="197">
        <v>1158.46</v>
      </c>
      <c r="J108" s="197">
        <v>1178.9000000000001</v>
      </c>
      <c r="K108" s="197">
        <v>1363.56</v>
      </c>
      <c r="L108" s="197">
        <v>1334.49</v>
      </c>
      <c r="M108" s="197">
        <v>1241.32</v>
      </c>
      <c r="N108" s="197">
        <v>1285.04</v>
      </c>
    </row>
    <row r="109" spans="2:32" x14ac:dyDescent="0.2">
      <c r="D109" s="196" t="s">
        <v>117</v>
      </c>
      <c r="E109" s="197">
        <v>7814.83</v>
      </c>
      <c r="F109" s="197">
        <v>16826.439999999999</v>
      </c>
      <c r="G109" s="197">
        <v>14872.95</v>
      </c>
      <c r="H109" s="197">
        <v>16712.88</v>
      </c>
      <c r="I109" s="197">
        <v>20842.16</v>
      </c>
      <c r="J109" s="197">
        <v>12824.14</v>
      </c>
      <c r="K109" s="197">
        <v>20897.080000000002</v>
      </c>
      <c r="L109" s="197">
        <v>22070.74</v>
      </c>
      <c r="M109" s="197">
        <v>19286.240000000002</v>
      </c>
      <c r="N109" s="197">
        <v>19006.849999999999</v>
      </c>
    </row>
    <row r="110" spans="2:32" x14ac:dyDescent="0.2">
      <c r="D110" s="196" t="s">
        <v>116</v>
      </c>
      <c r="E110" s="197">
        <v>531.89</v>
      </c>
      <c r="F110" s="197">
        <v>579.64</v>
      </c>
      <c r="G110" s="197">
        <v>532.84</v>
      </c>
      <c r="H110" s="197">
        <v>568.85</v>
      </c>
      <c r="I110" s="197">
        <v>607.79999999999995</v>
      </c>
      <c r="J110" s="197">
        <v>576.41</v>
      </c>
      <c r="K110" s="197">
        <v>457.34</v>
      </c>
      <c r="L110" s="197">
        <v>649.05999999999995</v>
      </c>
      <c r="M110" s="197">
        <v>624.04999999999995</v>
      </c>
      <c r="N110" s="198" t="s">
        <v>110</v>
      </c>
    </row>
    <row r="111" spans="2:32" x14ac:dyDescent="0.2">
      <c r="D111" s="196" t="s">
        <v>115</v>
      </c>
      <c r="E111" s="197">
        <v>2793.2</v>
      </c>
      <c r="F111" s="197">
        <v>4137</v>
      </c>
      <c r="G111" s="197">
        <v>3330</v>
      </c>
      <c r="H111" s="197">
        <v>2571.2399999999998</v>
      </c>
      <c r="I111" s="197">
        <v>3714.1</v>
      </c>
      <c r="J111" s="197">
        <v>3035.81</v>
      </c>
      <c r="K111" s="197">
        <v>3411.96</v>
      </c>
      <c r="L111" s="197">
        <v>4708.34</v>
      </c>
      <c r="M111" s="197">
        <v>3805.71</v>
      </c>
      <c r="N111" s="197">
        <v>3805.71</v>
      </c>
    </row>
    <row r="112" spans="2:32" x14ac:dyDescent="0.2">
      <c r="D112" s="196" t="s">
        <v>114</v>
      </c>
      <c r="E112" s="197">
        <v>4137.3</v>
      </c>
      <c r="F112" s="197">
        <v>4229.1000000000004</v>
      </c>
      <c r="G112" s="197">
        <v>4260.8999999999996</v>
      </c>
      <c r="H112" s="197">
        <v>2989.3</v>
      </c>
      <c r="I112" s="197">
        <v>3667.8</v>
      </c>
      <c r="J112" s="197">
        <v>3658.7</v>
      </c>
      <c r="K112" s="197">
        <v>4062.8</v>
      </c>
      <c r="L112" s="197">
        <v>4127.8</v>
      </c>
      <c r="M112" s="197">
        <v>3682.8</v>
      </c>
      <c r="N112" s="197">
        <v>3594.7</v>
      </c>
      <c r="O112" s="192"/>
      <c r="P112" s="192"/>
    </row>
    <row r="113" spans="3:16" x14ac:dyDescent="0.2">
      <c r="D113" s="196" t="s">
        <v>113</v>
      </c>
      <c r="E113" s="197">
        <v>5066.8</v>
      </c>
      <c r="F113" s="197">
        <v>5201.2</v>
      </c>
      <c r="G113" s="197">
        <v>5250.2</v>
      </c>
      <c r="H113" s="197">
        <v>4286.8</v>
      </c>
      <c r="I113" s="197">
        <v>4646.3999999999996</v>
      </c>
      <c r="J113" s="197">
        <v>5070.6000000000004</v>
      </c>
      <c r="K113" s="197">
        <v>4992.6000000000004</v>
      </c>
      <c r="L113" s="197">
        <v>5782.5</v>
      </c>
      <c r="M113" s="197">
        <v>6168.8</v>
      </c>
      <c r="N113" s="197">
        <v>5566</v>
      </c>
    </row>
    <row r="114" spans="3:16" x14ac:dyDescent="0.2">
      <c r="D114" s="196" t="s">
        <v>112</v>
      </c>
      <c r="E114" s="197">
        <v>19045</v>
      </c>
      <c r="F114" s="197">
        <v>24282</v>
      </c>
      <c r="G114" s="197">
        <v>21618</v>
      </c>
      <c r="H114" s="197">
        <v>20946</v>
      </c>
      <c r="I114" s="197">
        <v>21485</v>
      </c>
      <c r="J114" s="197">
        <v>19515</v>
      </c>
      <c r="K114" s="197">
        <v>20022</v>
      </c>
      <c r="L114" s="197">
        <v>24525</v>
      </c>
      <c r="M114" s="197">
        <v>24735</v>
      </c>
      <c r="N114" s="198" t="s">
        <v>110</v>
      </c>
      <c r="O114" s="192"/>
      <c r="P114" s="192"/>
    </row>
    <row r="115" spans="3:16" x14ac:dyDescent="0.2">
      <c r="D115" s="196" t="s">
        <v>201</v>
      </c>
      <c r="E115" s="198" t="s">
        <v>110</v>
      </c>
      <c r="F115" s="198" t="s">
        <v>110</v>
      </c>
      <c r="G115" s="198" t="s">
        <v>110</v>
      </c>
      <c r="H115" s="198" t="s">
        <v>110</v>
      </c>
      <c r="I115" s="197">
        <v>9.6</v>
      </c>
      <c r="J115" s="197">
        <v>16.2</v>
      </c>
      <c r="K115" s="198" t="s">
        <v>110</v>
      </c>
      <c r="L115" s="198" t="s">
        <v>110</v>
      </c>
      <c r="M115" s="197">
        <v>0</v>
      </c>
      <c r="N115" s="198" t="s">
        <v>110</v>
      </c>
      <c r="O115" s="192"/>
      <c r="P115" s="192"/>
    </row>
    <row r="116" spans="3:16" x14ac:dyDescent="0.2">
      <c r="D116" s="196" t="s">
        <v>202</v>
      </c>
      <c r="E116" s="198" t="s">
        <v>110</v>
      </c>
      <c r="F116" s="198" t="s">
        <v>110</v>
      </c>
      <c r="G116" s="198" t="s">
        <v>110</v>
      </c>
      <c r="H116" s="198" t="s">
        <v>110</v>
      </c>
      <c r="I116" s="198" t="s">
        <v>110</v>
      </c>
      <c r="J116" s="198" t="s">
        <v>110</v>
      </c>
      <c r="K116" s="198" t="s">
        <v>110</v>
      </c>
      <c r="L116" s="198" t="s">
        <v>110</v>
      </c>
      <c r="M116" s="198" t="s">
        <v>110</v>
      </c>
      <c r="N116" s="198" t="s">
        <v>110</v>
      </c>
      <c r="O116" s="192"/>
      <c r="P116" s="192"/>
    </row>
    <row r="117" spans="3:16" x14ac:dyDescent="0.2">
      <c r="D117" s="196" t="s">
        <v>199</v>
      </c>
      <c r="E117" s="197">
        <v>1202.4000000000001</v>
      </c>
      <c r="F117" s="197">
        <v>1347</v>
      </c>
      <c r="G117" s="198" t="s">
        <v>110</v>
      </c>
      <c r="H117" s="197">
        <v>1206</v>
      </c>
      <c r="I117" s="197">
        <v>1027</v>
      </c>
      <c r="J117" s="197">
        <v>1085</v>
      </c>
      <c r="K117" s="197">
        <v>965</v>
      </c>
      <c r="L117" s="197">
        <v>1238.2</v>
      </c>
      <c r="M117" s="197">
        <v>1266</v>
      </c>
      <c r="N117" s="198" t="s">
        <v>110</v>
      </c>
    </row>
    <row r="118" spans="3:16" x14ac:dyDescent="0.2">
      <c r="D118" s="196" t="s">
        <v>178</v>
      </c>
      <c r="E118" s="197">
        <v>1011.5</v>
      </c>
      <c r="F118" s="197">
        <v>1007.9</v>
      </c>
      <c r="G118" s="197">
        <v>1005.8</v>
      </c>
      <c r="H118" s="197">
        <v>923.59</v>
      </c>
      <c r="I118" s="197">
        <v>972.38</v>
      </c>
      <c r="J118" s="197">
        <v>921.69</v>
      </c>
      <c r="K118" s="198" t="s">
        <v>110</v>
      </c>
      <c r="L118" s="197">
        <v>963.43</v>
      </c>
      <c r="M118" s="197">
        <v>891.39</v>
      </c>
      <c r="N118" s="198" t="s">
        <v>110</v>
      </c>
      <c r="O118" s="192"/>
      <c r="P118" s="192"/>
    </row>
    <row r="119" spans="3:16" x14ac:dyDescent="0.2">
      <c r="D119" s="196" t="s">
        <v>179</v>
      </c>
      <c r="E119" s="197">
        <v>2.39</v>
      </c>
      <c r="F119" s="197">
        <v>3.98</v>
      </c>
      <c r="G119" s="197">
        <v>4.2300000000000004</v>
      </c>
      <c r="H119" s="197">
        <v>3.93</v>
      </c>
      <c r="I119" s="197">
        <v>6.5</v>
      </c>
      <c r="J119" s="197">
        <v>5.08</v>
      </c>
      <c r="K119" s="197">
        <v>7.99</v>
      </c>
      <c r="L119" s="197">
        <v>7.92</v>
      </c>
      <c r="M119" s="197">
        <v>7.01</v>
      </c>
      <c r="N119" s="198" t="s">
        <v>110</v>
      </c>
      <c r="O119" s="192"/>
      <c r="P119" s="192"/>
    </row>
    <row r="120" spans="3:16" x14ac:dyDescent="0.2">
      <c r="D120" s="196" t="s">
        <v>203</v>
      </c>
      <c r="E120" s="197">
        <v>499.01</v>
      </c>
      <c r="F120" s="197">
        <v>615.04999999999995</v>
      </c>
      <c r="G120" s="197">
        <v>605.65</v>
      </c>
      <c r="H120" s="197">
        <v>541.49</v>
      </c>
      <c r="I120" s="197">
        <v>554.79</v>
      </c>
      <c r="J120" s="197">
        <v>459.72</v>
      </c>
      <c r="K120" s="197">
        <v>557.6</v>
      </c>
      <c r="L120" s="197">
        <v>629.16999999999996</v>
      </c>
      <c r="M120" s="197">
        <v>483.81</v>
      </c>
      <c r="N120" s="197">
        <v>633.25</v>
      </c>
    </row>
    <row r="121" spans="3:16" x14ac:dyDescent="0.2">
      <c r="D121" s="196" t="s">
        <v>204</v>
      </c>
      <c r="E121" s="197">
        <v>493.6</v>
      </c>
      <c r="F121" s="197">
        <v>608.5</v>
      </c>
      <c r="G121" s="197">
        <v>629.9</v>
      </c>
      <c r="H121" s="198" t="s">
        <v>110</v>
      </c>
      <c r="I121" s="197">
        <v>701.2</v>
      </c>
      <c r="J121" s="197">
        <v>697.4</v>
      </c>
      <c r="K121" s="198" t="s">
        <v>110</v>
      </c>
      <c r="L121" s="197">
        <v>700</v>
      </c>
      <c r="M121" s="197">
        <v>695.5</v>
      </c>
      <c r="N121" s="198" t="s">
        <v>110</v>
      </c>
    </row>
    <row r="122" spans="3:16" x14ac:dyDescent="0.2">
      <c r="D122" s="196" t="s">
        <v>205</v>
      </c>
      <c r="E122" s="197">
        <v>6683.27</v>
      </c>
      <c r="F122" s="197">
        <v>9333.48</v>
      </c>
      <c r="G122" s="197">
        <v>9468.9500000000007</v>
      </c>
      <c r="H122" s="197">
        <v>2484.9499999999998</v>
      </c>
      <c r="I122" s="197">
        <v>9538.41</v>
      </c>
      <c r="J122" s="197">
        <v>6354.91</v>
      </c>
      <c r="K122" s="197">
        <v>9091.09</v>
      </c>
      <c r="L122" s="197">
        <v>10840.38</v>
      </c>
      <c r="M122" s="197">
        <v>8436.9500000000007</v>
      </c>
      <c r="N122" s="198" t="s">
        <v>110</v>
      </c>
    </row>
    <row r="123" spans="3:16" x14ac:dyDescent="0.2">
      <c r="D123" s="196" t="s">
        <v>180</v>
      </c>
      <c r="E123" s="197">
        <v>29249.200000000001</v>
      </c>
      <c r="F123" s="197">
        <v>29287</v>
      </c>
      <c r="G123" s="197">
        <v>33373</v>
      </c>
      <c r="H123" s="197">
        <v>32773</v>
      </c>
      <c r="I123" s="197">
        <v>35202</v>
      </c>
      <c r="J123" s="197">
        <v>33025</v>
      </c>
      <c r="K123" s="197">
        <v>37129.4</v>
      </c>
      <c r="L123" s="197">
        <v>32382</v>
      </c>
      <c r="M123" s="197">
        <v>38269</v>
      </c>
      <c r="N123" s="198" t="s">
        <v>110</v>
      </c>
    </row>
    <row r="124" spans="3:16" x14ac:dyDescent="0.2">
      <c r="D124" s="196" t="s">
        <v>194</v>
      </c>
      <c r="E124" s="197">
        <v>1002</v>
      </c>
      <c r="F124" s="197">
        <v>1376</v>
      </c>
      <c r="G124" s="197">
        <v>1392</v>
      </c>
      <c r="H124" s="197">
        <v>1104</v>
      </c>
      <c r="I124" s="197">
        <v>1119</v>
      </c>
      <c r="J124" s="197">
        <v>906</v>
      </c>
      <c r="K124" s="197">
        <v>1224</v>
      </c>
      <c r="L124" s="197">
        <v>1081.32</v>
      </c>
      <c r="M124" s="197">
        <v>1137.6400000000001</v>
      </c>
      <c r="N124" s="198" t="s">
        <v>110</v>
      </c>
    </row>
    <row r="125" spans="3:16" x14ac:dyDescent="0.2">
      <c r="C125" s="133"/>
      <c r="D125" s="196" t="s">
        <v>200</v>
      </c>
      <c r="E125" s="197">
        <v>294.8</v>
      </c>
      <c r="F125" s="197">
        <v>437.5</v>
      </c>
      <c r="G125" s="197">
        <v>411.2</v>
      </c>
      <c r="H125" s="197">
        <v>430.5</v>
      </c>
      <c r="I125" s="197">
        <v>435</v>
      </c>
      <c r="J125" s="197">
        <v>441.8</v>
      </c>
      <c r="K125" s="197">
        <v>540.1</v>
      </c>
      <c r="L125" s="198" t="s">
        <v>110</v>
      </c>
      <c r="M125" s="198" t="s">
        <v>110</v>
      </c>
      <c r="N125" s="198" t="s">
        <v>110</v>
      </c>
    </row>
    <row r="126" spans="3:16" x14ac:dyDescent="0.2">
      <c r="C126" s="133"/>
      <c r="D126" s="155" t="s">
        <v>218</v>
      </c>
      <c r="E126" s="199">
        <f t="shared" ref="E126:M126" si="0">E85+AI19</f>
        <v>260714.94</v>
      </c>
      <c r="F126" s="199">
        <f t="shared" si="0"/>
        <v>315846.77</v>
      </c>
      <c r="G126" s="199">
        <f t="shared" si="0"/>
        <v>297285.88</v>
      </c>
      <c r="H126" s="199">
        <f t="shared" si="0"/>
        <v>281271.71000000002</v>
      </c>
      <c r="I126" s="199">
        <f t="shared" si="0"/>
        <v>288584.46999999997</v>
      </c>
      <c r="J126" s="199">
        <f t="shared" si="0"/>
        <v>280718.99</v>
      </c>
      <c r="K126" s="199">
        <f t="shared" si="0"/>
        <v>304433.53000000003</v>
      </c>
      <c r="L126" s="199">
        <f t="shared" si="0"/>
        <v>332060.63</v>
      </c>
      <c r="M126" s="199">
        <f t="shared" si="0"/>
        <v>316951.96999999997</v>
      </c>
    </row>
    <row r="127" spans="3:16" x14ac:dyDescent="0.2">
      <c r="C127" s="133"/>
      <c r="D127" s="133"/>
      <c r="E127" s="133"/>
      <c r="F127" s="133"/>
      <c r="G127" s="133"/>
      <c r="H127" s="133"/>
      <c r="I127" s="133"/>
    </row>
    <row r="128" spans="3:16" x14ac:dyDescent="0.2">
      <c r="C128" s="133"/>
      <c r="D128" s="133"/>
      <c r="E128" s="133"/>
      <c r="F128" s="133"/>
      <c r="G128" s="133"/>
      <c r="H128" s="133"/>
      <c r="I128" s="133"/>
    </row>
    <row r="131" spans="4:13" x14ac:dyDescent="0.2">
      <c r="D131" s="138"/>
      <c r="E131" s="138"/>
      <c r="F131" s="138"/>
      <c r="M131" s="133"/>
    </row>
    <row r="132" spans="4:13" x14ac:dyDescent="0.2">
      <c r="D132" s="139"/>
      <c r="E132" s="283" t="s">
        <v>99</v>
      </c>
      <c r="F132" s="283"/>
      <c r="G132" s="283"/>
      <c r="H132" s="283"/>
      <c r="I132" s="283"/>
      <c r="J132" s="283"/>
      <c r="K132" s="283"/>
      <c r="L132" s="283"/>
      <c r="M132" s="133"/>
    </row>
    <row r="133" spans="4:13" x14ac:dyDescent="0.2">
      <c r="D133" s="200" t="s">
        <v>146</v>
      </c>
      <c r="E133" s="200" t="s">
        <v>145</v>
      </c>
      <c r="F133" s="200" t="s">
        <v>100</v>
      </c>
      <c r="G133" s="200" t="s">
        <v>101</v>
      </c>
      <c r="H133" s="200" t="s">
        <v>144</v>
      </c>
      <c r="I133" s="200" t="s">
        <v>143</v>
      </c>
      <c r="J133" s="200" t="s">
        <v>142</v>
      </c>
      <c r="K133" s="200" t="s">
        <v>141</v>
      </c>
      <c r="L133" s="200" t="s">
        <v>198</v>
      </c>
      <c r="M133" s="200">
        <v>2015</v>
      </c>
    </row>
    <row r="134" spans="4:13" x14ac:dyDescent="0.2">
      <c r="D134" s="200" t="s">
        <v>140</v>
      </c>
      <c r="E134" s="201">
        <f t="shared" ref="E134:M134" si="1">E86</f>
        <v>263249.17</v>
      </c>
      <c r="F134" s="201">
        <f t="shared" si="1"/>
        <v>319572.27</v>
      </c>
      <c r="G134" s="201">
        <f t="shared" si="1"/>
        <v>300727.67999999999</v>
      </c>
      <c r="H134" s="201">
        <f t="shared" si="1"/>
        <v>284313.86</v>
      </c>
      <c r="I134" s="201">
        <f t="shared" si="1"/>
        <v>291444.84000000003</v>
      </c>
      <c r="J134" s="201">
        <f t="shared" si="1"/>
        <v>283436.77</v>
      </c>
      <c r="K134" s="201">
        <f t="shared" si="1"/>
        <v>307658.48</v>
      </c>
      <c r="L134" s="201">
        <f t="shared" si="1"/>
        <v>332060.63</v>
      </c>
      <c r="M134" s="201">
        <f t="shared" si="1"/>
        <v>316951.96999999997</v>
      </c>
    </row>
    <row r="135" spans="4:13" x14ac:dyDescent="0.2">
      <c r="D135" s="140"/>
      <c r="E135" s="140">
        <f>E134/1000</f>
        <v>263.24916999999999</v>
      </c>
      <c r="F135" s="140">
        <f t="shared" ref="F135:M135" si="2">F134/1000</f>
        <v>319.57227</v>
      </c>
      <c r="G135" s="140">
        <f t="shared" si="2"/>
        <v>300.72768000000002</v>
      </c>
      <c r="H135" s="140">
        <f t="shared" si="2"/>
        <v>284.31385999999998</v>
      </c>
      <c r="I135" s="140">
        <f t="shared" si="2"/>
        <v>291.44484</v>
      </c>
      <c r="J135" s="140">
        <f t="shared" si="2"/>
        <v>283.43677000000002</v>
      </c>
      <c r="K135" s="140">
        <f t="shared" si="2"/>
        <v>307.65848</v>
      </c>
      <c r="L135" s="140">
        <f t="shared" si="2"/>
        <v>332.06063</v>
      </c>
      <c r="M135" s="140">
        <f t="shared" si="2"/>
        <v>316.95196999999996</v>
      </c>
    </row>
    <row r="136" spans="4:13" x14ac:dyDescent="0.2">
      <c r="D136" s="140"/>
      <c r="E136" s="140"/>
      <c r="F136" s="140"/>
      <c r="G136" s="133"/>
      <c r="H136" s="133"/>
      <c r="I136" s="133"/>
      <c r="M136" s="133"/>
    </row>
  </sheetData>
  <mergeCells count="1">
    <mergeCell ref="E132:L132"/>
  </mergeCells>
  <pageMargins left="0.7" right="0.7" top="0.75" bottom="0.75" header="0.3" footer="0.3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CG199"/>
  <sheetViews>
    <sheetView showGridLines="0" tabSelected="1" zoomScaleNormal="100" workbookViewId="0">
      <selection activeCell="A58" sqref="A58"/>
    </sheetView>
  </sheetViews>
  <sheetFormatPr defaultColWidth="9.140625" defaultRowHeight="12" x14ac:dyDescent="0.2"/>
  <cols>
    <col min="1" max="1" width="9.140625" style="1" customWidth="1"/>
    <col min="2" max="2" width="21.42578125" style="1" customWidth="1"/>
    <col min="3" max="3" width="12.5703125" style="1" customWidth="1"/>
    <col min="4" max="4" width="13.85546875" style="1" customWidth="1"/>
    <col min="5" max="6" width="12.5703125" style="1" customWidth="1"/>
    <col min="7" max="7" width="14" style="1" customWidth="1"/>
    <col min="8" max="8" width="11.5703125" style="1" customWidth="1"/>
    <col min="9" max="11" width="12.5703125" style="1" customWidth="1"/>
    <col min="12" max="12" width="9.85546875" style="1" bestFit="1" customWidth="1"/>
    <col min="13" max="16" width="10.140625" style="1" customWidth="1"/>
    <col min="17" max="23" width="9.28515625" style="1" bestFit="1" customWidth="1"/>
    <col min="24" max="25" width="9.140625" style="1"/>
    <col min="26" max="35" width="9.28515625" style="1" bestFit="1" customWidth="1"/>
    <col min="36" max="36" width="9.140625" style="18"/>
    <col min="37" max="39" width="9.140625" style="1"/>
    <col min="40" max="42" width="9.28515625" style="1" customWidth="1"/>
    <col min="43" max="63" width="9.140625" style="1"/>
    <col min="64" max="69" width="9.28515625" style="1" bestFit="1" customWidth="1"/>
    <col min="70" max="71" width="9.140625" style="1"/>
    <col min="72" max="72" width="9.28515625" style="1" bestFit="1" customWidth="1"/>
    <col min="73" max="73" width="9.140625" style="1"/>
    <col min="74" max="74" width="9.28515625" style="1" bestFit="1" customWidth="1"/>
    <col min="75" max="75" width="9.140625" style="1"/>
    <col min="76" max="76" width="9.28515625" style="1" bestFit="1" customWidth="1"/>
    <col min="77" max="77" width="9.140625" style="1"/>
    <col min="78" max="78" width="9.28515625" style="1" bestFit="1" customWidth="1"/>
    <col min="79" max="79" width="9.140625" style="1"/>
    <col min="80" max="80" width="9.28515625" style="1" bestFit="1" customWidth="1"/>
    <col min="81" max="81" width="9.140625" style="1"/>
    <col min="82" max="82" width="9.28515625" style="1" bestFit="1" customWidth="1"/>
    <col min="83" max="16384" width="9.140625" style="1"/>
  </cols>
  <sheetData>
    <row r="1" spans="2:85" x14ac:dyDescent="0.2">
      <c r="AJ1" s="1"/>
      <c r="BK1" s="202" t="s">
        <v>156</v>
      </c>
      <c r="BU1" s="203"/>
      <c r="BV1" s="203"/>
      <c r="CG1" s="18"/>
    </row>
    <row r="2" spans="2:85" x14ac:dyDescent="0.2">
      <c r="AJ2" s="1"/>
      <c r="CG2" s="18"/>
    </row>
    <row r="3" spans="2:85" x14ac:dyDescent="0.2">
      <c r="B3" s="220" t="s">
        <v>221</v>
      </c>
      <c r="C3" s="11"/>
      <c r="D3" s="11"/>
      <c r="E3" s="65"/>
      <c r="F3" s="65"/>
      <c r="G3" s="65"/>
      <c r="H3" s="65"/>
      <c r="I3" s="65"/>
      <c r="J3" s="65"/>
      <c r="K3" s="65"/>
      <c r="AJ3" s="1"/>
      <c r="BK3" s="202" t="s">
        <v>155</v>
      </c>
      <c r="BL3" s="204">
        <v>42272.473715277782</v>
      </c>
      <c r="BV3" s="203"/>
      <c r="CG3" s="18"/>
    </row>
    <row r="4" spans="2:85" x14ac:dyDescent="0.2">
      <c r="B4" s="28" t="s">
        <v>163</v>
      </c>
      <c r="C4" s="65"/>
      <c r="D4" s="65"/>
      <c r="E4" s="2"/>
      <c r="F4" s="2"/>
      <c r="G4" s="2"/>
      <c r="H4" s="2"/>
      <c r="I4" s="2"/>
      <c r="J4" s="2"/>
      <c r="K4" s="2"/>
      <c r="AJ4" s="1"/>
      <c r="BK4" s="202" t="s">
        <v>154</v>
      </c>
      <c r="BL4" s="204">
        <v>42282.39237548611</v>
      </c>
      <c r="BP4" s="154"/>
      <c r="BV4" s="203"/>
      <c r="CG4" s="18"/>
    </row>
    <row r="5" spans="2:85" x14ac:dyDescent="0.2">
      <c r="AJ5" s="1"/>
      <c r="BK5" s="202" t="s">
        <v>153</v>
      </c>
      <c r="BL5" s="202" t="s">
        <v>152</v>
      </c>
      <c r="BV5" s="203"/>
      <c r="CG5" s="18"/>
    </row>
    <row r="6" spans="2:85" x14ac:dyDescent="0.2">
      <c r="B6" s="288"/>
      <c r="C6" s="290" t="s">
        <v>268</v>
      </c>
      <c r="D6" s="284" t="s">
        <v>151</v>
      </c>
      <c r="E6" s="284" t="s">
        <v>106</v>
      </c>
      <c r="F6" s="284" t="s">
        <v>104</v>
      </c>
      <c r="G6" s="284" t="s">
        <v>150</v>
      </c>
      <c r="H6" s="284" t="s">
        <v>248</v>
      </c>
      <c r="AJ6" s="1"/>
      <c r="BK6" s="202" t="s">
        <v>157</v>
      </c>
      <c r="BL6" s="202" t="s">
        <v>198</v>
      </c>
      <c r="BM6" s="203"/>
      <c r="BN6" s="203"/>
      <c r="BO6" s="203"/>
      <c r="BP6" s="203"/>
      <c r="BQ6" s="203"/>
      <c r="CG6" s="18"/>
    </row>
    <row r="7" spans="2:85" x14ac:dyDescent="0.2">
      <c r="B7" s="289"/>
      <c r="C7" s="291"/>
      <c r="D7" s="285"/>
      <c r="E7" s="285"/>
      <c r="F7" s="285"/>
      <c r="G7" s="285"/>
      <c r="H7" s="285"/>
      <c r="AJ7" s="1"/>
      <c r="BK7" s="202" t="s">
        <v>148</v>
      </c>
      <c r="BL7" s="202" t="s">
        <v>147</v>
      </c>
      <c r="BM7" s="203"/>
      <c r="BN7" s="203"/>
      <c r="BO7" s="203"/>
      <c r="BP7" s="203"/>
      <c r="BQ7" s="203"/>
      <c r="CG7" s="18"/>
    </row>
    <row r="8" spans="2:85" x14ac:dyDescent="0.2">
      <c r="B8" s="289"/>
      <c r="C8" s="291"/>
      <c r="D8" s="286"/>
      <c r="E8" s="286"/>
      <c r="F8" s="286"/>
      <c r="G8" s="286"/>
      <c r="H8" s="286"/>
      <c r="AJ8" s="1"/>
      <c r="BK8" s="205" t="s">
        <v>158</v>
      </c>
      <c r="BL8" s="205" t="s">
        <v>197</v>
      </c>
      <c r="BM8" s="205" t="s">
        <v>151</v>
      </c>
      <c r="BN8" s="205" t="s">
        <v>106</v>
      </c>
      <c r="BO8" s="205" t="s">
        <v>104</v>
      </c>
      <c r="BP8" s="205" t="s">
        <v>150</v>
      </c>
      <c r="BQ8" s="205" t="s">
        <v>107</v>
      </c>
      <c r="BS8" s="205" t="s">
        <v>158</v>
      </c>
      <c r="BT8" s="205" t="s">
        <v>197</v>
      </c>
      <c r="BU8" s="205" t="s">
        <v>207</v>
      </c>
      <c r="BV8" s="205" t="s">
        <v>151</v>
      </c>
      <c r="BW8" s="205" t="s">
        <v>207</v>
      </c>
      <c r="BX8" s="205" t="s">
        <v>106</v>
      </c>
      <c r="BY8" s="205" t="s">
        <v>207</v>
      </c>
      <c r="BZ8" s="205" t="s">
        <v>104</v>
      </c>
      <c r="CA8" s="205" t="s">
        <v>207</v>
      </c>
      <c r="CB8" s="205" t="s">
        <v>150</v>
      </c>
      <c r="CC8" s="205" t="s">
        <v>207</v>
      </c>
      <c r="CD8" s="205" t="s">
        <v>107</v>
      </c>
      <c r="CE8" s="205" t="s">
        <v>207</v>
      </c>
      <c r="CG8" s="18"/>
    </row>
    <row r="9" spans="2:85" x14ac:dyDescent="0.2">
      <c r="B9" s="56" t="s">
        <v>102</v>
      </c>
      <c r="C9" s="262">
        <v>316951.96999999997</v>
      </c>
      <c r="D9" s="262">
        <v>152089.18</v>
      </c>
      <c r="E9" s="262">
        <v>8193.69</v>
      </c>
      <c r="F9" s="262">
        <v>61971.839999999997</v>
      </c>
      <c r="G9" s="262">
        <v>58973.07</v>
      </c>
      <c r="H9" s="262">
        <v>7606.55</v>
      </c>
      <c r="AJ9" s="1"/>
      <c r="BK9" s="205" t="s">
        <v>140</v>
      </c>
      <c r="BL9" s="206">
        <v>334182.40000000002</v>
      </c>
      <c r="BM9" s="206">
        <v>149861.9</v>
      </c>
      <c r="BN9" s="207" t="s">
        <v>110</v>
      </c>
      <c r="BO9" s="206">
        <v>60710.6</v>
      </c>
      <c r="BP9" s="207" t="s">
        <v>110</v>
      </c>
      <c r="BQ9" s="207" t="s">
        <v>110</v>
      </c>
      <c r="BS9" s="205" t="s">
        <v>140</v>
      </c>
      <c r="BT9" s="206">
        <v>334182.40000000002</v>
      </c>
      <c r="BU9" s="207" t="s">
        <v>208</v>
      </c>
      <c r="BV9" s="206">
        <v>149861.9</v>
      </c>
      <c r="BW9" s="207" t="s">
        <v>208</v>
      </c>
      <c r="BX9" s="207" t="s">
        <v>110</v>
      </c>
      <c r="BY9" s="207" t="s">
        <v>208</v>
      </c>
      <c r="BZ9" s="206">
        <v>60710.6</v>
      </c>
      <c r="CA9" s="207" t="s">
        <v>208</v>
      </c>
      <c r="CB9" s="207" t="s">
        <v>110</v>
      </c>
      <c r="CC9" s="207" t="s">
        <v>208</v>
      </c>
      <c r="CD9" s="207" t="s">
        <v>110</v>
      </c>
      <c r="CE9" s="207" t="s">
        <v>208</v>
      </c>
      <c r="CG9" s="18"/>
    </row>
    <row r="10" spans="2:85" x14ac:dyDescent="0.2">
      <c r="B10" s="144" t="s">
        <v>139</v>
      </c>
      <c r="C10" s="263">
        <v>3282.54</v>
      </c>
      <c r="D10" s="263">
        <v>2076.2600000000002</v>
      </c>
      <c r="E10" s="263">
        <v>2.56</v>
      </c>
      <c r="F10" s="263">
        <v>434.14</v>
      </c>
      <c r="G10" s="263">
        <v>692.96</v>
      </c>
      <c r="H10" s="263">
        <v>22.21</v>
      </c>
      <c r="I10" s="157"/>
      <c r="J10" s="157"/>
      <c r="K10" s="157"/>
      <c r="AJ10" s="1"/>
      <c r="BK10" s="205" t="s">
        <v>139</v>
      </c>
      <c r="BL10" s="208">
        <v>3173</v>
      </c>
      <c r="BM10" s="208">
        <v>1919</v>
      </c>
      <c r="BN10" s="207" t="s">
        <v>110</v>
      </c>
      <c r="BO10" s="208">
        <v>400</v>
      </c>
      <c r="BP10" s="206">
        <v>778.6</v>
      </c>
      <c r="BQ10" s="206">
        <v>39.799999999999997</v>
      </c>
      <c r="BS10" s="205" t="s">
        <v>139</v>
      </c>
      <c r="BT10" s="208">
        <v>3173</v>
      </c>
      <c r="BU10" s="207" t="s">
        <v>208</v>
      </c>
      <c r="BV10" s="208">
        <v>1919</v>
      </c>
      <c r="BW10" s="207" t="s">
        <v>208</v>
      </c>
      <c r="BX10" s="207" t="s">
        <v>110</v>
      </c>
      <c r="BY10" s="207" t="s">
        <v>208</v>
      </c>
      <c r="BZ10" s="208">
        <v>400</v>
      </c>
      <c r="CA10" s="207" t="s">
        <v>208</v>
      </c>
      <c r="CB10" s="206">
        <v>778.6</v>
      </c>
      <c r="CC10" s="207" t="s">
        <v>208</v>
      </c>
      <c r="CD10" s="206">
        <v>39.799999999999997</v>
      </c>
      <c r="CE10" s="207" t="s">
        <v>208</v>
      </c>
      <c r="CG10" s="18"/>
    </row>
    <row r="11" spans="2:85" x14ac:dyDescent="0.2">
      <c r="B11" s="145" t="s">
        <v>138</v>
      </c>
      <c r="C11" s="264">
        <v>8728.23</v>
      </c>
      <c r="D11" s="264">
        <v>4979.58</v>
      </c>
      <c r="E11" s="264">
        <v>11.3</v>
      </c>
      <c r="F11" s="264">
        <v>714.83</v>
      </c>
      <c r="G11" s="264">
        <v>2696.92</v>
      </c>
      <c r="H11" s="264">
        <v>21.69</v>
      </c>
      <c r="I11" s="157"/>
      <c r="J11" s="157"/>
      <c r="K11" s="157"/>
      <c r="AJ11" s="1"/>
      <c r="BK11" s="205" t="s">
        <v>138</v>
      </c>
      <c r="BL11" s="206">
        <v>9522.5</v>
      </c>
      <c r="BM11" s="206">
        <v>5318.7</v>
      </c>
      <c r="BN11" s="206">
        <v>28.2</v>
      </c>
      <c r="BO11" s="206">
        <v>851.4</v>
      </c>
      <c r="BP11" s="206">
        <v>3136.2</v>
      </c>
      <c r="BQ11" s="206">
        <v>59.7</v>
      </c>
      <c r="BS11" s="205" t="s">
        <v>138</v>
      </c>
      <c r="BT11" s="206">
        <v>9522.5</v>
      </c>
      <c r="BU11" s="207" t="s">
        <v>208</v>
      </c>
      <c r="BV11" s="206">
        <v>5318.7</v>
      </c>
      <c r="BW11" s="207" t="s">
        <v>208</v>
      </c>
      <c r="BX11" s="206">
        <v>28.2</v>
      </c>
      <c r="BY11" s="207" t="s">
        <v>208</v>
      </c>
      <c r="BZ11" s="206">
        <v>851.4</v>
      </c>
      <c r="CA11" s="207" t="s">
        <v>208</v>
      </c>
      <c r="CB11" s="206">
        <v>3136.2</v>
      </c>
      <c r="CC11" s="207" t="s">
        <v>208</v>
      </c>
      <c r="CD11" s="206">
        <v>59.7</v>
      </c>
      <c r="CE11" s="207" t="s">
        <v>208</v>
      </c>
      <c r="CG11" s="18"/>
    </row>
    <row r="12" spans="2:85" x14ac:dyDescent="0.2">
      <c r="B12" s="145" t="s">
        <v>137</v>
      </c>
      <c r="C12" s="264">
        <v>8183.51</v>
      </c>
      <c r="D12" s="264">
        <v>5274.27</v>
      </c>
      <c r="E12" s="264">
        <v>108.63</v>
      </c>
      <c r="F12" s="264">
        <v>1991.42</v>
      </c>
      <c r="G12" s="264">
        <v>442.71</v>
      </c>
      <c r="H12" s="264">
        <v>154.58000000000001</v>
      </c>
      <c r="I12" s="157"/>
      <c r="J12" s="157"/>
      <c r="K12" s="157"/>
      <c r="AJ12" s="1"/>
      <c r="BK12" s="205" t="s">
        <v>137</v>
      </c>
      <c r="BL12" s="206">
        <v>8779.2999999999993</v>
      </c>
      <c r="BM12" s="206">
        <v>5442.3</v>
      </c>
      <c r="BN12" s="206">
        <v>130.30000000000001</v>
      </c>
      <c r="BO12" s="208">
        <v>1967</v>
      </c>
      <c r="BP12" s="206">
        <v>832.2</v>
      </c>
      <c r="BQ12" s="206">
        <v>243.9</v>
      </c>
      <c r="BS12" s="205" t="s">
        <v>137</v>
      </c>
      <c r="BT12" s="206">
        <v>8779.2999999999993</v>
      </c>
      <c r="BU12" s="207" t="s">
        <v>208</v>
      </c>
      <c r="BV12" s="206">
        <v>5442.3</v>
      </c>
      <c r="BW12" s="207" t="s">
        <v>208</v>
      </c>
      <c r="BX12" s="206">
        <v>130.30000000000001</v>
      </c>
      <c r="BY12" s="207" t="s">
        <v>208</v>
      </c>
      <c r="BZ12" s="208">
        <v>1967</v>
      </c>
      <c r="CA12" s="207" t="s">
        <v>208</v>
      </c>
      <c r="CB12" s="206">
        <v>832.2</v>
      </c>
      <c r="CC12" s="207" t="s">
        <v>208</v>
      </c>
      <c r="CD12" s="206">
        <v>243.9</v>
      </c>
      <c r="CE12" s="207" t="s">
        <v>208</v>
      </c>
      <c r="CG12" s="18"/>
    </row>
    <row r="13" spans="2:85" x14ac:dyDescent="0.2">
      <c r="B13" s="145" t="s">
        <v>136</v>
      </c>
      <c r="C13" s="264">
        <v>10023</v>
      </c>
      <c r="D13" s="264">
        <v>5029</v>
      </c>
      <c r="E13" s="264">
        <v>772</v>
      </c>
      <c r="F13" s="264">
        <v>3856</v>
      </c>
      <c r="G13" s="264">
        <v>53</v>
      </c>
      <c r="H13" s="264">
        <v>206.8</v>
      </c>
      <c r="I13" s="157"/>
      <c r="J13" s="157"/>
      <c r="K13" s="157"/>
      <c r="AJ13" s="1"/>
      <c r="BK13" s="205" t="s">
        <v>136</v>
      </c>
      <c r="BL13" s="206">
        <v>9764.4</v>
      </c>
      <c r="BM13" s="206">
        <v>5153.3</v>
      </c>
      <c r="BN13" s="206">
        <v>677.8</v>
      </c>
      <c r="BO13" s="206">
        <v>3547.6</v>
      </c>
      <c r="BP13" s="206">
        <v>72.900000000000006</v>
      </c>
      <c r="BQ13" s="206">
        <v>95.9</v>
      </c>
      <c r="BS13" s="205" t="s">
        <v>136</v>
      </c>
      <c r="BT13" s="206">
        <v>9764.4</v>
      </c>
      <c r="BU13" s="207" t="s">
        <v>208</v>
      </c>
      <c r="BV13" s="206">
        <v>5153.3</v>
      </c>
      <c r="BW13" s="207" t="s">
        <v>208</v>
      </c>
      <c r="BX13" s="206">
        <v>677.8</v>
      </c>
      <c r="BY13" s="207" t="s">
        <v>208</v>
      </c>
      <c r="BZ13" s="206">
        <v>3547.6</v>
      </c>
      <c r="CA13" s="207" t="s">
        <v>208</v>
      </c>
      <c r="CB13" s="206">
        <v>72.900000000000006</v>
      </c>
      <c r="CC13" s="207" t="s">
        <v>208</v>
      </c>
      <c r="CD13" s="206">
        <v>95.9</v>
      </c>
      <c r="CE13" s="207" t="s">
        <v>208</v>
      </c>
      <c r="CG13" s="18"/>
    </row>
    <row r="14" spans="2:85" x14ac:dyDescent="0.2">
      <c r="B14" s="145" t="s">
        <v>193</v>
      </c>
      <c r="C14" s="264">
        <v>48917.7</v>
      </c>
      <c r="D14" s="264">
        <v>26462.3</v>
      </c>
      <c r="E14" s="264">
        <v>3487.8</v>
      </c>
      <c r="F14" s="264">
        <v>11629.9</v>
      </c>
      <c r="G14" s="264">
        <v>3973</v>
      </c>
      <c r="H14" s="264">
        <v>566.29999999999995</v>
      </c>
      <c r="I14" s="157"/>
      <c r="J14" s="157"/>
      <c r="K14" s="157"/>
      <c r="AJ14" s="1"/>
      <c r="BK14" s="205" t="s">
        <v>135</v>
      </c>
      <c r="BL14" s="206">
        <v>52010.400000000001</v>
      </c>
      <c r="BM14" s="206">
        <v>27711.200000000001</v>
      </c>
      <c r="BN14" s="206">
        <v>3854.4</v>
      </c>
      <c r="BO14" s="206">
        <v>11562.8</v>
      </c>
      <c r="BP14" s="206">
        <v>5142.1000000000004</v>
      </c>
      <c r="BQ14" s="206">
        <v>2972.2</v>
      </c>
      <c r="BS14" s="205" t="s">
        <v>135</v>
      </c>
      <c r="BT14" s="206">
        <v>52010.400000000001</v>
      </c>
      <c r="BU14" s="207" t="s">
        <v>208</v>
      </c>
      <c r="BV14" s="206">
        <v>27711.200000000001</v>
      </c>
      <c r="BW14" s="207" t="s">
        <v>208</v>
      </c>
      <c r="BX14" s="206">
        <v>3854.4</v>
      </c>
      <c r="BY14" s="207" t="s">
        <v>208</v>
      </c>
      <c r="BZ14" s="206">
        <v>11562.8</v>
      </c>
      <c r="CA14" s="207" t="s">
        <v>208</v>
      </c>
      <c r="CB14" s="206">
        <v>5142.1000000000004</v>
      </c>
      <c r="CC14" s="207" t="s">
        <v>208</v>
      </c>
      <c r="CD14" s="206">
        <v>2972.2</v>
      </c>
      <c r="CE14" s="207" t="s">
        <v>208</v>
      </c>
      <c r="CG14" s="18"/>
    </row>
    <row r="15" spans="2:85" x14ac:dyDescent="0.2">
      <c r="B15" s="145" t="s">
        <v>134</v>
      </c>
      <c r="C15" s="264">
        <v>1535.3</v>
      </c>
      <c r="D15" s="264">
        <v>812.6</v>
      </c>
      <c r="E15" s="264">
        <v>54.7</v>
      </c>
      <c r="F15" s="264">
        <v>556.6</v>
      </c>
      <c r="G15" s="264">
        <v>0</v>
      </c>
      <c r="H15" s="264">
        <v>67.8</v>
      </c>
      <c r="I15" s="157"/>
      <c r="J15" s="157"/>
      <c r="K15" s="157"/>
      <c r="AJ15" s="1"/>
      <c r="BK15" s="205" t="s">
        <v>134</v>
      </c>
      <c r="BL15" s="206">
        <v>1221.5999999999999</v>
      </c>
      <c r="BM15" s="206">
        <v>615.5</v>
      </c>
      <c r="BN15" s="206">
        <v>49.6</v>
      </c>
      <c r="BO15" s="206">
        <v>458.1</v>
      </c>
      <c r="BP15" s="207" t="s">
        <v>110</v>
      </c>
      <c r="BQ15" s="206">
        <v>25.2</v>
      </c>
      <c r="BS15" s="205" t="s">
        <v>134</v>
      </c>
      <c r="BT15" s="206">
        <v>1221.5999999999999</v>
      </c>
      <c r="BU15" s="207" t="s">
        <v>208</v>
      </c>
      <c r="BV15" s="206">
        <v>615.5</v>
      </c>
      <c r="BW15" s="207" t="s">
        <v>208</v>
      </c>
      <c r="BX15" s="206">
        <v>49.6</v>
      </c>
      <c r="BY15" s="207" t="s">
        <v>208</v>
      </c>
      <c r="BZ15" s="206">
        <v>458.1</v>
      </c>
      <c r="CA15" s="207" t="s">
        <v>208</v>
      </c>
      <c r="CB15" s="207" t="s">
        <v>110</v>
      </c>
      <c r="CC15" s="207" t="s">
        <v>209</v>
      </c>
      <c r="CD15" s="206">
        <v>25.2</v>
      </c>
      <c r="CE15" s="207" t="s">
        <v>208</v>
      </c>
      <c r="CG15" s="18"/>
    </row>
    <row r="16" spans="2:85" x14ac:dyDescent="0.2">
      <c r="B16" s="145" t="s">
        <v>133</v>
      </c>
      <c r="C16" s="264">
        <v>2633.55</v>
      </c>
      <c r="D16" s="264">
        <v>696.6</v>
      </c>
      <c r="E16" s="264">
        <v>0</v>
      </c>
      <c r="F16" s="264">
        <v>1739.24</v>
      </c>
      <c r="G16" s="264">
        <v>0</v>
      </c>
      <c r="H16" s="264">
        <v>197.71</v>
      </c>
      <c r="I16" s="157"/>
      <c r="J16" s="157"/>
      <c r="K16" s="157"/>
      <c r="AJ16" s="1"/>
      <c r="BK16" s="205" t="s">
        <v>133</v>
      </c>
      <c r="BL16" s="206">
        <v>2567.1</v>
      </c>
      <c r="BM16" s="206">
        <v>709.6</v>
      </c>
      <c r="BN16" s="208">
        <v>0</v>
      </c>
      <c r="BO16" s="206">
        <v>1709.8</v>
      </c>
      <c r="BP16" s="208">
        <v>0</v>
      </c>
      <c r="BQ16" s="207" t="s">
        <v>110</v>
      </c>
      <c r="BS16" s="205" t="s">
        <v>133</v>
      </c>
      <c r="BT16" s="206">
        <v>2567.1</v>
      </c>
      <c r="BU16" s="207" t="s">
        <v>208</v>
      </c>
      <c r="BV16" s="206">
        <v>709.6</v>
      </c>
      <c r="BW16" s="207" t="s">
        <v>208</v>
      </c>
      <c r="BX16" s="208">
        <v>0</v>
      </c>
      <c r="BY16" s="207" t="s">
        <v>210</v>
      </c>
      <c r="BZ16" s="206">
        <v>1709.8</v>
      </c>
      <c r="CA16" s="207" t="s">
        <v>208</v>
      </c>
      <c r="CB16" s="208">
        <v>0</v>
      </c>
      <c r="CC16" s="207" t="s">
        <v>208</v>
      </c>
      <c r="CD16" s="207" t="s">
        <v>110</v>
      </c>
      <c r="CE16" s="207" t="s">
        <v>209</v>
      </c>
      <c r="CG16" s="18"/>
    </row>
    <row r="17" spans="2:85" x14ac:dyDescent="0.2">
      <c r="B17" s="145" t="s">
        <v>132</v>
      </c>
      <c r="C17" s="264">
        <v>3613.3</v>
      </c>
      <c r="D17" s="264">
        <v>373.96</v>
      </c>
      <c r="E17" s="264">
        <v>21.64</v>
      </c>
      <c r="F17" s="264">
        <v>423.49</v>
      </c>
      <c r="G17" s="264">
        <v>1611.03</v>
      </c>
      <c r="H17" s="264">
        <v>95.08</v>
      </c>
      <c r="I17" s="157"/>
      <c r="J17" s="157"/>
      <c r="K17" s="157"/>
      <c r="AJ17" s="1"/>
      <c r="BK17" s="205" t="s">
        <v>132</v>
      </c>
      <c r="BL17" s="208">
        <v>4670</v>
      </c>
      <c r="BM17" s="208">
        <v>581</v>
      </c>
      <c r="BN17" s="206">
        <v>35.200000000000003</v>
      </c>
      <c r="BO17" s="206">
        <v>394.6</v>
      </c>
      <c r="BP17" s="206">
        <v>2169.9</v>
      </c>
      <c r="BQ17" s="206">
        <v>21.8</v>
      </c>
      <c r="BS17" s="205" t="s">
        <v>132</v>
      </c>
      <c r="BT17" s="208">
        <v>4670</v>
      </c>
      <c r="BU17" s="207" t="s">
        <v>208</v>
      </c>
      <c r="BV17" s="208">
        <v>581</v>
      </c>
      <c r="BW17" s="207" t="s">
        <v>208</v>
      </c>
      <c r="BX17" s="206">
        <v>35.200000000000003</v>
      </c>
      <c r="BY17" s="207" t="s">
        <v>208</v>
      </c>
      <c r="BZ17" s="206">
        <v>394.6</v>
      </c>
      <c r="CA17" s="207" t="s">
        <v>208</v>
      </c>
      <c r="CB17" s="206">
        <v>2169.9</v>
      </c>
      <c r="CC17" s="207" t="s">
        <v>208</v>
      </c>
      <c r="CD17" s="206">
        <v>21.8</v>
      </c>
      <c r="CE17" s="207" t="s">
        <v>208</v>
      </c>
      <c r="CG17" s="18"/>
    </row>
    <row r="18" spans="2:85" x14ac:dyDescent="0.2">
      <c r="B18" s="145" t="s">
        <v>131</v>
      </c>
      <c r="C18" s="264">
        <v>20140.95</v>
      </c>
      <c r="D18" s="264">
        <v>5437.74</v>
      </c>
      <c r="E18" s="264">
        <v>331.93</v>
      </c>
      <c r="F18" s="264">
        <v>6705.11</v>
      </c>
      <c r="G18" s="264">
        <v>4564.42</v>
      </c>
      <c r="H18" s="264">
        <v>781.05</v>
      </c>
      <c r="I18" s="157"/>
      <c r="J18" s="157"/>
      <c r="K18" s="157"/>
      <c r="AJ18" s="1"/>
      <c r="BK18" s="205" t="s">
        <v>131</v>
      </c>
      <c r="BL18" s="206">
        <v>20397.400000000001</v>
      </c>
      <c r="BM18" s="206">
        <v>5698.6</v>
      </c>
      <c r="BN18" s="206">
        <v>228.8</v>
      </c>
      <c r="BO18" s="206">
        <v>6933.5</v>
      </c>
      <c r="BP18" s="208">
        <v>4692</v>
      </c>
      <c r="BQ18" s="206">
        <v>449.6</v>
      </c>
      <c r="BS18" s="205" t="s">
        <v>131</v>
      </c>
      <c r="BT18" s="206">
        <v>20397.400000000001</v>
      </c>
      <c r="BU18" s="207" t="s">
        <v>208</v>
      </c>
      <c r="BV18" s="206">
        <v>5698.6</v>
      </c>
      <c r="BW18" s="207" t="s">
        <v>208</v>
      </c>
      <c r="BX18" s="206">
        <v>228.8</v>
      </c>
      <c r="BY18" s="207" t="s">
        <v>208</v>
      </c>
      <c r="BZ18" s="206">
        <v>6933.5</v>
      </c>
      <c r="CA18" s="207" t="s">
        <v>208</v>
      </c>
      <c r="CB18" s="208">
        <v>4692</v>
      </c>
      <c r="CC18" s="207" t="s">
        <v>208</v>
      </c>
      <c r="CD18" s="206">
        <v>449.6</v>
      </c>
      <c r="CE18" s="207" t="s">
        <v>208</v>
      </c>
      <c r="CG18" s="18"/>
    </row>
    <row r="19" spans="2:85" x14ac:dyDescent="0.2">
      <c r="B19" s="145" t="s">
        <v>130</v>
      </c>
      <c r="C19" s="264">
        <v>72633.16</v>
      </c>
      <c r="D19" s="264">
        <v>40910.300000000003</v>
      </c>
      <c r="E19" s="264">
        <v>123.49</v>
      </c>
      <c r="F19" s="264">
        <v>13027.63</v>
      </c>
      <c r="G19" s="264">
        <v>13738.24</v>
      </c>
      <c r="H19" s="264">
        <v>399.35</v>
      </c>
      <c r="I19" s="157"/>
      <c r="J19" s="157"/>
      <c r="K19" s="157"/>
      <c r="AJ19" s="1"/>
      <c r="BK19" s="205" t="s">
        <v>130</v>
      </c>
      <c r="BL19" s="206">
        <v>72714.899999999994</v>
      </c>
      <c r="BM19" s="206">
        <v>37501.4</v>
      </c>
      <c r="BN19" s="208">
        <v>128</v>
      </c>
      <c r="BO19" s="206">
        <v>11775.3</v>
      </c>
      <c r="BP19" s="206">
        <v>18541.8</v>
      </c>
      <c r="BQ19" s="206">
        <v>2022.5</v>
      </c>
      <c r="BS19" s="205" t="s">
        <v>130</v>
      </c>
      <c r="BT19" s="206">
        <v>72714.899999999994</v>
      </c>
      <c r="BU19" s="207" t="s">
        <v>208</v>
      </c>
      <c r="BV19" s="206">
        <v>37501.4</v>
      </c>
      <c r="BW19" s="207" t="s">
        <v>208</v>
      </c>
      <c r="BX19" s="208">
        <v>128</v>
      </c>
      <c r="BY19" s="207" t="s">
        <v>208</v>
      </c>
      <c r="BZ19" s="206">
        <v>11775.3</v>
      </c>
      <c r="CA19" s="207" t="s">
        <v>208</v>
      </c>
      <c r="CB19" s="206">
        <v>18541.8</v>
      </c>
      <c r="CC19" s="207" t="s">
        <v>208</v>
      </c>
      <c r="CD19" s="206">
        <v>2022.5</v>
      </c>
      <c r="CE19" s="207" t="s">
        <v>208</v>
      </c>
      <c r="CG19" s="18"/>
    </row>
    <row r="20" spans="2:85" x14ac:dyDescent="0.2">
      <c r="B20" s="145" t="s">
        <v>129</v>
      </c>
      <c r="C20" s="264">
        <v>2796.8</v>
      </c>
      <c r="D20" s="264">
        <v>752.98</v>
      </c>
      <c r="E20" s="264">
        <v>3.36</v>
      </c>
      <c r="F20" s="264">
        <v>193.45</v>
      </c>
      <c r="G20" s="264">
        <v>1709.15</v>
      </c>
      <c r="H20" s="264">
        <v>71.739999999999995</v>
      </c>
      <c r="I20" s="157"/>
      <c r="J20" s="157"/>
      <c r="K20" s="157"/>
      <c r="AJ20" s="1"/>
      <c r="BK20" s="205" t="s">
        <v>129</v>
      </c>
      <c r="BL20" s="206">
        <v>3048.2</v>
      </c>
      <c r="BM20" s="206">
        <v>643.1</v>
      </c>
      <c r="BN20" s="206">
        <v>2.8</v>
      </c>
      <c r="BO20" s="206">
        <v>175.7</v>
      </c>
      <c r="BP20" s="208">
        <v>2100</v>
      </c>
      <c r="BQ20" s="206">
        <v>61.3</v>
      </c>
      <c r="BS20" s="205" t="s">
        <v>129</v>
      </c>
      <c r="BT20" s="206">
        <v>3048.2</v>
      </c>
      <c r="BU20" s="207" t="s">
        <v>208</v>
      </c>
      <c r="BV20" s="206">
        <v>643.1</v>
      </c>
      <c r="BW20" s="207" t="s">
        <v>208</v>
      </c>
      <c r="BX20" s="206">
        <v>2.8</v>
      </c>
      <c r="BY20" s="207" t="s">
        <v>208</v>
      </c>
      <c r="BZ20" s="206">
        <v>175.7</v>
      </c>
      <c r="CA20" s="207" t="s">
        <v>208</v>
      </c>
      <c r="CB20" s="208">
        <v>2100</v>
      </c>
      <c r="CC20" s="207" t="s">
        <v>208</v>
      </c>
      <c r="CD20" s="206">
        <v>61.3</v>
      </c>
      <c r="CE20" s="207" t="s">
        <v>208</v>
      </c>
      <c r="CG20" s="18"/>
    </row>
    <row r="21" spans="2:85" x14ac:dyDescent="0.2">
      <c r="B21" s="145" t="s">
        <v>128</v>
      </c>
      <c r="C21" s="264">
        <v>17553.099999999999</v>
      </c>
      <c r="D21" s="264">
        <v>2996.13</v>
      </c>
      <c r="E21" s="264">
        <v>13.18</v>
      </c>
      <c r="F21" s="264">
        <v>930.46</v>
      </c>
      <c r="G21" s="264">
        <v>7069.65</v>
      </c>
      <c r="H21" s="264">
        <v>258.43</v>
      </c>
      <c r="I21" s="157"/>
      <c r="J21" s="157"/>
      <c r="K21" s="157"/>
      <c r="AJ21" s="1"/>
      <c r="BK21" s="205" t="s">
        <v>128</v>
      </c>
      <c r="BL21" s="206">
        <v>19232.7</v>
      </c>
      <c r="BM21" s="206">
        <v>3105.9</v>
      </c>
      <c r="BN21" s="206">
        <v>11.5</v>
      </c>
      <c r="BO21" s="206">
        <v>846.1</v>
      </c>
      <c r="BP21" s="206">
        <v>9239.5</v>
      </c>
      <c r="BQ21" s="207" t="s">
        <v>110</v>
      </c>
      <c r="BS21" s="205" t="s">
        <v>128</v>
      </c>
      <c r="BT21" s="206">
        <v>19232.7</v>
      </c>
      <c r="BU21" s="207" t="s">
        <v>208</v>
      </c>
      <c r="BV21" s="206">
        <v>3105.9</v>
      </c>
      <c r="BW21" s="207" t="s">
        <v>208</v>
      </c>
      <c r="BX21" s="206">
        <v>11.5</v>
      </c>
      <c r="BY21" s="207" t="s">
        <v>208</v>
      </c>
      <c r="BZ21" s="206">
        <v>846.1</v>
      </c>
      <c r="CA21" s="207" t="s">
        <v>208</v>
      </c>
      <c r="CB21" s="206">
        <v>9239.5</v>
      </c>
      <c r="CC21" s="207" t="s">
        <v>208</v>
      </c>
      <c r="CD21" s="207" t="s">
        <v>110</v>
      </c>
      <c r="CE21" s="207" t="s">
        <v>208</v>
      </c>
      <c r="CG21" s="18"/>
    </row>
    <row r="22" spans="2:85" x14ac:dyDescent="0.2">
      <c r="B22" s="145" t="s">
        <v>127</v>
      </c>
      <c r="C22" s="264">
        <v>88.13</v>
      </c>
      <c r="D22" s="264">
        <v>0</v>
      </c>
      <c r="E22" s="264">
        <v>0</v>
      </c>
      <c r="F22" s="264">
        <v>52.18</v>
      </c>
      <c r="G22" s="264">
        <v>0</v>
      </c>
      <c r="H22" s="264">
        <v>0.6</v>
      </c>
      <c r="I22" s="157"/>
      <c r="J22" s="157"/>
      <c r="K22" s="157"/>
      <c r="AJ22" s="1"/>
      <c r="BK22" s="205" t="s">
        <v>127</v>
      </c>
      <c r="BL22" s="206">
        <v>70.900000000000006</v>
      </c>
      <c r="BM22" s="208">
        <v>0</v>
      </c>
      <c r="BN22" s="207" t="s">
        <v>110</v>
      </c>
      <c r="BO22" s="206">
        <v>27.2</v>
      </c>
      <c r="BP22" s="207" t="s">
        <v>110</v>
      </c>
      <c r="BQ22" s="207" t="s">
        <v>110</v>
      </c>
      <c r="BS22" s="205" t="s">
        <v>127</v>
      </c>
      <c r="BT22" s="206">
        <v>70.900000000000006</v>
      </c>
      <c r="BU22" s="207" t="s">
        <v>208</v>
      </c>
      <c r="BV22" s="208">
        <v>0</v>
      </c>
      <c r="BW22" s="207" t="s">
        <v>210</v>
      </c>
      <c r="BX22" s="207" t="s">
        <v>110</v>
      </c>
      <c r="BY22" s="207" t="s">
        <v>209</v>
      </c>
      <c r="BZ22" s="206">
        <v>27.2</v>
      </c>
      <c r="CA22" s="207" t="s">
        <v>208</v>
      </c>
      <c r="CB22" s="207" t="s">
        <v>110</v>
      </c>
      <c r="CC22" s="207" t="s">
        <v>208</v>
      </c>
      <c r="CD22" s="207" t="s">
        <v>110</v>
      </c>
      <c r="CE22" s="207" t="s">
        <v>208</v>
      </c>
      <c r="CG22" s="18"/>
    </row>
    <row r="23" spans="2:85" x14ac:dyDescent="0.2">
      <c r="B23" s="145" t="s">
        <v>126</v>
      </c>
      <c r="C23" s="264">
        <v>3021.5</v>
      </c>
      <c r="D23" s="264">
        <v>2250.1</v>
      </c>
      <c r="E23" s="264">
        <v>159.6</v>
      </c>
      <c r="F23" s="264">
        <v>385.1</v>
      </c>
      <c r="G23" s="264">
        <v>0</v>
      </c>
      <c r="H23" s="264">
        <v>160.4</v>
      </c>
      <c r="I23" s="157"/>
      <c r="J23" s="157"/>
      <c r="K23" s="157"/>
      <c r="AJ23" s="1"/>
      <c r="BK23" s="205" t="s">
        <v>126</v>
      </c>
      <c r="BL23" s="206">
        <v>2227.1999999999998</v>
      </c>
      <c r="BM23" s="206">
        <v>1467.5</v>
      </c>
      <c r="BN23" s="206">
        <v>114.3</v>
      </c>
      <c r="BO23" s="206">
        <v>418.8</v>
      </c>
      <c r="BP23" s="207" t="s">
        <v>110</v>
      </c>
      <c r="BQ23" s="206">
        <v>26.9</v>
      </c>
      <c r="BS23" s="205" t="s">
        <v>126</v>
      </c>
      <c r="BT23" s="206">
        <v>2227.1999999999998</v>
      </c>
      <c r="BU23" s="207" t="s">
        <v>208</v>
      </c>
      <c r="BV23" s="206">
        <v>1467.5</v>
      </c>
      <c r="BW23" s="207" t="s">
        <v>208</v>
      </c>
      <c r="BX23" s="206">
        <v>114.3</v>
      </c>
      <c r="BY23" s="207" t="s">
        <v>208</v>
      </c>
      <c r="BZ23" s="206">
        <v>418.8</v>
      </c>
      <c r="CA23" s="207" t="s">
        <v>208</v>
      </c>
      <c r="CB23" s="207" t="s">
        <v>110</v>
      </c>
      <c r="CC23" s="207" t="s">
        <v>209</v>
      </c>
      <c r="CD23" s="206">
        <v>26.9</v>
      </c>
      <c r="CE23" s="207" t="s">
        <v>208</v>
      </c>
      <c r="CG23" s="18"/>
    </row>
    <row r="24" spans="2:85" x14ac:dyDescent="0.2">
      <c r="B24" s="145" t="s">
        <v>125</v>
      </c>
      <c r="C24" s="264">
        <v>6066.71</v>
      </c>
      <c r="D24" s="264">
        <v>4380.33</v>
      </c>
      <c r="E24" s="264">
        <v>107.84</v>
      </c>
      <c r="F24" s="264">
        <v>811.52</v>
      </c>
      <c r="G24" s="264">
        <v>56.34</v>
      </c>
      <c r="H24" s="264">
        <v>163.36000000000001</v>
      </c>
      <c r="I24" s="157"/>
      <c r="J24" s="157"/>
      <c r="K24" s="157"/>
      <c r="AJ24" s="1"/>
      <c r="BK24" s="205" t="s">
        <v>125</v>
      </c>
      <c r="BL24" s="206">
        <v>5123.2</v>
      </c>
      <c r="BM24" s="206">
        <v>3230.6</v>
      </c>
      <c r="BN24" s="206">
        <v>85.3</v>
      </c>
      <c r="BO24" s="206">
        <v>1018.5</v>
      </c>
      <c r="BP24" s="208">
        <v>115</v>
      </c>
      <c r="BQ24" s="206">
        <v>395.2</v>
      </c>
      <c r="BS24" s="205" t="s">
        <v>125</v>
      </c>
      <c r="BT24" s="206">
        <v>5123.2</v>
      </c>
      <c r="BU24" s="207" t="s">
        <v>208</v>
      </c>
      <c r="BV24" s="206">
        <v>3230.6</v>
      </c>
      <c r="BW24" s="207" t="s">
        <v>208</v>
      </c>
      <c r="BX24" s="206">
        <v>85.3</v>
      </c>
      <c r="BY24" s="207" t="s">
        <v>208</v>
      </c>
      <c r="BZ24" s="206">
        <v>1018.5</v>
      </c>
      <c r="CA24" s="207" t="s">
        <v>208</v>
      </c>
      <c r="CB24" s="208">
        <v>115</v>
      </c>
      <c r="CC24" s="207" t="s">
        <v>208</v>
      </c>
      <c r="CD24" s="206">
        <v>395.2</v>
      </c>
      <c r="CE24" s="207" t="s">
        <v>208</v>
      </c>
      <c r="CG24" s="18"/>
    </row>
    <row r="25" spans="2:85" x14ac:dyDescent="0.2">
      <c r="B25" s="145" t="s">
        <v>124</v>
      </c>
      <c r="C25" s="264">
        <v>176.52</v>
      </c>
      <c r="D25" s="264">
        <v>91.06</v>
      </c>
      <c r="E25" s="264">
        <v>6.03</v>
      </c>
      <c r="F25" s="264">
        <v>44.38</v>
      </c>
      <c r="G25" s="264">
        <v>0.93</v>
      </c>
      <c r="H25" s="264">
        <v>5.88</v>
      </c>
      <c r="I25" s="157"/>
      <c r="J25" s="157"/>
      <c r="K25" s="157"/>
      <c r="AJ25" s="1"/>
      <c r="BK25" s="205" t="s">
        <v>124</v>
      </c>
      <c r="BL25" s="206">
        <v>168.6</v>
      </c>
      <c r="BM25" s="206">
        <v>77.900000000000006</v>
      </c>
      <c r="BN25" s="206">
        <v>6.3</v>
      </c>
      <c r="BO25" s="208">
        <v>46</v>
      </c>
      <c r="BP25" s="206">
        <v>1.7</v>
      </c>
      <c r="BQ25" s="206">
        <v>30.1</v>
      </c>
      <c r="BS25" s="205" t="s">
        <v>124</v>
      </c>
      <c r="BT25" s="206">
        <v>168.6</v>
      </c>
      <c r="BU25" s="207" t="s">
        <v>208</v>
      </c>
      <c r="BV25" s="206">
        <v>77.900000000000006</v>
      </c>
      <c r="BW25" s="207" t="s">
        <v>208</v>
      </c>
      <c r="BX25" s="206">
        <v>6.3</v>
      </c>
      <c r="BY25" s="207" t="s">
        <v>208</v>
      </c>
      <c r="BZ25" s="208">
        <v>46</v>
      </c>
      <c r="CA25" s="207" t="s">
        <v>208</v>
      </c>
      <c r="CB25" s="206">
        <v>1.7</v>
      </c>
      <c r="CC25" s="207" t="s">
        <v>208</v>
      </c>
      <c r="CD25" s="206">
        <v>30.1</v>
      </c>
      <c r="CE25" s="207" t="s">
        <v>208</v>
      </c>
      <c r="CG25" s="18"/>
    </row>
    <row r="26" spans="2:85" x14ac:dyDescent="0.2">
      <c r="B26" s="145" t="s">
        <v>123</v>
      </c>
      <c r="C26" s="264">
        <v>14145.17</v>
      </c>
      <c r="D26" s="264">
        <v>5237.57</v>
      </c>
      <c r="E26" s="264">
        <v>104.04</v>
      </c>
      <c r="F26" s="264">
        <v>1408.56</v>
      </c>
      <c r="G26" s="264">
        <v>6632.78</v>
      </c>
      <c r="H26" s="264">
        <v>128.66999999999999</v>
      </c>
      <c r="I26" s="157"/>
      <c r="J26" s="157"/>
      <c r="K26" s="157"/>
      <c r="AJ26" s="1"/>
      <c r="BK26" s="205" t="s">
        <v>123</v>
      </c>
      <c r="BL26" s="206">
        <v>16448.2</v>
      </c>
      <c r="BM26" s="206">
        <v>5169.3</v>
      </c>
      <c r="BN26" s="206">
        <v>94.9</v>
      </c>
      <c r="BO26" s="206">
        <v>1278.9000000000001</v>
      </c>
      <c r="BP26" s="206">
        <v>9168.7999999999993</v>
      </c>
      <c r="BQ26" s="208">
        <v>488</v>
      </c>
      <c r="BS26" s="205" t="s">
        <v>123</v>
      </c>
      <c r="BT26" s="206">
        <v>16448.2</v>
      </c>
      <c r="BU26" s="207" t="s">
        <v>208</v>
      </c>
      <c r="BV26" s="206">
        <v>5169.3</v>
      </c>
      <c r="BW26" s="207" t="s">
        <v>208</v>
      </c>
      <c r="BX26" s="206">
        <v>94.9</v>
      </c>
      <c r="BY26" s="207" t="s">
        <v>208</v>
      </c>
      <c r="BZ26" s="206">
        <v>1278.9000000000001</v>
      </c>
      <c r="CA26" s="207" t="s">
        <v>208</v>
      </c>
      <c r="CB26" s="206">
        <v>9168.7999999999993</v>
      </c>
      <c r="CC26" s="207" t="s">
        <v>208</v>
      </c>
      <c r="CD26" s="208">
        <v>488</v>
      </c>
      <c r="CE26" s="207" t="s">
        <v>208</v>
      </c>
      <c r="CG26" s="18"/>
    </row>
    <row r="27" spans="2:85" x14ac:dyDescent="0.2">
      <c r="B27" s="145" t="s">
        <v>122</v>
      </c>
      <c r="C27" s="264">
        <v>0</v>
      </c>
      <c r="D27" s="264">
        <v>0</v>
      </c>
      <c r="E27" s="264">
        <v>0</v>
      </c>
      <c r="F27" s="264">
        <v>0</v>
      </c>
      <c r="G27" s="264">
        <v>0</v>
      </c>
      <c r="H27" s="264">
        <v>0</v>
      </c>
      <c r="I27" s="157"/>
      <c r="J27" s="157"/>
      <c r="K27" s="157"/>
      <c r="AJ27" s="1"/>
      <c r="BK27" s="205" t="s">
        <v>122</v>
      </c>
      <c r="BL27" s="207" t="s">
        <v>110</v>
      </c>
      <c r="BM27" s="207" t="s">
        <v>110</v>
      </c>
      <c r="BN27" s="207" t="s">
        <v>110</v>
      </c>
      <c r="BO27" s="207" t="s">
        <v>110</v>
      </c>
      <c r="BP27" s="207" t="s">
        <v>110</v>
      </c>
      <c r="BQ27" s="207" t="s">
        <v>110</v>
      </c>
      <c r="BS27" s="205" t="s">
        <v>122</v>
      </c>
      <c r="BT27" s="207" t="s">
        <v>110</v>
      </c>
      <c r="BU27" s="207" t="s">
        <v>209</v>
      </c>
      <c r="BV27" s="207" t="s">
        <v>110</v>
      </c>
      <c r="BW27" s="207" t="s">
        <v>209</v>
      </c>
      <c r="BX27" s="207" t="s">
        <v>110</v>
      </c>
      <c r="BY27" s="207" t="s">
        <v>209</v>
      </c>
      <c r="BZ27" s="207" t="s">
        <v>110</v>
      </c>
      <c r="CA27" s="207" t="s">
        <v>209</v>
      </c>
      <c r="CB27" s="207" t="s">
        <v>110</v>
      </c>
      <c r="CC27" s="207" t="s">
        <v>209</v>
      </c>
      <c r="CD27" s="207" t="s">
        <v>110</v>
      </c>
      <c r="CE27" s="207" t="s">
        <v>209</v>
      </c>
      <c r="CG27" s="18"/>
    </row>
    <row r="28" spans="2:85" x14ac:dyDescent="0.2">
      <c r="B28" s="145" t="s">
        <v>121</v>
      </c>
      <c r="C28" s="264">
        <v>1706.47</v>
      </c>
      <c r="D28" s="264">
        <v>1287.78</v>
      </c>
      <c r="E28" s="264">
        <v>6.14</v>
      </c>
      <c r="F28" s="264">
        <v>226.68</v>
      </c>
      <c r="G28" s="264">
        <v>170.97</v>
      </c>
      <c r="H28" s="264">
        <v>8.0399999999999991</v>
      </c>
      <c r="I28" s="157"/>
      <c r="J28" s="157"/>
      <c r="K28" s="157"/>
      <c r="AJ28" s="1"/>
      <c r="BK28" s="205" t="s">
        <v>121</v>
      </c>
      <c r="BL28" s="208">
        <v>1767</v>
      </c>
      <c r="BM28" s="208">
        <v>1304</v>
      </c>
      <c r="BN28" s="208">
        <v>7</v>
      </c>
      <c r="BO28" s="208">
        <v>197</v>
      </c>
      <c r="BP28" s="208">
        <v>240</v>
      </c>
      <c r="BQ28" s="208">
        <v>9</v>
      </c>
      <c r="BS28" s="205" t="s">
        <v>121</v>
      </c>
      <c r="BT28" s="208">
        <v>1767</v>
      </c>
      <c r="BU28" s="207" t="s">
        <v>208</v>
      </c>
      <c r="BV28" s="208">
        <v>1304</v>
      </c>
      <c r="BW28" s="207" t="s">
        <v>208</v>
      </c>
      <c r="BX28" s="208">
        <v>7</v>
      </c>
      <c r="BY28" s="207" t="s">
        <v>208</v>
      </c>
      <c r="BZ28" s="208">
        <v>197</v>
      </c>
      <c r="CA28" s="207" t="s">
        <v>208</v>
      </c>
      <c r="CB28" s="208">
        <v>240</v>
      </c>
      <c r="CC28" s="207" t="s">
        <v>208</v>
      </c>
      <c r="CD28" s="208">
        <v>9</v>
      </c>
      <c r="CE28" s="207" t="s">
        <v>208</v>
      </c>
      <c r="CG28" s="18"/>
    </row>
    <row r="29" spans="2:85" x14ac:dyDescent="0.2">
      <c r="B29" s="145" t="s">
        <v>120</v>
      </c>
      <c r="C29" s="264">
        <v>4843.8</v>
      </c>
      <c r="D29" s="264">
        <v>1637.26</v>
      </c>
      <c r="E29" s="264">
        <v>186.02</v>
      </c>
      <c r="F29" s="264">
        <v>840.43</v>
      </c>
      <c r="G29" s="264">
        <v>1637.91</v>
      </c>
      <c r="H29" s="264">
        <v>96.26</v>
      </c>
      <c r="I29" s="157"/>
      <c r="J29" s="157"/>
      <c r="K29" s="157"/>
      <c r="AJ29" s="1"/>
      <c r="BK29" s="205" t="s">
        <v>120</v>
      </c>
      <c r="BL29" s="206">
        <v>5710.3</v>
      </c>
      <c r="BM29" s="206">
        <v>1737.2</v>
      </c>
      <c r="BN29" s="206">
        <v>250.2</v>
      </c>
      <c r="BO29" s="206">
        <v>845.7</v>
      </c>
      <c r="BP29" s="206">
        <v>2334.4</v>
      </c>
      <c r="BQ29" s="206">
        <v>302.60000000000002</v>
      </c>
      <c r="BS29" s="205" t="s">
        <v>120</v>
      </c>
      <c r="BT29" s="206">
        <v>5710.3</v>
      </c>
      <c r="BU29" s="207" t="s">
        <v>208</v>
      </c>
      <c r="BV29" s="206">
        <v>1737.2</v>
      </c>
      <c r="BW29" s="207" t="s">
        <v>208</v>
      </c>
      <c r="BX29" s="206">
        <v>250.2</v>
      </c>
      <c r="BY29" s="207" t="s">
        <v>208</v>
      </c>
      <c r="BZ29" s="206">
        <v>845.7</v>
      </c>
      <c r="CA29" s="207" t="s">
        <v>208</v>
      </c>
      <c r="CB29" s="206">
        <v>2334.4</v>
      </c>
      <c r="CC29" s="207" t="s">
        <v>208</v>
      </c>
      <c r="CD29" s="206">
        <v>302.60000000000002</v>
      </c>
      <c r="CE29" s="207" t="s">
        <v>208</v>
      </c>
      <c r="CG29" s="18"/>
    </row>
    <row r="30" spans="2:85" x14ac:dyDescent="0.2">
      <c r="B30" s="145" t="s">
        <v>119</v>
      </c>
      <c r="C30" s="264">
        <v>28002.7</v>
      </c>
      <c r="D30" s="264">
        <v>10957.8</v>
      </c>
      <c r="E30" s="264">
        <v>2331.5</v>
      </c>
      <c r="F30" s="264">
        <v>2960.7</v>
      </c>
      <c r="G30" s="264">
        <v>3156.2</v>
      </c>
      <c r="H30" s="264">
        <v>1219.5999999999999</v>
      </c>
      <c r="I30" s="157"/>
      <c r="J30" s="157"/>
      <c r="K30" s="157"/>
      <c r="AJ30" s="1"/>
      <c r="BK30" s="205" t="s">
        <v>119</v>
      </c>
      <c r="BL30" s="206">
        <v>31951.1</v>
      </c>
      <c r="BM30" s="206">
        <v>11635.6</v>
      </c>
      <c r="BN30" s="206">
        <v>3228.7</v>
      </c>
      <c r="BO30" s="206">
        <v>3274.6</v>
      </c>
      <c r="BP30" s="206">
        <v>4468.3999999999996</v>
      </c>
      <c r="BQ30" s="206">
        <v>5245.6</v>
      </c>
      <c r="BS30" s="205" t="s">
        <v>119</v>
      </c>
      <c r="BT30" s="206">
        <v>31951.1</v>
      </c>
      <c r="BU30" s="207" t="s">
        <v>208</v>
      </c>
      <c r="BV30" s="206">
        <v>11635.6</v>
      </c>
      <c r="BW30" s="207" t="s">
        <v>208</v>
      </c>
      <c r="BX30" s="206">
        <v>3228.7</v>
      </c>
      <c r="BY30" s="207" t="s">
        <v>208</v>
      </c>
      <c r="BZ30" s="206">
        <v>3274.6</v>
      </c>
      <c r="CA30" s="207" t="s">
        <v>208</v>
      </c>
      <c r="CB30" s="206">
        <v>4468.3999999999996</v>
      </c>
      <c r="CC30" s="207" t="s">
        <v>208</v>
      </c>
      <c r="CD30" s="206">
        <v>5245.6</v>
      </c>
      <c r="CE30" s="207" t="s">
        <v>208</v>
      </c>
      <c r="CG30" s="18"/>
    </row>
    <row r="31" spans="2:85" x14ac:dyDescent="0.2">
      <c r="B31" s="145" t="s">
        <v>118</v>
      </c>
      <c r="C31" s="264">
        <v>1241.32</v>
      </c>
      <c r="D31" s="264">
        <v>74.489999999999995</v>
      </c>
      <c r="E31" s="264">
        <v>15.49</v>
      </c>
      <c r="F31" s="264">
        <v>44.4</v>
      </c>
      <c r="G31" s="264">
        <v>827.54</v>
      </c>
      <c r="H31" s="264">
        <v>48.97</v>
      </c>
      <c r="I31" s="157"/>
      <c r="J31" s="157"/>
      <c r="K31" s="157"/>
      <c r="AJ31" s="1"/>
      <c r="BK31" s="205" t="s">
        <v>118</v>
      </c>
      <c r="BL31" s="206">
        <v>1348.6</v>
      </c>
      <c r="BM31" s="208">
        <v>95</v>
      </c>
      <c r="BN31" s="206">
        <v>17.600000000000001</v>
      </c>
      <c r="BO31" s="206">
        <v>37.9</v>
      </c>
      <c r="BP31" s="208">
        <v>897</v>
      </c>
      <c r="BQ31" s="206">
        <v>47.2</v>
      </c>
      <c r="BS31" s="205" t="s">
        <v>118</v>
      </c>
      <c r="BT31" s="206">
        <v>1348.6</v>
      </c>
      <c r="BU31" s="207" t="s">
        <v>208</v>
      </c>
      <c r="BV31" s="208">
        <v>95</v>
      </c>
      <c r="BW31" s="207" t="s">
        <v>208</v>
      </c>
      <c r="BX31" s="206">
        <v>17.600000000000001</v>
      </c>
      <c r="BY31" s="207" t="s">
        <v>208</v>
      </c>
      <c r="BZ31" s="206">
        <v>37.9</v>
      </c>
      <c r="CA31" s="207" t="s">
        <v>208</v>
      </c>
      <c r="CB31" s="208">
        <v>897</v>
      </c>
      <c r="CC31" s="207" t="s">
        <v>208</v>
      </c>
      <c r="CD31" s="206">
        <v>47.2</v>
      </c>
      <c r="CE31" s="207" t="s">
        <v>208</v>
      </c>
      <c r="CG31" s="18"/>
    </row>
    <row r="32" spans="2:85" x14ac:dyDescent="0.2">
      <c r="B32" s="145" t="s">
        <v>117</v>
      </c>
      <c r="C32" s="264">
        <v>19286.240000000002</v>
      </c>
      <c r="D32" s="264">
        <v>7954.51</v>
      </c>
      <c r="E32" s="264">
        <v>24.26</v>
      </c>
      <c r="F32" s="264">
        <v>1623.16</v>
      </c>
      <c r="G32" s="264">
        <v>8984.74</v>
      </c>
      <c r="H32" s="264">
        <v>344.22</v>
      </c>
      <c r="I32" s="157"/>
      <c r="J32" s="157"/>
      <c r="K32" s="157"/>
      <c r="AJ32" s="1"/>
      <c r="BK32" s="205" t="s">
        <v>117</v>
      </c>
      <c r="BL32" s="206">
        <v>22438.9</v>
      </c>
      <c r="BM32" s="206">
        <v>7769.4</v>
      </c>
      <c r="BN32" s="206">
        <v>26.4</v>
      </c>
      <c r="BO32" s="208">
        <v>1834</v>
      </c>
      <c r="BP32" s="206">
        <v>12040.5</v>
      </c>
      <c r="BQ32" s="206">
        <v>282.10000000000002</v>
      </c>
      <c r="BS32" s="205" t="s">
        <v>117</v>
      </c>
      <c r="BT32" s="206">
        <v>22438.9</v>
      </c>
      <c r="BU32" s="207" t="s">
        <v>208</v>
      </c>
      <c r="BV32" s="206">
        <v>7769.4</v>
      </c>
      <c r="BW32" s="207" t="s">
        <v>208</v>
      </c>
      <c r="BX32" s="206">
        <v>26.4</v>
      </c>
      <c r="BY32" s="207" t="s">
        <v>208</v>
      </c>
      <c r="BZ32" s="208">
        <v>1834</v>
      </c>
      <c r="CA32" s="207" t="s">
        <v>208</v>
      </c>
      <c r="CB32" s="206">
        <v>12040.5</v>
      </c>
      <c r="CC32" s="207" t="s">
        <v>208</v>
      </c>
      <c r="CD32" s="206">
        <v>282.10000000000002</v>
      </c>
      <c r="CE32" s="207" t="s">
        <v>208</v>
      </c>
      <c r="CG32" s="18"/>
    </row>
    <row r="33" spans="1:85" x14ac:dyDescent="0.2">
      <c r="B33" s="145" t="s">
        <v>116</v>
      </c>
      <c r="C33" s="264">
        <v>624.04999999999995</v>
      </c>
      <c r="D33" s="264">
        <v>157.06</v>
      </c>
      <c r="E33" s="264">
        <v>4.66</v>
      </c>
      <c r="F33" s="264">
        <v>93.17</v>
      </c>
      <c r="G33" s="264">
        <v>338.71</v>
      </c>
      <c r="H33" s="264">
        <v>5.0199999999999996</v>
      </c>
      <c r="I33" s="157"/>
      <c r="J33" s="157"/>
      <c r="K33" s="157"/>
      <c r="AJ33" s="1"/>
      <c r="BK33" s="205" t="s">
        <v>116</v>
      </c>
      <c r="BL33" s="206">
        <v>646.5</v>
      </c>
      <c r="BM33" s="206">
        <v>173.2</v>
      </c>
      <c r="BN33" s="206">
        <v>6.7</v>
      </c>
      <c r="BO33" s="206">
        <v>89.7</v>
      </c>
      <c r="BP33" s="206">
        <v>348.1</v>
      </c>
      <c r="BQ33" s="206">
        <v>20.100000000000001</v>
      </c>
      <c r="BS33" s="205" t="s">
        <v>116</v>
      </c>
      <c r="BT33" s="206">
        <v>646.5</v>
      </c>
      <c r="BU33" s="207" t="s">
        <v>208</v>
      </c>
      <c r="BV33" s="206">
        <v>173.2</v>
      </c>
      <c r="BW33" s="207" t="s">
        <v>208</v>
      </c>
      <c r="BX33" s="206">
        <v>6.7</v>
      </c>
      <c r="BY33" s="207" t="s">
        <v>208</v>
      </c>
      <c r="BZ33" s="206">
        <v>89.7</v>
      </c>
      <c r="CA33" s="207" t="s">
        <v>208</v>
      </c>
      <c r="CB33" s="206">
        <v>348.1</v>
      </c>
      <c r="CC33" s="207" t="s">
        <v>208</v>
      </c>
      <c r="CD33" s="206">
        <v>20.100000000000001</v>
      </c>
      <c r="CE33" s="207" t="s">
        <v>208</v>
      </c>
      <c r="CG33" s="18"/>
    </row>
    <row r="34" spans="1:85" x14ac:dyDescent="0.2">
      <c r="B34" s="145" t="s">
        <v>115</v>
      </c>
      <c r="C34" s="264">
        <v>3805.71</v>
      </c>
      <c r="D34" s="264">
        <v>1968.84</v>
      </c>
      <c r="E34" s="264">
        <v>41.64</v>
      </c>
      <c r="F34" s="264">
        <v>668.65</v>
      </c>
      <c r="G34" s="264">
        <v>929.23</v>
      </c>
      <c r="H34" s="264">
        <v>43.01</v>
      </c>
      <c r="I34" s="157"/>
      <c r="J34" s="157"/>
      <c r="K34" s="157"/>
      <c r="AJ34" s="1"/>
      <c r="BK34" s="205" t="s">
        <v>115</v>
      </c>
      <c r="BL34" s="206">
        <v>4708.3</v>
      </c>
      <c r="BM34" s="206">
        <v>2020.3</v>
      </c>
      <c r="BN34" s="206">
        <v>53.5</v>
      </c>
      <c r="BO34" s="206">
        <v>675.9</v>
      </c>
      <c r="BP34" s="206">
        <v>1814.1</v>
      </c>
      <c r="BQ34" s="206">
        <v>49.4</v>
      </c>
      <c r="BS34" s="205" t="s">
        <v>115</v>
      </c>
      <c r="BT34" s="206">
        <v>4708.3</v>
      </c>
      <c r="BU34" s="207" t="s">
        <v>208</v>
      </c>
      <c r="BV34" s="206">
        <v>2020.3</v>
      </c>
      <c r="BW34" s="207" t="s">
        <v>208</v>
      </c>
      <c r="BX34" s="206">
        <v>53.5</v>
      </c>
      <c r="BY34" s="207" t="s">
        <v>208</v>
      </c>
      <c r="BZ34" s="206">
        <v>675.9</v>
      </c>
      <c r="CA34" s="207" t="s">
        <v>208</v>
      </c>
      <c r="CB34" s="206">
        <v>1814.1</v>
      </c>
      <c r="CC34" s="207" t="s">
        <v>208</v>
      </c>
      <c r="CD34" s="206">
        <v>49.4</v>
      </c>
      <c r="CE34" s="207" t="s">
        <v>208</v>
      </c>
      <c r="CG34" s="18"/>
    </row>
    <row r="35" spans="1:85" x14ac:dyDescent="0.2">
      <c r="B35" s="145" t="s">
        <v>114</v>
      </c>
      <c r="C35" s="264">
        <v>3682.8</v>
      </c>
      <c r="D35" s="264">
        <v>992.1</v>
      </c>
      <c r="E35" s="264">
        <v>107.5</v>
      </c>
      <c r="F35" s="264">
        <v>1569</v>
      </c>
      <c r="G35" s="264">
        <v>0</v>
      </c>
      <c r="H35" s="264">
        <v>979.6</v>
      </c>
      <c r="I35" s="157"/>
      <c r="J35" s="157"/>
      <c r="K35" s="157"/>
      <c r="AJ35" s="1"/>
      <c r="BK35" s="205" t="s">
        <v>114</v>
      </c>
      <c r="BL35" s="206">
        <v>4156.7</v>
      </c>
      <c r="BM35" s="206">
        <v>1088.5</v>
      </c>
      <c r="BN35" s="206">
        <v>75.5</v>
      </c>
      <c r="BO35" s="206">
        <v>1861.1</v>
      </c>
      <c r="BP35" s="208">
        <v>0</v>
      </c>
      <c r="BQ35" s="208">
        <v>0</v>
      </c>
      <c r="BS35" s="205" t="s">
        <v>114</v>
      </c>
      <c r="BT35" s="206">
        <v>4156.7</v>
      </c>
      <c r="BU35" s="207" t="s">
        <v>208</v>
      </c>
      <c r="BV35" s="206">
        <v>1088.5</v>
      </c>
      <c r="BW35" s="207" t="s">
        <v>208</v>
      </c>
      <c r="BX35" s="206">
        <v>75.5</v>
      </c>
      <c r="BY35" s="207" t="s">
        <v>208</v>
      </c>
      <c r="BZ35" s="206">
        <v>1861.1</v>
      </c>
      <c r="CA35" s="207" t="s">
        <v>208</v>
      </c>
      <c r="CB35" s="208">
        <v>0</v>
      </c>
      <c r="CC35" s="207" t="s">
        <v>210</v>
      </c>
      <c r="CD35" s="208">
        <v>0</v>
      </c>
      <c r="CE35" s="207" t="s">
        <v>210</v>
      </c>
      <c r="CG35" s="18"/>
    </row>
    <row r="36" spans="1:85" x14ac:dyDescent="0.2">
      <c r="B36" s="146" t="s">
        <v>113</v>
      </c>
      <c r="C36" s="264">
        <v>6168.8</v>
      </c>
      <c r="D36" s="264">
        <v>3300.4</v>
      </c>
      <c r="E36" s="264">
        <v>149.19999999999999</v>
      </c>
      <c r="F36" s="264">
        <v>1672.3</v>
      </c>
      <c r="G36" s="264">
        <v>6.4</v>
      </c>
      <c r="H36" s="264">
        <v>744.7</v>
      </c>
      <c r="I36" s="157"/>
      <c r="J36" s="157"/>
      <c r="K36" s="157"/>
      <c r="AJ36" s="1"/>
      <c r="BK36" s="205" t="s">
        <v>113</v>
      </c>
      <c r="BL36" s="206">
        <v>5790.4</v>
      </c>
      <c r="BM36" s="206">
        <v>3087.8</v>
      </c>
      <c r="BN36" s="206">
        <v>176.3</v>
      </c>
      <c r="BO36" s="206">
        <v>1572.5</v>
      </c>
      <c r="BP36" s="206">
        <v>11.1</v>
      </c>
      <c r="BQ36" s="206">
        <v>226.2</v>
      </c>
      <c r="BS36" s="205" t="s">
        <v>113</v>
      </c>
      <c r="BT36" s="206">
        <v>5790.4</v>
      </c>
      <c r="BU36" s="207" t="s">
        <v>208</v>
      </c>
      <c r="BV36" s="206">
        <v>3087.8</v>
      </c>
      <c r="BW36" s="207" t="s">
        <v>208</v>
      </c>
      <c r="BX36" s="206">
        <v>176.3</v>
      </c>
      <c r="BY36" s="207" t="s">
        <v>208</v>
      </c>
      <c r="BZ36" s="206">
        <v>1572.5</v>
      </c>
      <c r="CA36" s="207" t="s">
        <v>208</v>
      </c>
      <c r="CB36" s="206">
        <v>11.1</v>
      </c>
      <c r="CC36" s="207" t="s">
        <v>208</v>
      </c>
      <c r="CD36" s="206">
        <v>226.2</v>
      </c>
      <c r="CE36" s="207" t="s">
        <v>208</v>
      </c>
      <c r="CG36" s="18"/>
    </row>
    <row r="37" spans="1:85" x14ac:dyDescent="0.2">
      <c r="B37" s="147" t="s">
        <v>112</v>
      </c>
      <c r="C37" s="264">
        <v>24735</v>
      </c>
      <c r="D37" s="264">
        <v>16444</v>
      </c>
      <c r="E37" s="264">
        <v>57</v>
      </c>
      <c r="F37" s="264">
        <v>7370</v>
      </c>
      <c r="G37" s="264">
        <v>22</v>
      </c>
      <c r="H37" s="264">
        <v>799</v>
      </c>
      <c r="I37" s="157"/>
      <c r="J37" s="157"/>
      <c r="K37" s="157"/>
      <c r="AJ37" s="1"/>
      <c r="BK37" s="205" t="s">
        <v>112</v>
      </c>
      <c r="BL37" s="208">
        <v>24525</v>
      </c>
      <c r="BM37" s="208">
        <v>16606</v>
      </c>
      <c r="BN37" s="208">
        <v>56</v>
      </c>
      <c r="BO37" s="208">
        <v>6911</v>
      </c>
      <c r="BP37" s="208">
        <v>26</v>
      </c>
      <c r="BQ37" s="208">
        <v>49</v>
      </c>
      <c r="BS37" s="205" t="s">
        <v>112</v>
      </c>
      <c r="BT37" s="208">
        <v>24525</v>
      </c>
      <c r="BU37" s="207" t="s">
        <v>208</v>
      </c>
      <c r="BV37" s="208">
        <v>16606</v>
      </c>
      <c r="BW37" s="207" t="s">
        <v>208</v>
      </c>
      <c r="BX37" s="208">
        <v>56</v>
      </c>
      <c r="BY37" s="207" t="s">
        <v>208</v>
      </c>
      <c r="BZ37" s="208">
        <v>6911</v>
      </c>
      <c r="CA37" s="207" t="s">
        <v>208</v>
      </c>
      <c r="CB37" s="208">
        <v>26</v>
      </c>
      <c r="CC37" s="207" t="s">
        <v>208</v>
      </c>
      <c r="CD37" s="208">
        <v>49</v>
      </c>
      <c r="CE37" s="207" t="s">
        <v>208</v>
      </c>
      <c r="CG37" s="18"/>
    </row>
    <row r="38" spans="1:85" x14ac:dyDescent="0.2">
      <c r="B38" s="58" t="s">
        <v>199</v>
      </c>
      <c r="C38" s="265">
        <v>1266</v>
      </c>
      <c r="D38" s="265">
        <v>478</v>
      </c>
      <c r="E38" s="265">
        <v>36.799999999999997</v>
      </c>
      <c r="F38" s="265">
        <v>466</v>
      </c>
      <c r="G38" s="265" t="s">
        <v>110</v>
      </c>
      <c r="H38" s="265">
        <v>263</v>
      </c>
      <c r="I38" s="157"/>
      <c r="J38" s="157"/>
      <c r="K38" s="157"/>
      <c r="AJ38" s="1"/>
      <c r="BK38" s="205" t="s">
        <v>201</v>
      </c>
      <c r="BL38" s="207" t="s">
        <v>110</v>
      </c>
      <c r="BM38" s="207" t="s">
        <v>110</v>
      </c>
      <c r="BN38" s="207" t="s">
        <v>110</v>
      </c>
      <c r="BO38" s="207" t="s">
        <v>110</v>
      </c>
      <c r="BP38" s="207" t="s">
        <v>110</v>
      </c>
      <c r="BQ38" s="207" t="s">
        <v>110</v>
      </c>
      <c r="BS38" s="205" t="s">
        <v>201</v>
      </c>
      <c r="BT38" s="207" t="s">
        <v>110</v>
      </c>
      <c r="BU38" s="207" t="s">
        <v>208</v>
      </c>
      <c r="BV38" s="207" t="s">
        <v>110</v>
      </c>
      <c r="BW38" s="207" t="s">
        <v>208</v>
      </c>
      <c r="BX38" s="207" t="s">
        <v>110</v>
      </c>
      <c r="BY38" s="207" t="s">
        <v>208</v>
      </c>
      <c r="BZ38" s="207" t="s">
        <v>110</v>
      </c>
      <c r="CA38" s="207" t="s">
        <v>208</v>
      </c>
      <c r="CB38" s="207" t="s">
        <v>110</v>
      </c>
      <c r="CC38" s="207" t="s">
        <v>208</v>
      </c>
      <c r="CD38" s="207" t="s">
        <v>110</v>
      </c>
      <c r="CE38" s="207" t="s">
        <v>208</v>
      </c>
      <c r="CG38" s="18"/>
    </row>
    <row r="39" spans="1:85" x14ac:dyDescent="0.2">
      <c r="B39" s="147" t="s">
        <v>178</v>
      </c>
      <c r="C39" s="264">
        <v>891.39</v>
      </c>
      <c r="D39" s="264">
        <v>0.13</v>
      </c>
      <c r="E39" s="264">
        <v>13.1</v>
      </c>
      <c r="F39" s="264">
        <v>197.84</v>
      </c>
      <c r="G39" s="264">
        <v>95.43</v>
      </c>
      <c r="H39" s="264">
        <v>7.77</v>
      </c>
      <c r="I39" s="157"/>
      <c r="J39" s="157"/>
      <c r="K39" s="157"/>
      <c r="AJ39" s="1"/>
      <c r="BK39" s="205" t="s">
        <v>202</v>
      </c>
      <c r="BL39" s="207" t="s">
        <v>110</v>
      </c>
      <c r="BM39" s="207" t="s">
        <v>110</v>
      </c>
      <c r="BN39" s="207" t="s">
        <v>110</v>
      </c>
      <c r="BO39" s="207" t="s">
        <v>110</v>
      </c>
      <c r="BP39" s="207" t="s">
        <v>110</v>
      </c>
      <c r="BQ39" s="207" t="s">
        <v>110</v>
      </c>
      <c r="BS39" s="205" t="s">
        <v>202</v>
      </c>
      <c r="BT39" s="207" t="s">
        <v>110</v>
      </c>
      <c r="BU39" s="207" t="s">
        <v>208</v>
      </c>
      <c r="BV39" s="207" t="s">
        <v>110</v>
      </c>
      <c r="BW39" s="207" t="s">
        <v>208</v>
      </c>
      <c r="BX39" s="207" t="s">
        <v>110</v>
      </c>
      <c r="BY39" s="207" t="s">
        <v>208</v>
      </c>
      <c r="BZ39" s="207" t="s">
        <v>110</v>
      </c>
      <c r="CA39" s="207" t="s">
        <v>208</v>
      </c>
      <c r="CB39" s="207" t="s">
        <v>110</v>
      </c>
      <c r="CC39" s="207" t="s">
        <v>208</v>
      </c>
      <c r="CD39" s="207" t="s">
        <v>110</v>
      </c>
      <c r="CE39" s="207" t="s">
        <v>208</v>
      </c>
      <c r="CG39" s="18"/>
    </row>
    <row r="40" spans="1:85" x14ac:dyDescent="0.2">
      <c r="B40" s="57" t="s">
        <v>179</v>
      </c>
      <c r="C40" s="265">
        <v>7.01</v>
      </c>
      <c r="D40" s="265">
        <v>2.11</v>
      </c>
      <c r="E40" s="265">
        <v>0.53</v>
      </c>
      <c r="F40" s="265">
        <v>0.95</v>
      </c>
      <c r="G40" s="265">
        <v>2.7</v>
      </c>
      <c r="H40" s="265">
        <v>0.56000000000000005</v>
      </c>
      <c r="I40" s="157"/>
      <c r="J40" s="157"/>
      <c r="K40" s="157"/>
      <c r="AJ40" s="1"/>
      <c r="BK40" s="205" t="s">
        <v>199</v>
      </c>
      <c r="BL40" s="208">
        <v>1168</v>
      </c>
      <c r="BM40" s="208">
        <v>375</v>
      </c>
      <c r="BN40" s="208">
        <v>37</v>
      </c>
      <c r="BO40" s="208">
        <v>481</v>
      </c>
      <c r="BP40" s="207" t="s">
        <v>110</v>
      </c>
      <c r="BQ40" s="207" t="s">
        <v>110</v>
      </c>
      <c r="BS40" s="205" t="s">
        <v>199</v>
      </c>
      <c r="BT40" s="208">
        <v>1168</v>
      </c>
      <c r="BU40" s="207" t="s">
        <v>208</v>
      </c>
      <c r="BV40" s="208">
        <v>375</v>
      </c>
      <c r="BW40" s="207" t="s">
        <v>208</v>
      </c>
      <c r="BX40" s="208">
        <v>37</v>
      </c>
      <c r="BY40" s="207" t="s">
        <v>208</v>
      </c>
      <c r="BZ40" s="208">
        <v>481</v>
      </c>
      <c r="CA40" s="207" t="s">
        <v>208</v>
      </c>
      <c r="CB40" s="207" t="s">
        <v>110</v>
      </c>
      <c r="CC40" s="207" t="s">
        <v>208</v>
      </c>
      <c r="CD40" s="207" t="s">
        <v>110</v>
      </c>
      <c r="CE40" s="207" t="s">
        <v>208</v>
      </c>
      <c r="CG40" s="18"/>
    </row>
    <row r="41" spans="1:85" ht="15" customHeight="1" x14ac:dyDescent="0.2">
      <c r="B41" s="179" t="s">
        <v>250</v>
      </c>
      <c r="C41" s="264">
        <v>483.81</v>
      </c>
      <c r="D41" s="264">
        <v>201.22</v>
      </c>
      <c r="E41" s="264">
        <v>11.4</v>
      </c>
      <c r="F41" s="264">
        <v>101.68</v>
      </c>
      <c r="G41" s="264">
        <v>136.99</v>
      </c>
      <c r="H41" s="264">
        <v>5.65</v>
      </c>
      <c r="I41" s="157"/>
      <c r="J41" s="157"/>
      <c r="K41" s="157"/>
      <c r="AJ41" s="1"/>
      <c r="BK41" s="205" t="s">
        <v>178</v>
      </c>
      <c r="BL41" s="207" t="s">
        <v>110</v>
      </c>
      <c r="BM41" s="207" t="s">
        <v>110</v>
      </c>
      <c r="BN41" s="207" t="s">
        <v>110</v>
      </c>
      <c r="BO41" s="207" t="s">
        <v>110</v>
      </c>
      <c r="BP41" s="207" t="s">
        <v>110</v>
      </c>
      <c r="BQ41" s="207" t="s">
        <v>110</v>
      </c>
      <c r="BS41" s="205" t="s">
        <v>178</v>
      </c>
      <c r="BT41" s="207" t="s">
        <v>110</v>
      </c>
      <c r="BU41" s="207" t="s">
        <v>208</v>
      </c>
      <c r="BV41" s="207" t="s">
        <v>110</v>
      </c>
      <c r="BW41" s="207" t="s">
        <v>208</v>
      </c>
      <c r="BX41" s="207" t="s">
        <v>110</v>
      </c>
      <c r="BY41" s="207" t="s">
        <v>208</v>
      </c>
      <c r="BZ41" s="207" t="s">
        <v>110</v>
      </c>
      <c r="CA41" s="207" t="s">
        <v>208</v>
      </c>
      <c r="CB41" s="207" t="s">
        <v>110</v>
      </c>
      <c r="CC41" s="207" t="s">
        <v>208</v>
      </c>
      <c r="CD41" s="207" t="s">
        <v>110</v>
      </c>
      <c r="CE41" s="207" t="s">
        <v>208</v>
      </c>
      <c r="CG41" s="18"/>
    </row>
    <row r="42" spans="1:85" x14ac:dyDescent="0.2">
      <c r="B42" s="57" t="s">
        <v>204</v>
      </c>
      <c r="C42" s="264">
        <v>695.5</v>
      </c>
      <c r="D42" s="264">
        <v>275</v>
      </c>
      <c r="E42" s="264">
        <v>3</v>
      </c>
      <c r="F42" s="264">
        <v>7</v>
      </c>
      <c r="G42" s="264">
        <v>380</v>
      </c>
      <c r="H42" s="264">
        <v>30.5</v>
      </c>
      <c r="I42" s="157"/>
      <c r="J42" s="157"/>
      <c r="K42" s="157"/>
      <c r="AJ42" s="1"/>
      <c r="BK42" s="205" t="s">
        <v>179</v>
      </c>
      <c r="BL42" s="207" t="s">
        <v>110</v>
      </c>
      <c r="BM42" s="207" t="s">
        <v>110</v>
      </c>
      <c r="BN42" s="207" t="s">
        <v>110</v>
      </c>
      <c r="BO42" s="207" t="s">
        <v>110</v>
      </c>
      <c r="BP42" s="207" t="s">
        <v>110</v>
      </c>
      <c r="BQ42" s="207" t="s">
        <v>110</v>
      </c>
      <c r="BS42" s="205" t="s">
        <v>179</v>
      </c>
      <c r="BT42" s="207" t="s">
        <v>110</v>
      </c>
      <c r="BU42" s="207" t="s">
        <v>208</v>
      </c>
      <c r="BV42" s="207" t="s">
        <v>110</v>
      </c>
      <c r="BW42" s="207" t="s">
        <v>208</v>
      </c>
      <c r="BX42" s="207" t="s">
        <v>110</v>
      </c>
      <c r="BY42" s="207" t="s">
        <v>208</v>
      </c>
      <c r="BZ42" s="207" t="s">
        <v>110</v>
      </c>
      <c r="CA42" s="207" t="s">
        <v>208</v>
      </c>
      <c r="CB42" s="207" t="s">
        <v>110</v>
      </c>
      <c r="CC42" s="207" t="s">
        <v>208</v>
      </c>
      <c r="CD42" s="207" t="s">
        <v>110</v>
      </c>
      <c r="CE42" s="207" t="s">
        <v>208</v>
      </c>
      <c r="CG42" s="18"/>
    </row>
    <row r="43" spans="1:85" x14ac:dyDescent="0.2">
      <c r="A43" s="11"/>
      <c r="B43" s="57" t="s">
        <v>205</v>
      </c>
      <c r="C43" s="264">
        <v>8436.9500000000007</v>
      </c>
      <c r="D43" s="264">
        <v>2428.1999999999998</v>
      </c>
      <c r="E43" s="264">
        <v>11.7</v>
      </c>
      <c r="F43" s="264">
        <v>362.2</v>
      </c>
      <c r="G43" s="264">
        <v>5454.8</v>
      </c>
      <c r="H43" s="264">
        <v>88.29</v>
      </c>
      <c r="I43" s="157"/>
      <c r="J43" s="157"/>
      <c r="K43" s="157"/>
      <c r="AJ43" s="1"/>
      <c r="BK43" s="205" t="s">
        <v>203</v>
      </c>
      <c r="BL43" s="207" t="s">
        <v>110</v>
      </c>
      <c r="BM43" s="207" t="s">
        <v>110</v>
      </c>
      <c r="BN43" s="207" t="s">
        <v>110</v>
      </c>
      <c r="BO43" s="207" t="s">
        <v>110</v>
      </c>
      <c r="BP43" s="207" t="s">
        <v>110</v>
      </c>
      <c r="BQ43" s="207" t="s">
        <v>110</v>
      </c>
      <c r="BS43" s="205" t="s">
        <v>203</v>
      </c>
      <c r="BT43" s="207" t="s">
        <v>110</v>
      </c>
      <c r="BU43" s="207" t="s">
        <v>211</v>
      </c>
      <c r="BV43" s="207" t="s">
        <v>110</v>
      </c>
      <c r="BW43" s="207" t="s">
        <v>211</v>
      </c>
      <c r="BX43" s="207" t="s">
        <v>110</v>
      </c>
      <c r="BY43" s="207" t="s">
        <v>211</v>
      </c>
      <c r="BZ43" s="207" t="s">
        <v>110</v>
      </c>
      <c r="CA43" s="207" t="s">
        <v>211</v>
      </c>
      <c r="CB43" s="207" t="s">
        <v>110</v>
      </c>
      <c r="CC43" s="207" t="s">
        <v>211</v>
      </c>
      <c r="CD43" s="207" t="s">
        <v>110</v>
      </c>
      <c r="CE43" s="207" t="s">
        <v>208</v>
      </c>
      <c r="CG43" s="18"/>
    </row>
    <row r="44" spans="1:85" x14ac:dyDescent="0.2">
      <c r="A44" s="11"/>
      <c r="B44" s="261" t="s">
        <v>180</v>
      </c>
      <c r="C44" s="266">
        <v>38269</v>
      </c>
      <c r="D44" s="266">
        <v>18505</v>
      </c>
      <c r="E44" s="266">
        <v>301</v>
      </c>
      <c r="F44" s="266">
        <v>8000</v>
      </c>
      <c r="G44" s="266">
        <v>6400</v>
      </c>
      <c r="H44" s="266">
        <v>250</v>
      </c>
      <c r="I44" s="157"/>
      <c r="J44" s="157"/>
      <c r="K44" s="157"/>
      <c r="AJ44" s="1"/>
      <c r="BK44" s="205" t="s">
        <v>204</v>
      </c>
      <c r="BL44" s="207" t="s">
        <v>110</v>
      </c>
      <c r="BM44" s="207" t="s">
        <v>110</v>
      </c>
      <c r="BN44" s="207" t="s">
        <v>110</v>
      </c>
      <c r="BO44" s="207" t="s">
        <v>110</v>
      </c>
      <c r="BP44" s="207" t="s">
        <v>110</v>
      </c>
      <c r="BQ44" s="207" t="s">
        <v>110</v>
      </c>
      <c r="BR44" s="11"/>
      <c r="BS44" s="205" t="s">
        <v>204</v>
      </c>
      <c r="BT44" s="207" t="s">
        <v>110</v>
      </c>
      <c r="BU44" s="207" t="s">
        <v>208</v>
      </c>
      <c r="BV44" s="207" t="s">
        <v>110</v>
      </c>
      <c r="BW44" s="207" t="s">
        <v>208</v>
      </c>
      <c r="BX44" s="207" t="s">
        <v>110</v>
      </c>
      <c r="BY44" s="207" t="s">
        <v>208</v>
      </c>
      <c r="BZ44" s="207" t="s">
        <v>110</v>
      </c>
      <c r="CA44" s="207" t="s">
        <v>208</v>
      </c>
      <c r="CB44" s="207" t="s">
        <v>110</v>
      </c>
      <c r="CC44" s="207" t="s">
        <v>208</v>
      </c>
      <c r="CD44" s="207" t="s">
        <v>110</v>
      </c>
      <c r="CE44" s="207" t="s">
        <v>208</v>
      </c>
      <c r="CG44" s="18"/>
    </row>
    <row r="45" spans="1:85" x14ac:dyDescent="0.2">
      <c r="A45" s="11"/>
      <c r="B45" s="260" t="s">
        <v>194</v>
      </c>
      <c r="C45" s="267">
        <v>1137.6400000000001</v>
      </c>
      <c r="D45" s="267">
        <v>213.02</v>
      </c>
      <c r="E45" s="267">
        <v>9.9700000000000006</v>
      </c>
      <c r="F45" s="267">
        <v>63.19</v>
      </c>
      <c r="G45" s="267">
        <v>785.84</v>
      </c>
      <c r="H45" s="267">
        <v>24.04</v>
      </c>
      <c r="I45" s="157"/>
      <c r="J45" s="157"/>
      <c r="K45" s="157"/>
      <c r="AJ45" s="1"/>
      <c r="BK45" s="205" t="s">
        <v>205</v>
      </c>
      <c r="BL45" s="206">
        <v>10840.4</v>
      </c>
      <c r="BM45" s="206">
        <v>2387.1999999999998</v>
      </c>
      <c r="BN45" s="206">
        <v>11.7</v>
      </c>
      <c r="BO45" s="206">
        <v>323.3</v>
      </c>
      <c r="BP45" s="206">
        <v>7951.6</v>
      </c>
      <c r="BQ45" s="206">
        <v>91.7</v>
      </c>
      <c r="BR45" s="11"/>
      <c r="BS45" s="205" t="s">
        <v>205</v>
      </c>
      <c r="BT45" s="206">
        <v>10840.4</v>
      </c>
      <c r="BU45" s="207" t="s">
        <v>208</v>
      </c>
      <c r="BV45" s="206">
        <v>2387.1999999999998</v>
      </c>
      <c r="BW45" s="207" t="s">
        <v>208</v>
      </c>
      <c r="BX45" s="206">
        <v>11.7</v>
      </c>
      <c r="BY45" s="207" t="s">
        <v>208</v>
      </c>
      <c r="BZ45" s="206">
        <v>323.3</v>
      </c>
      <c r="CA45" s="207" t="s">
        <v>208</v>
      </c>
      <c r="CB45" s="206">
        <v>7951.6</v>
      </c>
      <c r="CC45" s="207" t="s">
        <v>208</v>
      </c>
      <c r="CD45" s="206">
        <v>91.7</v>
      </c>
      <c r="CE45" s="207" t="s">
        <v>208</v>
      </c>
      <c r="CG45" s="18"/>
    </row>
    <row r="46" spans="1:85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AJ46" s="1"/>
      <c r="BK46" s="205"/>
      <c r="BL46" s="208"/>
      <c r="BM46" s="208"/>
      <c r="BN46" s="208"/>
      <c r="BO46" s="208"/>
      <c r="BP46" s="208"/>
      <c r="BQ46" s="208"/>
      <c r="BR46" s="11"/>
      <c r="BS46" s="205"/>
      <c r="BT46" s="208"/>
      <c r="BU46" s="207"/>
      <c r="BV46" s="208"/>
      <c r="BW46" s="207"/>
      <c r="BX46" s="208"/>
      <c r="BY46" s="207"/>
      <c r="BZ46" s="208"/>
      <c r="CA46" s="207"/>
      <c r="CB46" s="208"/>
      <c r="CC46" s="207"/>
      <c r="CD46" s="208"/>
      <c r="CE46" s="207"/>
      <c r="CG46" s="18"/>
    </row>
    <row r="47" spans="1:85" ht="22.5" customHeight="1" x14ac:dyDescent="0.2">
      <c r="A47" s="11"/>
      <c r="B47" s="292" t="s">
        <v>297</v>
      </c>
      <c r="C47" s="292"/>
      <c r="D47" s="292"/>
      <c r="E47" s="292"/>
      <c r="F47" s="292"/>
      <c r="G47" s="292"/>
      <c r="H47" s="292"/>
      <c r="I47" s="11"/>
      <c r="J47" s="11"/>
      <c r="K47" s="11"/>
      <c r="AJ47" s="1"/>
      <c r="BK47" s="205" t="s">
        <v>194</v>
      </c>
      <c r="BL47" s="206">
        <v>1081.3</v>
      </c>
      <c r="BM47" s="206">
        <v>170.1</v>
      </c>
      <c r="BN47" s="208">
        <v>10</v>
      </c>
      <c r="BO47" s="206">
        <v>48.6</v>
      </c>
      <c r="BP47" s="206">
        <v>798.4</v>
      </c>
      <c r="BQ47" s="206">
        <v>33.5</v>
      </c>
      <c r="BR47" s="11"/>
      <c r="BS47" s="205" t="s">
        <v>194</v>
      </c>
      <c r="BT47" s="206">
        <v>1081.3</v>
      </c>
      <c r="BU47" s="207" t="s">
        <v>208</v>
      </c>
      <c r="BV47" s="206">
        <v>170.1</v>
      </c>
      <c r="BW47" s="207" t="s">
        <v>208</v>
      </c>
      <c r="BX47" s="208">
        <v>10</v>
      </c>
      <c r="BY47" s="207" t="s">
        <v>208</v>
      </c>
      <c r="BZ47" s="206">
        <v>48.6</v>
      </c>
      <c r="CA47" s="207" t="s">
        <v>208</v>
      </c>
      <c r="CB47" s="206">
        <v>798.4</v>
      </c>
      <c r="CC47" s="207" t="s">
        <v>208</v>
      </c>
      <c r="CD47" s="206">
        <v>33.5</v>
      </c>
      <c r="CE47" s="207" t="s">
        <v>208</v>
      </c>
      <c r="CG47" s="18"/>
    </row>
    <row r="48" spans="1:85" ht="22.5" customHeight="1" x14ac:dyDescent="0.2">
      <c r="A48" s="11"/>
      <c r="B48" s="258"/>
      <c r="C48" s="258"/>
      <c r="D48" s="258"/>
      <c r="E48" s="258"/>
      <c r="F48" s="258"/>
      <c r="G48" s="258"/>
      <c r="H48" s="258"/>
      <c r="I48" s="11"/>
      <c r="J48" s="11"/>
      <c r="K48" s="11"/>
      <c r="AJ48" s="1"/>
      <c r="BK48" s="205"/>
      <c r="BL48" s="206"/>
      <c r="BM48" s="206"/>
      <c r="BN48" s="208"/>
      <c r="BO48" s="206"/>
      <c r="BP48" s="206"/>
      <c r="BQ48" s="206"/>
      <c r="BR48" s="11"/>
      <c r="BS48" s="205"/>
      <c r="BT48" s="206"/>
      <c r="BU48" s="207"/>
      <c r="BV48" s="206"/>
      <c r="BW48" s="207"/>
      <c r="BX48" s="208"/>
      <c r="BY48" s="207"/>
      <c r="BZ48" s="206"/>
      <c r="CA48" s="207"/>
      <c r="CB48" s="206"/>
      <c r="CC48" s="207"/>
      <c r="CD48" s="206"/>
      <c r="CE48" s="207"/>
      <c r="CG48" s="18"/>
    </row>
    <row r="49" spans="1:85" x14ac:dyDescent="0.2">
      <c r="A49" s="11"/>
      <c r="B49" s="55" t="s">
        <v>255</v>
      </c>
      <c r="C49" s="11"/>
      <c r="D49" s="11"/>
      <c r="E49" s="11"/>
      <c r="F49" s="11"/>
      <c r="G49" s="11"/>
      <c r="H49" s="11"/>
      <c r="I49" s="11"/>
      <c r="J49" s="11"/>
      <c r="K49" s="11"/>
      <c r="AJ49" s="1"/>
      <c r="BK49" s="205" t="s">
        <v>200</v>
      </c>
      <c r="BL49" s="207" t="s">
        <v>110</v>
      </c>
      <c r="BM49" s="207" t="s">
        <v>110</v>
      </c>
      <c r="BN49" s="207" t="s">
        <v>110</v>
      </c>
      <c r="BO49" s="207" t="s">
        <v>110</v>
      </c>
      <c r="BP49" s="207" t="s">
        <v>110</v>
      </c>
      <c r="BQ49" s="207" t="s">
        <v>110</v>
      </c>
      <c r="BR49" s="11"/>
      <c r="BS49" s="205" t="s">
        <v>200</v>
      </c>
      <c r="BT49" s="207" t="s">
        <v>110</v>
      </c>
      <c r="BU49" s="207" t="s">
        <v>208</v>
      </c>
      <c r="BV49" s="207" t="s">
        <v>110</v>
      </c>
      <c r="BW49" s="207" t="s">
        <v>208</v>
      </c>
      <c r="BX49" s="207" t="s">
        <v>110</v>
      </c>
      <c r="BY49" s="207" t="s">
        <v>208</v>
      </c>
      <c r="BZ49" s="207" t="s">
        <v>110</v>
      </c>
      <c r="CA49" s="207" t="s">
        <v>208</v>
      </c>
      <c r="CB49" s="207" t="s">
        <v>110</v>
      </c>
      <c r="CC49" s="207" t="s">
        <v>208</v>
      </c>
      <c r="CD49" s="207" t="s">
        <v>110</v>
      </c>
      <c r="CE49" s="207" t="s">
        <v>208</v>
      </c>
      <c r="CG49" s="18"/>
    </row>
    <row r="50" spans="1:85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AJ50" s="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G50" s="18"/>
    </row>
    <row r="51" spans="1:85" x14ac:dyDescent="0.2">
      <c r="A51" s="11"/>
      <c r="C51" s="11"/>
      <c r="D51" s="11"/>
      <c r="E51" s="11"/>
      <c r="F51" s="11"/>
      <c r="G51" s="11"/>
      <c r="H51" s="11"/>
      <c r="I51" s="11"/>
      <c r="J51" s="11"/>
      <c r="K51" s="11"/>
      <c r="AJ51" s="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G51" s="18"/>
    </row>
    <row r="52" spans="1:85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AJ52" s="1"/>
    </row>
    <row r="53" spans="1:85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AJ53" s="1"/>
    </row>
    <row r="54" spans="1:85" x14ac:dyDescent="0.2">
      <c r="B54" s="11"/>
      <c r="C54" s="11"/>
      <c r="D54" s="11"/>
      <c r="E54" s="11"/>
      <c r="F54" s="11"/>
      <c r="G54" s="11"/>
      <c r="H54" s="11"/>
      <c r="I54" s="11"/>
      <c r="J54" s="11"/>
      <c r="K54" s="11"/>
      <c r="AJ54" s="1"/>
    </row>
    <row r="55" spans="1:85" x14ac:dyDescent="0.2">
      <c r="B55" s="11"/>
      <c r="C55" s="11"/>
      <c r="D55" s="11"/>
      <c r="E55" s="11"/>
      <c r="F55" s="11"/>
      <c r="G55" s="11"/>
      <c r="H55" s="11"/>
      <c r="I55" s="11"/>
      <c r="K55" s="11"/>
      <c r="AJ55" s="1"/>
    </row>
    <row r="56" spans="1:85" x14ac:dyDescent="0.2">
      <c r="B56" s="11"/>
      <c r="C56" s="11"/>
      <c r="D56" s="11"/>
      <c r="E56" s="11"/>
      <c r="F56" s="11"/>
      <c r="G56" s="11"/>
      <c r="H56" s="11"/>
      <c r="I56" s="11"/>
      <c r="K56" s="11"/>
      <c r="AJ56" s="1"/>
    </row>
    <row r="57" spans="1:85" x14ac:dyDescent="0.2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K57" s="11"/>
      <c r="AL57" s="11"/>
    </row>
    <row r="58" spans="1:85" x14ac:dyDescent="0.2">
      <c r="B58" s="11" t="s">
        <v>249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K58" s="11"/>
      <c r="AL58" s="11"/>
    </row>
    <row r="59" spans="1:85" x14ac:dyDescent="0.2">
      <c r="B59" s="11"/>
      <c r="C59" s="11"/>
      <c r="D59" s="11"/>
      <c r="E59" s="11"/>
      <c r="F59" s="11"/>
      <c r="G59" s="11"/>
      <c r="H59" s="11"/>
      <c r="I59" s="11"/>
      <c r="J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K59" s="11"/>
      <c r="AL59" s="11"/>
    </row>
    <row r="60" spans="1:85" x14ac:dyDescent="0.2">
      <c r="B60" s="11"/>
      <c r="C60" s="11"/>
      <c r="D60" s="11"/>
      <c r="E60" s="11"/>
      <c r="F60" s="11"/>
      <c r="G60" s="11"/>
      <c r="H60" s="11"/>
      <c r="I60" s="11"/>
      <c r="J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K60" s="11"/>
      <c r="AL60" s="11"/>
    </row>
    <row r="61" spans="1:85" x14ac:dyDescent="0.2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spans="1:85" x14ac:dyDescent="0.2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spans="1:85" x14ac:dyDescent="0.2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spans="1:85" x14ac:dyDescent="0.2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spans="2:30" x14ac:dyDescent="0.2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spans="2:30" x14ac:dyDescent="0.2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spans="2:30" x14ac:dyDescent="0.2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spans="2:30" x14ac:dyDescent="0.2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spans="2:30" x14ac:dyDescent="0.2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spans="2:30" x14ac:dyDescent="0.2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spans="2:30" x14ac:dyDescent="0.2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AA71" s="11"/>
      <c r="AB71" s="11"/>
      <c r="AC71" s="11"/>
      <c r="AD71" s="11"/>
    </row>
    <row r="91" spans="1:33" x14ac:dyDescent="0.2">
      <c r="A91" s="1" t="s">
        <v>0</v>
      </c>
      <c r="B91" s="1" t="s">
        <v>1</v>
      </c>
    </row>
    <row r="93" spans="1:33" ht="15" customHeight="1" x14ac:dyDescent="0.2"/>
    <row r="94" spans="1:33" ht="12.75" customHeight="1" x14ac:dyDescent="0.2">
      <c r="A94" s="1" t="s">
        <v>2</v>
      </c>
      <c r="B94" s="3" t="s">
        <v>99</v>
      </c>
      <c r="C94" s="4"/>
      <c r="D94" s="4"/>
      <c r="E94" s="5"/>
      <c r="F94" s="3" t="s">
        <v>55</v>
      </c>
      <c r="G94" s="4"/>
      <c r="H94" s="4"/>
      <c r="I94" s="4"/>
      <c r="J94" s="4"/>
      <c r="K94" s="4"/>
      <c r="L94" s="3" t="s">
        <v>57</v>
      </c>
      <c r="M94" s="4"/>
      <c r="N94" s="4"/>
      <c r="O94" s="5"/>
      <c r="P94" s="3" t="s">
        <v>58</v>
      </c>
      <c r="Q94" s="4"/>
      <c r="R94" s="4"/>
      <c r="S94" s="5"/>
      <c r="T94" s="3" t="s">
        <v>59</v>
      </c>
      <c r="U94" s="4"/>
      <c r="V94" s="4"/>
      <c r="W94" s="5"/>
      <c r="X94" s="6"/>
      <c r="Y94" s="6"/>
      <c r="Z94" s="6"/>
      <c r="AA94" s="6"/>
    </row>
    <row r="95" spans="1:33" ht="21" customHeight="1" x14ac:dyDescent="0.2">
      <c r="A95" s="1" t="s">
        <v>2</v>
      </c>
      <c r="B95" s="7">
        <v>2010</v>
      </c>
      <c r="C95" s="158">
        <v>2011</v>
      </c>
      <c r="D95" s="158">
        <v>2012</v>
      </c>
      <c r="E95" s="9">
        <v>2013</v>
      </c>
      <c r="F95" s="7">
        <v>2010</v>
      </c>
      <c r="G95" s="158">
        <v>2011</v>
      </c>
      <c r="H95" s="158">
        <v>2012</v>
      </c>
      <c r="I95" s="158"/>
      <c r="J95" s="158"/>
      <c r="K95" s="158"/>
      <c r="L95" s="7">
        <v>2010</v>
      </c>
      <c r="M95" s="158">
        <v>2011</v>
      </c>
      <c r="N95" s="158">
        <v>2012</v>
      </c>
      <c r="O95" s="9">
        <v>2013</v>
      </c>
      <c r="P95" s="7">
        <v>2010</v>
      </c>
      <c r="Q95" s="158">
        <v>2011</v>
      </c>
      <c r="R95" s="158">
        <v>2012</v>
      </c>
      <c r="S95" s="9">
        <v>2013</v>
      </c>
      <c r="T95" s="7">
        <v>2010</v>
      </c>
      <c r="U95" s="158">
        <v>2011</v>
      </c>
      <c r="V95" s="158">
        <v>2012</v>
      </c>
      <c r="W95" s="9">
        <v>2013</v>
      </c>
      <c r="X95" s="10"/>
      <c r="Y95" s="10"/>
      <c r="Z95" s="10"/>
      <c r="AA95" s="10"/>
    </row>
    <row r="96" spans="1:33" x14ac:dyDescent="0.2">
      <c r="A96" s="1" t="s">
        <v>36</v>
      </c>
      <c r="B96" s="11">
        <v>282851.2978</v>
      </c>
      <c r="C96" s="11">
        <v>290219.45789999998</v>
      </c>
      <c r="D96" s="11">
        <v>282139.65947999997</v>
      </c>
      <c r="E96" s="12">
        <v>305479.89079999999</v>
      </c>
      <c r="F96" s="11">
        <v>127116.9893</v>
      </c>
      <c r="G96" s="11">
        <v>130458.1565</v>
      </c>
      <c r="H96" s="11">
        <v>124799.65435</v>
      </c>
      <c r="I96" s="11"/>
      <c r="J96" s="11"/>
      <c r="K96" s="11"/>
      <c r="L96" s="11">
        <v>52922.063999999998</v>
      </c>
      <c r="M96" s="11">
        <v>51796.150999999998</v>
      </c>
      <c r="N96" s="11">
        <v>54753.63566</v>
      </c>
      <c r="O96" s="12">
        <v>59860.097800000003</v>
      </c>
      <c r="P96" s="11">
        <v>57807.6325</v>
      </c>
      <c r="Q96" s="11">
        <v>68886.419200000004</v>
      </c>
      <c r="R96" s="11">
        <v>59745.638480000016</v>
      </c>
      <c r="S96" s="12">
        <v>65631.165999999997</v>
      </c>
      <c r="T96" s="11">
        <v>10756.29</v>
      </c>
      <c r="U96" s="11">
        <v>10144.0674</v>
      </c>
      <c r="V96" s="11">
        <v>10104.932799999999</v>
      </c>
      <c r="W96" s="12">
        <v>11476.377999999999</v>
      </c>
      <c r="X96" s="13"/>
      <c r="Y96" s="13"/>
      <c r="Z96" s="287" t="s">
        <v>99</v>
      </c>
      <c r="AA96" s="287"/>
      <c r="AB96" s="287"/>
      <c r="AC96" s="287"/>
      <c r="AD96" s="287"/>
      <c r="AE96" s="287"/>
      <c r="AF96" s="287"/>
      <c r="AG96" s="287"/>
    </row>
    <row r="97" spans="1:36" x14ac:dyDescent="0.2">
      <c r="A97" s="1" t="s">
        <v>60</v>
      </c>
      <c r="B97" s="11">
        <v>3105.2</v>
      </c>
      <c r="C97" s="11">
        <v>2944.203</v>
      </c>
      <c r="D97" s="11">
        <v>3011.5</v>
      </c>
      <c r="E97" s="14">
        <v>3155.9</v>
      </c>
      <c r="F97" s="11">
        <v>1912.8</v>
      </c>
      <c r="G97" s="11">
        <v>1687.7339999999999</v>
      </c>
      <c r="H97" s="11">
        <v>1834.6</v>
      </c>
      <c r="I97" s="11"/>
      <c r="J97" s="11"/>
      <c r="K97" s="11"/>
      <c r="L97" s="11">
        <v>373.4</v>
      </c>
      <c r="M97" s="11">
        <v>339.65800000000002</v>
      </c>
      <c r="N97" s="11">
        <v>363.6</v>
      </c>
      <c r="O97" s="14">
        <v>390.8</v>
      </c>
      <c r="P97" s="11">
        <v>745.9</v>
      </c>
      <c r="Q97" s="11">
        <v>859.69200000000001</v>
      </c>
      <c r="R97" s="11">
        <v>733.6</v>
      </c>
      <c r="S97" s="14">
        <v>837.6</v>
      </c>
      <c r="T97" s="11">
        <v>43.8</v>
      </c>
      <c r="U97" s="11">
        <v>29.542000000000002</v>
      </c>
      <c r="V97" s="11">
        <v>41.6</v>
      </c>
      <c r="W97" s="14">
        <v>43.1</v>
      </c>
      <c r="X97" s="15"/>
      <c r="Y97" s="15"/>
      <c r="Z97" s="16">
        <v>2007</v>
      </c>
      <c r="AA97" s="16" t="s">
        <v>100</v>
      </c>
      <c r="AB97" s="16" t="s">
        <v>101</v>
      </c>
      <c r="AC97" s="17">
        <v>2010</v>
      </c>
      <c r="AD97" s="10">
        <v>2011</v>
      </c>
      <c r="AE97" s="10">
        <v>2012</v>
      </c>
      <c r="AF97" s="10">
        <v>2013</v>
      </c>
      <c r="AI97" s="18"/>
      <c r="AJ97" s="1"/>
    </row>
    <row r="98" spans="1:36" x14ac:dyDescent="0.2">
      <c r="A98" s="1" t="s">
        <v>61</v>
      </c>
      <c r="B98" s="11">
        <v>6877.6189999999997</v>
      </c>
      <c r="C98" s="11">
        <v>8284.8060000000005</v>
      </c>
      <c r="D98" s="11">
        <v>6595.4934800000001</v>
      </c>
      <c r="E98" s="20">
        <v>7512.61</v>
      </c>
      <c r="F98" s="11">
        <v>4161.5529999999999</v>
      </c>
      <c r="G98" s="11">
        <v>4913.0479999999998</v>
      </c>
      <c r="H98" s="11">
        <v>3518.8959500000001</v>
      </c>
      <c r="I98" s="11"/>
      <c r="J98" s="11"/>
      <c r="K98" s="11"/>
      <c r="L98" s="11">
        <v>1584.4559999999999</v>
      </c>
      <c r="M98" s="11">
        <v>1813.6790000000001</v>
      </c>
      <c r="N98" s="11">
        <v>1616.46686</v>
      </c>
      <c r="O98" s="20">
        <v>1593.76</v>
      </c>
      <c r="P98" s="11">
        <v>692.58900000000006</v>
      </c>
      <c r="Q98" s="11">
        <v>1063.7360000000001</v>
      </c>
      <c r="R98" s="11">
        <v>928.14738</v>
      </c>
      <c r="S98" s="20">
        <v>675.38</v>
      </c>
      <c r="T98" s="11">
        <v>171.2</v>
      </c>
      <c r="U98" s="11">
        <v>196.91800000000001</v>
      </c>
      <c r="V98" s="11">
        <v>190.37</v>
      </c>
      <c r="W98" s="20">
        <v>214.21</v>
      </c>
      <c r="X98" s="15"/>
      <c r="Y98" s="15"/>
      <c r="Z98" s="21">
        <v>261546.9</v>
      </c>
      <c r="AA98" s="22">
        <v>316801</v>
      </c>
      <c r="AB98" s="21">
        <v>297937.40000000002</v>
      </c>
      <c r="AC98" s="15">
        <v>282851.2978</v>
      </c>
      <c r="AD98" s="15">
        <v>290219.45789999998</v>
      </c>
      <c r="AE98" s="15">
        <v>282139.65947999997</v>
      </c>
      <c r="AF98" s="23">
        <v>305479.89079999999</v>
      </c>
      <c r="AI98" s="18"/>
      <c r="AJ98" s="1"/>
    </row>
    <row r="99" spans="1:36" x14ac:dyDescent="0.2">
      <c r="A99" s="1" t="s">
        <v>62</v>
      </c>
      <c r="B99" s="11">
        <v>8747.7000000000007</v>
      </c>
      <c r="C99" s="11">
        <v>8793.5</v>
      </c>
      <c r="D99" s="11">
        <v>9460.4</v>
      </c>
      <c r="E99" s="20">
        <v>9050.7000000000007</v>
      </c>
      <c r="F99" s="11">
        <v>5059.8999999999996</v>
      </c>
      <c r="G99" s="11">
        <v>4831.3999999999996</v>
      </c>
      <c r="H99" s="11">
        <v>4525.1000000000004</v>
      </c>
      <c r="I99" s="11"/>
      <c r="J99" s="11"/>
      <c r="K99" s="11"/>
      <c r="L99" s="11">
        <v>2981.3</v>
      </c>
      <c r="M99" s="11">
        <v>3249.8</v>
      </c>
      <c r="N99" s="11">
        <v>4058.7</v>
      </c>
      <c r="O99" s="20">
        <v>3949.9</v>
      </c>
      <c r="P99" s="11">
        <v>45.7</v>
      </c>
      <c r="Q99" s="11">
        <v>55.3</v>
      </c>
      <c r="R99" s="11">
        <v>75.099999999999994</v>
      </c>
      <c r="S99" s="20">
        <v>75.7</v>
      </c>
      <c r="T99" s="11">
        <v>177.4</v>
      </c>
      <c r="U99" s="11">
        <v>138</v>
      </c>
      <c r="V99" s="11">
        <v>114.6</v>
      </c>
      <c r="W99" s="20">
        <v>74.400000000000006</v>
      </c>
      <c r="X99" s="15"/>
      <c r="Y99" s="15"/>
      <c r="Z99" s="15"/>
      <c r="AA99" s="15"/>
      <c r="AB99" s="11"/>
      <c r="AC99" s="11"/>
      <c r="AD99" s="11"/>
      <c r="AI99" s="24"/>
    </row>
    <row r="100" spans="1:36" x14ac:dyDescent="0.2">
      <c r="A100" s="1" t="s">
        <v>63</v>
      </c>
      <c r="B100" s="11">
        <v>44038.739000000001</v>
      </c>
      <c r="C100" s="11">
        <v>41920.400000000001</v>
      </c>
      <c r="D100" s="11">
        <v>45396.6</v>
      </c>
      <c r="E100" s="20">
        <v>47757.2</v>
      </c>
      <c r="F100" s="11">
        <v>23671.207999999999</v>
      </c>
      <c r="G100" s="11">
        <v>22710.2</v>
      </c>
      <c r="H100" s="11">
        <v>22351.8</v>
      </c>
      <c r="I100" s="11"/>
      <c r="J100" s="11"/>
      <c r="K100" s="11"/>
      <c r="L100" s="11">
        <v>10326.918</v>
      </c>
      <c r="M100" s="11">
        <v>8733.7999999999993</v>
      </c>
      <c r="N100" s="11">
        <v>10391.299999999999</v>
      </c>
      <c r="O100" s="20">
        <v>10343.6</v>
      </c>
      <c r="P100" s="11">
        <v>4211.5010000000002</v>
      </c>
      <c r="Q100" s="11">
        <v>5183.6000000000004</v>
      </c>
      <c r="R100" s="11">
        <v>5514.7</v>
      </c>
      <c r="S100" s="20">
        <v>4387.3</v>
      </c>
      <c r="T100" s="11">
        <v>2156.9630000000002</v>
      </c>
      <c r="U100" s="11">
        <v>2004.3</v>
      </c>
      <c r="V100" s="11">
        <v>2294.8000000000002</v>
      </c>
      <c r="W100" s="20">
        <v>2609</v>
      </c>
      <c r="X100" s="15"/>
      <c r="Y100" s="15"/>
      <c r="Z100" s="15"/>
      <c r="AA100" s="15"/>
      <c r="AB100" s="11"/>
      <c r="AC100" s="11"/>
      <c r="AD100" s="11"/>
      <c r="AI100" s="24"/>
    </row>
    <row r="101" spans="1:36" x14ac:dyDescent="0.2">
      <c r="A101" s="1" t="s">
        <v>64</v>
      </c>
      <c r="B101" s="11">
        <v>678.4</v>
      </c>
      <c r="C101" s="11">
        <v>771.6</v>
      </c>
      <c r="D101" s="11">
        <v>991.2</v>
      </c>
      <c r="E101" s="20">
        <v>876.2</v>
      </c>
      <c r="F101" s="11">
        <v>327.60000000000002</v>
      </c>
      <c r="G101" s="11">
        <v>360.2</v>
      </c>
      <c r="H101" s="11">
        <v>484.7</v>
      </c>
      <c r="I101" s="11"/>
      <c r="J101" s="11"/>
      <c r="K101" s="11"/>
      <c r="L101" s="11">
        <v>254.8</v>
      </c>
      <c r="M101" s="11">
        <v>295</v>
      </c>
      <c r="N101" s="11">
        <v>341.3</v>
      </c>
      <c r="O101" s="20">
        <v>439</v>
      </c>
      <c r="P101" s="11">
        <v>0</v>
      </c>
      <c r="Q101" s="11">
        <v>0</v>
      </c>
      <c r="R101" s="11">
        <v>0</v>
      </c>
      <c r="S101" s="20">
        <v>0</v>
      </c>
      <c r="T101" s="11">
        <v>9</v>
      </c>
      <c r="U101" s="11">
        <v>13.6</v>
      </c>
      <c r="V101" s="11">
        <v>24.8</v>
      </c>
      <c r="W101" s="20">
        <v>8.8000000000000007</v>
      </c>
      <c r="X101" s="15"/>
      <c r="Y101" s="15"/>
      <c r="AA101" s="25"/>
      <c r="AB101" s="25"/>
      <c r="AC101" s="25"/>
      <c r="AD101" s="25"/>
      <c r="AE101" s="25"/>
      <c r="AI101" s="26"/>
    </row>
    <row r="102" spans="1:36" x14ac:dyDescent="0.2">
      <c r="A102" s="1" t="s">
        <v>65</v>
      </c>
      <c r="B102" s="11">
        <v>4098.4399999999996</v>
      </c>
      <c r="C102" s="11">
        <v>4670.4399999999996</v>
      </c>
      <c r="D102" s="11">
        <v>4284.21</v>
      </c>
      <c r="E102" s="20">
        <v>4546.7299999999996</v>
      </c>
      <c r="F102" s="11">
        <v>449.57</v>
      </c>
      <c r="G102" s="11">
        <v>464.93</v>
      </c>
      <c r="H102" s="11">
        <v>477.82</v>
      </c>
      <c r="I102" s="11"/>
      <c r="J102" s="11"/>
      <c r="K102" s="11"/>
      <c r="L102" s="11">
        <v>317.86</v>
      </c>
      <c r="M102" s="11">
        <v>328.18</v>
      </c>
      <c r="N102" s="11">
        <v>326.43</v>
      </c>
      <c r="O102" s="20">
        <v>353.4</v>
      </c>
      <c r="P102" s="11">
        <v>1718.46</v>
      </c>
      <c r="Q102" s="11">
        <v>2165.79</v>
      </c>
      <c r="R102" s="11">
        <v>2009.79</v>
      </c>
      <c r="S102" s="20">
        <v>2185</v>
      </c>
      <c r="T102" s="11">
        <v>9.6300000000000008</v>
      </c>
      <c r="U102" s="11">
        <v>11.87</v>
      </c>
      <c r="V102" s="11">
        <v>12.05</v>
      </c>
      <c r="W102" s="20">
        <v>10</v>
      </c>
      <c r="X102" s="15"/>
      <c r="Y102" s="15"/>
      <c r="AA102" s="15"/>
      <c r="AB102" s="11"/>
      <c r="AC102" s="11"/>
      <c r="AD102" s="11"/>
    </row>
    <row r="103" spans="1:36" x14ac:dyDescent="0.2">
      <c r="A103" s="1" t="s">
        <v>66</v>
      </c>
      <c r="B103" s="11">
        <v>19869.148000000001</v>
      </c>
      <c r="C103" s="11">
        <v>22094.521000000001</v>
      </c>
      <c r="D103" s="11">
        <v>17543.116999999998</v>
      </c>
      <c r="E103" s="20">
        <v>25148.679</v>
      </c>
      <c r="F103" s="11">
        <v>4941.3280000000004</v>
      </c>
      <c r="G103" s="11">
        <v>6876.65</v>
      </c>
      <c r="H103" s="11">
        <v>4690.3339999999998</v>
      </c>
      <c r="I103" s="11"/>
      <c r="J103" s="11"/>
      <c r="K103" s="11"/>
      <c r="L103" s="11">
        <v>8154.3919999999998</v>
      </c>
      <c r="M103" s="11">
        <v>8287.0730000000003</v>
      </c>
      <c r="N103" s="11">
        <v>5956.3450000000003</v>
      </c>
      <c r="O103" s="20">
        <v>10057.643</v>
      </c>
      <c r="P103" s="11">
        <v>3312.7469999999998</v>
      </c>
      <c r="Q103" s="11">
        <v>4199.9269999999997</v>
      </c>
      <c r="R103" s="11">
        <v>4261.4120000000003</v>
      </c>
      <c r="S103" s="20">
        <v>4853.5510000000004</v>
      </c>
      <c r="T103" s="11">
        <v>144.99100000000001</v>
      </c>
      <c r="U103" s="11">
        <v>207.21799999999999</v>
      </c>
      <c r="V103" s="11">
        <v>217.31100000000001</v>
      </c>
      <c r="W103" s="20">
        <v>393.66</v>
      </c>
      <c r="X103" s="15"/>
      <c r="Y103" s="15"/>
      <c r="Z103" s="15"/>
      <c r="AA103" s="15"/>
      <c r="AB103" s="11"/>
      <c r="AC103" s="11"/>
      <c r="AD103" s="11"/>
    </row>
    <row r="104" spans="1:36" x14ac:dyDescent="0.2">
      <c r="A104" s="1" t="s">
        <v>67</v>
      </c>
      <c r="B104" s="11">
        <v>65505.660799999998</v>
      </c>
      <c r="C104" s="11">
        <v>63825.484900000003</v>
      </c>
      <c r="D104" s="11">
        <v>68457.75</v>
      </c>
      <c r="E104" s="20">
        <v>67339.642800000001</v>
      </c>
      <c r="F104" s="11">
        <v>35486.640299999999</v>
      </c>
      <c r="G104" s="11">
        <v>33970.210500000001</v>
      </c>
      <c r="H104" s="11">
        <v>35540.831400000003</v>
      </c>
      <c r="I104" s="11"/>
      <c r="J104" s="11"/>
      <c r="K104" s="11"/>
      <c r="L104" s="11">
        <v>10099.85</v>
      </c>
      <c r="M104" s="11">
        <v>8774.7800000000007</v>
      </c>
      <c r="N104" s="11">
        <v>11347.6988</v>
      </c>
      <c r="O104" s="20">
        <v>10315.944799999999</v>
      </c>
      <c r="P104" s="11">
        <v>14134.9175</v>
      </c>
      <c r="Q104" s="11">
        <v>15914.1212</v>
      </c>
      <c r="R104" s="11">
        <v>15614.115100000001</v>
      </c>
      <c r="S104" s="20">
        <v>15053.034</v>
      </c>
      <c r="T104" s="11">
        <v>2060.6579999999999</v>
      </c>
      <c r="U104" s="11">
        <v>1987.3653999999999</v>
      </c>
      <c r="V104" s="11">
        <v>2301.2557999999999</v>
      </c>
      <c r="W104" s="20">
        <v>2047.8140000000001</v>
      </c>
      <c r="X104" s="15"/>
      <c r="Y104" s="15"/>
      <c r="Z104" s="15"/>
      <c r="AA104" s="15"/>
      <c r="AB104" s="11"/>
      <c r="AC104" s="11"/>
      <c r="AD104" s="11"/>
    </row>
    <row r="105" spans="1:36" x14ac:dyDescent="0.2">
      <c r="A105" s="1" t="s">
        <v>68</v>
      </c>
      <c r="B105" s="11">
        <v>2040.3150000000001</v>
      </c>
      <c r="C105" s="11">
        <v>2509.422</v>
      </c>
      <c r="D105" s="11">
        <v>2125.1799999999998</v>
      </c>
      <c r="E105" s="20">
        <v>2345.8000000000002</v>
      </c>
      <c r="F105" s="11">
        <v>669.2</v>
      </c>
      <c r="G105" s="11">
        <v>929.2</v>
      </c>
      <c r="H105" s="11">
        <v>707.9</v>
      </c>
      <c r="I105" s="11"/>
      <c r="J105" s="11"/>
      <c r="K105" s="11"/>
      <c r="L105" s="11">
        <v>1223.0999999999999</v>
      </c>
      <c r="M105" s="11">
        <v>1412</v>
      </c>
      <c r="N105" s="11">
        <v>1260.77</v>
      </c>
      <c r="O105" s="20">
        <v>1624.6</v>
      </c>
      <c r="P105" s="11">
        <v>0</v>
      </c>
      <c r="Q105" s="11">
        <v>0</v>
      </c>
      <c r="R105" s="11">
        <v>0</v>
      </c>
      <c r="S105" s="20">
        <v>0</v>
      </c>
      <c r="T105" s="11">
        <v>0</v>
      </c>
      <c r="U105" s="11">
        <v>0</v>
      </c>
      <c r="V105" s="11">
        <v>0</v>
      </c>
      <c r="W105" s="20">
        <v>0</v>
      </c>
      <c r="X105" s="15"/>
      <c r="Y105" s="15"/>
      <c r="Z105" s="15"/>
      <c r="AA105" s="15"/>
      <c r="AB105" s="11"/>
      <c r="AC105" s="11"/>
      <c r="AD105" s="11"/>
    </row>
    <row r="106" spans="1:36" x14ac:dyDescent="0.2">
      <c r="A106" s="1" t="s">
        <v>69</v>
      </c>
      <c r="B106" s="11">
        <v>20960.330000000002</v>
      </c>
      <c r="C106" s="11">
        <v>17923.473999999998</v>
      </c>
      <c r="D106" s="11">
        <v>18958.755000000001</v>
      </c>
      <c r="E106" s="20">
        <v>14932.73</v>
      </c>
      <c r="F106" s="11">
        <v>2952.8</v>
      </c>
      <c r="G106" s="11">
        <v>2828.8780000000002</v>
      </c>
      <c r="H106" s="11">
        <v>3494.1779999999999</v>
      </c>
      <c r="I106" s="11"/>
      <c r="J106" s="11"/>
      <c r="K106" s="11"/>
      <c r="L106" s="11">
        <v>990.72699999999998</v>
      </c>
      <c r="M106" s="11">
        <v>900.08100000000002</v>
      </c>
      <c r="N106" s="11">
        <v>940.23400000000004</v>
      </c>
      <c r="O106" s="20">
        <v>771.98400000000004</v>
      </c>
      <c r="P106" s="11">
        <v>8608.4539999999997</v>
      </c>
      <c r="Q106" s="11">
        <v>9752.5920000000006</v>
      </c>
      <c r="R106" s="11">
        <v>7888.6670000000004</v>
      </c>
      <c r="S106" s="20">
        <v>6503.2219999999998</v>
      </c>
      <c r="T106" s="11">
        <v>0</v>
      </c>
      <c r="U106" s="11">
        <v>0</v>
      </c>
      <c r="V106" s="11">
        <v>0</v>
      </c>
      <c r="W106" s="20">
        <v>0</v>
      </c>
      <c r="X106" s="15"/>
      <c r="Y106" s="15"/>
      <c r="Z106" s="15"/>
      <c r="AA106" s="15"/>
      <c r="AB106" s="11"/>
      <c r="AC106" s="11"/>
      <c r="AD106" s="11"/>
    </row>
    <row r="107" spans="1:36" x14ac:dyDescent="0.2">
      <c r="A107" s="1" t="s">
        <v>70</v>
      </c>
      <c r="B107" s="11">
        <v>65.731999999999999</v>
      </c>
      <c r="C107" s="11">
        <v>70.194999999999993</v>
      </c>
      <c r="D107" s="11">
        <v>90.747</v>
      </c>
      <c r="E107" s="20">
        <v>89.85</v>
      </c>
      <c r="F107" s="11">
        <v>0</v>
      </c>
      <c r="G107" s="11">
        <v>0</v>
      </c>
      <c r="H107" s="11">
        <v>0</v>
      </c>
      <c r="I107" s="11"/>
      <c r="J107" s="11"/>
      <c r="K107" s="11"/>
      <c r="L107" s="11">
        <v>46.061999999999998</v>
      </c>
      <c r="M107" s="11">
        <v>45.716000000000001</v>
      </c>
      <c r="N107" s="11">
        <v>67.028000000000006</v>
      </c>
      <c r="O107" s="20">
        <v>66.989999999999995</v>
      </c>
      <c r="P107" s="11">
        <v>0</v>
      </c>
      <c r="Q107" s="11">
        <v>0</v>
      </c>
      <c r="R107" s="11">
        <v>0</v>
      </c>
      <c r="S107" s="20">
        <v>0</v>
      </c>
      <c r="T107" s="11">
        <v>0</v>
      </c>
      <c r="U107" s="11">
        <v>0</v>
      </c>
      <c r="V107" s="11">
        <v>0</v>
      </c>
      <c r="W107" s="20">
        <v>0</v>
      </c>
      <c r="X107" s="15"/>
      <c r="Y107" s="15"/>
      <c r="Z107" s="15"/>
      <c r="AA107" s="15"/>
      <c r="AB107" s="11"/>
      <c r="AC107" s="11"/>
      <c r="AD107" s="11"/>
    </row>
    <row r="108" spans="1:36" x14ac:dyDescent="0.2">
      <c r="A108" s="1" t="s">
        <v>71</v>
      </c>
      <c r="B108" s="11">
        <v>1435.5</v>
      </c>
      <c r="C108" s="11">
        <v>1412</v>
      </c>
      <c r="D108" s="11">
        <v>2124.5</v>
      </c>
      <c r="E108" s="20">
        <v>1948.7</v>
      </c>
      <c r="F108" s="11">
        <v>989.4</v>
      </c>
      <c r="G108" s="11">
        <v>939.5</v>
      </c>
      <c r="H108" s="11">
        <v>1539.8</v>
      </c>
      <c r="I108" s="11"/>
      <c r="J108" s="11"/>
      <c r="K108" s="11"/>
      <c r="L108" s="11">
        <v>228.4</v>
      </c>
      <c r="M108" s="11">
        <v>236.7</v>
      </c>
      <c r="N108" s="11">
        <v>248.6</v>
      </c>
      <c r="O108" s="20">
        <v>232.6</v>
      </c>
      <c r="P108" s="11">
        <v>0</v>
      </c>
      <c r="Q108" s="11">
        <v>0</v>
      </c>
      <c r="R108" s="11">
        <v>0</v>
      </c>
      <c r="S108" s="20">
        <v>0</v>
      </c>
      <c r="T108" s="11">
        <v>26.4</v>
      </c>
      <c r="U108" s="11">
        <v>21.4</v>
      </c>
      <c r="V108" s="11">
        <v>48.8</v>
      </c>
      <c r="W108" s="20">
        <v>36.6</v>
      </c>
      <c r="X108" s="15"/>
      <c r="Y108" s="15"/>
      <c r="Z108" s="15"/>
      <c r="AA108" s="15"/>
      <c r="AB108" s="11"/>
      <c r="AC108" s="11"/>
      <c r="AD108" s="11"/>
    </row>
    <row r="109" spans="1:36" x14ac:dyDescent="0.2">
      <c r="A109" s="1" t="s">
        <v>72</v>
      </c>
      <c r="B109" s="11">
        <v>2796.7</v>
      </c>
      <c r="C109" s="11">
        <v>3225.9</v>
      </c>
      <c r="D109" s="11">
        <v>4656.6000000000004</v>
      </c>
      <c r="E109" s="20">
        <v>4459.3</v>
      </c>
      <c r="F109" s="11">
        <v>1710.4</v>
      </c>
      <c r="G109" s="11">
        <v>1869.3</v>
      </c>
      <c r="H109" s="11">
        <v>2998.9</v>
      </c>
      <c r="I109" s="11"/>
      <c r="J109" s="11"/>
      <c r="K109" s="11"/>
      <c r="L109" s="11">
        <v>550</v>
      </c>
      <c r="M109" s="11">
        <v>759.8</v>
      </c>
      <c r="N109" s="11">
        <v>741.9</v>
      </c>
      <c r="O109" s="20">
        <v>681.8</v>
      </c>
      <c r="P109" s="11">
        <v>47.5</v>
      </c>
      <c r="Q109" s="11">
        <v>71.900000000000006</v>
      </c>
      <c r="R109" s="11">
        <v>78.8</v>
      </c>
      <c r="S109" s="20">
        <v>120.7</v>
      </c>
      <c r="T109" s="11">
        <v>258.39999999999998</v>
      </c>
      <c r="U109" s="11">
        <v>237</v>
      </c>
      <c r="V109" s="11">
        <v>434.8</v>
      </c>
      <c r="W109" s="20">
        <v>451.1</v>
      </c>
      <c r="X109" s="15"/>
      <c r="Y109" s="15"/>
      <c r="Z109" s="15"/>
      <c r="AA109" s="15"/>
      <c r="AB109" s="11"/>
      <c r="AC109" s="11"/>
      <c r="AD109" s="11"/>
    </row>
    <row r="110" spans="1:36" x14ac:dyDescent="0.2">
      <c r="A110" s="1" t="s">
        <v>73</v>
      </c>
      <c r="B110" s="11">
        <v>166.185</v>
      </c>
      <c r="C110" s="11">
        <v>149.59</v>
      </c>
      <c r="D110" s="11">
        <v>153.42699999999999</v>
      </c>
      <c r="E110" s="20">
        <v>173.29900000000001</v>
      </c>
      <c r="F110" s="11">
        <v>83.474000000000004</v>
      </c>
      <c r="G110" s="11">
        <v>76.838999999999999</v>
      </c>
      <c r="H110" s="11">
        <v>79.197000000000003</v>
      </c>
      <c r="I110" s="11"/>
      <c r="J110" s="11"/>
      <c r="K110" s="11"/>
      <c r="L110" s="11">
        <v>43.003</v>
      </c>
      <c r="M110" s="11">
        <v>38.451999999999998</v>
      </c>
      <c r="N110" s="11">
        <v>37.895000000000003</v>
      </c>
      <c r="O110" s="20">
        <v>42.484999999999999</v>
      </c>
      <c r="P110" s="11">
        <v>3.1160000000000001</v>
      </c>
      <c r="Q110" s="11">
        <v>2.3340000000000001</v>
      </c>
      <c r="R110" s="11">
        <v>1.6180000000000001</v>
      </c>
      <c r="S110" s="20">
        <v>2.173</v>
      </c>
      <c r="T110" s="11">
        <v>25.523</v>
      </c>
      <c r="U110" s="11">
        <v>22.297999999999998</v>
      </c>
      <c r="V110" s="11">
        <v>23.422000000000001</v>
      </c>
      <c r="W110" s="20">
        <v>25.745999999999999</v>
      </c>
      <c r="X110" s="15"/>
      <c r="Y110" s="15"/>
      <c r="Z110" s="15"/>
      <c r="AA110" s="15"/>
      <c r="AB110" s="11"/>
      <c r="AC110" s="11"/>
      <c r="AD110" s="11"/>
    </row>
    <row r="111" spans="1:36" x14ac:dyDescent="0.2">
      <c r="A111" s="1" t="s">
        <v>74</v>
      </c>
      <c r="B111" s="11">
        <v>12261.995999999999</v>
      </c>
      <c r="C111" s="11">
        <v>13678.212</v>
      </c>
      <c r="D111" s="11">
        <v>10372.736000000001</v>
      </c>
      <c r="E111" s="20">
        <v>13621.085999999999</v>
      </c>
      <c r="F111" s="11">
        <v>3701.0279999999998</v>
      </c>
      <c r="G111" s="11">
        <v>4056.7310000000002</v>
      </c>
      <c r="H111" s="11">
        <v>3965.3580000000002</v>
      </c>
      <c r="I111" s="11"/>
      <c r="J111" s="11"/>
      <c r="K111" s="11"/>
      <c r="L111" s="11">
        <v>943.81700000000001</v>
      </c>
      <c r="M111" s="11">
        <v>987.64400000000001</v>
      </c>
      <c r="N111" s="11">
        <v>996.11400000000003</v>
      </c>
      <c r="O111" s="20">
        <v>1071.114</v>
      </c>
      <c r="P111" s="11">
        <v>6984.8720000000003</v>
      </c>
      <c r="Q111" s="11">
        <v>7992.4430000000002</v>
      </c>
      <c r="R111" s="11">
        <v>4762.7070000000003</v>
      </c>
      <c r="S111" s="20">
        <v>6724.7780000000002</v>
      </c>
      <c r="T111" s="11">
        <v>366.82299999999998</v>
      </c>
      <c r="U111" s="11">
        <v>345.73099999999999</v>
      </c>
      <c r="V111" s="11">
        <v>345.09199999999998</v>
      </c>
      <c r="W111" s="20">
        <v>458.53</v>
      </c>
      <c r="X111" s="15"/>
      <c r="Y111" s="15"/>
      <c r="Z111" s="15"/>
      <c r="AA111" s="15"/>
      <c r="AB111" s="11"/>
      <c r="AC111" s="11"/>
      <c r="AD111" s="11"/>
    </row>
    <row r="112" spans="1:36" x14ac:dyDescent="0.2">
      <c r="A112" s="1" t="s">
        <v>75</v>
      </c>
      <c r="B112" s="11">
        <v>0</v>
      </c>
      <c r="C112" s="11">
        <v>0</v>
      </c>
      <c r="D112" s="11">
        <v>0</v>
      </c>
      <c r="E112" s="20">
        <v>0</v>
      </c>
      <c r="F112" s="11">
        <v>0</v>
      </c>
      <c r="G112" s="11">
        <v>0</v>
      </c>
      <c r="H112" s="11">
        <v>0</v>
      </c>
      <c r="I112" s="11"/>
      <c r="J112" s="11"/>
      <c r="K112" s="11"/>
      <c r="L112" s="11">
        <v>0</v>
      </c>
      <c r="M112" s="11">
        <v>0</v>
      </c>
      <c r="N112" s="11">
        <v>0</v>
      </c>
      <c r="O112" s="20">
        <v>0</v>
      </c>
      <c r="P112" s="11">
        <v>0</v>
      </c>
      <c r="Q112" s="11">
        <v>0</v>
      </c>
      <c r="R112" s="11">
        <v>0</v>
      </c>
      <c r="S112" s="20">
        <v>0</v>
      </c>
      <c r="T112" s="11">
        <v>0</v>
      </c>
      <c r="U112" s="11">
        <v>0</v>
      </c>
      <c r="V112" s="11">
        <v>0</v>
      </c>
      <c r="W112" s="20">
        <v>0</v>
      </c>
      <c r="X112" s="15"/>
      <c r="Y112" s="15"/>
      <c r="Z112" s="15"/>
      <c r="AA112" s="15"/>
      <c r="AB112" s="11"/>
      <c r="AC112" s="11"/>
      <c r="AD112" s="11"/>
    </row>
    <row r="113" spans="1:30" x14ac:dyDescent="0.2">
      <c r="A113" s="1" t="s">
        <v>76</v>
      </c>
      <c r="B113" s="11">
        <v>1887.953</v>
      </c>
      <c r="C113" s="11">
        <v>1685</v>
      </c>
      <c r="D113" s="11">
        <v>1826</v>
      </c>
      <c r="E113" s="20">
        <v>1823</v>
      </c>
      <c r="F113" s="11">
        <v>1369.5530000000001</v>
      </c>
      <c r="G113" s="11">
        <v>1175</v>
      </c>
      <c r="H113" s="11">
        <v>1302</v>
      </c>
      <c r="I113" s="11"/>
      <c r="J113" s="11"/>
      <c r="K113" s="11"/>
      <c r="L113" s="11">
        <v>204.44399999999999</v>
      </c>
      <c r="M113" s="11">
        <v>205</v>
      </c>
      <c r="N113" s="11">
        <v>206</v>
      </c>
      <c r="O113" s="20">
        <v>208</v>
      </c>
      <c r="P113" s="11">
        <v>281.70299999999997</v>
      </c>
      <c r="Q113" s="11">
        <v>279</v>
      </c>
      <c r="R113" s="11">
        <v>254</v>
      </c>
      <c r="S113" s="20">
        <v>253</v>
      </c>
      <c r="T113" s="11">
        <v>14.164</v>
      </c>
      <c r="U113" s="11">
        <v>10</v>
      </c>
      <c r="V113" s="11">
        <v>12</v>
      </c>
      <c r="W113" s="20">
        <v>10</v>
      </c>
      <c r="X113" s="15"/>
      <c r="Y113" s="15"/>
      <c r="Z113" s="15"/>
      <c r="AA113" s="15"/>
      <c r="AB113" s="11"/>
      <c r="AC113" s="11"/>
      <c r="AD113" s="11"/>
    </row>
    <row r="114" spans="1:30" x14ac:dyDescent="0.2">
      <c r="A114" s="1" t="s">
        <v>77</v>
      </c>
      <c r="B114" s="11">
        <v>4817.8720000000003</v>
      </c>
      <c r="C114" s="11">
        <v>5704.2659999999996</v>
      </c>
      <c r="D114" s="11">
        <v>4875.8789999999999</v>
      </c>
      <c r="E114" s="20">
        <v>4590.1480000000001</v>
      </c>
      <c r="F114" s="11">
        <v>1439.0709999999999</v>
      </c>
      <c r="G114" s="11">
        <v>1703.838</v>
      </c>
      <c r="H114" s="11">
        <v>1231.816</v>
      </c>
      <c r="I114" s="11"/>
      <c r="J114" s="11"/>
      <c r="K114" s="11"/>
      <c r="L114" s="11">
        <v>777.96100000000001</v>
      </c>
      <c r="M114" s="11">
        <v>859.375</v>
      </c>
      <c r="N114" s="11">
        <v>662.46600000000001</v>
      </c>
      <c r="O114" s="20">
        <v>734.05100000000004</v>
      </c>
      <c r="P114" s="11">
        <v>1955.989</v>
      </c>
      <c r="Q114" s="11">
        <v>2453.1329999999998</v>
      </c>
      <c r="R114" s="11">
        <v>2351.37</v>
      </c>
      <c r="S114" s="20">
        <v>1639.019</v>
      </c>
      <c r="T114" s="11">
        <v>230.51900000000001</v>
      </c>
      <c r="U114" s="11">
        <v>228.07300000000001</v>
      </c>
      <c r="V114" s="11">
        <v>220.10300000000001</v>
      </c>
      <c r="W114" s="20">
        <v>224.14099999999999</v>
      </c>
      <c r="X114" s="15"/>
      <c r="Y114" s="15"/>
      <c r="Z114" s="15"/>
      <c r="AA114" s="15"/>
      <c r="AB114" s="11"/>
      <c r="AC114" s="11"/>
      <c r="AD114" s="11"/>
    </row>
    <row r="115" spans="1:30" x14ac:dyDescent="0.2">
      <c r="A115" s="1" t="s">
        <v>78</v>
      </c>
      <c r="B115" s="11">
        <v>27228.1</v>
      </c>
      <c r="C115" s="11">
        <v>26767.4</v>
      </c>
      <c r="D115" s="11">
        <v>28543.8</v>
      </c>
      <c r="E115" s="20">
        <v>28376.799999999999</v>
      </c>
      <c r="F115" s="11">
        <v>9408.1</v>
      </c>
      <c r="G115" s="11">
        <v>9339.2000000000007</v>
      </c>
      <c r="H115" s="11">
        <v>8607.6</v>
      </c>
      <c r="I115" s="11"/>
      <c r="J115" s="11"/>
      <c r="K115" s="11"/>
      <c r="L115" s="11">
        <v>3397.2</v>
      </c>
      <c r="M115" s="11">
        <v>3325.9</v>
      </c>
      <c r="N115" s="11">
        <v>4180.2</v>
      </c>
      <c r="O115" s="20">
        <v>2920.4</v>
      </c>
      <c r="P115" s="11">
        <v>1994.4</v>
      </c>
      <c r="Q115" s="11">
        <v>2392.1</v>
      </c>
      <c r="R115" s="11">
        <v>3995.9</v>
      </c>
      <c r="S115" s="20">
        <v>4041.9</v>
      </c>
      <c r="T115" s="11">
        <v>4575.8</v>
      </c>
      <c r="U115" s="11">
        <v>4235.3</v>
      </c>
      <c r="V115" s="11">
        <v>3349.2</v>
      </c>
      <c r="W115" s="20">
        <v>4284.2</v>
      </c>
      <c r="X115" s="15"/>
      <c r="Y115" s="15"/>
      <c r="Z115" s="15"/>
      <c r="AA115" s="15"/>
      <c r="AB115" s="11"/>
      <c r="AC115" s="11"/>
      <c r="AD115" s="11"/>
    </row>
    <row r="116" spans="1:30" x14ac:dyDescent="0.2">
      <c r="A116" s="1" t="s">
        <v>79</v>
      </c>
      <c r="B116" s="11">
        <v>1019.204</v>
      </c>
      <c r="C116" s="11">
        <v>1156.49</v>
      </c>
      <c r="D116" s="11">
        <v>1178.143</v>
      </c>
      <c r="E116" s="20">
        <v>1221.047</v>
      </c>
      <c r="F116" s="11">
        <v>66.962000000000003</v>
      </c>
      <c r="G116" s="11">
        <v>47.095999999999997</v>
      </c>
      <c r="H116" s="11">
        <v>54.722000000000001</v>
      </c>
      <c r="I116" s="11"/>
      <c r="J116" s="11"/>
      <c r="K116" s="11"/>
      <c r="L116" s="11">
        <v>30.62</v>
      </c>
      <c r="M116" s="11">
        <v>21</v>
      </c>
      <c r="N116" s="11">
        <v>21</v>
      </c>
      <c r="O116" s="20">
        <v>29.61</v>
      </c>
      <c r="P116" s="11">
        <v>626.22199999999998</v>
      </c>
      <c r="Q116" s="11">
        <v>810.26700000000005</v>
      </c>
      <c r="R116" s="11">
        <v>848.66499999999996</v>
      </c>
      <c r="S116" s="20">
        <v>848.88900000000001</v>
      </c>
      <c r="T116" s="11">
        <v>25.870999999999999</v>
      </c>
      <c r="U116" s="11">
        <v>23.492000000000001</v>
      </c>
      <c r="V116" s="11">
        <v>17.018999999999998</v>
      </c>
      <c r="W116" s="20">
        <v>32.335999999999999</v>
      </c>
      <c r="X116" s="15"/>
      <c r="Y116" s="15"/>
      <c r="Z116" s="15"/>
      <c r="AA116" s="15"/>
      <c r="AB116" s="11"/>
      <c r="AC116" s="11"/>
      <c r="AD116" s="11"/>
    </row>
    <row r="117" spans="1:30" x14ac:dyDescent="0.2">
      <c r="A117" s="1" t="s">
        <v>80</v>
      </c>
      <c r="B117" s="11">
        <v>568.85</v>
      </c>
      <c r="C117" s="11">
        <v>607.79999999999995</v>
      </c>
      <c r="D117" s="11">
        <v>576.41</v>
      </c>
      <c r="E117" s="20">
        <v>467.67700000000002</v>
      </c>
      <c r="F117" s="11">
        <v>153.47999999999999</v>
      </c>
      <c r="G117" s="11">
        <v>153.58000000000001</v>
      </c>
      <c r="H117" s="11">
        <v>188.07</v>
      </c>
      <c r="I117" s="11"/>
      <c r="J117" s="11"/>
      <c r="K117" s="11"/>
      <c r="L117" s="11">
        <v>80.12</v>
      </c>
      <c r="M117" s="11">
        <v>79.39</v>
      </c>
      <c r="N117" s="11">
        <v>84.73</v>
      </c>
      <c r="O117" s="20">
        <v>68.775000000000006</v>
      </c>
      <c r="P117" s="11">
        <v>311.12</v>
      </c>
      <c r="Q117" s="11">
        <v>349.03</v>
      </c>
      <c r="R117" s="11">
        <v>277.36</v>
      </c>
      <c r="S117" s="20">
        <v>237.17400000000001</v>
      </c>
      <c r="T117" s="11">
        <v>14.07</v>
      </c>
      <c r="U117" s="11">
        <v>14.77</v>
      </c>
      <c r="V117" s="11">
        <v>15.92</v>
      </c>
      <c r="W117" s="20">
        <v>12.435</v>
      </c>
      <c r="X117" s="15"/>
      <c r="Y117" s="15"/>
      <c r="Z117" s="15"/>
      <c r="AA117" s="15"/>
      <c r="AB117" s="11"/>
      <c r="AC117" s="11"/>
      <c r="AD117" s="11"/>
    </row>
    <row r="118" spans="1:30" x14ac:dyDescent="0.2">
      <c r="A118" s="1" t="s">
        <v>81</v>
      </c>
      <c r="B118" s="11">
        <v>2571.2399999999998</v>
      </c>
      <c r="C118" s="11">
        <v>3714.1</v>
      </c>
      <c r="D118" s="11">
        <v>3035.81</v>
      </c>
      <c r="E118" s="20">
        <v>3358.7</v>
      </c>
      <c r="F118" s="11">
        <v>1111.8800000000001</v>
      </c>
      <c r="G118" s="11">
        <v>1578.7</v>
      </c>
      <c r="H118" s="11">
        <v>1246.69</v>
      </c>
      <c r="I118" s="11"/>
      <c r="J118" s="11"/>
      <c r="K118" s="11"/>
      <c r="L118" s="11">
        <v>361.39</v>
      </c>
      <c r="M118" s="11">
        <v>525</v>
      </c>
      <c r="N118" s="11">
        <v>470.48</v>
      </c>
      <c r="O118" s="20">
        <v>445.5</v>
      </c>
      <c r="P118" s="11">
        <v>921.31</v>
      </c>
      <c r="Q118" s="11">
        <v>1444.4</v>
      </c>
      <c r="R118" s="11">
        <v>1170.3499999999999</v>
      </c>
      <c r="S118" s="20">
        <v>1133.5999999999999</v>
      </c>
      <c r="T118" s="11">
        <v>24.75</v>
      </c>
      <c r="U118" s="11">
        <v>33.4</v>
      </c>
      <c r="V118" s="11">
        <v>33.64</v>
      </c>
      <c r="W118" s="20">
        <v>37.700000000000003</v>
      </c>
      <c r="X118" s="15"/>
      <c r="Y118" s="15"/>
      <c r="Z118" s="15"/>
      <c r="AA118" s="15"/>
      <c r="AB118" s="11"/>
      <c r="AC118" s="11"/>
      <c r="AD118" s="11"/>
    </row>
    <row r="119" spans="1:30" x14ac:dyDescent="0.2">
      <c r="A119" s="1" t="s">
        <v>82</v>
      </c>
      <c r="B119" s="11">
        <v>2989.3</v>
      </c>
      <c r="C119" s="11">
        <v>3667.8</v>
      </c>
      <c r="D119" s="11">
        <v>3686.5</v>
      </c>
      <c r="E119" s="20">
        <v>4148.2</v>
      </c>
      <c r="F119" s="11">
        <v>724.4</v>
      </c>
      <c r="G119" s="11">
        <v>974.8</v>
      </c>
      <c r="H119" s="11">
        <v>908.5</v>
      </c>
      <c r="I119" s="11"/>
      <c r="J119" s="11"/>
      <c r="K119" s="11"/>
      <c r="L119" s="11">
        <v>1340.2</v>
      </c>
      <c r="M119" s="11">
        <v>1514.3</v>
      </c>
      <c r="N119" s="11">
        <v>1577.5</v>
      </c>
      <c r="O119" s="20">
        <v>1941.3</v>
      </c>
      <c r="P119" s="11">
        <v>0</v>
      </c>
      <c r="Q119" s="11">
        <v>0</v>
      </c>
      <c r="R119" s="11">
        <v>0</v>
      </c>
      <c r="S119" s="20">
        <v>0</v>
      </c>
      <c r="T119" s="11">
        <v>0</v>
      </c>
      <c r="U119" s="11">
        <v>0</v>
      </c>
      <c r="V119" s="11">
        <v>0</v>
      </c>
      <c r="W119" s="20">
        <v>0</v>
      </c>
      <c r="X119" s="15"/>
      <c r="Y119" s="15"/>
      <c r="Z119" s="15"/>
      <c r="AA119" s="15"/>
      <c r="AB119" s="11"/>
      <c r="AC119" s="11"/>
      <c r="AD119" s="11"/>
    </row>
    <row r="120" spans="1:30" x14ac:dyDescent="0.2">
      <c r="A120" s="1" t="s">
        <v>83</v>
      </c>
      <c r="B120" s="11">
        <v>4287</v>
      </c>
      <c r="C120" s="11">
        <v>4646.3999999999996</v>
      </c>
      <c r="D120" s="11">
        <v>5070.6000000000004</v>
      </c>
      <c r="E120" s="20">
        <v>4994.2</v>
      </c>
      <c r="F120" s="11">
        <v>2143</v>
      </c>
      <c r="G120" s="11">
        <v>2226.6999999999998</v>
      </c>
      <c r="H120" s="11">
        <v>2289.3000000000002</v>
      </c>
      <c r="I120" s="11"/>
      <c r="J120" s="11"/>
      <c r="K120" s="11"/>
      <c r="L120" s="11">
        <v>1232.3</v>
      </c>
      <c r="M120" s="11">
        <v>1409.1</v>
      </c>
      <c r="N120" s="11">
        <v>1701.7</v>
      </c>
      <c r="O120" s="20">
        <v>1936.9</v>
      </c>
      <c r="P120" s="11">
        <v>7.5</v>
      </c>
      <c r="Q120" s="11">
        <v>16</v>
      </c>
      <c r="R120" s="11">
        <v>14.6</v>
      </c>
      <c r="S120" s="20">
        <v>10.6</v>
      </c>
      <c r="T120" s="11">
        <v>158.69999999999999</v>
      </c>
      <c r="U120" s="11">
        <v>107.2</v>
      </c>
      <c r="V120" s="11">
        <v>140.4</v>
      </c>
      <c r="W120" s="20">
        <v>112.3</v>
      </c>
      <c r="X120" s="15"/>
      <c r="Y120" s="15"/>
      <c r="Z120" s="15"/>
      <c r="AA120" s="15"/>
      <c r="AB120" s="11"/>
      <c r="AC120" s="11"/>
      <c r="AD120" s="11"/>
    </row>
    <row r="121" spans="1:30" x14ac:dyDescent="0.2">
      <c r="A121" s="1" t="s">
        <v>84</v>
      </c>
      <c r="B121" s="11">
        <v>20946</v>
      </c>
      <c r="C121" s="11">
        <v>21485</v>
      </c>
      <c r="D121" s="11">
        <v>19515</v>
      </c>
      <c r="E121" s="20">
        <v>20057</v>
      </c>
      <c r="F121" s="11">
        <v>14878</v>
      </c>
      <c r="G121" s="11">
        <v>15257</v>
      </c>
      <c r="H121" s="11">
        <v>13261</v>
      </c>
      <c r="I121" s="11"/>
      <c r="J121" s="11"/>
      <c r="K121" s="11"/>
      <c r="L121" s="11">
        <v>5252</v>
      </c>
      <c r="M121" s="11">
        <v>5494</v>
      </c>
      <c r="N121" s="11">
        <v>5522</v>
      </c>
      <c r="O121" s="20">
        <v>7092</v>
      </c>
      <c r="P121" s="11">
        <v>0</v>
      </c>
      <c r="Q121" s="11">
        <v>0</v>
      </c>
      <c r="R121" s="11">
        <v>0</v>
      </c>
      <c r="S121" s="20">
        <v>0</v>
      </c>
      <c r="T121" s="11">
        <v>70</v>
      </c>
      <c r="U121" s="11">
        <v>60</v>
      </c>
      <c r="V121" s="11">
        <v>49</v>
      </c>
      <c r="W121" s="20">
        <v>45</v>
      </c>
      <c r="X121" s="15"/>
      <c r="Y121" s="15"/>
      <c r="AA121" s="15"/>
      <c r="AB121" s="11"/>
      <c r="AC121" s="11"/>
      <c r="AD121" s="11"/>
    </row>
    <row r="122" spans="1:30" x14ac:dyDescent="0.2">
      <c r="A122" s="1" t="s">
        <v>85</v>
      </c>
      <c r="B122" s="11">
        <v>7136.41</v>
      </c>
      <c r="C122" s="11">
        <v>7520.4</v>
      </c>
      <c r="D122" s="11">
        <v>6988</v>
      </c>
      <c r="E122" s="20">
        <v>9006.1</v>
      </c>
      <c r="F122" s="11">
        <v>3999.29</v>
      </c>
      <c r="G122" s="11">
        <v>4305.1779999999999</v>
      </c>
      <c r="H122" s="11">
        <v>4404.8999999999996</v>
      </c>
      <c r="I122" s="11"/>
      <c r="J122" s="11"/>
      <c r="K122" s="11"/>
      <c r="L122" s="11">
        <v>833.27</v>
      </c>
      <c r="M122" s="11">
        <v>707.02200000000005</v>
      </c>
      <c r="N122" s="11">
        <v>661.9</v>
      </c>
      <c r="O122" s="20">
        <v>717.9</v>
      </c>
      <c r="P122" s="11">
        <v>2047.41</v>
      </c>
      <c r="Q122" s="11">
        <v>2209.2040000000002</v>
      </c>
      <c r="R122" s="11">
        <v>1717.8</v>
      </c>
      <c r="S122" s="20">
        <v>2699.6</v>
      </c>
      <c r="T122" s="11">
        <v>29.44</v>
      </c>
      <c r="U122" s="11">
        <v>26.521999999999998</v>
      </c>
      <c r="V122" s="11">
        <v>26.5</v>
      </c>
      <c r="W122" s="20">
        <v>38.700000000000003</v>
      </c>
      <c r="X122" s="15"/>
      <c r="Y122" s="15"/>
      <c r="AA122" s="15"/>
      <c r="AB122" s="11"/>
      <c r="AC122" s="11"/>
      <c r="AD122" s="11"/>
    </row>
    <row r="123" spans="1:30" ht="12.75" customHeight="1" x14ac:dyDescent="0.2">
      <c r="A123" s="1" t="s">
        <v>86</v>
      </c>
      <c r="B123" s="11">
        <v>16751.704000000002</v>
      </c>
      <c r="C123" s="11">
        <v>20991.054</v>
      </c>
      <c r="D123" s="11">
        <v>12621.302</v>
      </c>
      <c r="E123" s="20">
        <v>21357.814999999999</v>
      </c>
      <c r="F123" s="11">
        <v>5706.3519999999999</v>
      </c>
      <c r="G123" s="11">
        <v>7182.2439999999997</v>
      </c>
      <c r="H123" s="11">
        <v>5095.6419999999998</v>
      </c>
      <c r="I123" s="11"/>
      <c r="J123" s="11"/>
      <c r="K123" s="11"/>
      <c r="L123" s="11">
        <v>1294.4739999999999</v>
      </c>
      <c r="M123" s="11">
        <v>1453.701</v>
      </c>
      <c r="N123" s="11">
        <v>971.27800000000002</v>
      </c>
      <c r="O123" s="20">
        <v>1651.6189999999999</v>
      </c>
      <c r="P123" s="11">
        <v>9156.2219999999998</v>
      </c>
      <c r="Q123" s="11">
        <v>11671.85</v>
      </c>
      <c r="R123" s="11">
        <v>5949.3469999999998</v>
      </c>
      <c r="S123" s="20">
        <v>11434.946</v>
      </c>
      <c r="T123" s="11">
        <v>128.625</v>
      </c>
      <c r="U123" s="11">
        <v>154.91900000000001</v>
      </c>
      <c r="V123" s="11">
        <v>137.89400000000001</v>
      </c>
      <c r="W123" s="20">
        <v>266.03399999999999</v>
      </c>
      <c r="X123" s="15"/>
      <c r="Y123" s="15"/>
      <c r="AA123" s="15"/>
      <c r="AB123" s="11"/>
      <c r="AC123" s="11"/>
      <c r="AD123" s="11"/>
    </row>
    <row r="124" spans="1:30" ht="12.75" customHeight="1" x14ac:dyDescent="0.2">
      <c r="A124" s="1" t="s">
        <v>87</v>
      </c>
      <c r="B124" s="11">
        <v>3007.18</v>
      </c>
      <c r="C124" s="11">
        <v>2827.4969999999998</v>
      </c>
      <c r="D124" s="11">
        <v>2686.5450000000001</v>
      </c>
      <c r="E124" s="27">
        <v>3120.777</v>
      </c>
      <c r="F124" s="11">
        <v>674.69299999999998</v>
      </c>
      <c r="G124" s="11">
        <v>770.22400000000005</v>
      </c>
      <c r="H124" s="11">
        <v>993.63599999999997</v>
      </c>
      <c r="I124" s="11"/>
      <c r="J124" s="11"/>
      <c r="K124" s="11"/>
      <c r="L124" s="11">
        <v>172.35900000000001</v>
      </c>
      <c r="M124" s="11">
        <v>193.96100000000001</v>
      </c>
      <c r="N124" s="11">
        <v>235.77799999999999</v>
      </c>
      <c r="O124" s="27">
        <v>178.422</v>
      </c>
      <c r="P124" s="11">
        <v>2067.8150000000001</v>
      </c>
      <c r="Q124" s="11">
        <v>1733.664</v>
      </c>
      <c r="R124" s="11">
        <v>1297.5899999999999</v>
      </c>
      <c r="S124" s="27">
        <v>1914</v>
      </c>
      <c r="T124" s="11">
        <v>33.563000000000002</v>
      </c>
      <c r="U124" s="11">
        <v>35.149000000000001</v>
      </c>
      <c r="V124" s="11">
        <v>54.356000000000002</v>
      </c>
      <c r="W124" s="27">
        <v>40.572000000000003</v>
      </c>
      <c r="X124" s="15"/>
      <c r="Y124" s="15"/>
      <c r="Z124" s="15"/>
      <c r="AA124" s="15"/>
      <c r="AB124" s="11"/>
      <c r="AC124" s="11"/>
      <c r="AD124" s="11"/>
    </row>
    <row r="125" spans="1:30" ht="12.75" customHeight="1" x14ac:dyDescent="0.2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 spans="1:30" x14ac:dyDescent="0.2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spans="1:30" x14ac:dyDescent="0.2">
      <c r="A127" s="1" t="s">
        <v>46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spans="1:30" x14ac:dyDescent="0.2">
      <c r="A128" s="1" t="s">
        <v>88</v>
      </c>
      <c r="B128" s="11"/>
      <c r="C128" s="11">
        <v>9.6</v>
      </c>
      <c r="D128" s="11">
        <v>16.2</v>
      </c>
      <c r="E128" s="11"/>
      <c r="F128" s="11"/>
      <c r="G128" s="11">
        <v>0.1</v>
      </c>
      <c r="H128" s="11">
        <v>0</v>
      </c>
      <c r="I128" s="11"/>
      <c r="J128" s="11"/>
      <c r="K128" s="11"/>
      <c r="L128" s="11"/>
      <c r="M128" s="11">
        <v>9.1</v>
      </c>
      <c r="N128" s="11">
        <v>16.2</v>
      </c>
      <c r="O128" s="11"/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0</v>
      </c>
      <c r="W128" s="11">
        <v>0</v>
      </c>
      <c r="X128" s="11"/>
      <c r="Y128" s="11"/>
      <c r="Z128" s="11"/>
      <c r="AA128" s="11"/>
      <c r="AB128" s="11"/>
      <c r="AC128" s="11"/>
      <c r="AD128" s="11"/>
    </row>
    <row r="129" spans="1:38" x14ac:dyDescent="0.2">
      <c r="A129" s="1" t="s">
        <v>89</v>
      </c>
      <c r="B129" s="11">
        <v>923.58500000000004</v>
      </c>
      <c r="C129" s="11">
        <v>972.37599999999998</v>
      </c>
      <c r="D129" s="11">
        <v>921.69200000000001</v>
      </c>
      <c r="E129" s="11"/>
      <c r="F129" s="11">
        <v>523.88199999999995</v>
      </c>
      <c r="G129" s="11">
        <v>552.96500000000003</v>
      </c>
      <c r="H129" s="11">
        <v>512.16</v>
      </c>
      <c r="I129" s="11"/>
      <c r="J129" s="11"/>
      <c r="K129" s="11"/>
      <c r="L129" s="11">
        <v>174.113</v>
      </c>
      <c r="M129" s="11">
        <v>183.363</v>
      </c>
      <c r="N129" s="11">
        <v>185.131</v>
      </c>
      <c r="O129" s="11">
        <v>170.535</v>
      </c>
      <c r="P129" s="11">
        <v>143.50200000000001</v>
      </c>
      <c r="Q129" s="11">
        <v>151.29</v>
      </c>
      <c r="R129" s="11">
        <v>148.96</v>
      </c>
      <c r="S129" s="11">
        <v>146.08699999999999</v>
      </c>
      <c r="T129" s="11">
        <v>58.332000000000001</v>
      </c>
      <c r="U129" s="11">
        <v>62.043999999999997</v>
      </c>
      <c r="V129" s="11">
        <v>55.295999999999999</v>
      </c>
      <c r="W129" s="11">
        <v>53.756999999999998</v>
      </c>
      <c r="X129" s="11"/>
      <c r="Y129" s="11"/>
      <c r="Z129" s="11"/>
      <c r="AA129" s="11"/>
      <c r="AB129" s="11"/>
      <c r="AC129" s="11"/>
      <c r="AD129" s="11"/>
    </row>
    <row r="130" spans="1:38" x14ac:dyDescent="0.2">
      <c r="A130" s="1" t="s">
        <v>90</v>
      </c>
      <c r="B130" s="11">
        <v>1206</v>
      </c>
      <c r="C130" s="11">
        <v>1027</v>
      </c>
      <c r="D130" s="11">
        <v>1070</v>
      </c>
      <c r="E130" s="11"/>
      <c r="F130" s="11">
        <v>331</v>
      </c>
      <c r="G130" s="11">
        <v>285</v>
      </c>
      <c r="H130" s="11">
        <v>235</v>
      </c>
      <c r="I130" s="11"/>
      <c r="J130" s="11"/>
      <c r="K130" s="11"/>
      <c r="L130" s="11">
        <v>541</v>
      </c>
      <c r="M130" s="11">
        <v>495</v>
      </c>
      <c r="N130" s="11">
        <v>550</v>
      </c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" t="s">
        <v>103</v>
      </c>
      <c r="AD130" s="11" t="s">
        <v>105</v>
      </c>
      <c r="AE130" s="1" t="s">
        <v>104</v>
      </c>
      <c r="AF130" s="1" t="s">
        <v>106</v>
      </c>
      <c r="AG130" s="1" t="s">
        <v>107</v>
      </c>
      <c r="AH130" s="1" t="s">
        <v>162</v>
      </c>
      <c r="AI130" s="28" t="s">
        <v>108</v>
      </c>
    </row>
    <row r="131" spans="1:38" x14ac:dyDescent="0.2">
      <c r="A131" s="1" t="s">
        <v>91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">
        <v>2013</v>
      </c>
      <c r="AD131" s="19">
        <v>2013</v>
      </c>
      <c r="AE131" s="1">
        <v>2013</v>
      </c>
      <c r="AF131" s="1">
        <v>2013</v>
      </c>
      <c r="AG131" s="1">
        <v>2013</v>
      </c>
      <c r="AH131" s="1">
        <v>2013</v>
      </c>
    </row>
    <row r="132" spans="1:38" x14ac:dyDescent="0.2">
      <c r="A132" s="1" t="s">
        <v>92</v>
      </c>
      <c r="B132" s="11"/>
      <c r="C132" s="11">
        <v>701.2</v>
      </c>
      <c r="D132" s="11">
        <v>697.4</v>
      </c>
      <c r="E132" s="11"/>
      <c r="F132" s="11">
        <v>294.89999999999998</v>
      </c>
      <c r="G132" s="11">
        <v>292.8</v>
      </c>
      <c r="H132" s="11">
        <v>300</v>
      </c>
      <c r="I132" s="11"/>
      <c r="J132" s="11"/>
      <c r="K132" s="11"/>
      <c r="L132" s="11">
        <v>7.3</v>
      </c>
      <c r="M132" s="11">
        <v>8.6999999999999993</v>
      </c>
      <c r="N132" s="11">
        <v>7</v>
      </c>
      <c r="O132" s="11"/>
      <c r="P132" s="11">
        <v>362</v>
      </c>
      <c r="Q132" s="11">
        <v>366.4</v>
      </c>
      <c r="R132" s="11">
        <v>360</v>
      </c>
      <c r="S132" s="11"/>
      <c r="T132" s="11"/>
      <c r="U132" s="11"/>
      <c r="V132" s="11"/>
      <c r="W132" s="11"/>
      <c r="X132" s="11"/>
      <c r="Y132" s="11"/>
      <c r="Z132" s="11"/>
      <c r="AA132" s="11"/>
      <c r="AB132" s="11" t="s">
        <v>36</v>
      </c>
      <c r="AC132" s="1">
        <v>305479.89079999999</v>
      </c>
      <c r="AD132" s="11">
        <v>135847.51759999999</v>
      </c>
      <c r="AE132" s="1">
        <v>59860.097800000003</v>
      </c>
      <c r="AF132" s="1">
        <v>10716.3585</v>
      </c>
      <c r="AG132" s="1">
        <v>11476.377999999999</v>
      </c>
      <c r="AH132" s="1">
        <v>65631.165999999997</v>
      </c>
      <c r="AI132" s="11">
        <f>AC132-SUM(AD132:AH132)</f>
        <v>21948.372900000017</v>
      </c>
    </row>
    <row r="133" spans="1:38" x14ac:dyDescent="0.2">
      <c r="A133" s="1" t="s">
        <v>93</v>
      </c>
      <c r="B133" s="11">
        <v>1104</v>
      </c>
      <c r="C133" s="11">
        <v>1118.67</v>
      </c>
      <c r="D133" s="11">
        <v>906</v>
      </c>
      <c r="E133" s="11">
        <v>1223.9000000000001</v>
      </c>
      <c r="F133" s="11">
        <v>145.4</v>
      </c>
      <c r="G133" s="11">
        <v>210</v>
      </c>
      <c r="H133" s="11">
        <v>225</v>
      </c>
      <c r="I133" s="11"/>
      <c r="J133" s="11"/>
      <c r="K133" s="11"/>
      <c r="L133" s="11">
        <v>50.2</v>
      </c>
      <c r="M133" s="11">
        <v>65.66</v>
      </c>
      <c r="N133" s="11">
        <v>65</v>
      </c>
      <c r="O133" s="11">
        <v>70.843999999999994</v>
      </c>
      <c r="P133" s="11">
        <v>853.4</v>
      </c>
      <c r="Q133" s="11">
        <v>764.11</v>
      </c>
      <c r="R133" s="11">
        <v>539</v>
      </c>
      <c r="S133" s="11">
        <v>798.5</v>
      </c>
      <c r="T133" s="11">
        <v>27.8</v>
      </c>
      <c r="U133" s="11">
        <v>40.869999999999997</v>
      </c>
      <c r="V133" s="11">
        <v>39</v>
      </c>
      <c r="W133" s="11">
        <v>46.843000000000004</v>
      </c>
      <c r="X133" s="11"/>
      <c r="Y133" s="11"/>
      <c r="Z133" s="11"/>
      <c r="AA133" s="11"/>
      <c r="AB133" s="11"/>
      <c r="AC133" s="11"/>
      <c r="AD133" s="11"/>
      <c r="AK133" s="11"/>
      <c r="AL133" s="11"/>
    </row>
    <row r="134" spans="1:38" x14ac:dyDescent="0.2">
      <c r="A134" s="1" t="s">
        <v>94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K134" s="11"/>
      <c r="AL134" s="11"/>
    </row>
    <row r="135" spans="1:38" x14ac:dyDescent="0.2">
      <c r="A135" s="1" t="s">
        <v>95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>
        <v>0</v>
      </c>
      <c r="W135" s="11"/>
      <c r="X135" s="11"/>
      <c r="Y135" s="11"/>
      <c r="Z135" s="11"/>
      <c r="AA135" s="11"/>
      <c r="AB135" s="11"/>
      <c r="AC135" s="11"/>
      <c r="AD135" s="11"/>
      <c r="AK135" s="11"/>
      <c r="AL135" s="11"/>
    </row>
    <row r="136" spans="1:38" x14ac:dyDescent="0.2">
      <c r="A136" s="1" t="s">
        <v>96</v>
      </c>
      <c r="B136" s="11">
        <v>430.5</v>
      </c>
      <c r="C136" s="11">
        <v>435</v>
      </c>
      <c r="D136" s="11">
        <v>441.8</v>
      </c>
      <c r="E136" s="11"/>
      <c r="F136" s="11">
        <v>294.5</v>
      </c>
      <c r="G136" s="11">
        <v>300.2</v>
      </c>
      <c r="H136" s="11">
        <v>345</v>
      </c>
      <c r="I136" s="11"/>
      <c r="J136" s="11"/>
      <c r="K136" s="11"/>
      <c r="L136" s="11">
        <v>3.6</v>
      </c>
      <c r="M136" s="11">
        <v>2.6</v>
      </c>
      <c r="N136" s="11">
        <v>4.8</v>
      </c>
      <c r="O136" s="11"/>
      <c r="P136" s="11">
        <v>120.5</v>
      </c>
      <c r="Q136" s="11">
        <v>119.7</v>
      </c>
      <c r="R136" s="11">
        <v>86.3</v>
      </c>
      <c r="S136" s="11"/>
      <c r="T136" s="11"/>
      <c r="U136" s="11"/>
      <c r="V136" s="11"/>
      <c r="W136" s="11"/>
      <c r="X136" s="11"/>
      <c r="Y136" s="11"/>
      <c r="AA136" s="11"/>
      <c r="AB136" s="11"/>
      <c r="AC136" s="11"/>
      <c r="AD136" s="11"/>
      <c r="AK136" s="11"/>
      <c r="AL136" s="11"/>
    </row>
    <row r="137" spans="1:38" x14ac:dyDescent="0.2">
      <c r="A137" s="1" t="s">
        <v>97</v>
      </c>
      <c r="B137" s="11">
        <v>537.14</v>
      </c>
      <c r="C137" s="11">
        <v>397.04199999999997</v>
      </c>
      <c r="D137" s="11">
        <v>459.71499999999997</v>
      </c>
      <c r="E137" s="11"/>
      <c r="F137" s="11">
        <v>243.137</v>
      </c>
      <c r="G137" s="11">
        <v>259.92200000000003</v>
      </c>
      <c r="H137" s="11">
        <v>214.96299999999999</v>
      </c>
      <c r="I137" s="11"/>
      <c r="J137" s="11"/>
      <c r="K137" s="11"/>
      <c r="L137" s="11">
        <v>126.78700000000001</v>
      </c>
      <c r="M137" s="11">
        <v>124.024</v>
      </c>
      <c r="N137" s="11">
        <v>90.384</v>
      </c>
      <c r="O137" s="11">
        <v>125.119</v>
      </c>
      <c r="P137" s="11">
        <v>131.934</v>
      </c>
      <c r="Q137" s="11"/>
      <c r="R137" s="11">
        <v>118.821</v>
      </c>
      <c r="S137" s="11">
        <v>138.453</v>
      </c>
      <c r="T137" s="11"/>
      <c r="U137" s="11"/>
      <c r="V137" s="11"/>
      <c r="W137" s="11"/>
      <c r="X137" s="11"/>
      <c r="Y137" s="11"/>
      <c r="AA137" s="11"/>
      <c r="AB137" s="11"/>
      <c r="AC137" s="11"/>
      <c r="AD137" s="11"/>
      <c r="AK137" s="11"/>
      <c r="AL137" s="11"/>
    </row>
    <row r="138" spans="1:38" x14ac:dyDescent="0.2">
      <c r="A138" s="1" t="s">
        <v>98</v>
      </c>
      <c r="B138" s="11">
        <v>32773</v>
      </c>
      <c r="C138" s="11">
        <v>35202</v>
      </c>
      <c r="D138" s="11">
        <v>33025</v>
      </c>
      <c r="E138" s="11">
        <v>37129.4</v>
      </c>
      <c r="F138" s="11">
        <v>16232</v>
      </c>
      <c r="G138" s="11">
        <v>17957</v>
      </c>
      <c r="H138" s="11">
        <v>16807</v>
      </c>
      <c r="I138" s="11"/>
      <c r="J138" s="11"/>
      <c r="K138" s="11"/>
      <c r="L138" s="11">
        <v>7250</v>
      </c>
      <c r="M138" s="11">
        <v>7600</v>
      </c>
      <c r="N138" s="11">
        <v>7100</v>
      </c>
      <c r="O138" s="11">
        <v>7900</v>
      </c>
      <c r="P138" s="11">
        <v>4310</v>
      </c>
      <c r="Q138" s="11">
        <v>4200</v>
      </c>
      <c r="R138" s="11">
        <v>4600</v>
      </c>
      <c r="S138" s="11">
        <v>5900</v>
      </c>
      <c r="T138" s="11">
        <v>93</v>
      </c>
      <c r="U138" s="11">
        <v>104</v>
      </c>
      <c r="V138" s="11">
        <v>105</v>
      </c>
      <c r="W138" s="11">
        <v>118</v>
      </c>
      <c r="X138" s="11"/>
      <c r="Y138" s="11"/>
      <c r="Z138" s="11"/>
      <c r="AA138" s="11"/>
      <c r="AB138" s="11"/>
      <c r="AC138" s="11"/>
      <c r="AD138" s="11"/>
      <c r="AK138" s="11"/>
      <c r="AL138" s="11"/>
    </row>
    <row r="145" spans="1:22" x14ac:dyDescent="0.2">
      <c r="A145" s="202" t="s">
        <v>156</v>
      </c>
      <c r="B145" s="203"/>
      <c r="C145" s="203"/>
      <c r="I145" s="66" t="s">
        <v>213</v>
      </c>
    </row>
    <row r="147" spans="1:22" x14ac:dyDescent="0.2">
      <c r="A147" s="202" t="s">
        <v>155</v>
      </c>
      <c r="B147" s="204">
        <v>42292.667673611111</v>
      </c>
      <c r="C147" s="203"/>
      <c r="I147" s="66" t="s">
        <v>155</v>
      </c>
      <c r="J147" s="67">
        <v>42670.83699074074</v>
      </c>
    </row>
    <row r="148" spans="1:22" x14ac:dyDescent="0.2">
      <c r="A148" s="202" t="s">
        <v>154</v>
      </c>
      <c r="B148" s="204">
        <v>42304.426585277775</v>
      </c>
      <c r="C148" s="203"/>
      <c r="I148" s="66" t="s">
        <v>154</v>
      </c>
      <c r="J148" s="67">
        <v>42674.935095196764</v>
      </c>
    </row>
    <row r="149" spans="1:22" x14ac:dyDescent="0.2">
      <c r="A149" s="202" t="s">
        <v>153</v>
      </c>
      <c r="B149" s="202" t="s">
        <v>152</v>
      </c>
      <c r="C149" s="203"/>
      <c r="I149" s="66" t="s">
        <v>153</v>
      </c>
      <c r="J149" s="66" t="s">
        <v>152</v>
      </c>
    </row>
    <row r="151" spans="1:22" x14ac:dyDescent="0.2">
      <c r="A151" s="202" t="s">
        <v>149</v>
      </c>
      <c r="B151" s="202" t="s">
        <v>197</v>
      </c>
      <c r="C151" s="203"/>
      <c r="I151" s="66" t="s">
        <v>148</v>
      </c>
      <c r="J151" s="66" t="s">
        <v>147</v>
      </c>
    </row>
    <row r="152" spans="1:22" x14ac:dyDescent="0.2">
      <c r="A152" s="202" t="s">
        <v>148</v>
      </c>
      <c r="B152" s="202" t="s">
        <v>147</v>
      </c>
      <c r="C152" s="203"/>
      <c r="I152" s="66" t="s">
        <v>214</v>
      </c>
      <c r="J152" s="66" t="s">
        <v>215</v>
      </c>
      <c r="L152" s="66" t="s">
        <v>151</v>
      </c>
      <c r="N152" s="66" t="s">
        <v>219</v>
      </c>
      <c r="P152" s="66" t="s">
        <v>104</v>
      </c>
      <c r="R152" s="66" t="s">
        <v>248</v>
      </c>
      <c r="T152" s="66" t="s">
        <v>150</v>
      </c>
    </row>
    <row r="154" spans="1:22" x14ac:dyDescent="0.2">
      <c r="A154" s="205" t="s">
        <v>146</v>
      </c>
      <c r="B154" s="205" t="s">
        <v>141</v>
      </c>
      <c r="C154" s="205" t="s">
        <v>198</v>
      </c>
      <c r="I154" s="69" t="s">
        <v>146</v>
      </c>
      <c r="J154" s="69" t="s">
        <v>198</v>
      </c>
      <c r="K154" s="69" t="s">
        <v>216</v>
      </c>
      <c r="L154" s="69" t="s">
        <v>198</v>
      </c>
      <c r="M154" s="69" t="s">
        <v>216</v>
      </c>
      <c r="N154" s="69" t="s">
        <v>198</v>
      </c>
      <c r="O154" s="69" t="s">
        <v>216</v>
      </c>
      <c r="P154" s="69" t="s">
        <v>198</v>
      </c>
      <c r="Q154" s="69" t="s">
        <v>216</v>
      </c>
      <c r="R154" s="69" t="s">
        <v>198</v>
      </c>
      <c r="S154" s="69" t="s">
        <v>216</v>
      </c>
      <c r="T154" s="69" t="s">
        <v>198</v>
      </c>
      <c r="U154" s="69" t="s">
        <v>216</v>
      </c>
    </row>
    <row r="155" spans="1:22" x14ac:dyDescent="0.2">
      <c r="A155" s="205" t="s">
        <v>140</v>
      </c>
      <c r="B155" s="206">
        <v>308967.5</v>
      </c>
      <c r="C155" s="208">
        <v>332635</v>
      </c>
      <c r="D155" s="11">
        <f>+(C155-B155)/B155*100</f>
        <v>7.66019079676665</v>
      </c>
      <c r="E155" s="11">
        <f>+C155-B155</f>
        <v>23667.5</v>
      </c>
      <c r="I155" s="69" t="s">
        <v>140</v>
      </c>
      <c r="J155" s="209">
        <v>332060.63</v>
      </c>
      <c r="K155" s="209">
        <v>316951.96999999997</v>
      </c>
      <c r="L155" s="209">
        <v>149132.46</v>
      </c>
      <c r="M155" s="209">
        <v>152089.18</v>
      </c>
      <c r="N155" s="209">
        <v>9365.7099999999991</v>
      </c>
      <c r="O155" s="209">
        <v>8193.69</v>
      </c>
      <c r="P155" s="209">
        <v>60740.480000000003</v>
      </c>
      <c r="Q155" s="209">
        <v>61971.839999999997</v>
      </c>
      <c r="R155" s="209">
        <v>7768.08</v>
      </c>
      <c r="S155" s="209">
        <v>7606.55</v>
      </c>
      <c r="T155" s="209">
        <v>77244.259999999995</v>
      </c>
      <c r="U155" s="209">
        <v>58973.07</v>
      </c>
      <c r="V155" s="182">
        <f>(M156-L156)/L156</f>
        <v>1.9826133090006033E-2</v>
      </c>
    </row>
    <row r="156" spans="1:22" x14ac:dyDescent="0.2">
      <c r="A156" s="205" t="s">
        <v>139</v>
      </c>
      <c r="B156" s="206">
        <v>3155.9</v>
      </c>
      <c r="C156" s="208">
        <v>3173</v>
      </c>
      <c r="D156" s="11">
        <f t="shared" ref="D156:D194" si="0">+(C156-B156)/B156*100</f>
        <v>0.54184226369656552</v>
      </c>
      <c r="E156" s="11">
        <f t="shared" ref="E156:E183" si="1">+C156-B156</f>
        <v>17.099999999999909</v>
      </c>
      <c r="I156" s="69" t="s">
        <v>177</v>
      </c>
      <c r="J156" s="209">
        <v>332060.63</v>
      </c>
      <c r="K156" s="209">
        <v>316951.96999999997</v>
      </c>
      <c r="L156" s="209">
        <v>149132.46</v>
      </c>
      <c r="M156" s="209">
        <v>152089.18</v>
      </c>
      <c r="N156" s="209">
        <v>9365.7099999999991</v>
      </c>
      <c r="O156" s="209">
        <v>8193.69</v>
      </c>
      <c r="P156" s="209">
        <v>60740.480000000003</v>
      </c>
      <c r="Q156" s="209">
        <v>61971.839999999997</v>
      </c>
      <c r="R156" s="209">
        <v>7768.08</v>
      </c>
      <c r="S156" s="209">
        <v>7606.55</v>
      </c>
      <c r="T156" s="209">
        <v>77244.259999999995</v>
      </c>
      <c r="U156" s="209">
        <v>58973.07</v>
      </c>
    </row>
    <row r="157" spans="1:22" x14ac:dyDescent="0.2">
      <c r="A157" s="205" t="s">
        <v>138</v>
      </c>
      <c r="B157" s="206">
        <v>9153.9</v>
      </c>
      <c r="C157" s="206">
        <v>9530.4</v>
      </c>
      <c r="D157" s="11">
        <f t="shared" si="0"/>
        <v>4.1130010159604105</v>
      </c>
      <c r="E157" s="11">
        <f t="shared" si="1"/>
        <v>376.5</v>
      </c>
      <c r="I157" s="69" t="s">
        <v>139</v>
      </c>
      <c r="J157" s="209">
        <v>3172.99</v>
      </c>
      <c r="K157" s="209">
        <v>3282.54</v>
      </c>
      <c r="L157" s="209">
        <v>1918.98</v>
      </c>
      <c r="M157" s="209">
        <v>2076.2600000000002</v>
      </c>
      <c r="N157" s="210" t="s">
        <v>110</v>
      </c>
      <c r="O157" s="209">
        <v>2.56</v>
      </c>
      <c r="P157" s="209">
        <v>399.97</v>
      </c>
      <c r="Q157" s="209">
        <v>434.14</v>
      </c>
      <c r="R157" s="209">
        <v>17.649999999999999</v>
      </c>
      <c r="S157" s="209">
        <v>22.21</v>
      </c>
      <c r="T157" s="209">
        <v>778.57</v>
      </c>
      <c r="U157" s="209">
        <v>692.96</v>
      </c>
    </row>
    <row r="158" spans="1:22" x14ac:dyDescent="0.2">
      <c r="A158" s="205" t="s">
        <v>137</v>
      </c>
      <c r="B158" s="206">
        <v>7512.6</v>
      </c>
      <c r="C158" s="206">
        <v>8779.2999999999993</v>
      </c>
      <c r="D158" s="11">
        <f t="shared" si="0"/>
        <v>16.861006841839028</v>
      </c>
      <c r="E158" s="11">
        <f t="shared" si="1"/>
        <v>1266.6999999999989</v>
      </c>
      <c r="I158" s="69" t="s">
        <v>138</v>
      </c>
      <c r="J158" s="209">
        <v>9530.42</v>
      </c>
      <c r="K158" s="209">
        <v>8728.23</v>
      </c>
      <c r="L158" s="209">
        <v>5323.68</v>
      </c>
      <c r="M158" s="209">
        <v>4979.58</v>
      </c>
      <c r="N158" s="209">
        <v>28.22</v>
      </c>
      <c r="O158" s="209">
        <v>11.3</v>
      </c>
      <c r="P158" s="209">
        <v>852.23</v>
      </c>
      <c r="Q158" s="209">
        <v>714.83</v>
      </c>
      <c r="R158" s="209">
        <v>26.88</v>
      </c>
      <c r="S158" s="209">
        <v>21.69</v>
      </c>
      <c r="T158" s="209">
        <v>3137.48</v>
      </c>
      <c r="U158" s="209">
        <v>2696.92</v>
      </c>
    </row>
    <row r="159" spans="1:22" x14ac:dyDescent="0.2">
      <c r="A159" s="205" t="s">
        <v>136</v>
      </c>
      <c r="B159" s="206">
        <v>9050.7000000000007</v>
      </c>
      <c r="C159" s="206">
        <v>9764.4</v>
      </c>
      <c r="D159" s="11">
        <f t="shared" si="0"/>
        <v>7.8855779111007855</v>
      </c>
      <c r="E159" s="11">
        <f t="shared" si="1"/>
        <v>713.69999999999891</v>
      </c>
      <c r="I159" s="69" t="s">
        <v>137</v>
      </c>
      <c r="J159" s="209">
        <v>8779.2999999999993</v>
      </c>
      <c r="K159" s="209">
        <v>8183.51</v>
      </c>
      <c r="L159" s="209">
        <v>5442.35</v>
      </c>
      <c r="M159" s="209">
        <v>5274.27</v>
      </c>
      <c r="N159" s="209">
        <v>130.31</v>
      </c>
      <c r="O159" s="209">
        <v>108.63</v>
      </c>
      <c r="P159" s="209">
        <v>1967.05</v>
      </c>
      <c r="Q159" s="209">
        <v>1991.42</v>
      </c>
      <c r="R159" s="209">
        <v>152.22999999999999</v>
      </c>
      <c r="S159" s="209">
        <v>154.58000000000001</v>
      </c>
      <c r="T159" s="209">
        <v>832.24</v>
      </c>
      <c r="U159" s="209">
        <v>442.71</v>
      </c>
    </row>
    <row r="160" spans="1:22" x14ac:dyDescent="0.2">
      <c r="A160" s="205" t="s">
        <v>135</v>
      </c>
      <c r="B160" s="206">
        <v>47757.2</v>
      </c>
      <c r="C160" s="206">
        <v>52010.400000000001</v>
      </c>
      <c r="D160" s="11">
        <f t="shared" si="0"/>
        <v>8.9058822544035348</v>
      </c>
      <c r="E160" s="11">
        <f t="shared" si="1"/>
        <v>4253.2000000000044</v>
      </c>
      <c r="I160" s="69" t="s">
        <v>136</v>
      </c>
      <c r="J160" s="209">
        <v>9764.4</v>
      </c>
      <c r="K160" s="209">
        <v>10023</v>
      </c>
      <c r="L160" s="209">
        <v>5153.3</v>
      </c>
      <c r="M160" s="209">
        <v>5029</v>
      </c>
      <c r="N160" s="209">
        <v>677.8</v>
      </c>
      <c r="O160" s="209">
        <v>772</v>
      </c>
      <c r="P160" s="209">
        <v>3547.6</v>
      </c>
      <c r="Q160" s="209">
        <v>3856</v>
      </c>
      <c r="R160" s="209">
        <v>184.9</v>
      </c>
      <c r="S160" s="209">
        <v>206.8</v>
      </c>
      <c r="T160" s="209">
        <v>72.900000000000006</v>
      </c>
      <c r="U160" s="209">
        <v>53</v>
      </c>
    </row>
    <row r="161" spans="1:21" x14ac:dyDescent="0.2">
      <c r="A161" s="205" t="s">
        <v>134</v>
      </c>
      <c r="B161" s="206">
        <v>975.5</v>
      </c>
      <c r="C161" s="206">
        <v>1221.5999999999999</v>
      </c>
      <c r="D161" s="11">
        <f t="shared" si="0"/>
        <v>25.228088159917984</v>
      </c>
      <c r="E161" s="11">
        <f t="shared" si="1"/>
        <v>246.09999999999991</v>
      </c>
      <c r="I161" s="69" t="s">
        <v>135</v>
      </c>
      <c r="J161" s="209">
        <v>52048.2</v>
      </c>
      <c r="K161" s="209">
        <v>48917.7</v>
      </c>
      <c r="L161" s="209">
        <v>27711.200000000001</v>
      </c>
      <c r="M161" s="209">
        <v>26462.3</v>
      </c>
      <c r="N161" s="209">
        <v>3854.4</v>
      </c>
      <c r="O161" s="209">
        <v>3487.8</v>
      </c>
      <c r="P161" s="209">
        <v>11562.8</v>
      </c>
      <c r="Q161" s="209">
        <v>11629.9</v>
      </c>
      <c r="R161" s="209">
        <v>627.1</v>
      </c>
      <c r="S161" s="209">
        <v>566.29999999999995</v>
      </c>
      <c r="T161" s="209">
        <v>5142.1000000000004</v>
      </c>
      <c r="U161" s="209">
        <v>3973</v>
      </c>
    </row>
    <row r="162" spans="1:21" x14ac:dyDescent="0.2">
      <c r="A162" s="205" t="s">
        <v>133</v>
      </c>
      <c r="B162" s="206">
        <v>2400.6</v>
      </c>
      <c r="C162" s="206">
        <v>2597.8000000000002</v>
      </c>
      <c r="D162" s="11">
        <f t="shared" si="0"/>
        <v>8.2146130134133237</v>
      </c>
      <c r="E162" s="11">
        <f t="shared" si="1"/>
        <v>197.20000000000027</v>
      </c>
      <c r="I162" s="69" t="s">
        <v>134</v>
      </c>
      <c r="J162" s="209">
        <v>1221.5999999999999</v>
      </c>
      <c r="K162" s="209">
        <v>1535.3</v>
      </c>
      <c r="L162" s="209">
        <v>615.5</v>
      </c>
      <c r="M162" s="209">
        <v>812.6</v>
      </c>
      <c r="N162" s="209">
        <v>49.6</v>
      </c>
      <c r="O162" s="209">
        <v>54.7</v>
      </c>
      <c r="P162" s="209">
        <v>458.1</v>
      </c>
      <c r="Q162" s="209">
        <v>556.6</v>
      </c>
      <c r="R162" s="209">
        <v>65</v>
      </c>
      <c r="S162" s="209">
        <v>67.8</v>
      </c>
      <c r="T162" s="209">
        <v>0</v>
      </c>
      <c r="U162" s="209">
        <v>0</v>
      </c>
    </row>
    <row r="163" spans="1:21" x14ac:dyDescent="0.2">
      <c r="A163" s="205" t="s">
        <v>132</v>
      </c>
      <c r="B163" s="206">
        <v>4546.7</v>
      </c>
      <c r="C163" s="208">
        <v>4670</v>
      </c>
      <c r="D163" s="11">
        <f t="shared" si="0"/>
        <v>2.7118569511953767</v>
      </c>
      <c r="E163" s="11">
        <f t="shared" si="1"/>
        <v>123.30000000000018</v>
      </c>
      <c r="I163" s="69" t="s">
        <v>133</v>
      </c>
      <c r="J163" s="209">
        <v>2597.81</v>
      </c>
      <c r="K163" s="209">
        <v>2633.55</v>
      </c>
      <c r="L163" s="209">
        <v>716.95</v>
      </c>
      <c r="M163" s="209">
        <v>696.6</v>
      </c>
      <c r="N163" s="209">
        <v>0</v>
      </c>
      <c r="O163" s="209">
        <v>0</v>
      </c>
      <c r="P163" s="209">
        <v>1731.16</v>
      </c>
      <c r="Q163" s="209">
        <v>1739.24</v>
      </c>
      <c r="R163" s="209">
        <v>149.69999999999999</v>
      </c>
      <c r="S163" s="209">
        <v>197.71</v>
      </c>
      <c r="T163" s="209">
        <v>0</v>
      </c>
      <c r="U163" s="209">
        <v>0</v>
      </c>
    </row>
    <row r="164" spans="1:21" x14ac:dyDescent="0.2">
      <c r="A164" s="205" t="s">
        <v>131</v>
      </c>
      <c r="B164" s="206">
        <v>25373.4</v>
      </c>
      <c r="C164" s="206">
        <v>20564.2</v>
      </c>
      <c r="D164" s="11">
        <f t="shared" si="0"/>
        <v>-18.953707425886954</v>
      </c>
      <c r="E164" s="11">
        <f t="shared" si="1"/>
        <v>-4809.2000000000007</v>
      </c>
      <c r="I164" s="69" t="s">
        <v>132</v>
      </c>
      <c r="J164" s="209">
        <v>4261.59</v>
      </c>
      <c r="K164" s="209">
        <v>3613.3</v>
      </c>
      <c r="L164" s="209">
        <v>612.37</v>
      </c>
      <c r="M164" s="209">
        <v>373.96</v>
      </c>
      <c r="N164" s="209">
        <v>47.75</v>
      </c>
      <c r="O164" s="209">
        <v>21.64</v>
      </c>
      <c r="P164" s="209">
        <v>463.9</v>
      </c>
      <c r="Q164" s="209">
        <v>423.49</v>
      </c>
      <c r="R164" s="209">
        <v>79.52</v>
      </c>
      <c r="S164" s="209">
        <v>95.08</v>
      </c>
      <c r="T164" s="209">
        <v>1768</v>
      </c>
      <c r="U164" s="209">
        <v>1611.03</v>
      </c>
    </row>
    <row r="165" spans="1:21" x14ac:dyDescent="0.2">
      <c r="A165" s="205" t="s">
        <v>130</v>
      </c>
      <c r="B165" s="206">
        <v>67323.3</v>
      </c>
      <c r="C165" s="206">
        <v>72714.899999999994</v>
      </c>
      <c r="D165" s="11">
        <f t="shared" si="0"/>
        <v>8.0085200814576698</v>
      </c>
      <c r="E165" s="153">
        <f t="shared" si="1"/>
        <v>5391.5999999999913</v>
      </c>
      <c r="I165" s="69" t="s">
        <v>131</v>
      </c>
      <c r="J165" s="209">
        <v>20564.240000000002</v>
      </c>
      <c r="K165" s="209">
        <v>20140.95</v>
      </c>
      <c r="L165" s="209">
        <v>5645.94</v>
      </c>
      <c r="M165" s="209">
        <v>5437.74</v>
      </c>
      <c r="N165" s="209">
        <v>290.97000000000003</v>
      </c>
      <c r="O165" s="209">
        <v>331.93</v>
      </c>
      <c r="P165" s="209">
        <v>6983.11</v>
      </c>
      <c r="Q165" s="209">
        <v>6705.11</v>
      </c>
      <c r="R165" s="209">
        <v>649.1</v>
      </c>
      <c r="S165" s="209">
        <v>781.05</v>
      </c>
      <c r="T165" s="209">
        <v>4776.1899999999996</v>
      </c>
      <c r="U165" s="209">
        <v>4564.42</v>
      </c>
    </row>
    <row r="166" spans="1:21" x14ac:dyDescent="0.2">
      <c r="A166" s="205" t="s">
        <v>129</v>
      </c>
      <c r="B166" s="206">
        <v>3187.9</v>
      </c>
      <c r="C166" s="206">
        <v>2994.8</v>
      </c>
      <c r="D166" s="11">
        <f t="shared" si="0"/>
        <v>-6.0572790865459991</v>
      </c>
      <c r="E166" s="11">
        <f t="shared" si="1"/>
        <v>-193.09999999999991</v>
      </c>
      <c r="I166" s="69" t="s">
        <v>130</v>
      </c>
      <c r="J166" s="209">
        <v>72714.92</v>
      </c>
      <c r="K166" s="209">
        <v>72633.16</v>
      </c>
      <c r="L166" s="209">
        <v>37501.410000000003</v>
      </c>
      <c r="M166" s="209">
        <v>40910.300000000003</v>
      </c>
      <c r="N166" s="209">
        <v>128.05000000000001</v>
      </c>
      <c r="O166" s="209">
        <v>123.49</v>
      </c>
      <c r="P166" s="209">
        <v>11775.3</v>
      </c>
      <c r="Q166" s="209">
        <v>13027.63</v>
      </c>
      <c r="R166" s="209">
        <v>443.63</v>
      </c>
      <c r="S166" s="209">
        <v>399.35</v>
      </c>
      <c r="T166" s="209">
        <v>18541.78</v>
      </c>
      <c r="U166" s="209">
        <v>13738.24</v>
      </c>
    </row>
    <row r="167" spans="1:21" x14ac:dyDescent="0.2">
      <c r="A167" s="205" t="s">
        <v>128</v>
      </c>
      <c r="B167" s="206">
        <v>18212.3</v>
      </c>
      <c r="C167" s="206">
        <v>17997.099999999999</v>
      </c>
      <c r="D167" s="11">
        <f t="shared" si="0"/>
        <v>-1.1816190157201492</v>
      </c>
      <c r="E167" s="11">
        <f t="shared" si="1"/>
        <v>-215.20000000000073</v>
      </c>
      <c r="I167" s="69" t="s">
        <v>129</v>
      </c>
      <c r="J167" s="209">
        <v>2994.8</v>
      </c>
      <c r="K167" s="209">
        <v>2796.8</v>
      </c>
      <c r="L167" s="209">
        <v>643.34</v>
      </c>
      <c r="M167" s="209">
        <v>752.98</v>
      </c>
      <c r="N167" s="209">
        <v>2.8</v>
      </c>
      <c r="O167" s="209">
        <v>3.36</v>
      </c>
      <c r="P167" s="209">
        <v>175.59</v>
      </c>
      <c r="Q167" s="209">
        <v>193.45</v>
      </c>
      <c r="R167" s="209">
        <v>56.56</v>
      </c>
      <c r="S167" s="209">
        <v>71.739999999999995</v>
      </c>
      <c r="T167" s="209">
        <v>2046.97</v>
      </c>
      <c r="U167" s="209">
        <v>1709.15</v>
      </c>
    </row>
    <row r="168" spans="1:21" x14ac:dyDescent="0.2">
      <c r="A168" s="205" t="s">
        <v>127</v>
      </c>
      <c r="B168" s="206">
        <v>51.9</v>
      </c>
      <c r="C168" s="206">
        <v>7.4</v>
      </c>
      <c r="D168" s="11">
        <f t="shared" si="0"/>
        <v>-85.74181117533719</v>
      </c>
      <c r="E168" s="11">
        <f t="shared" si="1"/>
        <v>-44.5</v>
      </c>
      <c r="I168" s="69" t="s">
        <v>128</v>
      </c>
      <c r="J168" s="209">
        <v>19412.82</v>
      </c>
      <c r="K168" s="209">
        <v>17553.099999999999</v>
      </c>
      <c r="L168" s="209">
        <v>3105.86</v>
      </c>
      <c r="M168" s="209">
        <v>2996.13</v>
      </c>
      <c r="N168" s="209">
        <v>11.53</v>
      </c>
      <c r="O168" s="209">
        <v>13.18</v>
      </c>
      <c r="P168" s="209">
        <v>848.68</v>
      </c>
      <c r="Q168" s="209">
        <v>930.46</v>
      </c>
      <c r="R168" s="209">
        <v>241.14</v>
      </c>
      <c r="S168" s="209">
        <v>258.43</v>
      </c>
      <c r="T168" s="209">
        <v>9250.0499999999993</v>
      </c>
      <c r="U168" s="209">
        <v>7069.65</v>
      </c>
    </row>
    <row r="169" spans="1:21" x14ac:dyDescent="0.2">
      <c r="A169" s="205" t="s">
        <v>126</v>
      </c>
      <c r="B169" s="206">
        <v>1948.7</v>
      </c>
      <c r="C169" s="206">
        <v>2227.1999999999998</v>
      </c>
      <c r="D169" s="11">
        <f t="shared" si="0"/>
        <v>14.291579001385527</v>
      </c>
      <c r="E169" s="11">
        <f t="shared" si="1"/>
        <v>278.49999999999977</v>
      </c>
      <c r="I169" s="69" t="s">
        <v>127</v>
      </c>
      <c r="J169" s="209">
        <v>7.36</v>
      </c>
      <c r="K169" s="209">
        <v>88.13</v>
      </c>
      <c r="L169" s="209">
        <v>0</v>
      </c>
      <c r="M169" s="209">
        <v>0</v>
      </c>
      <c r="N169" s="209">
        <v>0</v>
      </c>
      <c r="O169" s="209">
        <v>0</v>
      </c>
      <c r="P169" s="209">
        <v>2.72</v>
      </c>
      <c r="Q169" s="209">
        <v>52.18</v>
      </c>
      <c r="R169" s="209">
        <v>0.2</v>
      </c>
      <c r="S169" s="209">
        <v>0.6</v>
      </c>
      <c r="T169" s="209">
        <v>0</v>
      </c>
      <c r="U169" s="209">
        <v>0</v>
      </c>
    </row>
    <row r="170" spans="1:21" x14ac:dyDescent="0.2">
      <c r="A170" s="205" t="s">
        <v>125</v>
      </c>
      <c r="B170" s="206">
        <v>4474.8</v>
      </c>
      <c r="C170" s="206">
        <v>5123.2</v>
      </c>
      <c r="D170" s="11">
        <f t="shared" si="0"/>
        <v>14.490033074103861</v>
      </c>
      <c r="E170" s="11">
        <f t="shared" si="1"/>
        <v>648.39999999999964</v>
      </c>
      <c r="I170" s="69" t="s">
        <v>126</v>
      </c>
      <c r="J170" s="209">
        <v>2227.1999999999998</v>
      </c>
      <c r="K170" s="209">
        <v>3021.5</v>
      </c>
      <c r="L170" s="209">
        <v>1467.5</v>
      </c>
      <c r="M170" s="209">
        <v>2250.1</v>
      </c>
      <c r="N170" s="209">
        <v>114.3</v>
      </c>
      <c r="O170" s="209">
        <v>159.6</v>
      </c>
      <c r="P170" s="209">
        <v>418.8</v>
      </c>
      <c r="Q170" s="209">
        <v>385.1</v>
      </c>
      <c r="R170" s="209">
        <v>155.1</v>
      </c>
      <c r="S170" s="209">
        <v>160.4</v>
      </c>
      <c r="T170" s="209">
        <v>0</v>
      </c>
      <c r="U170" s="209">
        <v>0</v>
      </c>
    </row>
    <row r="171" spans="1:21" x14ac:dyDescent="0.2">
      <c r="A171" s="205" t="s">
        <v>124</v>
      </c>
      <c r="B171" s="206">
        <v>173.3</v>
      </c>
      <c r="C171" s="206">
        <v>168.6</v>
      </c>
      <c r="D171" s="11">
        <f t="shared" si="0"/>
        <v>-2.7120600115406903</v>
      </c>
      <c r="E171" s="11">
        <f t="shared" si="1"/>
        <v>-4.7000000000000171</v>
      </c>
      <c r="I171" s="69" t="s">
        <v>125</v>
      </c>
      <c r="J171" s="209">
        <v>5123.2</v>
      </c>
      <c r="K171" s="209">
        <v>6066.71</v>
      </c>
      <c r="L171" s="209">
        <v>3230.6</v>
      </c>
      <c r="M171" s="209">
        <v>4380.33</v>
      </c>
      <c r="N171" s="209">
        <v>85.3</v>
      </c>
      <c r="O171" s="209">
        <v>107.84</v>
      </c>
      <c r="P171" s="209">
        <v>1018.5</v>
      </c>
      <c r="Q171" s="209">
        <v>811.52</v>
      </c>
      <c r="R171" s="209">
        <v>183.8</v>
      </c>
      <c r="S171" s="209">
        <v>163.36000000000001</v>
      </c>
      <c r="T171" s="209">
        <v>115</v>
      </c>
      <c r="U171" s="209">
        <v>56.34</v>
      </c>
    </row>
    <row r="172" spans="1:21" x14ac:dyDescent="0.2">
      <c r="A172" s="205" t="s">
        <v>123</v>
      </c>
      <c r="B172" s="206">
        <v>13609.9</v>
      </c>
      <c r="C172" s="206">
        <v>16448.2</v>
      </c>
      <c r="D172" s="11">
        <f t="shared" si="0"/>
        <v>20.854671966730109</v>
      </c>
      <c r="E172" s="11">
        <f t="shared" si="1"/>
        <v>2838.3000000000011</v>
      </c>
      <c r="I172" s="69" t="s">
        <v>124</v>
      </c>
      <c r="J172" s="209">
        <v>168.56</v>
      </c>
      <c r="K172" s="209">
        <v>176.52</v>
      </c>
      <c r="L172" s="209">
        <v>77.94</v>
      </c>
      <c r="M172" s="209">
        <v>91.06</v>
      </c>
      <c r="N172" s="209">
        <v>6.27</v>
      </c>
      <c r="O172" s="209">
        <v>6.03</v>
      </c>
      <c r="P172" s="209">
        <v>45.96</v>
      </c>
      <c r="Q172" s="209">
        <v>44.38</v>
      </c>
      <c r="R172" s="209">
        <v>5.48</v>
      </c>
      <c r="S172" s="209">
        <v>5.88</v>
      </c>
      <c r="T172" s="209">
        <v>1.67</v>
      </c>
      <c r="U172" s="209">
        <v>0.93</v>
      </c>
    </row>
    <row r="173" spans="1:21" x14ac:dyDescent="0.2">
      <c r="A173" s="205" t="s">
        <v>122</v>
      </c>
      <c r="B173" s="207" t="s">
        <v>110</v>
      </c>
      <c r="C173" s="207" t="s">
        <v>110</v>
      </c>
      <c r="D173" s="11"/>
      <c r="E173" s="11" t="e">
        <f t="shared" si="1"/>
        <v>#VALUE!</v>
      </c>
      <c r="I173" s="69" t="s">
        <v>123</v>
      </c>
      <c r="J173" s="209">
        <v>16613.38</v>
      </c>
      <c r="K173" s="209">
        <v>14145.17</v>
      </c>
      <c r="L173" s="209">
        <v>5194.66</v>
      </c>
      <c r="M173" s="209">
        <v>5237.57</v>
      </c>
      <c r="N173" s="209">
        <v>95.99</v>
      </c>
      <c r="O173" s="209">
        <v>104.04</v>
      </c>
      <c r="P173" s="209">
        <v>1274.71</v>
      </c>
      <c r="Q173" s="209">
        <v>1408.56</v>
      </c>
      <c r="R173" s="209">
        <v>135.63</v>
      </c>
      <c r="S173" s="209">
        <v>128.66999999999999</v>
      </c>
      <c r="T173" s="209">
        <v>9315.1</v>
      </c>
      <c r="U173" s="209">
        <v>6632.78</v>
      </c>
    </row>
    <row r="174" spans="1:21" x14ac:dyDescent="0.2">
      <c r="A174" s="205" t="s">
        <v>121</v>
      </c>
      <c r="B174" s="208">
        <v>1823</v>
      </c>
      <c r="C174" s="208">
        <v>1767</v>
      </c>
      <c r="D174" s="11">
        <f t="shared" si="0"/>
        <v>-3.0718595721338451</v>
      </c>
      <c r="E174" s="11">
        <f t="shared" si="1"/>
        <v>-56</v>
      </c>
      <c r="I174" s="69" t="s">
        <v>122</v>
      </c>
      <c r="J174" s="209">
        <v>0</v>
      </c>
      <c r="K174" s="209">
        <v>0</v>
      </c>
      <c r="L174" s="209">
        <v>0</v>
      </c>
      <c r="M174" s="209">
        <v>0</v>
      </c>
      <c r="N174" s="209">
        <v>0</v>
      </c>
      <c r="O174" s="209">
        <v>0</v>
      </c>
      <c r="P174" s="209">
        <v>0</v>
      </c>
      <c r="Q174" s="209">
        <v>0</v>
      </c>
      <c r="R174" s="209">
        <v>0</v>
      </c>
      <c r="S174" s="209">
        <v>0</v>
      </c>
      <c r="T174" s="209">
        <v>0</v>
      </c>
      <c r="U174" s="209">
        <v>0</v>
      </c>
    </row>
    <row r="175" spans="1:21" x14ac:dyDescent="0.2">
      <c r="A175" s="205" t="s">
        <v>120</v>
      </c>
      <c r="B175" s="206">
        <v>4590.1000000000004</v>
      </c>
      <c r="C175" s="206">
        <v>5710.3</v>
      </c>
      <c r="D175" s="11">
        <f t="shared" si="0"/>
        <v>24.404697065423406</v>
      </c>
      <c r="E175" s="11">
        <f t="shared" si="1"/>
        <v>1120.1999999999998</v>
      </c>
      <c r="I175" s="69" t="s">
        <v>121</v>
      </c>
      <c r="J175" s="209">
        <v>1767</v>
      </c>
      <c r="K175" s="209">
        <v>1706.47</v>
      </c>
      <c r="L175" s="209">
        <v>1304</v>
      </c>
      <c r="M175" s="209">
        <v>1287.78</v>
      </c>
      <c r="N175" s="209">
        <v>7</v>
      </c>
      <c r="O175" s="209">
        <v>6.14</v>
      </c>
      <c r="P175" s="209">
        <v>197</v>
      </c>
      <c r="Q175" s="209">
        <v>226.68</v>
      </c>
      <c r="R175" s="209">
        <v>10</v>
      </c>
      <c r="S175" s="209">
        <v>8.0399999999999991</v>
      </c>
      <c r="T175" s="209">
        <v>240</v>
      </c>
      <c r="U175" s="209">
        <v>170.97</v>
      </c>
    </row>
    <row r="176" spans="1:21" x14ac:dyDescent="0.2">
      <c r="A176" s="205" t="s">
        <v>119</v>
      </c>
      <c r="B176" s="206">
        <v>28455.1</v>
      </c>
      <c r="C176" s="206">
        <v>31945.4</v>
      </c>
      <c r="D176" s="11">
        <f t="shared" si="0"/>
        <v>12.265990982284382</v>
      </c>
      <c r="E176" s="11">
        <f t="shared" si="1"/>
        <v>3490.3000000000029</v>
      </c>
      <c r="I176" s="69" t="s">
        <v>120</v>
      </c>
      <c r="J176" s="209">
        <v>5710.27</v>
      </c>
      <c r="K176" s="209">
        <v>4843.8</v>
      </c>
      <c r="L176" s="209">
        <v>1737.16</v>
      </c>
      <c r="M176" s="209">
        <v>1637.26</v>
      </c>
      <c r="N176" s="209">
        <v>250.21</v>
      </c>
      <c r="O176" s="209">
        <v>186.02</v>
      </c>
      <c r="P176" s="209">
        <v>845.71</v>
      </c>
      <c r="Q176" s="209">
        <v>840.43</v>
      </c>
      <c r="R176" s="209">
        <v>105.91</v>
      </c>
      <c r="S176" s="209">
        <v>96.26</v>
      </c>
      <c r="T176" s="209">
        <v>2334.39</v>
      </c>
      <c r="U176" s="209">
        <v>1637.91</v>
      </c>
    </row>
    <row r="177" spans="1:21" x14ac:dyDescent="0.2">
      <c r="A177" s="205" t="s">
        <v>118</v>
      </c>
      <c r="B177" s="206">
        <v>1346.6</v>
      </c>
      <c r="C177" s="206">
        <v>1348.6</v>
      </c>
      <c r="D177" s="11">
        <f t="shared" si="0"/>
        <v>0.14852220406950839</v>
      </c>
      <c r="E177" s="11">
        <f t="shared" si="1"/>
        <v>2</v>
      </c>
      <c r="I177" s="69" t="s">
        <v>119</v>
      </c>
      <c r="J177" s="209">
        <v>31945.4</v>
      </c>
      <c r="K177" s="209">
        <v>28002.7</v>
      </c>
      <c r="L177" s="209">
        <v>11628.7</v>
      </c>
      <c r="M177" s="209">
        <v>10957.8</v>
      </c>
      <c r="N177" s="209">
        <v>3228.8</v>
      </c>
      <c r="O177" s="209">
        <v>2331.5</v>
      </c>
      <c r="P177" s="209">
        <v>3274.8</v>
      </c>
      <c r="Q177" s="209">
        <v>2960.7</v>
      </c>
      <c r="R177" s="209">
        <v>1458.6</v>
      </c>
      <c r="S177" s="209">
        <v>1219.5999999999999</v>
      </c>
      <c r="T177" s="209">
        <v>4468.3999999999996</v>
      </c>
      <c r="U177" s="209">
        <v>3156.2</v>
      </c>
    </row>
    <row r="178" spans="1:21" x14ac:dyDescent="0.2">
      <c r="A178" s="205" t="s">
        <v>117</v>
      </c>
      <c r="B178" s="206">
        <v>20897.099999999999</v>
      </c>
      <c r="C178" s="206">
        <v>22070.7</v>
      </c>
      <c r="D178" s="11">
        <f t="shared" si="0"/>
        <v>5.6160902708988436</v>
      </c>
      <c r="E178" s="11">
        <f t="shared" si="1"/>
        <v>1173.6000000000022</v>
      </c>
      <c r="I178" s="69" t="s">
        <v>118</v>
      </c>
      <c r="J178" s="209">
        <v>1334.49</v>
      </c>
      <c r="K178" s="209">
        <v>1241.32</v>
      </c>
      <c r="L178" s="209">
        <v>94.96</v>
      </c>
      <c r="M178" s="209">
        <v>74.489999999999995</v>
      </c>
      <c r="N178" s="209">
        <v>17.63</v>
      </c>
      <c r="O178" s="209">
        <v>15.49</v>
      </c>
      <c r="P178" s="209">
        <v>37.909999999999997</v>
      </c>
      <c r="Q178" s="209">
        <v>44.4</v>
      </c>
      <c r="R178" s="209">
        <v>67.44</v>
      </c>
      <c r="S178" s="209">
        <v>48.97</v>
      </c>
      <c r="T178" s="209">
        <v>896.99</v>
      </c>
      <c r="U178" s="209">
        <v>827.54</v>
      </c>
    </row>
    <row r="179" spans="1:21" x14ac:dyDescent="0.2">
      <c r="A179" s="205" t="s">
        <v>116</v>
      </c>
      <c r="B179" s="206">
        <v>457.3</v>
      </c>
      <c r="C179" s="206">
        <v>649.1</v>
      </c>
      <c r="D179" s="153">
        <f t="shared" si="0"/>
        <v>41.941832495079815</v>
      </c>
      <c r="E179" s="11">
        <f t="shared" si="1"/>
        <v>191.8</v>
      </c>
      <c r="I179" s="69" t="s">
        <v>117</v>
      </c>
      <c r="J179" s="209">
        <v>22070.74</v>
      </c>
      <c r="K179" s="209">
        <v>19286.240000000002</v>
      </c>
      <c r="L179" s="209">
        <v>7565.41</v>
      </c>
      <c r="M179" s="209">
        <v>7954.51</v>
      </c>
      <c r="N179" s="209">
        <v>24.36</v>
      </c>
      <c r="O179" s="209">
        <v>24.26</v>
      </c>
      <c r="P179" s="209">
        <v>1712.51</v>
      </c>
      <c r="Q179" s="209">
        <v>1623.16</v>
      </c>
      <c r="R179" s="209">
        <v>381.63</v>
      </c>
      <c r="S179" s="209">
        <v>344.22</v>
      </c>
      <c r="T179" s="209">
        <v>11988.55</v>
      </c>
      <c r="U179" s="209">
        <v>8984.74</v>
      </c>
    </row>
    <row r="180" spans="1:21" x14ac:dyDescent="0.2">
      <c r="A180" s="205" t="s">
        <v>115</v>
      </c>
      <c r="B180" s="208">
        <v>3412</v>
      </c>
      <c r="C180" s="206">
        <v>4708.3</v>
      </c>
      <c r="D180" s="153">
        <f t="shared" si="0"/>
        <v>37.992379835873393</v>
      </c>
      <c r="E180" s="11">
        <f t="shared" si="1"/>
        <v>1296.3000000000002</v>
      </c>
      <c r="I180" s="69" t="s">
        <v>116</v>
      </c>
      <c r="J180" s="209">
        <v>649.05999999999995</v>
      </c>
      <c r="K180" s="209">
        <v>624.04999999999995</v>
      </c>
      <c r="L180" s="209">
        <v>173.24</v>
      </c>
      <c r="M180" s="209">
        <v>157.06</v>
      </c>
      <c r="N180" s="209">
        <v>6.74</v>
      </c>
      <c r="O180" s="209">
        <v>4.66</v>
      </c>
      <c r="P180" s="209">
        <v>89.74</v>
      </c>
      <c r="Q180" s="209">
        <v>93.17</v>
      </c>
      <c r="R180" s="209">
        <v>4.45</v>
      </c>
      <c r="S180" s="209">
        <v>5.0199999999999996</v>
      </c>
      <c r="T180" s="209">
        <v>350.73</v>
      </c>
      <c r="U180" s="209">
        <v>338.71</v>
      </c>
    </row>
    <row r="181" spans="1:21" x14ac:dyDescent="0.2">
      <c r="A181" s="205" t="s">
        <v>114</v>
      </c>
      <c r="B181" s="206">
        <v>4062.8</v>
      </c>
      <c r="C181" s="206">
        <v>4127.8</v>
      </c>
      <c r="D181" s="11">
        <f t="shared" si="0"/>
        <v>1.5998818548784088</v>
      </c>
      <c r="E181" s="11">
        <f t="shared" si="1"/>
        <v>65</v>
      </c>
      <c r="I181" s="69" t="s">
        <v>115</v>
      </c>
      <c r="J181" s="209">
        <v>4708.34</v>
      </c>
      <c r="K181" s="209">
        <v>3805.71</v>
      </c>
      <c r="L181" s="209">
        <v>2020.32</v>
      </c>
      <c r="M181" s="209">
        <v>1968.84</v>
      </c>
      <c r="N181" s="209">
        <v>53.51</v>
      </c>
      <c r="O181" s="209">
        <v>41.64</v>
      </c>
      <c r="P181" s="209">
        <v>675.85</v>
      </c>
      <c r="Q181" s="209">
        <v>668.65</v>
      </c>
      <c r="R181" s="209">
        <v>38.729999999999997</v>
      </c>
      <c r="S181" s="209">
        <v>43.01</v>
      </c>
      <c r="T181" s="209">
        <v>1814.11</v>
      </c>
      <c r="U181" s="209">
        <v>929.23</v>
      </c>
    </row>
    <row r="182" spans="1:21" x14ac:dyDescent="0.2">
      <c r="A182" s="205" t="s">
        <v>113</v>
      </c>
      <c r="B182" s="206">
        <v>4992.7</v>
      </c>
      <c r="C182" s="206">
        <v>5790.4</v>
      </c>
      <c r="D182" s="11">
        <f t="shared" si="0"/>
        <v>15.977326897270011</v>
      </c>
      <c r="E182" s="11">
        <f t="shared" si="1"/>
        <v>797.69999999999982</v>
      </c>
      <c r="I182" s="69" t="s">
        <v>114</v>
      </c>
      <c r="J182" s="209">
        <v>4127.8</v>
      </c>
      <c r="K182" s="209">
        <v>3682.8</v>
      </c>
      <c r="L182" s="209">
        <v>1088.2</v>
      </c>
      <c r="M182" s="209">
        <v>992.1</v>
      </c>
      <c r="N182" s="209">
        <v>74.900000000000006</v>
      </c>
      <c r="O182" s="209">
        <v>107.5</v>
      </c>
      <c r="P182" s="209">
        <v>1854.8</v>
      </c>
      <c r="Q182" s="209">
        <v>1569</v>
      </c>
      <c r="R182" s="209">
        <v>1039</v>
      </c>
      <c r="S182" s="209">
        <v>979.6</v>
      </c>
      <c r="T182" s="209">
        <v>0</v>
      </c>
      <c r="U182" s="209">
        <v>0</v>
      </c>
    </row>
    <row r="183" spans="1:21" x14ac:dyDescent="0.2">
      <c r="A183" s="205" t="s">
        <v>112</v>
      </c>
      <c r="B183" s="208">
        <v>20022</v>
      </c>
      <c r="C183" s="208">
        <v>24525</v>
      </c>
      <c r="D183" s="11">
        <f t="shared" si="0"/>
        <v>22.490260713215463</v>
      </c>
      <c r="E183" s="11">
        <f t="shared" si="1"/>
        <v>4503</v>
      </c>
      <c r="I183" s="69" t="s">
        <v>113</v>
      </c>
      <c r="J183" s="209">
        <v>5782.5</v>
      </c>
      <c r="K183" s="209">
        <v>6168.8</v>
      </c>
      <c r="L183" s="209">
        <v>3086.4</v>
      </c>
      <c r="M183" s="209">
        <v>3300.4</v>
      </c>
      <c r="N183" s="209">
        <v>173.6</v>
      </c>
      <c r="O183" s="209">
        <v>149.19999999999999</v>
      </c>
      <c r="P183" s="209">
        <v>1574.2</v>
      </c>
      <c r="Q183" s="209">
        <v>1672.3</v>
      </c>
      <c r="R183" s="209">
        <v>665.9</v>
      </c>
      <c r="S183" s="209">
        <v>744.7</v>
      </c>
      <c r="T183" s="209">
        <v>7.1</v>
      </c>
      <c r="U183" s="209">
        <v>6.4</v>
      </c>
    </row>
    <row r="184" spans="1:21" x14ac:dyDescent="0.2">
      <c r="A184" s="205" t="s">
        <v>201</v>
      </c>
      <c r="B184" s="207" t="s">
        <v>110</v>
      </c>
      <c r="C184" s="207" t="s">
        <v>110</v>
      </c>
      <c r="D184" s="11" t="e">
        <f t="shared" si="0"/>
        <v>#VALUE!</v>
      </c>
      <c r="I184" s="69" t="s">
        <v>112</v>
      </c>
      <c r="J184" s="209">
        <v>24525</v>
      </c>
      <c r="K184" s="209">
        <v>24735</v>
      </c>
      <c r="L184" s="209">
        <v>16606</v>
      </c>
      <c r="M184" s="209">
        <v>16444</v>
      </c>
      <c r="N184" s="209">
        <v>55</v>
      </c>
      <c r="O184" s="209">
        <v>57</v>
      </c>
      <c r="P184" s="209">
        <v>6911</v>
      </c>
      <c r="Q184" s="209">
        <v>7370</v>
      </c>
      <c r="R184" s="209">
        <v>820</v>
      </c>
      <c r="S184" s="209">
        <v>799</v>
      </c>
      <c r="T184" s="209">
        <v>0</v>
      </c>
      <c r="U184" s="209">
        <v>22</v>
      </c>
    </row>
    <row r="185" spans="1:21" x14ac:dyDescent="0.2">
      <c r="A185" s="205" t="s">
        <v>202</v>
      </c>
      <c r="B185" s="207" t="s">
        <v>110</v>
      </c>
      <c r="C185" s="207" t="s">
        <v>110</v>
      </c>
      <c r="D185" s="11" t="e">
        <f t="shared" si="0"/>
        <v>#VALUE!</v>
      </c>
      <c r="I185" s="69" t="s">
        <v>201</v>
      </c>
      <c r="J185" s="210" t="s">
        <v>110</v>
      </c>
      <c r="K185" s="209">
        <v>0</v>
      </c>
      <c r="L185" s="210" t="s">
        <v>110</v>
      </c>
      <c r="M185" s="209">
        <v>0</v>
      </c>
      <c r="N185" s="210" t="s">
        <v>110</v>
      </c>
      <c r="O185" s="209">
        <v>0</v>
      </c>
      <c r="P185" s="210" t="s">
        <v>110</v>
      </c>
      <c r="Q185" s="209">
        <v>4.5999999999999996</v>
      </c>
      <c r="R185" s="210" t="s">
        <v>110</v>
      </c>
      <c r="S185" s="209">
        <v>0</v>
      </c>
      <c r="T185" s="209">
        <v>0</v>
      </c>
      <c r="U185" s="209">
        <v>0</v>
      </c>
    </row>
    <row r="186" spans="1:21" x14ac:dyDescent="0.2">
      <c r="A186" s="205" t="s">
        <v>199</v>
      </c>
      <c r="B186" s="208">
        <v>965</v>
      </c>
      <c r="C186" s="208">
        <v>1168</v>
      </c>
      <c r="D186" s="11">
        <f t="shared" si="0"/>
        <v>21.036269430051814</v>
      </c>
      <c r="I186" s="69" t="s">
        <v>202</v>
      </c>
      <c r="J186" s="210" t="s">
        <v>110</v>
      </c>
      <c r="K186" s="210" t="s">
        <v>110</v>
      </c>
      <c r="L186" s="210" t="s">
        <v>110</v>
      </c>
      <c r="M186" s="210" t="s">
        <v>110</v>
      </c>
      <c r="N186" s="210" t="s">
        <v>110</v>
      </c>
      <c r="O186" s="210" t="s">
        <v>110</v>
      </c>
      <c r="P186" s="210" t="s">
        <v>110</v>
      </c>
      <c r="Q186" s="210" t="s">
        <v>110</v>
      </c>
      <c r="R186" s="210" t="s">
        <v>110</v>
      </c>
      <c r="S186" s="210" t="s">
        <v>110</v>
      </c>
      <c r="T186" s="210" t="s">
        <v>110</v>
      </c>
      <c r="U186" s="210" t="s">
        <v>110</v>
      </c>
    </row>
    <row r="187" spans="1:21" x14ac:dyDescent="0.2">
      <c r="A187" s="205" t="s">
        <v>178</v>
      </c>
      <c r="B187" s="207" t="s">
        <v>110</v>
      </c>
      <c r="C187" s="207" t="s">
        <v>110</v>
      </c>
      <c r="D187" s="11" t="e">
        <f t="shared" si="0"/>
        <v>#VALUE!</v>
      </c>
      <c r="I187" s="69" t="s">
        <v>199</v>
      </c>
      <c r="J187" s="209">
        <v>1238.2</v>
      </c>
      <c r="K187" s="209">
        <v>1266</v>
      </c>
      <c r="L187" s="209">
        <v>388.4</v>
      </c>
      <c r="M187" s="209">
        <v>478</v>
      </c>
      <c r="N187" s="209">
        <v>36.799999999999997</v>
      </c>
      <c r="O187" s="209">
        <v>59</v>
      </c>
      <c r="P187" s="209">
        <v>528.5</v>
      </c>
      <c r="Q187" s="209">
        <v>466</v>
      </c>
      <c r="R187" s="209">
        <v>283.2</v>
      </c>
      <c r="S187" s="209">
        <v>263</v>
      </c>
      <c r="T187" s="210" t="s">
        <v>110</v>
      </c>
      <c r="U187" s="210" t="s">
        <v>110</v>
      </c>
    </row>
    <row r="188" spans="1:21" x14ac:dyDescent="0.2">
      <c r="A188" s="205" t="s">
        <v>179</v>
      </c>
      <c r="B188" s="207" t="s">
        <v>110</v>
      </c>
      <c r="C188" s="207" t="s">
        <v>110</v>
      </c>
      <c r="D188" s="11" t="e">
        <f t="shared" si="0"/>
        <v>#VALUE!</v>
      </c>
      <c r="I188" s="69" t="s">
        <v>178</v>
      </c>
      <c r="J188" s="209">
        <v>963.43</v>
      </c>
      <c r="K188" s="209">
        <v>891.39</v>
      </c>
      <c r="L188" s="209">
        <v>550.66999999999996</v>
      </c>
      <c r="M188" s="209">
        <v>0.13</v>
      </c>
      <c r="N188" s="209">
        <v>13.1</v>
      </c>
      <c r="O188" s="209">
        <v>12.09</v>
      </c>
      <c r="P188" s="209">
        <v>201.09</v>
      </c>
      <c r="Q188" s="209">
        <v>197.84</v>
      </c>
      <c r="R188" s="209">
        <v>9.61</v>
      </c>
      <c r="S188" s="209">
        <v>7.77</v>
      </c>
      <c r="T188" s="209">
        <v>138.47</v>
      </c>
      <c r="U188" s="209">
        <v>95.43</v>
      </c>
    </row>
    <row r="189" spans="1:21" x14ac:dyDescent="0.2">
      <c r="A189" s="205" t="s">
        <v>203</v>
      </c>
      <c r="B189" s="207" t="s">
        <v>110</v>
      </c>
      <c r="C189" s="207" t="s">
        <v>110</v>
      </c>
      <c r="D189" s="11" t="e">
        <f t="shared" si="0"/>
        <v>#VALUE!</v>
      </c>
      <c r="I189" s="69" t="s">
        <v>179</v>
      </c>
      <c r="J189" s="209">
        <v>7.92</v>
      </c>
      <c r="K189" s="209">
        <v>7.01</v>
      </c>
      <c r="L189" s="209">
        <v>2.16</v>
      </c>
      <c r="M189" s="209">
        <v>2.11</v>
      </c>
      <c r="N189" s="209">
        <v>0.53</v>
      </c>
      <c r="O189" s="209">
        <v>0.34</v>
      </c>
      <c r="P189" s="209">
        <v>1.1499999999999999</v>
      </c>
      <c r="Q189" s="209">
        <v>0.95</v>
      </c>
      <c r="R189" s="209">
        <v>0.48</v>
      </c>
      <c r="S189" s="209">
        <v>0.56000000000000005</v>
      </c>
      <c r="T189" s="209">
        <v>3.31</v>
      </c>
      <c r="U189" s="209">
        <v>2.7</v>
      </c>
    </row>
    <row r="190" spans="1:21" x14ac:dyDescent="0.2">
      <c r="A190" s="205" t="s">
        <v>204</v>
      </c>
      <c r="B190" s="207" t="s">
        <v>110</v>
      </c>
      <c r="C190" s="207" t="s">
        <v>110</v>
      </c>
      <c r="D190" s="11" t="e">
        <f t="shared" si="0"/>
        <v>#VALUE!</v>
      </c>
      <c r="I190" s="69" t="s">
        <v>203</v>
      </c>
      <c r="J190" s="209">
        <v>629.16999999999996</v>
      </c>
      <c r="K190" s="209">
        <v>483.81</v>
      </c>
      <c r="L190" s="209">
        <v>287.95</v>
      </c>
      <c r="M190" s="209">
        <v>201.22</v>
      </c>
      <c r="N190" s="209">
        <v>11.4</v>
      </c>
      <c r="O190" s="209">
        <v>7.75</v>
      </c>
      <c r="P190" s="209">
        <v>153.06</v>
      </c>
      <c r="Q190" s="209">
        <v>101.68</v>
      </c>
      <c r="R190" s="209">
        <v>6.03</v>
      </c>
      <c r="S190" s="209">
        <v>5.65</v>
      </c>
      <c r="T190" s="209">
        <v>140.22</v>
      </c>
      <c r="U190" s="209">
        <v>136.99</v>
      </c>
    </row>
    <row r="191" spans="1:21" x14ac:dyDescent="0.2">
      <c r="A191" s="205" t="s">
        <v>205</v>
      </c>
      <c r="B191" s="206">
        <v>9091.1</v>
      </c>
      <c r="C191" s="206">
        <v>10840.4</v>
      </c>
      <c r="D191" s="11">
        <f t="shared" si="0"/>
        <v>19.241895920185666</v>
      </c>
      <c r="I191" s="69" t="s">
        <v>204</v>
      </c>
      <c r="J191" s="209">
        <v>700</v>
      </c>
      <c r="K191" s="209">
        <v>695.5</v>
      </c>
      <c r="L191" s="209">
        <v>280</v>
      </c>
      <c r="M191" s="209">
        <v>275</v>
      </c>
      <c r="N191" s="209">
        <v>3</v>
      </c>
      <c r="O191" s="209">
        <v>3</v>
      </c>
      <c r="P191" s="209">
        <v>7</v>
      </c>
      <c r="Q191" s="209">
        <v>7</v>
      </c>
      <c r="R191" s="209">
        <v>30</v>
      </c>
      <c r="S191" s="209">
        <v>30.5</v>
      </c>
      <c r="T191" s="209">
        <v>380</v>
      </c>
      <c r="U191" s="209">
        <v>380</v>
      </c>
    </row>
    <row r="192" spans="1:21" x14ac:dyDescent="0.2">
      <c r="A192" s="205" t="s">
        <v>180</v>
      </c>
      <c r="B192" s="206">
        <v>37129.4</v>
      </c>
      <c r="C192" s="208">
        <v>32382</v>
      </c>
      <c r="D192" s="11">
        <f t="shared" si="0"/>
        <v>-12.786094038686327</v>
      </c>
      <c r="I192" s="69" t="s">
        <v>205</v>
      </c>
      <c r="J192" s="209">
        <v>10840.38</v>
      </c>
      <c r="K192" s="209">
        <v>8436.9500000000007</v>
      </c>
      <c r="L192" s="209">
        <v>2387.1999999999998</v>
      </c>
      <c r="M192" s="209">
        <v>2428.1999999999998</v>
      </c>
      <c r="N192" s="209">
        <v>11.7</v>
      </c>
      <c r="O192" s="209">
        <v>13.26</v>
      </c>
      <c r="P192" s="209">
        <v>323.27999999999997</v>
      </c>
      <c r="Q192" s="209">
        <v>362.2</v>
      </c>
      <c r="R192" s="209">
        <v>74.930000000000007</v>
      </c>
      <c r="S192" s="209">
        <v>88.29</v>
      </c>
      <c r="T192" s="209">
        <v>7951.58</v>
      </c>
      <c r="U192" s="209">
        <v>5454.8</v>
      </c>
    </row>
    <row r="193" spans="1:21" x14ac:dyDescent="0.2">
      <c r="A193" s="205" t="s">
        <v>194</v>
      </c>
      <c r="B193" s="208">
        <v>1224</v>
      </c>
      <c r="C193" s="206">
        <v>1081.3</v>
      </c>
      <c r="D193" s="11">
        <f t="shared" si="0"/>
        <v>-11.658496732026148</v>
      </c>
      <c r="I193" s="69" t="s">
        <v>180</v>
      </c>
      <c r="J193" s="209">
        <v>32382</v>
      </c>
      <c r="K193" s="209">
        <v>38269</v>
      </c>
      <c r="L193" s="209">
        <v>15706</v>
      </c>
      <c r="M193" s="209">
        <v>18505</v>
      </c>
      <c r="N193" s="209">
        <v>301</v>
      </c>
      <c r="O193" s="209">
        <v>331</v>
      </c>
      <c r="P193" s="209">
        <v>6300</v>
      </c>
      <c r="Q193" s="209">
        <v>8000</v>
      </c>
      <c r="R193" s="209">
        <v>210</v>
      </c>
      <c r="S193" s="209">
        <v>250</v>
      </c>
      <c r="T193" s="209">
        <v>5950</v>
      </c>
      <c r="U193" s="209">
        <v>6400</v>
      </c>
    </row>
    <row r="194" spans="1:21" x14ac:dyDescent="0.2">
      <c r="A194" s="205" t="s">
        <v>200</v>
      </c>
      <c r="B194" s="206">
        <v>540.1</v>
      </c>
      <c r="C194" s="207" t="s">
        <v>110</v>
      </c>
      <c r="D194" s="11" t="e">
        <f t="shared" si="0"/>
        <v>#VALUE!</v>
      </c>
      <c r="I194" s="69" t="s">
        <v>194</v>
      </c>
      <c r="J194" s="209">
        <v>1081.32</v>
      </c>
      <c r="K194" s="209">
        <v>1137.6400000000001</v>
      </c>
      <c r="L194" s="209">
        <v>170.06</v>
      </c>
      <c r="M194" s="209">
        <v>213.02</v>
      </c>
      <c r="N194" s="209">
        <v>9.9700000000000006</v>
      </c>
      <c r="O194" s="209">
        <v>10.5</v>
      </c>
      <c r="P194" s="209">
        <v>48.65</v>
      </c>
      <c r="Q194" s="209">
        <v>63.19</v>
      </c>
      <c r="R194" s="209">
        <v>19.600000000000001</v>
      </c>
      <c r="S194" s="209">
        <v>24.04</v>
      </c>
      <c r="T194" s="209">
        <v>798.49</v>
      </c>
      <c r="U194" s="209">
        <v>785.84</v>
      </c>
    </row>
    <row r="195" spans="1:21" x14ac:dyDescent="0.2">
      <c r="I195" s="69" t="s">
        <v>200</v>
      </c>
      <c r="J195" s="210" t="s">
        <v>110</v>
      </c>
      <c r="K195" s="210" t="s">
        <v>110</v>
      </c>
      <c r="L195" s="210" t="s">
        <v>110</v>
      </c>
      <c r="M195" s="210" t="s">
        <v>110</v>
      </c>
      <c r="N195" s="210" t="s">
        <v>110</v>
      </c>
      <c r="O195" s="210" t="s">
        <v>110</v>
      </c>
      <c r="P195" s="210" t="s">
        <v>110</v>
      </c>
      <c r="Q195" s="210" t="s">
        <v>110</v>
      </c>
      <c r="R195" s="210" t="s">
        <v>110</v>
      </c>
      <c r="S195" s="210" t="s">
        <v>110</v>
      </c>
      <c r="T195" s="210" t="s">
        <v>110</v>
      </c>
      <c r="U195" s="210" t="s">
        <v>110</v>
      </c>
    </row>
    <row r="196" spans="1:21" x14ac:dyDescent="0.2">
      <c r="A196" s="202" t="s">
        <v>111</v>
      </c>
      <c r="B196" s="203"/>
      <c r="C196" s="203"/>
    </row>
    <row r="197" spans="1:21" x14ac:dyDescent="0.2">
      <c r="A197" s="202" t="s">
        <v>110</v>
      </c>
      <c r="B197" s="202" t="s">
        <v>109</v>
      </c>
      <c r="C197" s="203"/>
      <c r="I197" s="66" t="s">
        <v>111</v>
      </c>
    </row>
    <row r="198" spans="1:21" x14ac:dyDescent="0.2">
      <c r="I198" s="66" t="s">
        <v>110</v>
      </c>
      <c r="J198" s="66" t="s">
        <v>109</v>
      </c>
    </row>
    <row r="199" spans="1:21" x14ac:dyDescent="0.2">
      <c r="I199" s="11"/>
    </row>
  </sheetData>
  <mergeCells count="9">
    <mergeCell ref="H6:H8"/>
    <mergeCell ref="Z96:AG96"/>
    <mergeCell ref="B6:B8"/>
    <mergeCell ref="C6:C8"/>
    <mergeCell ref="D6:D8"/>
    <mergeCell ref="E6:E8"/>
    <mergeCell ref="F6:F8"/>
    <mergeCell ref="G6:G8"/>
    <mergeCell ref="B47:H47"/>
  </mergeCells>
  <conditionalFormatting sqref="D155:D183">
    <cfRule type="top10" dxfId="14" priority="2" percent="1" rank="20"/>
  </conditionalFormatting>
  <conditionalFormatting sqref="E155:E183">
    <cfRule type="top10" dxfId="13" priority="1" percent="1" rank="20"/>
  </conditionalFormatting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3:AN161"/>
  <sheetViews>
    <sheetView showGridLines="0" zoomScaleNormal="100" workbookViewId="0">
      <selection activeCell="S47" sqref="S47"/>
    </sheetView>
  </sheetViews>
  <sheetFormatPr defaultColWidth="9.140625" defaultRowHeight="12" x14ac:dyDescent="0.2"/>
  <cols>
    <col min="1" max="10" width="9.140625" style="1" customWidth="1"/>
    <col min="11" max="14" width="9.140625" style="1"/>
    <col min="15" max="15" width="12.5703125" style="1" customWidth="1"/>
    <col min="16" max="16" width="11.5703125" style="1" customWidth="1"/>
    <col min="17" max="17" width="9.140625" style="1"/>
    <col min="18" max="18" width="11.7109375" style="1" customWidth="1"/>
    <col min="19" max="19" width="11.5703125" style="1" customWidth="1"/>
    <col min="20" max="37" width="9.140625" style="1"/>
    <col min="38" max="38" width="7.5703125" style="18" customWidth="1"/>
    <col min="39" max="39" width="10.7109375" style="1" customWidth="1"/>
    <col min="40" max="44" width="9.28515625" style="1" customWidth="1"/>
    <col min="45" max="16384" width="9.140625" style="1"/>
  </cols>
  <sheetData>
    <row r="3" spans="2:7" x14ac:dyDescent="0.2">
      <c r="B3" s="220" t="s">
        <v>273</v>
      </c>
      <c r="C3" s="11"/>
      <c r="D3" s="11"/>
      <c r="E3" s="11"/>
      <c r="F3" s="11"/>
      <c r="G3" s="11"/>
    </row>
    <row r="4" spans="2:7" x14ac:dyDescent="0.2">
      <c r="B4" s="72" t="s">
        <v>275</v>
      </c>
      <c r="C4" s="11"/>
      <c r="D4" s="11"/>
      <c r="E4" s="11"/>
      <c r="F4" s="11"/>
      <c r="G4" s="11"/>
    </row>
    <row r="7" spans="2:7" x14ac:dyDescent="0.2">
      <c r="B7" s="11"/>
      <c r="C7" s="11"/>
      <c r="D7" s="11"/>
      <c r="E7" s="11"/>
      <c r="F7" s="11"/>
      <c r="G7" s="11"/>
    </row>
    <row r="8" spans="2:7" ht="12" customHeight="1" x14ac:dyDescent="0.2">
      <c r="B8" s="11"/>
      <c r="C8" s="11"/>
      <c r="D8" s="11"/>
      <c r="E8" s="11"/>
      <c r="F8" s="11"/>
      <c r="G8" s="11"/>
    </row>
    <row r="9" spans="2:7" x14ac:dyDescent="0.2">
      <c r="B9" s="11"/>
      <c r="C9" s="11"/>
      <c r="D9" s="11"/>
      <c r="E9" s="11"/>
      <c r="F9" s="11"/>
      <c r="G9" s="11"/>
    </row>
    <row r="10" spans="2:7" x14ac:dyDescent="0.2">
      <c r="B10" s="11"/>
      <c r="C10" s="11"/>
      <c r="D10" s="11"/>
      <c r="E10" s="11"/>
      <c r="F10" s="11"/>
      <c r="G10" s="11"/>
    </row>
    <row r="11" spans="2:7" x14ac:dyDescent="0.2">
      <c r="B11" s="11"/>
      <c r="D11" s="11"/>
      <c r="E11" s="11"/>
      <c r="F11" s="11"/>
      <c r="G11" s="11"/>
    </row>
    <row r="12" spans="2:7" x14ac:dyDescent="0.2">
      <c r="B12" s="11"/>
      <c r="C12" s="11"/>
      <c r="D12" s="11"/>
      <c r="E12" s="11"/>
      <c r="F12" s="11"/>
      <c r="G12" s="11"/>
    </row>
    <row r="13" spans="2:7" x14ac:dyDescent="0.2">
      <c r="B13" s="11"/>
      <c r="D13" s="11"/>
      <c r="E13" s="11"/>
      <c r="F13" s="11"/>
      <c r="G13" s="11"/>
    </row>
    <row r="14" spans="2:7" x14ac:dyDescent="0.2">
      <c r="B14" s="11"/>
      <c r="C14" s="11"/>
      <c r="D14" s="11"/>
      <c r="E14" s="11"/>
      <c r="F14" s="11"/>
      <c r="G14" s="11"/>
    </row>
    <row r="15" spans="2:7" x14ac:dyDescent="0.2">
      <c r="B15" s="11"/>
      <c r="C15" s="11"/>
      <c r="D15" s="11"/>
      <c r="E15" s="11"/>
      <c r="F15" s="11"/>
      <c r="G15" s="11"/>
    </row>
    <row r="16" spans="2:7" x14ac:dyDescent="0.2">
      <c r="B16" s="11"/>
      <c r="C16" s="11"/>
      <c r="D16" s="11"/>
      <c r="E16" s="11"/>
      <c r="F16" s="11"/>
      <c r="G16" s="11"/>
    </row>
    <row r="17" spans="2:7" x14ac:dyDescent="0.2">
      <c r="B17" s="11"/>
      <c r="C17" s="11"/>
      <c r="D17" s="11"/>
      <c r="E17" s="11"/>
      <c r="F17" s="11"/>
      <c r="G17" s="11"/>
    </row>
    <row r="18" spans="2:7" x14ac:dyDescent="0.2">
      <c r="B18" s="11"/>
      <c r="C18" s="11"/>
      <c r="D18" s="11"/>
      <c r="E18" s="11"/>
      <c r="F18" s="11"/>
      <c r="G18" s="11"/>
    </row>
    <row r="19" spans="2:7" x14ac:dyDescent="0.2">
      <c r="B19" s="11"/>
      <c r="C19" s="11"/>
      <c r="D19" s="11"/>
      <c r="E19" s="11"/>
      <c r="F19" s="11"/>
      <c r="G19" s="11"/>
    </row>
    <row r="20" spans="2:7" x14ac:dyDescent="0.2">
      <c r="B20" s="11"/>
      <c r="C20" s="11"/>
      <c r="D20" s="11"/>
      <c r="E20" s="11"/>
      <c r="F20" s="11"/>
      <c r="G20" s="11"/>
    </row>
    <row r="21" spans="2:7" x14ac:dyDescent="0.2">
      <c r="B21" s="11"/>
      <c r="C21" s="11"/>
      <c r="D21" s="11"/>
      <c r="E21" s="11"/>
      <c r="F21" s="11"/>
      <c r="G21" s="11"/>
    </row>
    <row r="22" spans="2:7" x14ac:dyDescent="0.2">
      <c r="B22" s="11"/>
      <c r="C22" s="11"/>
      <c r="D22" s="11"/>
      <c r="E22" s="11"/>
      <c r="F22" s="11"/>
      <c r="G22" s="11"/>
    </row>
    <row r="23" spans="2:7" ht="12" customHeight="1" x14ac:dyDescent="0.2">
      <c r="B23" s="11"/>
      <c r="C23" s="11"/>
      <c r="D23" s="11"/>
      <c r="E23" s="11"/>
      <c r="F23" s="11"/>
      <c r="G23" s="11"/>
    </row>
    <row r="24" spans="2:7" x14ac:dyDescent="0.2">
      <c r="B24" s="11"/>
      <c r="C24" s="11"/>
      <c r="D24" s="11"/>
      <c r="E24" s="11"/>
      <c r="F24" s="11"/>
      <c r="G24" s="11"/>
    </row>
    <row r="25" spans="2:7" x14ac:dyDescent="0.2">
      <c r="B25" s="11"/>
      <c r="C25" s="11"/>
      <c r="D25" s="11"/>
      <c r="E25" s="11"/>
      <c r="F25" s="11"/>
      <c r="G25" s="11"/>
    </row>
    <row r="26" spans="2:7" x14ac:dyDescent="0.2">
      <c r="B26" s="11"/>
      <c r="C26" s="11"/>
      <c r="D26" s="11"/>
      <c r="E26" s="11"/>
      <c r="F26" s="11"/>
      <c r="G26" s="11"/>
    </row>
    <row r="27" spans="2:7" x14ac:dyDescent="0.2">
      <c r="B27" s="11"/>
      <c r="C27" s="11"/>
      <c r="D27" s="11"/>
      <c r="E27" s="11"/>
      <c r="F27" s="11"/>
      <c r="G27" s="11"/>
    </row>
    <row r="28" spans="2:7" x14ac:dyDescent="0.2">
      <c r="B28" s="11"/>
      <c r="C28" s="11"/>
      <c r="D28" s="11"/>
      <c r="E28" s="11"/>
      <c r="F28" s="11"/>
      <c r="G28" s="11"/>
    </row>
    <row r="29" spans="2:7" x14ac:dyDescent="0.2">
      <c r="B29" s="11"/>
      <c r="C29" s="11"/>
      <c r="D29" s="11"/>
      <c r="E29" s="11"/>
      <c r="F29" s="11"/>
      <c r="G29" s="11"/>
    </row>
    <row r="30" spans="2:7" x14ac:dyDescent="0.2">
      <c r="B30" s="11"/>
      <c r="C30" s="11"/>
      <c r="D30" s="11"/>
      <c r="E30" s="11"/>
      <c r="F30" s="11"/>
      <c r="G30" s="11"/>
    </row>
    <row r="31" spans="2:7" x14ac:dyDescent="0.2">
      <c r="B31" s="11"/>
      <c r="C31" s="11"/>
      <c r="D31" s="11"/>
      <c r="E31" s="11"/>
      <c r="F31" s="11"/>
      <c r="G31" s="11"/>
    </row>
    <row r="32" spans="2:7" x14ac:dyDescent="0.2">
      <c r="B32" s="11"/>
      <c r="C32" s="11"/>
      <c r="D32" s="11"/>
      <c r="E32" s="11"/>
      <c r="F32" s="11"/>
      <c r="G32" s="11"/>
    </row>
    <row r="33" spans="2:8" x14ac:dyDescent="0.2">
      <c r="B33" s="11"/>
      <c r="C33" s="11"/>
      <c r="D33" s="11"/>
      <c r="E33" s="11"/>
      <c r="F33" s="11"/>
      <c r="G33" s="11"/>
    </row>
    <row r="34" spans="2:8" x14ac:dyDescent="0.2">
      <c r="C34" s="11"/>
      <c r="D34" s="11"/>
      <c r="E34" s="11"/>
      <c r="F34" s="11"/>
      <c r="G34" s="11"/>
    </row>
    <row r="37" spans="2:8" ht="12" customHeight="1" x14ac:dyDescent="0.2"/>
    <row r="38" spans="2:8" ht="12" customHeight="1" x14ac:dyDescent="0.2"/>
    <row r="39" spans="2:8" ht="12" customHeight="1" x14ac:dyDescent="0.2"/>
    <row r="47" spans="2:8" ht="38.25" customHeight="1" x14ac:dyDescent="0.2">
      <c r="B47" s="292" t="s">
        <v>305</v>
      </c>
      <c r="C47" s="292"/>
      <c r="D47" s="292"/>
      <c r="E47" s="292"/>
      <c r="F47" s="292"/>
      <c r="G47" s="292"/>
      <c r="H47" s="292"/>
    </row>
    <row r="48" spans="2:8" x14ac:dyDescent="0.2">
      <c r="B48" s="11" t="s">
        <v>251</v>
      </c>
    </row>
    <row r="50" spans="1:40" x14ac:dyDescent="0.2">
      <c r="B50" s="151"/>
      <c r="C50" s="151"/>
      <c r="D50" s="151"/>
      <c r="E50" s="151"/>
      <c r="F50" s="151"/>
      <c r="G50" s="151"/>
      <c r="H50" s="151"/>
    </row>
    <row r="51" spans="1:40" x14ac:dyDescent="0.2">
      <c r="B51" s="151"/>
      <c r="C51" s="151"/>
      <c r="D51" s="151"/>
      <c r="E51" s="151"/>
      <c r="F51" s="151"/>
      <c r="G51" s="151"/>
      <c r="H51" s="151"/>
    </row>
    <row r="52" spans="1:40" x14ac:dyDescent="0.2">
      <c r="B52" s="151"/>
      <c r="C52" s="151"/>
      <c r="D52" s="151"/>
      <c r="E52" s="151"/>
      <c r="F52" s="151"/>
      <c r="G52" s="151"/>
      <c r="H52" s="151"/>
    </row>
    <row r="53" spans="1:40" x14ac:dyDescent="0.2">
      <c r="B53" s="151"/>
      <c r="C53" s="151"/>
      <c r="D53" s="151"/>
      <c r="E53" s="151"/>
      <c r="F53" s="151"/>
      <c r="G53" s="151"/>
      <c r="H53" s="151"/>
    </row>
    <row r="54" spans="1:40" ht="15" customHeight="1" x14ac:dyDescent="0.2">
      <c r="B54" s="11" t="s">
        <v>220</v>
      </c>
    </row>
    <row r="57" spans="1:40" x14ac:dyDescent="0.2">
      <c r="A57" s="11"/>
      <c r="C57" s="11"/>
      <c r="H57" s="11"/>
    </row>
    <row r="62" spans="1:40" ht="48" x14ac:dyDescent="0.2">
      <c r="B62" s="11"/>
      <c r="C62" s="159" t="s">
        <v>195</v>
      </c>
      <c r="D62" s="160" t="s">
        <v>304</v>
      </c>
      <c r="E62" s="161" t="s">
        <v>150</v>
      </c>
      <c r="F62" s="161" t="s">
        <v>104</v>
      </c>
      <c r="G62" s="161" t="s">
        <v>248</v>
      </c>
      <c r="H62" s="161" t="s">
        <v>106</v>
      </c>
      <c r="I62" s="161" t="s">
        <v>108</v>
      </c>
    </row>
    <row r="63" spans="1:40" x14ac:dyDescent="0.2">
      <c r="B63" s="11"/>
      <c r="C63" s="1">
        <v>2015</v>
      </c>
      <c r="D63" s="1">
        <v>2015</v>
      </c>
      <c r="E63" s="1">
        <v>2015</v>
      </c>
      <c r="F63" s="1">
        <v>2015</v>
      </c>
      <c r="G63" s="1">
        <v>2015</v>
      </c>
      <c r="H63" s="1">
        <v>2015</v>
      </c>
      <c r="I63" s="1">
        <v>2015</v>
      </c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M63" s="11"/>
      <c r="AN63" s="11"/>
    </row>
    <row r="64" spans="1:40" x14ac:dyDescent="0.2">
      <c r="B64" s="11" t="s">
        <v>102</v>
      </c>
      <c r="C64" s="11">
        <v>316951.96999999997</v>
      </c>
      <c r="D64" s="11">
        <v>152089.18</v>
      </c>
      <c r="E64" s="1">
        <v>58973.07</v>
      </c>
      <c r="F64" s="1">
        <v>61971.839999999997</v>
      </c>
      <c r="G64" s="1">
        <v>7606.55</v>
      </c>
      <c r="H64" s="1">
        <v>8193.69</v>
      </c>
      <c r="I64" s="11">
        <f>+C64-D64-H64-F64-E64-G64</f>
        <v>28117.639999999981</v>
      </c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M64" s="11"/>
      <c r="AN64" s="11"/>
    </row>
    <row r="65" spans="1:40" x14ac:dyDescent="0.2">
      <c r="B65" s="11"/>
      <c r="C65" s="11">
        <f t="shared" ref="C65:I65" si="0">+C64/$C$64*100</f>
        <v>100</v>
      </c>
      <c r="D65" s="11">
        <f t="shared" si="0"/>
        <v>47.984929704017929</v>
      </c>
      <c r="E65" s="11">
        <f t="shared" si="0"/>
        <v>18.606311233844046</v>
      </c>
      <c r="F65" s="11">
        <f t="shared" si="0"/>
        <v>19.552438812732415</v>
      </c>
      <c r="G65" s="11">
        <f t="shared" si="0"/>
        <v>2.3999062066091592</v>
      </c>
      <c r="H65" s="11">
        <f t="shared" si="0"/>
        <v>2.5851519395825182</v>
      </c>
      <c r="I65" s="11">
        <f t="shared" si="0"/>
        <v>8.8712621032139296</v>
      </c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M65" s="11"/>
      <c r="AN65" s="11"/>
    </row>
    <row r="66" spans="1:40" x14ac:dyDescent="0.2">
      <c r="B66" s="11"/>
      <c r="I66" s="28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M66" s="11"/>
      <c r="AN66" s="11"/>
    </row>
    <row r="67" spans="1:40" x14ac:dyDescent="0.2">
      <c r="B67" s="11"/>
      <c r="D67" s="19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M67" s="11"/>
      <c r="AN67" s="11"/>
    </row>
    <row r="68" spans="1:40" x14ac:dyDescent="0.2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M68" s="11"/>
      <c r="AN68" s="11"/>
    </row>
    <row r="69" spans="1:40" x14ac:dyDescent="0.2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M69" s="11"/>
      <c r="AN69" s="11"/>
    </row>
    <row r="70" spans="1:40" x14ac:dyDescent="0.2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M70" s="11"/>
      <c r="AN70" s="11"/>
    </row>
    <row r="71" spans="1:40" x14ac:dyDescent="0.2">
      <c r="A71" s="81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11"/>
      <c r="Z71" s="11"/>
      <c r="AA71" s="11"/>
      <c r="AB71" s="11"/>
      <c r="AC71" s="11"/>
      <c r="AD71" s="11"/>
      <c r="AE71" s="11"/>
      <c r="AF71" s="11"/>
      <c r="AM71" s="11"/>
      <c r="AN71" s="11"/>
    </row>
    <row r="72" spans="1:40" x14ac:dyDescent="0.2">
      <c r="A72" s="81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11"/>
      <c r="Z72" s="11"/>
      <c r="AM72" s="11"/>
      <c r="AN72" s="11"/>
    </row>
    <row r="73" spans="1:40" x14ac:dyDescent="0.2">
      <c r="A73" s="81"/>
      <c r="B73" s="81"/>
      <c r="C73" s="81"/>
      <c r="D73" s="81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11"/>
      <c r="Z73" s="11"/>
      <c r="AM73" s="11"/>
      <c r="AN73" s="11"/>
    </row>
    <row r="74" spans="1:40" x14ac:dyDescent="0.2">
      <c r="A74" s="81"/>
      <c r="B74" s="143"/>
      <c r="C74" s="73"/>
      <c r="D74" s="73"/>
      <c r="E74" s="74"/>
      <c r="F74" s="74"/>
      <c r="G74" s="74"/>
      <c r="H74" s="74"/>
      <c r="I74" s="73"/>
      <c r="J74" s="73"/>
      <c r="K74" s="73"/>
      <c r="L74" s="143"/>
      <c r="M74" s="73"/>
      <c r="N74" s="73"/>
      <c r="O74" s="73"/>
      <c r="P74" s="73"/>
      <c r="Q74" s="73"/>
      <c r="R74" s="73"/>
      <c r="S74" s="73"/>
      <c r="T74" s="73"/>
      <c r="U74" s="73"/>
      <c r="V74" s="81"/>
      <c r="W74" s="73"/>
      <c r="X74" s="73"/>
      <c r="Y74" s="11"/>
      <c r="Z74" s="11"/>
      <c r="AM74" s="11"/>
      <c r="AN74" s="11"/>
    </row>
    <row r="75" spans="1:40" x14ac:dyDescent="0.2">
      <c r="A75" s="81"/>
      <c r="B75" s="75"/>
      <c r="C75" s="74"/>
      <c r="D75" s="74"/>
      <c r="E75" s="76"/>
      <c r="F75" s="76"/>
      <c r="G75" s="76"/>
      <c r="H75" s="76"/>
      <c r="I75" s="73"/>
      <c r="J75" s="73"/>
      <c r="K75" s="73"/>
      <c r="L75" s="76"/>
      <c r="M75" s="73"/>
      <c r="N75" s="73"/>
      <c r="O75" s="73"/>
      <c r="P75" s="73"/>
      <c r="Q75" s="73"/>
      <c r="R75" s="73"/>
      <c r="S75" s="73"/>
      <c r="T75" s="73"/>
      <c r="U75" s="73"/>
      <c r="V75" s="81"/>
      <c r="W75" s="73"/>
      <c r="X75" s="73"/>
      <c r="Y75" s="11"/>
      <c r="Z75" s="11"/>
      <c r="AM75" s="11"/>
      <c r="AN75" s="11"/>
    </row>
    <row r="76" spans="1:40" x14ac:dyDescent="0.2">
      <c r="A76" s="81"/>
      <c r="B76" s="294"/>
      <c r="C76" s="295"/>
      <c r="D76" s="293"/>
      <c r="E76" s="293"/>
      <c r="F76" s="293"/>
      <c r="G76" s="293"/>
      <c r="H76" s="29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11"/>
      <c r="Z76" s="11"/>
      <c r="AM76" s="11"/>
      <c r="AN76" s="11"/>
    </row>
    <row r="77" spans="1:40" x14ac:dyDescent="0.2">
      <c r="A77" s="81"/>
      <c r="B77" s="294"/>
      <c r="C77" s="295"/>
      <c r="D77" s="293"/>
      <c r="E77" s="293"/>
      <c r="F77" s="293"/>
      <c r="G77" s="293"/>
      <c r="H77" s="29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11"/>
      <c r="Z77" s="11"/>
      <c r="AM77" s="11"/>
      <c r="AN77" s="11"/>
    </row>
    <row r="78" spans="1:40" x14ac:dyDescent="0.2">
      <c r="A78" s="81"/>
      <c r="B78" s="294"/>
      <c r="C78" s="295"/>
      <c r="D78" s="293"/>
      <c r="E78" s="293"/>
      <c r="F78" s="293"/>
      <c r="G78" s="293"/>
      <c r="H78" s="29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11"/>
      <c r="Z78" s="11"/>
      <c r="AM78" s="11"/>
      <c r="AN78" s="11"/>
    </row>
    <row r="79" spans="1:40" x14ac:dyDescent="0.2">
      <c r="A79" s="81"/>
      <c r="B79" s="77"/>
      <c r="C79" s="78"/>
      <c r="D79" s="79"/>
      <c r="E79" s="79"/>
      <c r="F79" s="79"/>
      <c r="G79" s="79"/>
      <c r="H79" s="79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11"/>
      <c r="Z79" s="11"/>
      <c r="AM79" s="11"/>
      <c r="AN79" s="11"/>
    </row>
    <row r="80" spans="1:40" x14ac:dyDescent="0.2">
      <c r="A80" s="83"/>
      <c r="B80" s="77"/>
      <c r="C80" s="78"/>
      <c r="D80" s="79"/>
      <c r="E80" s="79"/>
      <c r="F80" s="79"/>
      <c r="G80" s="79"/>
      <c r="H80" s="79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11"/>
      <c r="Z80" s="11"/>
      <c r="AM80" s="11"/>
      <c r="AN80" s="11"/>
    </row>
    <row r="81" spans="1:40" x14ac:dyDescent="0.2">
      <c r="A81" s="83"/>
      <c r="B81" s="77"/>
      <c r="C81" s="78"/>
      <c r="D81" s="79"/>
      <c r="E81" s="79"/>
      <c r="F81" s="79"/>
      <c r="G81" s="79"/>
      <c r="H81" s="79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11"/>
      <c r="Z81" s="11"/>
      <c r="AM81" s="11"/>
      <c r="AN81" s="11"/>
    </row>
    <row r="82" spans="1:40" x14ac:dyDescent="0.2">
      <c r="A82" s="83"/>
      <c r="B82" s="77"/>
      <c r="C82" s="78"/>
      <c r="D82" s="79"/>
      <c r="E82" s="79"/>
      <c r="F82" s="79"/>
      <c r="G82" s="79"/>
      <c r="H82" s="79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11"/>
      <c r="Z82" s="11"/>
      <c r="AM82" s="11"/>
      <c r="AN82" s="11"/>
    </row>
    <row r="83" spans="1:40" x14ac:dyDescent="0.2">
      <c r="A83" s="83"/>
      <c r="B83" s="77"/>
      <c r="C83" s="78"/>
      <c r="D83" s="79"/>
      <c r="E83" s="79"/>
      <c r="F83" s="79"/>
      <c r="G83" s="79"/>
      <c r="H83" s="79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11"/>
      <c r="Z83" s="11"/>
      <c r="AM83" s="11"/>
      <c r="AN83" s="11"/>
    </row>
    <row r="84" spans="1:40" x14ac:dyDescent="0.2">
      <c r="A84" s="83"/>
      <c r="B84" s="77"/>
      <c r="C84" s="78"/>
      <c r="D84" s="79"/>
      <c r="E84" s="79"/>
      <c r="F84" s="79"/>
      <c r="G84" s="79"/>
      <c r="H84" s="79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11"/>
      <c r="Z84" s="11"/>
      <c r="AM84" s="11"/>
      <c r="AN84" s="11"/>
    </row>
    <row r="85" spans="1:40" x14ac:dyDescent="0.2">
      <c r="A85" s="83"/>
      <c r="B85" s="77"/>
      <c r="C85" s="78"/>
      <c r="D85" s="79"/>
      <c r="E85" s="79"/>
      <c r="F85" s="79"/>
      <c r="G85" s="79"/>
      <c r="H85" s="79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11"/>
      <c r="Z85" s="11"/>
      <c r="AM85" s="11"/>
      <c r="AN85" s="11"/>
    </row>
    <row r="86" spans="1:40" x14ac:dyDescent="0.2">
      <c r="A86" s="83"/>
      <c r="B86" s="77"/>
      <c r="C86" s="78"/>
      <c r="D86" s="79"/>
      <c r="E86" s="79"/>
      <c r="F86" s="79"/>
      <c r="G86" s="79"/>
      <c r="H86" s="79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11"/>
      <c r="Z86" s="11"/>
      <c r="AM86" s="11"/>
      <c r="AN86" s="11"/>
    </row>
    <row r="87" spans="1:40" x14ac:dyDescent="0.2">
      <c r="A87" s="83"/>
      <c r="B87" s="77"/>
      <c r="C87" s="78"/>
      <c r="D87" s="79"/>
      <c r="E87" s="79"/>
      <c r="F87" s="79"/>
      <c r="G87" s="79"/>
      <c r="H87" s="79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11"/>
      <c r="Z87" s="11"/>
      <c r="AM87" s="11"/>
      <c r="AN87" s="11"/>
    </row>
    <row r="88" spans="1:40" x14ac:dyDescent="0.2">
      <c r="A88" s="83"/>
      <c r="B88" s="77"/>
      <c r="C88" s="78"/>
      <c r="D88" s="79"/>
      <c r="E88" s="79"/>
      <c r="F88" s="79"/>
      <c r="G88" s="79"/>
      <c r="H88" s="79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11"/>
      <c r="Z88" s="11"/>
      <c r="AM88" s="11"/>
      <c r="AN88" s="11"/>
    </row>
    <row r="89" spans="1:40" x14ac:dyDescent="0.2">
      <c r="A89" s="83"/>
      <c r="B89" s="77"/>
      <c r="C89" s="78"/>
      <c r="D89" s="79"/>
      <c r="E89" s="79"/>
      <c r="F89" s="79"/>
      <c r="G89" s="79"/>
      <c r="H89" s="79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11"/>
      <c r="Z89" s="11"/>
      <c r="AM89" s="11"/>
      <c r="AN89" s="11"/>
    </row>
    <row r="90" spans="1:40" x14ac:dyDescent="0.2">
      <c r="A90" s="83"/>
      <c r="B90" s="77"/>
      <c r="C90" s="78"/>
      <c r="D90" s="79"/>
      <c r="E90" s="79"/>
      <c r="F90" s="79"/>
      <c r="G90" s="79"/>
      <c r="H90" s="79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11"/>
      <c r="Z90" s="11"/>
      <c r="AM90" s="11"/>
      <c r="AN90" s="11"/>
    </row>
    <row r="91" spans="1:40" x14ac:dyDescent="0.2">
      <c r="A91" s="83"/>
      <c r="B91" s="77"/>
      <c r="C91" s="78"/>
      <c r="D91" s="79"/>
      <c r="E91" s="79"/>
      <c r="F91" s="79"/>
      <c r="G91" s="79"/>
      <c r="H91" s="79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11"/>
      <c r="Z91" s="11"/>
      <c r="AM91" s="11"/>
      <c r="AN91" s="11"/>
    </row>
    <row r="92" spans="1:40" x14ac:dyDescent="0.2">
      <c r="A92" s="83"/>
      <c r="B92" s="77"/>
      <c r="C92" s="78"/>
      <c r="D92" s="79"/>
      <c r="E92" s="79"/>
      <c r="F92" s="79"/>
      <c r="G92" s="79"/>
      <c r="H92" s="79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11"/>
      <c r="Z92" s="11"/>
      <c r="AM92" s="11"/>
      <c r="AN92" s="11"/>
    </row>
    <row r="93" spans="1:40" x14ac:dyDescent="0.2">
      <c r="A93" s="83"/>
      <c r="B93" s="77"/>
      <c r="C93" s="78"/>
      <c r="D93" s="79"/>
      <c r="E93" s="79"/>
      <c r="F93" s="79"/>
      <c r="G93" s="79"/>
      <c r="H93" s="79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11"/>
      <c r="Z93" s="11"/>
      <c r="AM93" s="11"/>
      <c r="AN93" s="11"/>
    </row>
    <row r="94" spans="1:40" x14ac:dyDescent="0.2">
      <c r="A94" s="83"/>
      <c r="B94" s="77"/>
      <c r="C94" s="78"/>
      <c r="D94" s="79"/>
      <c r="E94" s="79"/>
      <c r="F94" s="79"/>
      <c r="G94" s="79"/>
      <c r="H94" s="79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11"/>
      <c r="Z94" s="11"/>
      <c r="AM94" s="11"/>
      <c r="AN94" s="11"/>
    </row>
    <row r="95" spans="1:40" ht="12.75" customHeight="1" x14ac:dyDescent="0.2">
      <c r="A95" s="83"/>
      <c r="B95" s="77"/>
      <c r="C95" s="78"/>
      <c r="D95" s="79"/>
      <c r="E95" s="79"/>
      <c r="F95" s="79"/>
      <c r="G95" s="79"/>
      <c r="H95" s="79"/>
      <c r="I95" s="73"/>
      <c r="J95" s="73"/>
      <c r="K95" s="73"/>
      <c r="L95" s="81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11"/>
      <c r="Z95" s="11"/>
      <c r="AM95" s="11"/>
      <c r="AN95" s="11"/>
    </row>
    <row r="96" spans="1:40" x14ac:dyDescent="0.2">
      <c r="A96" s="83"/>
      <c r="B96" s="77"/>
      <c r="C96" s="78"/>
      <c r="D96" s="79"/>
      <c r="E96" s="79"/>
      <c r="F96" s="79"/>
      <c r="G96" s="79"/>
      <c r="H96" s="79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11"/>
      <c r="Z96" s="11"/>
      <c r="AM96" s="11"/>
      <c r="AN96" s="11"/>
    </row>
    <row r="97" spans="1:40" x14ac:dyDescent="0.2">
      <c r="A97" s="83"/>
      <c r="B97" s="77"/>
      <c r="C97" s="78"/>
      <c r="D97" s="79"/>
      <c r="E97" s="79"/>
      <c r="F97" s="79"/>
      <c r="G97" s="79"/>
      <c r="H97" s="79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81"/>
      <c r="W97" s="73"/>
      <c r="X97" s="73"/>
      <c r="Y97" s="11"/>
      <c r="Z97" s="11"/>
      <c r="AM97" s="11"/>
      <c r="AN97" s="11"/>
    </row>
    <row r="98" spans="1:40" x14ac:dyDescent="0.2">
      <c r="A98" s="83"/>
      <c r="B98" s="77"/>
      <c r="C98" s="78"/>
      <c r="D98" s="79"/>
      <c r="E98" s="79"/>
      <c r="F98" s="79"/>
      <c r="G98" s="79"/>
      <c r="H98" s="79"/>
      <c r="I98" s="73"/>
      <c r="J98" s="73"/>
      <c r="K98" s="73"/>
      <c r="L98" s="81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11"/>
      <c r="Z98" s="11"/>
      <c r="AM98" s="11"/>
      <c r="AN98" s="11"/>
    </row>
    <row r="99" spans="1:40" x14ac:dyDescent="0.2">
      <c r="A99" s="83"/>
      <c r="B99" s="77"/>
      <c r="C99" s="78"/>
      <c r="D99" s="79"/>
      <c r="E99" s="79"/>
      <c r="F99" s="79"/>
      <c r="G99" s="79"/>
      <c r="H99" s="79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11"/>
      <c r="Z99" s="11"/>
      <c r="AA99" s="11"/>
      <c r="AB99" s="11"/>
      <c r="AC99" s="11"/>
      <c r="AD99" s="11"/>
      <c r="AE99" s="11"/>
      <c r="AF99" s="11"/>
      <c r="AM99" s="11"/>
      <c r="AN99" s="11"/>
    </row>
    <row r="100" spans="1:40" x14ac:dyDescent="0.2">
      <c r="A100" s="83"/>
      <c r="B100" s="77"/>
      <c r="C100" s="78"/>
      <c r="D100" s="79"/>
      <c r="E100" s="79"/>
      <c r="F100" s="79"/>
      <c r="G100" s="79"/>
      <c r="H100" s="79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11"/>
      <c r="Z100" s="11"/>
      <c r="AA100" s="11"/>
      <c r="AB100" s="11"/>
      <c r="AC100" s="11"/>
      <c r="AD100" s="11"/>
      <c r="AE100" s="11"/>
      <c r="AF100" s="11"/>
      <c r="AM100" s="11"/>
      <c r="AN100" s="11"/>
    </row>
    <row r="101" spans="1:40" x14ac:dyDescent="0.2">
      <c r="A101" s="83"/>
      <c r="B101" s="77"/>
      <c r="C101" s="78"/>
      <c r="D101" s="79"/>
      <c r="E101" s="79"/>
      <c r="F101" s="79"/>
      <c r="G101" s="79"/>
      <c r="H101" s="79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11"/>
      <c r="Z101" s="11"/>
      <c r="AA101" s="11"/>
      <c r="AB101" s="11"/>
      <c r="AC101" s="11"/>
      <c r="AD101" s="11"/>
      <c r="AE101" s="11"/>
      <c r="AF101" s="11"/>
      <c r="AM101" s="11"/>
      <c r="AN101" s="11"/>
    </row>
    <row r="102" spans="1:40" x14ac:dyDescent="0.2">
      <c r="A102" s="83"/>
      <c r="B102" s="77"/>
      <c r="C102" s="78"/>
      <c r="D102" s="79"/>
      <c r="E102" s="79"/>
      <c r="F102" s="79"/>
      <c r="G102" s="79"/>
      <c r="H102" s="79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11"/>
      <c r="Z102" s="11"/>
      <c r="AA102" s="11"/>
      <c r="AB102" s="11"/>
      <c r="AC102" s="11"/>
      <c r="AD102" s="11"/>
      <c r="AE102" s="11"/>
      <c r="AF102" s="11"/>
      <c r="AM102" s="11"/>
      <c r="AN102" s="11"/>
    </row>
    <row r="103" spans="1:40" x14ac:dyDescent="0.2">
      <c r="A103" s="83"/>
      <c r="B103" s="77"/>
      <c r="C103" s="78"/>
      <c r="D103" s="79"/>
      <c r="E103" s="79"/>
      <c r="F103" s="79"/>
      <c r="G103" s="79"/>
      <c r="H103" s="79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11"/>
      <c r="Z103" s="11"/>
      <c r="AA103" s="11"/>
      <c r="AB103" s="11"/>
      <c r="AC103" s="11"/>
      <c r="AD103" s="11"/>
      <c r="AE103" s="11"/>
      <c r="AF103" s="11"/>
      <c r="AM103" s="11"/>
      <c r="AN103" s="11"/>
    </row>
    <row r="104" spans="1:40" x14ac:dyDescent="0.2">
      <c r="A104" s="83"/>
      <c r="B104" s="77"/>
      <c r="C104" s="78"/>
      <c r="D104" s="79"/>
      <c r="E104" s="79"/>
      <c r="F104" s="79"/>
      <c r="G104" s="79"/>
      <c r="H104" s="79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11"/>
      <c r="Z104" s="11"/>
      <c r="AA104" s="11"/>
      <c r="AB104" s="11"/>
      <c r="AC104" s="11"/>
      <c r="AD104" s="11"/>
      <c r="AE104" s="11"/>
      <c r="AF104" s="11"/>
      <c r="AM104" s="11"/>
      <c r="AN104" s="11"/>
    </row>
    <row r="105" spans="1:40" x14ac:dyDescent="0.2">
      <c r="A105" s="83"/>
      <c r="B105" s="77"/>
      <c r="C105" s="78"/>
      <c r="D105" s="79"/>
      <c r="E105" s="79"/>
      <c r="F105" s="79"/>
      <c r="G105" s="79"/>
      <c r="H105" s="79"/>
      <c r="I105" s="73"/>
      <c r="J105" s="73"/>
      <c r="K105" s="73"/>
      <c r="L105" s="82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11"/>
      <c r="Z105" s="11"/>
      <c r="AA105" s="11"/>
      <c r="AB105" s="11"/>
      <c r="AC105" s="11"/>
      <c r="AD105" s="11"/>
      <c r="AE105" s="11"/>
      <c r="AF105" s="11"/>
      <c r="AM105" s="11"/>
      <c r="AN105" s="11"/>
    </row>
    <row r="106" spans="1:40" x14ac:dyDescent="0.2">
      <c r="A106" s="83"/>
      <c r="B106" s="77"/>
      <c r="C106" s="78"/>
      <c r="D106" s="79"/>
      <c r="E106" s="79"/>
      <c r="F106" s="79"/>
      <c r="G106" s="79"/>
      <c r="H106" s="79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11"/>
      <c r="Z106" s="11"/>
      <c r="AA106" s="11"/>
      <c r="AB106" s="11"/>
      <c r="AC106" s="11"/>
      <c r="AD106" s="11"/>
      <c r="AE106" s="11"/>
      <c r="AF106" s="11"/>
      <c r="AM106" s="11"/>
      <c r="AN106" s="11"/>
    </row>
    <row r="107" spans="1:40" x14ac:dyDescent="0.2">
      <c r="A107" s="83"/>
      <c r="B107" s="77"/>
      <c r="C107" s="78"/>
      <c r="D107" s="79"/>
      <c r="E107" s="79"/>
      <c r="F107" s="79"/>
      <c r="G107" s="79"/>
      <c r="H107" s="79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11"/>
      <c r="Z107" s="11"/>
      <c r="AA107" s="11"/>
      <c r="AB107" s="11"/>
      <c r="AC107" s="11"/>
      <c r="AD107" s="11"/>
      <c r="AE107" s="11"/>
      <c r="AF107" s="11"/>
      <c r="AM107" s="11"/>
      <c r="AN107" s="11"/>
    </row>
    <row r="108" spans="1:40" x14ac:dyDescent="0.2">
      <c r="A108" s="81"/>
      <c r="B108" s="77"/>
      <c r="C108" s="78"/>
      <c r="D108" s="79"/>
      <c r="E108" s="79"/>
      <c r="F108" s="79"/>
      <c r="G108" s="79"/>
      <c r="H108" s="79"/>
      <c r="I108" s="73"/>
      <c r="J108" s="73"/>
      <c r="K108" s="73"/>
      <c r="L108" s="81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11"/>
      <c r="Z108" s="11"/>
      <c r="AA108" s="11"/>
      <c r="AB108" s="11"/>
      <c r="AC108" s="11"/>
      <c r="AD108" s="11"/>
      <c r="AE108" s="11"/>
      <c r="AF108" s="11"/>
      <c r="AM108" s="11"/>
      <c r="AN108" s="11"/>
    </row>
    <row r="109" spans="1:40" x14ac:dyDescent="0.2">
      <c r="A109" s="81"/>
      <c r="B109" s="77"/>
      <c r="C109" s="78"/>
      <c r="D109" s="79"/>
      <c r="E109" s="79"/>
      <c r="F109" s="79"/>
      <c r="G109" s="79"/>
      <c r="H109" s="79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11"/>
      <c r="Z109" s="11"/>
      <c r="AA109" s="11"/>
      <c r="AB109" s="11"/>
      <c r="AC109" s="11"/>
      <c r="AD109" s="11"/>
      <c r="AE109" s="11"/>
      <c r="AF109" s="11"/>
      <c r="AM109" s="11"/>
      <c r="AN109" s="11"/>
    </row>
    <row r="110" spans="1:40" x14ac:dyDescent="0.2">
      <c r="A110" s="81"/>
      <c r="B110" s="77"/>
      <c r="C110" s="78"/>
      <c r="D110" s="79"/>
      <c r="E110" s="79"/>
      <c r="F110" s="79"/>
      <c r="G110" s="79"/>
      <c r="H110" s="79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11"/>
      <c r="Z110" s="11"/>
      <c r="AA110" s="11"/>
      <c r="AB110" s="11"/>
      <c r="AC110" s="11"/>
      <c r="AD110" s="11"/>
      <c r="AE110" s="11"/>
      <c r="AF110" s="11"/>
      <c r="AM110" s="11"/>
      <c r="AN110" s="11"/>
    </row>
    <row r="111" spans="1:40" x14ac:dyDescent="0.2">
      <c r="A111" s="81"/>
      <c r="B111" s="80"/>
      <c r="C111" s="73"/>
      <c r="D111" s="73"/>
      <c r="E111" s="81"/>
      <c r="F111" s="81"/>
      <c r="G111" s="81"/>
      <c r="H111" s="81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11"/>
      <c r="Z111" s="11"/>
      <c r="AA111" s="11"/>
      <c r="AB111" s="11"/>
      <c r="AC111" s="11"/>
      <c r="AD111" s="11"/>
      <c r="AE111" s="11"/>
      <c r="AF111" s="11"/>
      <c r="AM111" s="11"/>
      <c r="AN111" s="11"/>
    </row>
    <row r="112" spans="1:40" x14ac:dyDescent="0.2">
      <c r="A112" s="81"/>
      <c r="B112" s="82"/>
      <c r="C112" s="73"/>
      <c r="D112" s="73"/>
      <c r="E112" s="81"/>
      <c r="F112" s="81"/>
      <c r="G112" s="81"/>
      <c r="H112" s="81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11"/>
      <c r="Z112" s="11"/>
      <c r="AA112" s="11"/>
      <c r="AB112" s="11"/>
      <c r="AC112" s="11"/>
      <c r="AD112" s="11"/>
      <c r="AE112" s="11"/>
      <c r="AF112" s="11"/>
      <c r="AM112" s="11"/>
      <c r="AN112" s="11"/>
    </row>
    <row r="113" spans="1:38" x14ac:dyDescent="0.2">
      <c r="A113" s="1" t="s">
        <v>0</v>
      </c>
      <c r="B113" s="1" t="s">
        <v>1</v>
      </c>
    </row>
    <row r="115" spans="1:38" ht="15" customHeight="1" x14ac:dyDescent="0.2"/>
    <row r="116" spans="1:38" ht="12.75" customHeight="1" x14ac:dyDescent="0.2">
      <c r="A116" s="1" t="s">
        <v>2</v>
      </c>
      <c r="B116" s="3" t="s">
        <v>99</v>
      </c>
      <c r="C116" s="4"/>
      <c r="D116" s="4"/>
      <c r="E116" s="5"/>
      <c r="F116" s="3" t="s">
        <v>55</v>
      </c>
      <c r="G116" s="4"/>
      <c r="H116" s="4"/>
      <c r="I116" s="5"/>
      <c r="J116" s="3" t="s">
        <v>56</v>
      </c>
      <c r="K116" s="4"/>
      <c r="L116" s="4"/>
      <c r="M116" s="5"/>
      <c r="N116" s="3" t="s">
        <v>57</v>
      </c>
      <c r="O116" s="4"/>
      <c r="P116" s="4"/>
      <c r="Q116" s="5"/>
      <c r="R116" s="3" t="s">
        <v>196</v>
      </c>
      <c r="S116" s="4"/>
      <c r="T116" s="4"/>
      <c r="U116" s="5"/>
      <c r="V116" s="3" t="s">
        <v>59</v>
      </c>
      <c r="W116" s="4"/>
      <c r="X116" s="4"/>
      <c r="Y116" s="5"/>
      <c r="Z116" s="6"/>
      <c r="AA116" s="6"/>
      <c r="AB116" s="6"/>
      <c r="AC116" s="6"/>
    </row>
    <row r="117" spans="1:38" ht="21" customHeight="1" x14ac:dyDescent="0.2">
      <c r="A117" s="1" t="s">
        <v>2</v>
      </c>
      <c r="B117" s="7">
        <v>2010</v>
      </c>
      <c r="C117" s="8">
        <v>2011</v>
      </c>
      <c r="D117" s="8">
        <v>2012</v>
      </c>
      <c r="E117" s="9">
        <v>2013</v>
      </c>
      <c r="F117" s="7">
        <v>2010</v>
      </c>
      <c r="G117" s="8">
        <v>2011</v>
      </c>
      <c r="H117" s="8">
        <v>2012</v>
      </c>
      <c r="I117" s="9">
        <v>2013</v>
      </c>
      <c r="J117" s="7">
        <v>2010</v>
      </c>
      <c r="K117" s="8">
        <v>2011</v>
      </c>
      <c r="L117" s="8">
        <v>2012</v>
      </c>
      <c r="M117" s="9">
        <v>2013</v>
      </c>
      <c r="N117" s="7">
        <v>2010</v>
      </c>
      <c r="O117" s="8">
        <v>2011</v>
      </c>
      <c r="P117" s="8">
        <v>2012</v>
      </c>
      <c r="Q117" s="9">
        <v>2013</v>
      </c>
      <c r="R117" s="7">
        <v>2010</v>
      </c>
      <c r="S117" s="8">
        <v>2011</v>
      </c>
      <c r="T117" s="8">
        <v>2012</v>
      </c>
      <c r="U117" s="9">
        <v>2013</v>
      </c>
      <c r="V117" s="7">
        <v>2010</v>
      </c>
      <c r="W117" s="8">
        <v>2011</v>
      </c>
      <c r="X117" s="8">
        <v>2012</v>
      </c>
      <c r="Y117" s="9">
        <v>2013</v>
      </c>
      <c r="Z117" s="10"/>
      <c r="AA117" s="10"/>
      <c r="AB117" s="10"/>
      <c r="AC117" s="10"/>
    </row>
    <row r="118" spans="1:38" x14ac:dyDescent="0.2">
      <c r="A118" s="1" t="s">
        <v>36</v>
      </c>
      <c r="B118" s="11">
        <v>282851.2978</v>
      </c>
      <c r="C118" s="11">
        <v>290219.45789999998</v>
      </c>
      <c r="D118" s="11">
        <v>282139.65947999997</v>
      </c>
      <c r="E118" s="12">
        <v>305479.89079999999</v>
      </c>
      <c r="F118" s="11">
        <v>127116.9893</v>
      </c>
      <c r="G118" s="11">
        <v>130458.1565</v>
      </c>
      <c r="H118" s="11">
        <v>124799.65435</v>
      </c>
      <c r="I118" s="12">
        <v>135847.51759999999</v>
      </c>
      <c r="J118" s="11">
        <v>7746.6462000000001</v>
      </c>
      <c r="K118" s="11">
        <v>7170.5451000000003</v>
      </c>
      <c r="L118" s="11">
        <v>9074.1231800000005</v>
      </c>
      <c r="M118" s="12">
        <v>10716.3585</v>
      </c>
      <c r="N118" s="11">
        <v>52922.063999999998</v>
      </c>
      <c r="O118" s="11">
        <v>51796.150999999998</v>
      </c>
      <c r="P118" s="11">
        <v>54753.63566</v>
      </c>
      <c r="Q118" s="12">
        <v>59860.097800000003</v>
      </c>
      <c r="R118" s="11">
        <v>57807.6325</v>
      </c>
      <c r="S118" s="11">
        <v>68886.419200000004</v>
      </c>
      <c r="T118" s="11">
        <v>59745.638480000016</v>
      </c>
      <c r="U118" s="12">
        <v>65631.165999999997</v>
      </c>
      <c r="V118" s="11">
        <v>10756.29</v>
      </c>
      <c r="W118" s="11">
        <v>10144.0674</v>
      </c>
      <c r="X118" s="11">
        <v>10104.932799999999</v>
      </c>
      <c r="Y118" s="12">
        <v>11476.377999999999</v>
      </c>
      <c r="Z118" s="13"/>
      <c r="AA118" s="13"/>
      <c r="AB118" s="287" t="s">
        <v>99</v>
      </c>
      <c r="AC118" s="287"/>
      <c r="AD118" s="287"/>
      <c r="AE118" s="287"/>
      <c r="AF118" s="287"/>
      <c r="AG118" s="287"/>
      <c r="AH118" s="287"/>
      <c r="AI118" s="287"/>
    </row>
    <row r="119" spans="1:38" x14ac:dyDescent="0.2">
      <c r="A119" s="1" t="s">
        <v>60</v>
      </c>
      <c r="B119" s="11">
        <v>3105.2</v>
      </c>
      <c r="C119" s="11">
        <v>2944.203</v>
      </c>
      <c r="D119" s="11">
        <v>3011.5</v>
      </c>
      <c r="E119" s="14">
        <v>3155.9</v>
      </c>
      <c r="F119" s="11">
        <v>1912.8</v>
      </c>
      <c r="G119" s="11">
        <v>1687.7339999999999</v>
      </c>
      <c r="H119" s="11">
        <v>1834.6</v>
      </c>
      <c r="I119" s="14">
        <v>1843.6</v>
      </c>
      <c r="J119" s="11">
        <v>2</v>
      </c>
      <c r="K119" s="11">
        <v>2.3809999999999998</v>
      </c>
      <c r="L119" s="11">
        <v>2.6</v>
      </c>
      <c r="M119" s="14">
        <v>3</v>
      </c>
      <c r="N119" s="11">
        <v>373.4</v>
      </c>
      <c r="O119" s="11">
        <v>339.65800000000002</v>
      </c>
      <c r="P119" s="11">
        <v>363.6</v>
      </c>
      <c r="Q119" s="14">
        <v>390.8</v>
      </c>
      <c r="R119" s="11">
        <v>745.9</v>
      </c>
      <c r="S119" s="11">
        <v>859.69200000000001</v>
      </c>
      <c r="T119" s="11">
        <v>733.6</v>
      </c>
      <c r="U119" s="14">
        <v>837.6</v>
      </c>
      <c r="V119" s="11">
        <v>43.8</v>
      </c>
      <c r="W119" s="11">
        <v>29.542000000000002</v>
      </c>
      <c r="X119" s="11">
        <v>41.6</v>
      </c>
      <c r="Y119" s="14">
        <v>43.1</v>
      </c>
      <c r="Z119" s="15"/>
      <c r="AA119" s="15"/>
      <c r="AB119" s="16">
        <v>2007</v>
      </c>
      <c r="AC119" s="16" t="s">
        <v>100</v>
      </c>
      <c r="AD119" s="16" t="s">
        <v>101</v>
      </c>
      <c r="AE119" s="17">
        <v>2010</v>
      </c>
      <c r="AF119" s="10">
        <v>2011</v>
      </c>
      <c r="AG119" s="10">
        <v>2012</v>
      </c>
      <c r="AH119" s="10">
        <v>2013</v>
      </c>
      <c r="AK119" s="18"/>
      <c r="AL119" s="1"/>
    </row>
    <row r="120" spans="1:38" x14ac:dyDescent="0.2">
      <c r="A120" s="1" t="s">
        <v>61</v>
      </c>
      <c r="B120" s="11">
        <v>6877.6189999999997</v>
      </c>
      <c r="C120" s="11">
        <v>8284.8060000000005</v>
      </c>
      <c r="D120" s="11">
        <v>6595.4934800000001</v>
      </c>
      <c r="E120" s="20">
        <v>7512.61</v>
      </c>
      <c r="F120" s="11">
        <v>4161.5529999999999</v>
      </c>
      <c r="G120" s="11">
        <v>4913.0479999999998</v>
      </c>
      <c r="H120" s="11">
        <v>3518.8959500000001</v>
      </c>
      <c r="I120" s="20">
        <v>4700.7</v>
      </c>
      <c r="J120" s="11">
        <v>118.233</v>
      </c>
      <c r="K120" s="11">
        <v>118.611</v>
      </c>
      <c r="L120" s="11">
        <v>148.07838000000001</v>
      </c>
      <c r="M120" s="20">
        <v>177.09</v>
      </c>
      <c r="N120" s="11">
        <v>1584.4559999999999</v>
      </c>
      <c r="O120" s="11">
        <v>1813.6790000000001</v>
      </c>
      <c r="P120" s="11">
        <v>1616.46686</v>
      </c>
      <c r="Q120" s="20">
        <v>1593.76</v>
      </c>
      <c r="R120" s="11">
        <v>692.58900000000006</v>
      </c>
      <c r="S120" s="11">
        <v>1063.7360000000001</v>
      </c>
      <c r="T120" s="11">
        <v>928.14738</v>
      </c>
      <c r="U120" s="20">
        <v>675.38</v>
      </c>
      <c r="V120" s="11">
        <v>171.2</v>
      </c>
      <c r="W120" s="11">
        <v>196.91800000000001</v>
      </c>
      <c r="X120" s="11">
        <v>190.37</v>
      </c>
      <c r="Y120" s="20">
        <v>214.21</v>
      </c>
      <c r="Z120" s="15"/>
      <c r="AA120" s="15"/>
      <c r="AB120" s="21">
        <v>261546.9</v>
      </c>
      <c r="AC120" s="22">
        <v>316801</v>
      </c>
      <c r="AD120" s="21">
        <v>297937.40000000002</v>
      </c>
      <c r="AE120" s="15">
        <v>282851.2978</v>
      </c>
      <c r="AF120" s="15">
        <v>290219.45789999998</v>
      </c>
      <c r="AG120" s="15">
        <v>282139.65947999997</v>
      </c>
      <c r="AH120" s="23">
        <v>305479.89079999999</v>
      </c>
      <c r="AK120" s="18"/>
      <c r="AL120" s="1"/>
    </row>
    <row r="121" spans="1:38" x14ac:dyDescent="0.2">
      <c r="A121" s="1" t="s">
        <v>62</v>
      </c>
      <c r="B121" s="11">
        <v>8747.7000000000007</v>
      </c>
      <c r="C121" s="11">
        <v>8793.5</v>
      </c>
      <c r="D121" s="11">
        <v>9460.4</v>
      </c>
      <c r="E121" s="20">
        <v>9050.7000000000007</v>
      </c>
      <c r="F121" s="11">
        <v>5059.8999999999996</v>
      </c>
      <c r="G121" s="11">
        <v>4831.3999999999996</v>
      </c>
      <c r="H121" s="11">
        <v>4525.1000000000004</v>
      </c>
      <c r="I121" s="20">
        <v>4145.2</v>
      </c>
      <c r="J121" s="11">
        <v>254.7</v>
      </c>
      <c r="K121" s="11">
        <v>294.3</v>
      </c>
      <c r="L121" s="11">
        <v>384.4</v>
      </c>
      <c r="M121" s="20">
        <v>526.79999999999995</v>
      </c>
      <c r="N121" s="11">
        <v>2981.3</v>
      </c>
      <c r="O121" s="11">
        <v>3249.8</v>
      </c>
      <c r="P121" s="11">
        <v>4058.7</v>
      </c>
      <c r="Q121" s="20">
        <v>3949.9</v>
      </c>
      <c r="R121" s="11">
        <v>45.7</v>
      </c>
      <c r="S121" s="11">
        <v>55.3</v>
      </c>
      <c r="T121" s="11">
        <v>75.099999999999994</v>
      </c>
      <c r="U121" s="20">
        <v>75.7</v>
      </c>
      <c r="V121" s="11">
        <v>177.4</v>
      </c>
      <c r="W121" s="11">
        <v>138</v>
      </c>
      <c r="X121" s="11">
        <v>114.6</v>
      </c>
      <c r="Y121" s="20">
        <v>74.400000000000006</v>
      </c>
      <c r="Z121" s="15"/>
      <c r="AA121" s="15"/>
      <c r="AB121" s="15"/>
      <c r="AC121" s="15"/>
      <c r="AD121" s="11"/>
      <c r="AE121" s="11"/>
      <c r="AF121" s="11"/>
      <c r="AK121" s="24"/>
    </row>
    <row r="122" spans="1:38" x14ac:dyDescent="0.2">
      <c r="A122" s="1" t="s">
        <v>63</v>
      </c>
      <c r="B122" s="11">
        <v>44038.739000000001</v>
      </c>
      <c r="C122" s="11">
        <v>41920.400000000001</v>
      </c>
      <c r="D122" s="11">
        <v>45396.6</v>
      </c>
      <c r="E122" s="20">
        <v>47757.2</v>
      </c>
      <c r="F122" s="11">
        <v>23671.207999999999</v>
      </c>
      <c r="G122" s="11">
        <v>22710.2</v>
      </c>
      <c r="H122" s="11">
        <v>22351.8</v>
      </c>
      <c r="I122" s="20">
        <v>24966.400000000001</v>
      </c>
      <c r="J122" s="11">
        <v>2900.4380000000001</v>
      </c>
      <c r="K122" s="11">
        <v>2520.9</v>
      </c>
      <c r="L122" s="11">
        <v>3878.4</v>
      </c>
      <c r="M122" s="20">
        <v>4689.1000000000004</v>
      </c>
      <c r="N122" s="11">
        <v>10326.918</v>
      </c>
      <c r="O122" s="11">
        <v>8733.7999999999993</v>
      </c>
      <c r="P122" s="11">
        <v>10391.299999999999</v>
      </c>
      <c r="Q122" s="20">
        <v>10343.6</v>
      </c>
      <c r="R122" s="11">
        <v>4211.5010000000002</v>
      </c>
      <c r="S122" s="11">
        <v>5183.6000000000004</v>
      </c>
      <c r="T122" s="11">
        <v>5514.7</v>
      </c>
      <c r="U122" s="20">
        <v>4387.3</v>
      </c>
      <c r="V122" s="11">
        <v>2156.9630000000002</v>
      </c>
      <c r="W122" s="11">
        <v>2004.3</v>
      </c>
      <c r="X122" s="11">
        <v>2294.8000000000002</v>
      </c>
      <c r="Y122" s="20">
        <v>2609</v>
      </c>
      <c r="Z122" s="15"/>
      <c r="AA122" s="15"/>
      <c r="AB122" s="15"/>
      <c r="AC122" s="15"/>
      <c r="AD122" s="11"/>
      <c r="AE122" s="11"/>
      <c r="AF122" s="11"/>
      <c r="AK122" s="24"/>
    </row>
    <row r="123" spans="1:38" x14ac:dyDescent="0.2">
      <c r="A123" s="1" t="s">
        <v>64</v>
      </c>
      <c r="B123" s="11">
        <v>678.4</v>
      </c>
      <c r="C123" s="11">
        <v>771.6</v>
      </c>
      <c r="D123" s="11">
        <v>991.2</v>
      </c>
      <c r="E123" s="20">
        <v>876.2</v>
      </c>
      <c r="F123" s="11">
        <v>327.60000000000002</v>
      </c>
      <c r="G123" s="11">
        <v>360.2</v>
      </c>
      <c r="H123" s="11">
        <v>484.7</v>
      </c>
      <c r="I123" s="20">
        <v>406.3</v>
      </c>
      <c r="J123" s="11">
        <v>25</v>
      </c>
      <c r="K123" s="11">
        <v>31</v>
      </c>
      <c r="L123" s="11">
        <v>57.1</v>
      </c>
      <c r="M123" s="20">
        <v>21.7</v>
      </c>
      <c r="N123" s="11">
        <v>254.8</v>
      </c>
      <c r="O123" s="11">
        <v>295</v>
      </c>
      <c r="P123" s="11">
        <v>341.3</v>
      </c>
      <c r="Q123" s="20">
        <v>439</v>
      </c>
      <c r="R123" s="11">
        <v>0</v>
      </c>
      <c r="S123" s="11">
        <v>0</v>
      </c>
      <c r="T123" s="11">
        <v>0</v>
      </c>
      <c r="U123" s="20">
        <v>0</v>
      </c>
      <c r="V123" s="11">
        <v>9</v>
      </c>
      <c r="W123" s="11">
        <v>13.6</v>
      </c>
      <c r="X123" s="11">
        <v>24.8</v>
      </c>
      <c r="Y123" s="20">
        <v>8.8000000000000007</v>
      </c>
      <c r="Z123" s="15"/>
      <c r="AA123" s="15"/>
      <c r="AC123" s="25"/>
      <c r="AD123" s="25"/>
      <c r="AE123" s="25"/>
      <c r="AF123" s="25"/>
      <c r="AG123" s="25"/>
      <c r="AK123" s="26"/>
    </row>
    <row r="124" spans="1:38" x14ac:dyDescent="0.2">
      <c r="A124" s="1" t="s">
        <v>65</v>
      </c>
      <c r="B124" s="11">
        <v>4098.4399999999996</v>
      </c>
      <c r="C124" s="11">
        <v>4670.4399999999996</v>
      </c>
      <c r="D124" s="11">
        <v>4284.21</v>
      </c>
      <c r="E124" s="20">
        <v>4546.7299999999996</v>
      </c>
      <c r="F124" s="11">
        <v>449.57</v>
      </c>
      <c r="G124" s="11">
        <v>464.93</v>
      </c>
      <c r="H124" s="11">
        <v>477.82</v>
      </c>
      <c r="I124" s="20">
        <v>470.4</v>
      </c>
      <c r="J124" s="11">
        <v>42.19</v>
      </c>
      <c r="K124" s="11">
        <v>36.64</v>
      </c>
      <c r="L124" s="11">
        <v>27.8</v>
      </c>
      <c r="M124" s="20">
        <v>33.07</v>
      </c>
      <c r="N124" s="11">
        <v>317.86</v>
      </c>
      <c r="O124" s="11">
        <v>328.18</v>
      </c>
      <c r="P124" s="11">
        <v>326.43</v>
      </c>
      <c r="Q124" s="20">
        <v>353.4</v>
      </c>
      <c r="R124" s="11">
        <v>1718.46</v>
      </c>
      <c r="S124" s="11">
        <v>2165.79</v>
      </c>
      <c r="T124" s="11">
        <v>2009.79</v>
      </c>
      <c r="U124" s="20">
        <v>2185</v>
      </c>
      <c r="V124" s="11">
        <v>9.6300000000000008</v>
      </c>
      <c r="W124" s="11">
        <v>11.87</v>
      </c>
      <c r="X124" s="11">
        <v>12.05</v>
      </c>
      <c r="Y124" s="20">
        <v>10</v>
      </c>
      <c r="Z124" s="15"/>
      <c r="AA124" s="15"/>
      <c r="AC124" s="15"/>
      <c r="AD124" s="11"/>
      <c r="AE124" s="11"/>
      <c r="AF124" s="11"/>
    </row>
    <row r="125" spans="1:38" x14ac:dyDescent="0.2">
      <c r="A125" s="1" t="s">
        <v>66</v>
      </c>
      <c r="B125" s="11">
        <v>19869.148000000001</v>
      </c>
      <c r="C125" s="11">
        <v>22094.521000000001</v>
      </c>
      <c r="D125" s="11">
        <v>17543.116999999998</v>
      </c>
      <c r="E125" s="20">
        <v>25148.679</v>
      </c>
      <c r="F125" s="11">
        <v>4941.3280000000004</v>
      </c>
      <c r="G125" s="11">
        <v>6876.65</v>
      </c>
      <c r="H125" s="11">
        <v>4690.3339999999998</v>
      </c>
      <c r="I125" s="20">
        <v>6693.8969999999999</v>
      </c>
      <c r="J125" s="11">
        <v>297.81400000000002</v>
      </c>
      <c r="K125" s="11">
        <v>362.08100000000002</v>
      </c>
      <c r="L125" s="11">
        <v>296.74599999999998</v>
      </c>
      <c r="M125" s="20">
        <v>382.45699999999999</v>
      </c>
      <c r="N125" s="11">
        <v>8154.3919999999998</v>
      </c>
      <c r="O125" s="11">
        <v>8287.0730000000003</v>
      </c>
      <c r="P125" s="11">
        <v>5956.3450000000003</v>
      </c>
      <c r="Q125" s="20">
        <v>10057.643</v>
      </c>
      <c r="R125" s="11">
        <v>3312.7469999999998</v>
      </c>
      <c r="S125" s="11">
        <v>4199.9269999999997</v>
      </c>
      <c r="T125" s="11">
        <v>4261.4120000000003</v>
      </c>
      <c r="U125" s="20">
        <v>4853.5510000000004</v>
      </c>
      <c r="V125" s="11">
        <v>144.99100000000001</v>
      </c>
      <c r="W125" s="11">
        <v>207.21799999999999</v>
      </c>
      <c r="X125" s="11">
        <v>217.31100000000001</v>
      </c>
      <c r="Y125" s="20">
        <v>393.66</v>
      </c>
      <c r="Z125" s="15"/>
      <c r="AA125" s="15"/>
      <c r="AB125" s="15"/>
      <c r="AC125" s="15"/>
      <c r="AD125" s="11"/>
      <c r="AE125" s="11"/>
      <c r="AF125" s="11"/>
    </row>
    <row r="126" spans="1:38" x14ac:dyDescent="0.2">
      <c r="A126" s="1" t="s">
        <v>67</v>
      </c>
      <c r="B126" s="11">
        <v>65505.660799999998</v>
      </c>
      <c r="C126" s="11">
        <v>63825.484900000003</v>
      </c>
      <c r="D126" s="11">
        <v>68457.75</v>
      </c>
      <c r="E126" s="20">
        <v>67339.642800000001</v>
      </c>
      <c r="F126" s="11">
        <v>35486.640299999999</v>
      </c>
      <c r="G126" s="11">
        <v>33970.210500000001</v>
      </c>
      <c r="H126" s="11">
        <v>35540.831400000003</v>
      </c>
      <c r="I126" s="20">
        <v>36836.795599999998</v>
      </c>
      <c r="J126" s="11">
        <v>152.4332</v>
      </c>
      <c r="K126" s="11">
        <v>124.4221</v>
      </c>
      <c r="L126" s="11">
        <v>160.30080000000001</v>
      </c>
      <c r="M126" s="20">
        <v>142.86250000000001</v>
      </c>
      <c r="N126" s="11">
        <v>10099.85</v>
      </c>
      <c r="O126" s="11">
        <v>8774.7800000000007</v>
      </c>
      <c r="P126" s="11">
        <v>11347.6988</v>
      </c>
      <c r="Q126" s="20">
        <v>10315.944799999999</v>
      </c>
      <c r="R126" s="11">
        <v>14134.9175</v>
      </c>
      <c r="S126" s="11">
        <v>15914.1212</v>
      </c>
      <c r="T126" s="11">
        <v>15614.115100000001</v>
      </c>
      <c r="U126" s="20">
        <v>15053.034</v>
      </c>
      <c r="V126" s="11">
        <v>2060.6579999999999</v>
      </c>
      <c r="W126" s="11">
        <v>1987.3653999999999</v>
      </c>
      <c r="X126" s="11">
        <v>2301.2557999999999</v>
      </c>
      <c r="Y126" s="20">
        <v>2047.8140000000001</v>
      </c>
      <c r="Z126" s="15"/>
      <c r="AA126" s="15"/>
      <c r="AB126" s="15"/>
      <c r="AC126" s="15"/>
      <c r="AD126" s="11"/>
      <c r="AE126" s="11"/>
      <c r="AF126" s="11"/>
    </row>
    <row r="127" spans="1:38" x14ac:dyDescent="0.2">
      <c r="A127" s="1" t="s">
        <v>68</v>
      </c>
      <c r="B127" s="11">
        <v>2040.3150000000001</v>
      </c>
      <c r="C127" s="11">
        <v>2509.422</v>
      </c>
      <c r="D127" s="11">
        <v>2125.1799999999998</v>
      </c>
      <c r="E127" s="20">
        <v>2345.8000000000002</v>
      </c>
      <c r="F127" s="11">
        <v>669.2</v>
      </c>
      <c r="G127" s="11">
        <v>929.2</v>
      </c>
      <c r="H127" s="11">
        <v>707.9</v>
      </c>
      <c r="I127" s="20">
        <v>533.9</v>
      </c>
      <c r="J127" s="11">
        <v>0</v>
      </c>
      <c r="K127" s="11">
        <v>0</v>
      </c>
      <c r="L127" s="11">
        <v>0</v>
      </c>
      <c r="M127" s="20">
        <v>0</v>
      </c>
      <c r="N127" s="11">
        <v>1223.0999999999999</v>
      </c>
      <c r="O127" s="11">
        <v>1412</v>
      </c>
      <c r="P127" s="11">
        <v>1260.77</v>
      </c>
      <c r="Q127" s="20">
        <v>1624.6</v>
      </c>
      <c r="R127" s="11">
        <v>0</v>
      </c>
      <c r="S127" s="11">
        <v>0</v>
      </c>
      <c r="T127" s="11">
        <v>0</v>
      </c>
      <c r="U127" s="20">
        <v>0</v>
      </c>
      <c r="V127" s="11">
        <v>0</v>
      </c>
      <c r="W127" s="11">
        <v>0</v>
      </c>
      <c r="X127" s="11">
        <v>0</v>
      </c>
      <c r="Y127" s="20">
        <v>0</v>
      </c>
      <c r="Z127" s="15"/>
      <c r="AA127" s="15"/>
      <c r="AB127" s="15"/>
      <c r="AC127" s="15"/>
      <c r="AD127" s="11"/>
      <c r="AE127" s="11"/>
      <c r="AF127" s="11"/>
    </row>
    <row r="128" spans="1:38" x14ac:dyDescent="0.2">
      <c r="A128" s="1" t="s">
        <v>69</v>
      </c>
      <c r="B128" s="11">
        <v>20960.330000000002</v>
      </c>
      <c r="C128" s="11">
        <v>17923.473999999998</v>
      </c>
      <c r="D128" s="11">
        <v>18958.755000000001</v>
      </c>
      <c r="E128" s="20">
        <v>14932.73</v>
      </c>
      <c r="F128" s="11">
        <v>2952.8</v>
      </c>
      <c r="G128" s="11">
        <v>2828.8780000000002</v>
      </c>
      <c r="H128" s="11">
        <v>3494.1779999999999</v>
      </c>
      <c r="I128" s="20">
        <v>3241.2629999999999</v>
      </c>
      <c r="J128" s="11">
        <v>13.942</v>
      </c>
      <c r="K128" s="11">
        <v>14.381</v>
      </c>
      <c r="L128" s="11">
        <v>16.082999999999998</v>
      </c>
      <c r="M128" s="20">
        <v>43.01</v>
      </c>
      <c r="N128" s="11">
        <v>990.72699999999998</v>
      </c>
      <c r="O128" s="11">
        <v>900.08100000000002</v>
      </c>
      <c r="P128" s="11">
        <v>940.23400000000004</v>
      </c>
      <c r="Q128" s="20">
        <v>771.98400000000004</v>
      </c>
      <c r="R128" s="11">
        <v>8608.4539999999997</v>
      </c>
      <c r="S128" s="11">
        <v>9752.5920000000006</v>
      </c>
      <c r="T128" s="11">
        <v>7888.6670000000004</v>
      </c>
      <c r="U128" s="20">
        <v>6503.2219999999998</v>
      </c>
      <c r="V128" s="11">
        <v>0</v>
      </c>
      <c r="W128" s="11">
        <v>0</v>
      </c>
      <c r="X128" s="11">
        <v>0</v>
      </c>
      <c r="Y128" s="20">
        <v>0</v>
      </c>
      <c r="Z128" s="15"/>
      <c r="AA128" s="15"/>
      <c r="AB128" s="15"/>
      <c r="AC128" s="15"/>
      <c r="AD128" s="11"/>
      <c r="AE128" s="11"/>
      <c r="AF128" s="11"/>
    </row>
    <row r="129" spans="1:32" x14ac:dyDescent="0.2">
      <c r="A129" s="1" t="s">
        <v>70</v>
      </c>
      <c r="B129" s="11">
        <v>65.731999999999999</v>
      </c>
      <c r="C129" s="11">
        <v>70.194999999999993</v>
      </c>
      <c r="D129" s="11">
        <v>90.747</v>
      </c>
      <c r="E129" s="20">
        <v>89.85</v>
      </c>
      <c r="F129" s="11">
        <v>0</v>
      </c>
      <c r="G129" s="11">
        <v>0</v>
      </c>
      <c r="H129" s="11">
        <v>0</v>
      </c>
      <c r="I129" s="20">
        <v>17.599</v>
      </c>
      <c r="J129" s="11">
        <v>0</v>
      </c>
      <c r="K129" s="11">
        <v>0</v>
      </c>
      <c r="L129" s="11">
        <v>0</v>
      </c>
      <c r="M129" s="20">
        <v>0</v>
      </c>
      <c r="N129" s="11">
        <v>46.061999999999998</v>
      </c>
      <c r="O129" s="11">
        <v>45.716000000000001</v>
      </c>
      <c r="P129" s="11">
        <v>67.028000000000006</v>
      </c>
      <c r="Q129" s="20">
        <v>66.989999999999995</v>
      </c>
      <c r="R129" s="11">
        <v>0</v>
      </c>
      <c r="S129" s="11">
        <v>0</v>
      </c>
      <c r="T129" s="11">
        <v>0</v>
      </c>
      <c r="U129" s="20">
        <v>0</v>
      </c>
      <c r="V129" s="11">
        <v>0</v>
      </c>
      <c r="W129" s="11">
        <v>0</v>
      </c>
      <c r="X129" s="11">
        <v>0</v>
      </c>
      <c r="Y129" s="20">
        <v>0</v>
      </c>
      <c r="Z129" s="15"/>
      <c r="AA129" s="15"/>
      <c r="AB129" s="15"/>
      <c r="AC129" s="15"/>
      <c r="AD129" s="11"/>
      <c r="AE129" s="11"/>
      <c r="AF129" s="11"/>
    </row>
    <row r="130" spans="1:32" x14ac:dyDescent="0.2">
      <c r="A130" s="1" t="s">
        <v>71</v>
      </c>
      <c r="B130" s="11">
        <v>1435.5</v>
      </c>
      <c r="C130" s="11">
        <v>1412</v>
      </c>
      <c r="D130" s="11">
        <v>2124.5</v>
      </c>
      <c r="E130" s="20">
        <v>1948.7</v>
      </c>
      <c r="F130" s="11">
        <v>989.4</v>
      </c>
      <c r="G130" s="11">
        <v>939.5</v>
      </c>
      <c r="H130" s="11">
        <v>1539.8</v>
      </c>
      <c r="I130" s="20">
        <v>1435</v>
      </c>
      <c r="J130" s="11">
        <v>70.2</v>
      </c>
      <c r="K130" s="11">
        <v>64</v>
      </c>
      <c r="L130" s="11">
        <v>124.2</v>
      </c>
      <c r="M130" s="20">
        <v>75.599999999999994</v>
      </c>
      <c r="N130" s="11">
        <v>228.4</v>
      </c>
      <c r="O130" s="11">
        <v>236.7</v>
      </c>
      <c r="P130" s="11">
        <v>248.6</v>
      </c>
      <c r="Q130" s="20">
        <v>232.6</v>
      </c>
      <c r="R130" s="11">
        <v>0</v>
      </c>
      <c r="S130" s="11">
        <v>0</v>
      </c>
      <c r="T130" s="11">
        <v>0</v>
      </c>
      <c r="U130" s="20">
        <v>0</v>
      </c>
      <c r="V130" s="11">
        <v>26.4</v>
      </c>
      <c r="W130" s="11">
        <v>21.4</v>
      </c>
      <c r="X130" s="11">
        <v>48.8</v>
      </c>
      <c r="Y130" s="20">
        <v>36.6</v>
      </c>
      <c r="Z130" s="15"/>
      <c r="AA130" s="15"/>
      <c r="AB130" s="15"/>
      <c r="AC130" s="15"/>
      <c r="AD130" s="11"/>
      <c r="AE130" s="11"/>
      <c r="AF130" s="11"/>
    </row>
    <row r="131" spans="1:32" x14ac:dyDescent="0.2">
      <c r="A131" s="1" t="s">
        <v>72</v>
      </c>
      <c r="B131" s="11">
        <v>2796.7</v>
      </c>
      <c r="C131" s="11">
        <v>3225.9</v>
      </c>
      <c r="D131" s="11">
        <v>4656.6000000000004</v>
      </c>
      <c r="E131" s="20">
        <v>4459.3</v>
      </c>
      <c r="F131" s="11">
        <v>1710.4</v>
      </c>
      <c r="G131" s="11">
        <v>1869.3</v>
      </c>
      <c r="H131" s="11">
        <v>2998.9</v>
      </c>
      <c r="I131" s="20">
        <v>2862.3</v>
      </c>
      <c r="J131" s="11">
        <v>87</v>
      </c>
      <c r="K131" s="11">
        <v>85</v>
      </c>
      <c r="L131" s="11">
        <v>156.6</v>
      </c>
      <c r="M131" s="20">
        <v>95.8</v>
      </c>
      <c r="N131" s="11">
        <v>550</v>
      </c>
      <c r="O131" s="11">
        <v>759.8</v>
      </c>
      <c r="P131" s="11">
        <v>741.9</v>
      </c>
      <c r="Q131" s="20">
        <v>681.8</v>
      </c>
      <c r="R131" s="11">
        <v>47.5</v>
      </c>
      <c r="S131" s="11">
        <v>71.900000000000006</v>
      </c>
      <c r="T131" s="11">
        <v>78.8</v>
      </c>
      <c r="U131" s="20">
        <v>120.7</v>
      </c>
      <c r="V131" s="11">
        <v>258.39999999999998</v>
      </c>
      <c r="W131" s="11">
        <v>237</v>
      </c>
      <c r="X131" s="11">
        <v>434.8</v>
      </c>
      <c r="Y131" s="20">
        <v>451.1</v>
      </c>
      <c r="Z131" s="15"/>
      <c r="AA131" s="15"/>
      <c r="AB131" s="15"/>
      <c r="AC131" s="15"/>
      <c r="AD131" s="11"/>
      <c r="AE131" s="11"/>
      <c r="AF131" s="11"/>
    </row>
    <row r="132" spans="1:32" x14ac:dyDescent="0.2">
      <c r="A132" s="1" t="s">
        <v>73</v>
      </c>
      <c r="B132" s="11">
        <v>166.185</v>
      </c>
      <c r="C132" s="11">
        <v>149.59</v>
      </c>
      <c r="D132" s="11">
        <v>153.42699999999999</v>
      </c>
      <c r="E132" s="20">
        <v>173.29900000000001</v>
      </c>
      <c r="F132" s="11">
        <v>83.474000000000004</v>
      </c>
      <c r="G132" s="11">
        <v>76.838999999999999</v>
      </c>
      <c r="H132" s="11">
        <v>79.197000000000003</v>
      </c>
      <c r="I132" s="20">
        <v>91.055999999999997</v>
      </c>
      <c r="J132" s="11">
        <v>5.556</v>
      </c>
      <c r="K132" s="11">
        <v>4.72</v>
      </c>
      <c r="L132" s="11">
        <v>5.65</v>
      </c>
      <c r="M132" s="20">
        <v>5.3780000000000001</v>
      </c>
      <c r="N132" s="11">
        <v>43.003</v>
      </c>
      <c r="O132" s="11">
        <v>38.451999999999998</v>
      </c>
      <c r="P132" s="11">
        <v>37.895000000000003</v>
      </c>
      <c r="Q132" s="20">
        <v>42.484999999999999</v>
      </c>
      <c r="R132" s="11">
        <v>3.1160000000000001</v>
      </c>
      <c r="S132" s="11">
        <v>2.3340000000000001</v>
      </c>
      <c r="T132" s="11">
        <v>1.6180000000000001</v>
      </c>
      <c r="U132" s="20">
        <v>2.173</v>
      </c>
      <c r="V132" s="11">
        <v>25.523</v>
      </c>
      <c r="W132" s="11">
        <v>22.297999999999998</v>
      </c>
      <c r="X132" s="11">
        <v>23.422000000000001</v>
      </c>
      <c r="Y132" s="20">
        <v>25.745999999999999</v>
      </c>
      <c r="Z132" s="15"/>
      <c r="AA132" s="15"/>
      <c r="AB132" s="15"/>
      <c r="AC132" s="15"/>
      <c r="AD132" s="11"/>
      <c r="AE132" s="11"/>
      <c r="AF132" s="11"/>
    </row>
    <row r="133" spans="1:32" x14ac:dyDescent="0.2">
      <c r="A133" s="1" t="s">
        <v>74</v>
      </c>
      <c r="B133" s="11">
        <v>12261.995999999999</v>
      </c>
      <c r="C133" s="11">
        <v>13678.212</v>
      </c>
      <c r="D133" s="11">
        <v>10372.736000000001</v>
      </c>
      <c r="E133" s="20">
        <v>13621.085999999999</v>
      </c>
      <c r="F133" s="11">
        <v>3701.0279999999998</v>
      </c>
      <c r="G133" s="11">
        <v>4056.7310000000002</v>
      </c>
      <c r="H133" s="11">
        <v>3965.3580000000002</v>
      </c>
      <c r="I133" s="20">
        <v>5031.5739999999996</v>
      </c>
      <c r="J133" s="11">
        <v>78.228999999999999</v>
      </c>
      <c r="K133" s="11">
        <v>75.61</v>
      </c>
      <c r="L133" s="11">
        <v>78.838999999999999</v>
      </c>
      <c r="M133" s="20">
        <v>106.142</v>
      </c>
      <c r="N133" s="11">
        <v>943.81700000000001</v>
      </c>
      <c r="O133" s="11">
        <v>987.64400000000001</v>
      </c>
      <c r="P133" s="11">
        <v>996.11400000000003</v>
      </c>
      <c r="Q133" s="20">
        <v>1071.114</v>
      </c>
      <c r="R133" s="11">
        <v>6984.8720000000003</v>
      </c>
      <c r="S133" s="11">
        <v>7992.4430000000002</v>
      </c>
      <c r="T133" s="11">
        <v>4762.7070000000003</v>
      </c>
      <c r="U133" s="20">
        <v>6724.7780000000002</v>
      </c>
      <c r="V133" s="11">
        <v>366.82299999999998</v>
      </c>
      <c r="W133" s="11">
        <v>345.73099999999999</v>
      </c>
      <c r="X133" s="11">
        <v>345.09199999999998</v>
      </c>
      <c r="Y133" s="20">
        <v>458.53</v>
      </c>
      <c r="Z133" s="15"/>
      <c r="AA133" s="15"/>
      <c r="AB133" s="15"/>
      <c r="AC133" s="15"/>
      <c r="AD133" s="11"/>
      <c r="AE133" s="11"/>
      <c r="AF133" s="11"/>
    </row>
    <row r="134" spans="1:32" x14ac:dyDescent="0.2">
      <c r="A134" s="1" t="s">
        <v>75</v>
      </c>
      <c r="B134" s="11">
        <v>0</v>
      </c>
      <c r="C134" s="11">
        <v>0</v>
      </c>
      <c r="D134" s="11">
        <v>0</v>
      </c>
      <c r="E134" s="20">
        <v>0</v>
      </c>
      <c r="F134" s="11">
        <v>0</v>
      </c>
      <c r="G134" s="11">
        <v>0</v>
      </c>
      <c r="H134" s="11">
        <v>0</v>
      </c>
      <c r="I134" s="20">
        <v>0</v>
      </c>
      <c r="J134" s="11">
        <v>0</v>
      </c>
      <c r="K134" s="11">
        <v>0</v>
      </c>
      <c r="L134" s="11">
        <v>0</v>
      </c>
      <c r="M134" s="20">
        <v>0</v>
      </c>
      <c r="N134" s="11">
        <v>0</v>
      </c>
      <c r="O134" s="11">
        <v>0</v>
      </c>
      <c r="P134" s="11">
        <v>0</v>
      </c>
      <c r="Q134" s="20">
        <v>0</v>
      </c>
      <c r="R134" s="11">
        <v>0</v>
      </c>
      <c r="S134" s="11">
        <v>0</v>
      </c>
      <c r="T134" s="11">
        <v>0</v>
      </c>
      <c r="U134" s="20">
        <v>0</v>
      </c>
      <c r="V134" s="11">
        <v>0</v>
      </c>
      <c r="W134" s="11">
        <v>0</v>
      </c>
      <c r="X134" s="11">
        <v>0</v>
      </c>
      <c r="Y134" s="20">
        <v>0</v>
      </c>
      <c r="Z134" s="15"/>
      <c r="AA134" s="15"/>
      <c r="AB134" s="15"/>
      <c r="AC134" s="15"/>
      <c r="AD134" s="11"/>
      <c r="AE134" s="11"/>
      <c r="AF134" s="11"/>
    </row>
    <row r="135" spans="1:32" x14ac:dyDescent="0.2">
      <c r="A135" s="1" t="s">
        <v>76</v>
      </c>
      <c r="B135" s="11">
        <v>1887.953</v>
      </c>
      <c r="C135" s="11">
        <v>1685</v>
      </c>
      <c r="D135" s="11">
        <v>1826</v>
      </c>
      <c r="E135" s="20">
        <v>1823</v>
      </c>
      <c r="F135" s="11">
        <v>1369.5530000000001</v>
      </c>
      <c r="G135" s="11">
        <v>1175</v>
      </c>
      <c r="H135" s="11">
        <v>1302</v>
      </c>
      <c r="I135" s="20">
        <v>1335</v>
      </c>
      <c r="J135" s="11">
        <v>10.242000000000001</v>
      </c>
      <c r="K135" s="11">
        <v>6</v>
      </c>
      <c r="L135" s="11">
        <v>9</v>
      </c>
      <c r="M135" s="20">
        <v>7</v>
      </c>
      <c r="N135" s="11">
        <v>204.44399999999999</v>
      </c>
      <c r="O135" s="11">
        <v>205</v>
      </c>
      <c r="P135" s="11">
        <v>206</v>
      </c>
      <c r="Q135" s="20">
        <v>208</v>
      </c>
      <c r="R135" s="11">
        <v>281.70299999999997</v>
      </c>
      <c r="S135" s="11">
        <v>279</v>
      </c>
      <c r="T135" s="11">
        <v>254</v>
      </c>
      <c r="U135" s="20">
        <v>253</v>
      </c>
      <c r="V135" s="11">
        <v>14.164</v>
      </c>
      <c r="W135" s="11">
        <v>10</v>
      </c>
      <c r="X135" s="11">
        <v>12</v>
      </c>
      <c r="Y135" s="20">
        <v>10</v>
      </c>
      <c r="Z135" s="15"/>
      <c r="AA135" s="15"/>
      <c r="AB135" s="15"/>
      <c r="AC135" s="15"/>
      <c r="AD135" s="11"/>
      <c r="AE135" s="11"/>
      <c r="AF135" s="11"/>
    </row>
    <row r="136" spans="1:32" x14ac:dyDescent="0.2">
      <c r="A136" s="1" t="s">
        <v>77</v>
      </c>
      <c r="B136" s="11">
        <v>4817.8720000000003</v>
      </c>
      <c r="C136" s="11">
        <v>5704.2659999999996</v>
      </c>
      <c r="D136" s="11">
        <v>4875.8789999999999</v>
      </c>
      <c r="E136" s="20">
        <v>4590.1480000000001</v>
      </c>
      <c r="F136" s="11">
        <v>1439.0709999999999</v>
      </c>
      <c r="G136" s="11">
        <v>1703.838</v>
      </c>
      <c r="H136" s="11">
        <v>1231.816</v>
      </c>
      <c r="I136" s="20">
        <v>1534.57</v>
      </c>
      <c r="J136" s="11">
        <v>173.61799999999999</v>
      </c>
      <c r="K136" s="11">
        <v>217.113</v>
      </c>
      <c r="L136" s="11">
        <v>218.84899999999999</v>
      </c>
      <c r="M136" s="20">
        <v>248.92400000000001</v>
      </c>
      <c r="N136" s="11">
        <v>777.96100000000001</v>
      </c>
      <c r="O136" s="11">
        <v>859.375</v>
      </c>
      <c r="P136" s="11">
        <v>662.46600000000001</v>
      </c>
      <c r="Q136" s="20">
        <v>734.05100000000004</v>
      </c>
      <c r="R136" s="11">
        <v>1955.989</v>
      </c>
      <c r="S136" s="11">
        <v>2453.1329999999998</v>
      </c>
      <c r="T136" s="11">
        <v>2351.37</v>
      </c>
      <c r="U136" s="20">
        <v>1639.019</v>
      </c>
      <c r="V136" s="11">
        <v>230.51900000000001</v>
      </c>
      <c r="W136" s="11">
        <v>228.07300000000001</v>
      </c>
      <c r="X136" s="11">
        <v>220.10300000000001</v>
      </c>
      <c r="Y136" s="20">
        <v>224.14099999999999</v>
      </c>
      <c r="Z136" s="15"/>
      <c r="AA136" s="15"/>
      <c r="AB136" s="15"/>
      <c r="AC136" s="15"/>
      <c r="AD136" s="11"/>
      <c r="AE136" s="11"/>
      <c r="AF136" s="11"/>
    </row>
    <row r="137" spans="1:32" x14ac:dyDescent="0.2">
      <c r="A137" s="1" t="s">
        <v>78</v>
      </c>
      <c r="B137" s="11">
        <v>27228.1</v>
      </c>
      <c r="C137" s="11">
        <v>26767.4</v>
      </c>
      <c r="D137" s="11">
        <v>28543.8</v>
      </c>
      <c r="E137" s="20">
        <v>28376.799999999999</v>
      </c>
      <c r="F137" s="11">
        <v>9408.1</v>
      </c>
      <c r="G137" s="11">
        <v>9339.2000000000007</v>
      </c>
      <c r="H137" s="11">
        <v>8607.6</v>
      </c>
      <c r="I137" s="20">
        <v>9469.5</v>
      </c>
      <c r="J137" s="11">
        <v>3182.4</v>
      </c>
      <c r="K137" s="11">
        <v>2860.4</v>
      </c>
      <c r="L137" s="11">
        <v>3162.6</v>
      </c>
      <c r="M137" s="20">
        <v>3790.3</v>
      </c>
      <c r="N137" s="11">
        <v>3397.2</v>
      </c>
      <c r="O137" s="11">
        <v>3325.9</v>
      </c>
      <c r="P137" s="11">
        <v>4180.2</v>
      </c>
      <c r="Q137" s="20">
        <v>2920.4</v>
      </c>
      <c r="R137" s="11">
        <v>1994.4</v>
      </c>
      <c r="S137" s="11">
        <v>2392.1</v>
      </c>
      <c r="T137" s="11">
        <v>3995.9</v>
      </c>
      <c r="U137" s="20">
        <v>4041.9</v>
      </c>
      <c r="V137" s="11">
        <v>4575.8</v>
      </c>
      <c r="W137" s="11">
        <v>4235.3</v>
      </c>
      <c r="X137" s="11">
        <v>3349.2</v>
      </c>
      <c r="Y137" s="20">
        <v>4284.2</v>
      </c>
      <c r="Z137" s="15"/>
      <c r="AA137" s="15"/>
      <c r="AB137" s="15"/>
      <c r="AC137" s="15"/>
      <c r="AD137" s="11"/>
      <c r="AE137" s="11"/>
      <c r="AF137" s="11"/>
    </row>
    <row r="138" spans="1:32" x14ac:dyDescent="0.2">
      <c r="A138" s="1" t="s">
        <v>79</v>
      </c>
      <c r="B138" s="11">
        <v>1019.204</v>
      </c>
      <c r="C138" s="11">
        <v>1156.49</v>
      </c>
      <c r="D138" s="11">
        <v>1178.143</v>
      </c>
      <c r="E138" s="20">
        <v>1221.047</v>
      </c>
      <c r="F138" s="11">
        <v>66.962000000000003</v>
      </c>
      <c r="G138" s="11">
        <v>47.095999999999997</v>
      </c>
      <c r="H138" s="11">
        <v>54.722000000000001</v>
      </c>
      <c r="I138" s="20">
        <v>85.015000000000001</v>
      </c>
      <c r="J138" s="11">
        <v>17.553000000000001</v>
      </c>
      <c r="K138" s="11">
        <v>18.388000000000002</v>
      </c>
      <c r="L138" s="11">
        <v>14.784000000000001</v>
      </c>
      <c r="M138" s="20">
        <v>19.957999999999998</v>
      </c>
      <c r="N138" s="11">
        <v>30.62</v>
      </c>
      <c r="O138" s="11">
        <v>21</v>
      </c>
      <c r="P138" s="11">
        <v>21</v>
      </c>
      <c r="Q138" s="20">
        <v>29.61</v>
      </c>
      <c r="R138" s="11">
        <v>626.22199999999998</v>
      </c>
      <c r="S138" s="11">
        <v>810.26700000000005</v>
      </c>
      <c r="T138" s="11">
        <v>848.66499999999996</v>
      </c>
      <c r="U138" s="20">
        <v>848.88900000000001</v>
      </c>
      <c r="V138" s="11">
        <v>25.870999999999999</v>
      </c>
      <c r="W138" s="11">
        <v>23.492000000000001</v>
      </c>
      <c r="X138" s="11">
        <v>17.018999999999998</v>
      </c>
      <c r="Y138" s="20">
        <v>32.335999999999999</v>
      </c>
      <c r="Z138" s="15"/>
      <c r="AA138" s="15"/>
      <c r="AB138" s="15"/>
      <c r="AC138" s="15"/>
      <c r="AD138" s="11"/>
      <c r="AE138" s="11"/>
      <c r="AF138" s="11"/>
    </row>
    <row r="139" spans="1:32" x14ac:dyDescent="0.2">
      <c r="A139" s="1" t="s">
        <v>80</v>
      </c>
      <c r="B139" s="11">
        <v>568.85</v>
      </c>
      <c r="C139" s="11">
        <v>607.79999999999995</v>
      </c>
      <c r="D139" s="11">
        <v>576.41</v>
      </c>
      <c r="E139" s="20">
        <v>467.67700000000002</v>
      </c>
      <c r="F139" s="11">
        <v>153.47999999999999</v>
      </c>
      <c r="G139" s="11">
        <v>153.58000000000001</v>
      </c>
      <c r="H139" s="11">
        <v>188.07</v>
      </c>
      <c r="I139" s="20">
        <v>138.892</v>
      </c>
      <c r="J139" s="11">
        <v>2.68</v>
      </c>
      <c r="K139" s="11">
        <v>2.84</v>
      </c>
      <c r="L139" s="11">
        <v>3.42</v>
      </c>
      <c r="M139" s="20">
        <v>4.8570000000000002</v>
      </c>
      <c r="N139" s="11">
        <v>80.12</v>
      </c>
      <c r="O139" s="11">
        <v>79.39</v>
      </c>
      <c r="P139" s="11">
        <v>84.73</v>
      </c>
      <c r="Q139" s="20">
        <v>68.775000000000006</v>
      </c>
      <c r="R139" s="11">
        <v>311.12</v>
      </c>
      <c r="S139" s="11">
        <v>349.03</v>
      </c>
      <c r="T139" s="11">
        <v>277.36</v>
      </c>
      <c r="U139" s="20">
        <v>237.17400000000001</v>
      </c>
      <c r="V139" s="11">
        <v>14.07</v>
      </c>
      <c r="W139" s="11">
        <v>14.77</v>
      </c>
      <c r="X139" s="11">
        <v>15.92</v>
      </c>
      <c r="Y139" s="20">
        <v>12.435</v>
      </c>
      <c r="Z139" s="15"/>
      <c r="AA139" s="15"/>
      <c r="AB139" s="15"/>
      <c r="AC139" s="15"/>
      <c r="AD139" s="11"/>
      <c r="AE139" s="11"/>
      <c r="AF139" s="11"/>
    </row>
    <row r="140" spans="1:32" x14ac:dyDescent="0.2">
      <c r="A140" s="1" t="s">
        <v>81</v>
      </c>
      <c r="B140" s="11">
        <v>2571.2399999999998</v>
      </c>
      <c r="C140" s="11">
        <v>3714.1</v>
      </c>
      <c r="D140" s="11">
        <v>3035.81</v>
      </c>
      <c r="E140" s="20">
        <v>3358.7</v>
      </c>
      <c r="F140" s="11">
        <v>1111.8800000000001</v>
      </c>
      <c r="G140" s="11">
        <v>1578.7</v>
      </c>
      <c r="H140" s="11">
        <v>1246.69</v>
      </c>
      <c r="I140" s="20">
        <v>1574.3</v>
      </c>
      <c r="J140" s="11">
        <v>35.47</v>
      </c>
      <c r="K140" s="11">
        <v>41.2</v>
      </c>
      <c r="L140" s="11">
        <v>49.4</v>
      </c>
      <c r="M140" s="20">
        <v>82.7</v>
      </c>
      <c r="N140" s="11">
        <v>361.39</v>
      </c>
      <c r="O140" s="11">
        <v>525</v>
      </c>
      <c r="P140" s="11">
        <v>470.48</v>
      </c>
      <c r="Q140" s="20">
        <v>445.5</v>
      </c>
      <c r="R140" s="11">
        <v>921.31</v>
      </c>
      <c r="S140" s="11">
        <v>1444.4</v>
      </c>
      <c r="T140" s="11">
        <v>1170.3499999999999</v>
      </c>
      <c r="U140" s="20">
        <v>1133.5999999999999</v>
      </c>
      <c r="V140" s="11">
        <v>24.75</v>
      </c>
      <c r="W140" s="11">
        <v>33.4</v>
      </c>
      <c r="X140" s="11">
        <v>33.64</v>
      </c>
      <c r="Y140" s="20">
        <v>37.700000000000003</v>
      </c>
      <c r="Z140" s="15"/>
      <c r="AA140" s="15"/>
      <c r="AB140" s="15"/>
      <c r="AC140" s="15"/>
      <c r="AD140" s="11"/>
      <c r="AE140" s="11"/>
      <c r="AF140" s="11"/>
    </row>
    <row r="141" spans="1:32" x14ac:dyDescent="0.2">
      <c r="A141" s="1" t="s">
        <v>82</v>
      </c>
      <c r="B141" s="11">
        <v>2989.3</v>
      </c>
      <c r="C141" s="11">
        <v>3667.8</v>
      </c>
      <c r="D141" s="11">
        <v>3686.5</v>
      </c>
      <c r="E141" s="20">
        <v>4148.2</v>
      </c>
      <c r="F141" s="11">
        <v>724.4</v>
      </c>
      <c r="G141" s="11">
        <v>974.8</v>
      </c>
      <c r="H141" s="11">
        <v>908.5</v>
      </c>
      <c r="I141" s="20">
        <v>887.8</v>
      </c>
      <c r="J141" s="11">
        <v>68.5</v>
      </c>
      <c r="K141" s="11">
        <v>78.400000000000006</v>
      </c>
      <c r="L141" s="11">
        <v>65.8</v>
      </c>
      <c r="M141" s="20">
        <v>27</v>
      </c>
      <c r="N141" s="11">
        <v>1340.2</v>
      </c>
      <c r="O141" s="11">
        <v>1514.3</v>
      </c>
      <c r="P141" s="11">
        <v>1577.5</v>
      </c>
      <c r="Q141" s="20">
        <v>1941.3</v>
      </c>
      <c r="R141" s="11">
        <v>0</v>
      </c>
      <c r="S141" s="11">
        <v>0</v>
      </c>
      <c r="T141" s="11">
        <v>0</v>
      </c>
      <c r="U141" s="20">
        <v>0</v>
      </c>
      <c r="V141" s="11">
        <v>0</v>
      </c>
      <c r="W141" s="11">
        <v>0</v>
      </c>
      <c r="X141" s="11">
        <v>0</v>
      </c>
      <c r="Y141" s="20">
        <v>0</v>
      </c>
      <c r="Z141" s="15"/>
      <c r="AA141" s="15"/>
      <c r="AB141" s="15"/>
      <c r="AC141" s="15"/>
      <c r="AD141" s="11"/>
      <c r="AE141" s="11"/>
      <c r="AF141" s="11"/>
    </row>
    <row r="142" spans="1:32" x14ac:dyDescent="0.2">
      <c r="A142" s="1" t="s">
        <v>83</v>
      </c>
      <c r="B142" s="11">
        <v>4287</v>
      </c>
      <c r="C142" s="11">
        <v>4646.3999999999996</v>
      </c>
      <c r="D142" s="11">
        <v>5070.6000000000004</v>
      </c>
      <c r="E142" s="20">
        <v>4994.2</v>
      </c>
      <c r="F142" s="11">
        <v>2143</v>
      </c>
      <c r="G142" s="11">
        <v>2226.6999999999998</v>
      </c>
      <c r="H142" s="11">
        <v>2289.3000000000002</v>
      </c>
      <c r="I142" s="20">
        <v>1867.3</v>
      </c>
      <c r="J142" s="11">
        <v>117.6</v>
      </c>
      <c r="K142" s="11">
        <v>126.5</v>
      </c>
      <c r="L142" s="11">
        <v>139.9</v>
      </c>
      <c r="M142" s="20">
        <v>141.69999999999999</v>
      </c>
      <c r="N142" s="11">
        <v>1232.3</v>
      </c>
      <c r="O142" s="11">
        <v>1409.1</v>
      </c>
      <c r="P142" s="11">
        <v>1701.7</v>
      </c>
      <c r="Q142" s="20">
        <v>1936.9</v>
      </c>
      <c r="R142" s="11">
        <v>7.5</v>
      </c>
      <c r="S142" s="11">
        <v>16</v>
      </c>
      <c r="T142" s="11">
        <v>14.6</v>
      </c>
      <c r="U142" s="20">
        <v>10.6</v>
      </c>
      <c r="V142" s="11">
        <v>158.69999999999999</v>
      </c>
      <c r="W142" s="11">
        <v>107.2</v>
      </c>
      <c r="X142" s="11">
        <v>140.4</v>
      </c>
      <c r="Y142" s="20">
        <v>112.3</v>
      </c>
      <c r="Z142" s="15"/>
      <c r="AA142" s="15"/>
      <c r="AB142" s="15"/>
      <c r="AC142" s="15"/>
      <c r="AD142" s="11"/>
      <c r="AE142" s="11"/>
      <c r="AF142" s="11"/>
    </row>
    <row r="143" spans="1:32" x14ac:dyDescent="0.2">
      <c r="A143" s="1" t="s">
        <v>84</v>
      </c>
      <c r="B143" s="11">
        <v>20946</v>
      </c>
      <c r="C143" s="11">
        <v>21485</v>
      </c>
      <c r="D143" s="11">
        <v>19515</v>
      </c>
      <c r="E143" s="20">
        <v>20057</v>
      </c>
      <c r="F143" s="11">
        <v>14878</v>
      </c>
      <c r="G143" s="11">
        <v>15257</v>
      </c>
      <c r="H143" s="11">
        <v>13261</v>
      </c>
      <c r="I143" s="20">
        <v>11921</v>
      </c>
      <c r="J143" s="11">
        <v>38</v>
      </c>
      <c r="K143" s="11">
        <v>37</v>
      </c>
      <c r="L143" s="11">
        <v>33</v>
      </c>
      <c r="M143" s="20">
        <v>35</v>
      </c>
      <c r="N143" s="11">
        <v>5252</v>
      </c>
      <c r="O143" s="11">
        <v>5494</v>
      </c>
      <c r="P143" s="11">
        <v>5522</v>
      </c>
      <c r="Q143" s="20">
        <v>7092</v>
      </c>
      <c r="R143" s="11">
        <v>0</v>
      </c>
      <c r="S143" s="11">
        <v>0</v>
      </c>
      <c r="T143" s="11">
        <v>0</v>
      </c>
      <c r="U143" s="20">
        <v>0</v>
      </c>
      <c r="V143" s="11">
        <v>70</v>
      </c>
      <c r="W143" s="11">
        <v>60</v>
      </c>
      <c r="X143" s="11">
        <v>49</v>
      </c>
      <c r="Y143" s="20">
        <v>45</v>
      </c>
      <c r="Z143" s="15"/>
      <c r="AA143" s="15"/>
      <c r="AC143" s="15"/>
      <c r="AD143" s="11"/>
      <c r="AE143" s="11"/>
      <c r="AF143" s="11"/>
    </row>
    <row r="144" spans="1:32" x14ac:dyDescent="0.2">
      <c r="A144" s="1" t="s">
        <v>85</v>
      </c>
      <c r="B144" s="11">
        <v>7136.41</v>
      </c>
      <c r="C144" s="11">
        <v>7520.4</v>
      </c>
      <c r="D144" s="11">
        <v>6988</v>
      </c>
      <c r="E144" s="20">
        <v>9006.1</v>
      </c>
      <c r="F144" s="11">
        <v>3999.29</v>
      </c>
      <c r="G144" s="11">
        <v>4305.1779999999999</v>
      </c>
      <c r="H144" s="11">
        <v>4404.8999999999996</v>
      </c>
      <c r="I144" s="20">
        <v>5379</v>
      </c>
      <c r="J144" s="11">
        <v>17.510000000000002</v>
      </c>
      <c r="K144" s="11">
        <v>19.84</v>
      </c>
      <c r="L144" s="11">
        <v>22</v>
      </c>
      <c r="M144" s="20">
        <v>28.2</v>
      </c>
      <c r="N144" s="11">
        <v>833.27</v>
      </c>
      <c r="O144" s="11">
        <v>707.02200000000005</v>
      </c>
      <c r="P144" s="11">
        <v>661.9</v>
      </c>
      <c r="Q144" s="20">
        <v>717.9</v>
      </c>
      <c r="R144" s="11">
        <v>2047.41</v>
      </c>
      <c r="S144" s="11">
        <v>2209.2040000000002</v>
      </c>
      <c r="T144" s="11">
        <v>1717.8</v>
      </c>
      <c r="U144" s="20">
        <v>2699.6</v>
      </c>
      <c r="V144" s="11">
        <v>29.44</v>
      </c>
      <c r="W144" s="11">
        <v>26.521999999999998</v>
      </c>
      <c r="X144" s="11">
        <v>26.5</v>
      </c>
      <c r="Y144" s="20">
        <v>38.700000000000003</v>
      </c>
      <c r="Z144" s="15"/>
      <c r="AA144" s="15"/>
      <c r="AC144" s="15"/>
      <c r="AD144" s="11"/>
      <c r="AE144" s="11"/>
      <c r="AF144" s="11"/>
    </row>
    <row r="145" spans="1:40" ht="12.75" customHeight="1" x14ac:dyDescent="0.2">
      <c r="A145" s="1" t="s">
        <v>86</v>
      </c>
      <c r="B145" s="11">
        <v>16751.704000000002</v>
      </c>
      <c r="C145" s="11">
        <v>20991.054</v>
      </c>
      <c r="D145" s="11">
        <v>12621.302</v>
      </c>
      <c r="E145" s="20">
        <v>21357.814999999999</v>
      </c>
      <c r="F145" s="11">
        <v>5706.3519999999999</v>
      </c>
      <c r="G145" s="11">
        <v>7182.2439999999997</v>
      </c>
      <c r="H145" s="11">
        <v>5095.6419999999998</v>
      </c>
      <c r="I145" s="20">
        <v>7451.4579999999996</v>
      </c>
      <c r="J145" s="11">
        <v>35.338000000000001</v>
      </c>
      <c r="K145" s="11">
        <v>28.818000000000001</v>
      </c>
      <c r="L145" s="11">
        <v>18.573</v>
      </c>
      <c r="M145" s="20">
        <v>25.835999999999999</v>
      </c>
      <c r="N145" s="11">
        <v>1294.4739999999999</v>
      </c>
      <c r="O145" s="11">
        <v>1453.701</v>
      </c>
      <c r="P145" s="11">
        <v>971.27800000000002</v>
      </c>
      <c r="Q145" s="20">
        <v>1651.6189999999999</v>
      </c>
      <c r="R145" s="11">
        <v>9156.2219999999998</v>
      </c>
      <c r="S145" s="11">
        <v>11671.85</v>
      </c>
      <c r="T145" s="11">
        <v>5949.3469999999998</v>
      </c>
      <c r="U145" s="20">
        <v>11434.946</v>
      </c>
      <c r="V145" s="11">
        <v>128.625</v>
      </c>
      <c r="W145" s="11">
        <v>154.91900000000001</v>
      </c>
      <c r="X145" s="11">
        <v>137.89400000000001</v>
      </c>
      <c r="Y145" s="20">
        <v>266.03399999999999</v>
      </c>
      <c r="Z145" s="15"/>
      <c r="AA145" s="15"/>
      <c r="AC145" s="15"/>
      <c r="AD145" s="11"/>
      <c r="AE145" s="11"/>
      <c r="AF145" s="11"/>
    </row>
    <row r="146" spans="1:40" ht="12.75" customHeight="1" x14ac:dyDescent="0.2">
      <c r="A146" s="1" t="s">
        <v>87</v>
      </c>
      <c r="B146" s="11">
        <v>3007.18</v>
      </c>
      <c r="C146" s="11">
        <v>2827.4969999999998</v>
      </c>
      <c r="D146" s="11">
        <v>2686.5450000000001</v>
      </c>
      <c r="E146" s="27">
        <v>3120.777</v>
      </c>
      <c r="F146" s="11">
        <v>674.69299999999998</v>
      </c>
      <c r="G146" s="11">
        <v>770.22400000000005</v>
      </c>
      <c r="H146" s="11">
        <v>993.63599999999997</v>
      </c>
      <c r="I146" s="27">
        <v>927.69799999999998</v>
      </c>
      <c r="J146" s="11">
        <v>2.5070000000000001</v>
      </c>
      <c r="K146" s="11">
        <v>2.9489999999999998</v>
      </c>
      <c r="L146" s="11">
        <v>2.4260000000000002</v>
      </c>
      <c r="M146" s="27">
        <v>2.8740000000000001</v>
      </c>
      <c r="N146" s="11">
        <v>172.35900000000001</v>
      </c>
      <c r="O146" s="11">
        <v>193.96100000000001</v>
      </c>
      <c r="P146" s="11">
        <v>235.77799999999999</v>
      </c>
      <c r="Q146" s="27">
        <v>178.422</v>
      </c>
      <c r="R146" s="11">
        <v>2067.8150000000001</v>
      </c>
      <c r="S146" s="11">
        <v>1733.664</v>
      </c>
      <c r="T146" s="11">
        <v>1297.5899999999999</v>
      </c>
      <c r="U146" s="27">
        <v>1914</v>
      </c>
      <c r="V146" s="11">
        <v>33.563000000000002</v>
      </c>
      <c r="W146" s="11">
        <v>35.149000000000001</v>
      </c>
      <c r="X146" s="11">
        <v>54.356000000000002</v>
      </c>
      <c r="Y146" s="27">
        <v>40.572000000000003</v>
      </c>
      <c r="Z146" s="15"/>
      <c r="AA146" s="15"/>
      <c r="AB146" s="15"/>
      <c r="AC146" s="15"/>
      <c r="AD146" s="11"/>
      <c r="AE146" s="11"/>
      <c r="AF146" s="11"/>
    </row>
    <row r="147" spans="1:40" ht="12.75" customHeight="1" x14ac:dyDescent="0.2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D147" s="11"/>
      <c r="AE147" s="11"/>
      <c r="AF147" s="11"/>
    </row>
    <row r="148" spans="1:40" x14ac:dyDescent="0.2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D148" s="11"/>
      <c r="AE148" s="11"/>
      <c r="AF148" s="11"/>
    </row>
    <row r="149" spans="1:40" x14ac:dyDescent="0.2">
      <c r="A149" s="1" t="s">
        <v>46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D149" s="11"/>
      <c r="AE149" s="11"/>
      <c r="AF149" s="11"/>
    </row>
    <row r="150" spans="1:40" x14ac:dyDescent="0.2">
      <c r="A150" s="1" t="s">
        <v>88</v>
      </c>
      <c r="B150" s="11"/>
      <c r="C150" s="11">
        <v>9.6</v>
      </c>
      <c r="D150" s="11">
        <v>16.2</v>
      </c>
      <c r="E150" s="11"/>
      <c r="F150" s="11"/>
      <c r="G150" s="11">
        <v>0.1</v>
      </c>
      <c r="H150" s="11">
        <v>0</v>
      </c>
      <c r="I150" s="11"/>
      <c r="J150" s="11">
        <v>0</v>
      </c>
      <c r="K150" s="11">
        <v>0</v>
      </c>
      <c r="L150" s="11">
        <v>0</v>
      </c>
      <c r="M150" s="11">
        <v>0</v>
      </c>
      <c r="N150" s="11"/>
      <c r="O150" s="11">
        <v>9.1</v>
      </c>
      <c r="P150" s="11">
        <v>16.2</v>
      </c>
      <c r="Q150" s="11"/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/>
      <c r="AA150" s="11"/>
      <c r="AB150" s="11"/>
      <c r="AD150" s="11"/>
      <c r="AE150" s="11"/>
      <c r="AF150" s="11"/>
    </row>
    <row r="151" spans="1:40" x14ac:dyDescent="0.2">
      <c r="A151" s="1" t="s">
        <v>89</v>
      </c>
      <c r="B151" s="11">
        <v>923.58500000000004</v>
      </c>
      <c r="C151" s="11">
        <v>972.37599999999998</v>
      </c>
      <c r="D151" s="11">
        <v>921.69200000000001</v>
      </c>
      <c r="E151" s="11"/>
      <c r="F151" s="11">
        <v>523.88199999999995</v>
      </c>
      <c r="G151" s="11">
        <v>552.96500000000003</v>
      </c>
      <c r="H151" s="11">
        <v>512.16</v>
      </c>
      <c r="I151" s="11">
        <v>481.64299999999997</v>
      </c>
      <c r="J151" s="11">
        <v>13.843</v>
      </c>
      <c r="K151" s="11">
        <v>12.919</v>
      </c>
      <c r="L151" s="11">
        <v>10.662000000000001</v>
      </c>
      <c r="M151" s="11">
        <v>11.148</v>
      </c>
      <c r="N151" s="11">
        <v>174.113</v>
      </c>
      <c r="O151" s="11">
        <v>183.363</v>
      </c>
      <c r="P151" s="11">
        <v>185.131</v>
      </c>
      <c r="Q151" s="11">
        <v>170.535</v>
      </c>
      <c r="R151" s="11">
        <v>143.50200000000001</v>
      </c>
      <c r="S151" s="11">
        <v>151.29</v>
      </c>
      <c r="T151" s="11">
        <v>148.96</v>
      </c>
      <c r="U151" s="11">
        <v>146.08699999999999</v>
      </c>
      <c r="V151" s="11">
        <v>58.332000000000001</v>
      </c>
      <c r="W151" s="11">
        <v>62.043999999999997</v>
      </c>
      <c r="X151" s="11">
        <v>55.295999999999999</v>
      </c>
      <c r="Y151" s="11">
        <v>53.756999999999998</v>
      </c>
      <c r="Z151" s="11"/>
      <c r="AA151" s="11"/>
      <c r="AB151" s="11"/>
      <c r="AC151" s="11"/>
      <c r="AD151" s="11"/>
      <c r="AE151" s="11"/>
      <c r="AF151" s="11"/>
    </row>
    <row r="152" spans="1:40" x14ac:dyDescent="0.2">
      <c r="A152" s="1" t="s">
        <v>90</v>
      </c>
      <c r="B152" s="11">
        <v>1206</v>
      </c>
      <c r="C152" s="11">
        <v>1027</v>
      </c>
      <c r="D152" s="11">
        <v>1070</v>
      </c>
      <c r="E152" s="11"/>
      <c r="F152" s="11">
        <v>331</v>
      </c>
      <c r="G152" s="11">
        <v>285</v>
      </c>
      <c r="H152" s="11">
        <v>235</v>
      </c>
      <c r="I152" s="11"/>
      <c r="J152" s="11">
        <v>34</v>
      </c>
      <c r="K152" s="11">
        <v>16</v>
      </c>
      <c r="L152" s="11">
        <v>5</v>
      </c>
      <c r="M152" s="11"/>
      <c r="N152" s="11">
        <v>541</v>
      </c>
      <c r="O152" s="11">
        <v>495</v>
      </c>
      <c r="P152" s="11">
        <v>550</v>
      </c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spans="1:40" x14ac:dyDescent="0.2">
      <c r="A153" s="1" t="s">
        <v>91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spans="1:40" x14ac:dyDescent="0.2">
      <c r="A154" s="1" t="s">
        <v>92</v>
      </c>
      <c r="B154" s="11"/>
      <c r="C154" s="11">
        <v>701.2</v>
      </c>
      <c r="D154" s="11">
        <v>697.4</v>
      </c>
      <c r="E154" s="11"/>
      <c r="F154" s="11">
        <v>294.89999999999998</v>
      </c>
      <c r="G154" s="11">
        <v>292.8</v>
      </c>
      <c r="H154" s="11">
        <v>300</v>
      </c>
      <c r="I154" s="11"/>
      <c r="J154" s="11">
        <v>2.2999999999999998</v>
      </c>
      <c r="K154" s="11">
        <v>3.4</v>
      </c>
      <c r="L154" s="11">
        <v>3.4</v>
      </c>
      <c r="M154" s="11"/>
      <c r="N154" s="11">
        <v>7.3</v>
      </c>
      <c r="O154" s="11">
        <v>8.6999999999999993</v>
      </c>
      <c r="P154" s="11">
        <v>7</v>
      </c>
      <c r="Q154" s="11"/>
      <c r="R154" s="11">
        <v>362</v>
      </c>
      <c r="S154" s="11">
        <v>366.4</v>
      </c>
      <c r="T154" s="11">
        <v>360</v>
      </c>
      <c r="U154" s="11"/>
      <c r="V154" s="11"/>
      <c r="W154" s="11"/>
      <c r="X154" s="11"/>
      <c r="Y154" s="11"/>
      <c r="Z154" s="11"/>
      <c r="AA154" s="11"/>
      <c r="AB154" s="11"/>
      <c r="AC154" s="11"/>
    </row>
    <row r="155" spans="1:40" x14ac:dyDescent="0.2">
      <c r="A155" s="1" t="s">
        <v>93</v>
      </c>
      <c r="B155" s="11">
        <v>1104</v>
      </c>
      <c r="C155" s="11">
        <v>1118.67</v>
      </c>
      <c r="D155" s="11">
        <v>906</v>
      </c>
      <c r="E155" s="11">
        <v>1223.9000000000001</v>
      </c>
      <c r="F155" s="11">
        <v>145.4</v>
      </c>
      <c r="G155" s="11">
        <v>210</v>
      </c>
      <c r="H155" s="11">
        <v>225</v>
      </c>
      <c r="I155" s="11">
        <v>265.15199999999999</v>
      </c>
      <c r="J155" s="11">
        <v>7.4</v>
      </c>
      <c r="K155" s="11">
        <v>9.66</v>
      </c>
      <c r="L155" s="11">
        <v>11</v>
      </c>
      <c r="M155" s="11">
        <v>12.063000000000001</v>
      </c>
      <c r="N155" s="11">
        <v>50.2</v>
      </c>
      <c r="O155" s="11">
        <v>65.66</v>
      </c>
      <c r="P155" s="11">
        <v>65</v>
      </c>
      <c r="Q155" s="11">
        <v>70.843999999999994</v>
      </c>
      <c r="R155" s="11">
        <v>853.4</v>
      </c>
      <c r="S155" s="11">
        <v>764.11</v>
      </c>
      <c r="T155" s="11">
        <v>539</v>
      </c>
      <c r="U155" s="11">
        <v>798.5</v>
      </c>
      <c r="V155" s="11">
        <v>27.8</v>
      </c>
      <c r="W155" s="11">
        <v>40.869999999999997</v>
      </c>
      <c r="X155" s="11">
        <v>39</v>
      </c>
      <c r="Y155" s="11">
        <v>46.843000000000004</v>
      </c>
      <c r="Z155" s="11"/>
      <c r="AA155" s="11"/>
      <c r="AB155" s="11"/>
      <c r="AC155" s="11"/>
      <c r="AM155" s="11"/>
      <c r="AN155" s="11"/>
    </row>
    <row r="156" spans="1:40" x14ac:dyDescent="0.2">
      <c r="A156" s="1" t="s">
        <v>94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M156" s="11"/>
      <c r="AN156" s="11"/>
    </row>
    <row r="157" spans="1:40" x14ac:dyDescent="0.2">
      <c r="A157" s="1" t="s">
        <v>95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>
        <v>0</v>
      </c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>
        <v>0</v>
      </c>
      <c r="Y157" s="11"/>
      <c r="Z157" s="11"/>
      <c r="AA157" s="11"/>
      <c r="AB157" s="11"/>
      <c r="AC157" s="11"/>
      <c r="AM157" s="11"/>
      <c r="AN157" s="11"/>
    </row>
    <row r="158" spans="1:40" x14ac:dyDescent="0.2">
      <c r="A158" s="1" t="s">
        <v>96</v>
      </c>
      <c r="B158" s="11">
        <v>430.5</v>
      </c>
      <c r="C158" s="11">
        <v>435</v>
      </c>
      <c r="D158" s="11">
        <v>441.8</v>
      </c>
      <c r="E158" s="11"/>
      <c r="F158" s="11">
        <v>294.5</v>
      </c>
      <c r="G158" s="11">
        <v>300.2</v>
      </c>
      <c r="H158" s="11">
        <v>345</v>
      </c>
      <c r="I158" s="11"/>
      <c r="J158" s="11">
        <v>1.4</v>
      </c>
      <c r="K158" s="11">
        <v>1.5</v>
      </c>
      <c r="L158" s="11">
        <v>0.7</v>
      </c>
      <c r="M158" s="11"/>
      <c r="N158" s="11">
        <v>3.6</v>
      </c>
      <c r="O158" s="11">
        <v>2.6</v>
      </c>
      <c r="P158" s="11">
        <v>4.8</v>
      </c>
      <c r="Q158" s="11"/>
      <c r="R158" s="11">
        <v>120.5</v>
      </c>
      <c r="S158" s="11">
        <v>119.7</v>
      </c>
      <c r="T158" s="11">
        <v>86.3</v>
      </c>
      <c r="U158" s="11"/>
      <c r="V158" s="11"/>
      <c r="W158" s="11"/>
      <c r="X158" s="11"/>
      <c r="Y158" s="11"/>
      <c r="Z158" s="11"/>
      <c r="AA158" s="11"/>
      <c r="AC158" s="11"/>
      <c r="AM158" s="11"/>
      <c r="AN158" s="11"/>
    </row>
    <row r="159" spans="1:40" x14ac:dyDescent="0.2">
      <c r="A159" s="1" t="s">
        <v>97</v>
      </c>
      <c r="B159" s="11">
        <v>537.14</v>
      </c>
      <c r="C159" s="11">
        <v>397.04199999999997</v>
      </c>
      <c r="D159" s="11">
        <v>459.71499999999997</v>
      </c>
      <c r="E159" s="11"/>
      <c r="F159" s="11">
        <v>243.137</v>
      </c>
      <c r="G159" s="11">
        <v>259.92200000000003</v>
      </c>
      <c r="H159" s="11">
        <v>214.96299999999999</v>
      </c>
      <c r="I159" s="11">
        <v>257.471</v>
      </c>
      <c r="J159" s="11">
        <v>8.7119999999999997</v>
      </c>
      <c r="K159" s="11">
        <v>8.7270000000000003</v>
      </c>
      <c r="L159" s="11">
        <v>7.2880000000000003</v>
      </c>
      <c r="M159" s="11">
        <v>8.9049999999999994</v>
      </c>
      <c r="N159" s="11">
        <v>126.78700000000001</v>
      </c>
      <c r="O159" s="11">
        <v>124.024</v>
      </c>
      <c r="P159" s="11">
        <v>90.384</v>
      </c>
      <c r="Q159" s="11">
        <v>125.119</v>
      </c>
      <c r="R159" s="11">
        <v>131.934</v>
      </c>
      <c r="S159" s="11"/>
      <c r="T159" s="11">
        <v>118.821</v>
      </c>
      <c r="U159" s="11">
        <v>138.453</v>
      </c>
      <c r="V159" s="11"/>
      <c r="W159" s="11"/>
      <c r="X159" s="11"/>
      <c r="Y159" s="11"/>
      <c r="Z159" s="11"/>
      <c r="AA159" s="11"/>
      <c r="AC159" s="11"/>
      <c r="AM159" s="11"/>
      <c r="AN159" s="11"/>
    </row>
    <row r="160" spans="1:40" x14ac:dyDescent="0.2">
      <c r="A160" s="1" t="s">
        <v>98</v>
      </c>
      <c r="B160" s="11">
        <v>32773</v>
      </c>
      <c r="C160" s="11">
        <v>35202</v>
      </c>
      <c r="D160" s="11">
        <v>33025</v>
      </c>
      <c r="E160" s="11">
        <v>37129.4</v>
      </c>
      <c r="F160" s="11">
        <v>16232</v>
      </c>
      <c r="G160" s="11">
        <v>17957</v>
      </c>
      <c r="H160" s="11">
        <v>16807</v>
      </c>
      <c r="I160" s="11">
        <v>17989</v>
      </c>
      <c r="J160" s="11">
        <v>367</v>
      </c>
      <c r="K160" s="11">
        <v>366</v>
      </c>
      <c r="L160" s="11">
        <v>371</v>
      </c>
      <c r="M160" s="11">
        <v>366</v>
      </c>
      <c r="N160" s="11">
        <v>7250</v>
      </c>
      <c r="O160" s="11">
        <v>7600</v>
      </c>
      <c r="P160" s="11">
        <v>7100</v>
      </c>
      <c r="Q160" s="11">
        <v>7900</v>
      </c>
      <c r="R160" s="11">
        <v>4310</v>
      </c>
      <c r="S160" s="11">
        <v>4200</v>
      </c>
      <c r="T160" s="11">
        <v>4600</v>
      </c>
      <c r="U160" s="11">
        <v>5900</v>
      </c>
      <c r="V160" s="11">
        <v>93</v>
      </c>
      <c r="W160" s="11">
        <v>104</v>
      </c>
      <c r="X160" s="11">
        <v>105</v>
      </c>
      <c r="Y160" s="11">
        <v>118</v>
      </c>
      <c r="Z160" s="11"/>
      <c r="AA160" s="11"/>
      <c r="AB160" s="11"/>
      <c r="AC160" s="11"/>
      <c r="AD160" s="11"/>
      <c r="AE160" s="11"/>
      <c r="AF160" s="11"/>
      <c r="AM160" s="11"/>
      <c r="AN160" s="11"/>
    </row>
    <row r="161" spans="2:40" x14ac:dyDescent="0.2"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M161" s="11"/>
      <c r="AN161" s="11"/>
    </row>
  </sheetData>
  <mergeCells count="9">
    <mergeCell ref="B47:H47"/>
    <mergeCell ref="F76:F78"/>
    <mergeCell ref="G76:G78"/>
    <mergeCell ref="H76:H78"/>
    <mergeCell ref="AB118:AI118"/>
    <mergeCell ref="B76:B78"/>
    <mergeCell ref="C76:C78"/>
    <mergeCell ref="D76:D78"/>
    <mergeCell ref="E76:E78"/>
  </mergeCells>
  <pageMargins left="0.7" right="0.7" top="0.75" bottom="0.75" header="0.3" footer="0.3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AQ364"/>
  <sheetViews>
    <sheetView showGridLines="0" zoomScaleNormal="100" workbookViewId="0">
      <selection activeCell="O14" sqref="O14"/>
    </sheetView>
  </sheetViews>
  <sheetFormatPr defaultColWidth="9.140625" defaultRowHeight="12" x14ac:dyDescent="0.2"/>
  <cols>
    <col min="1" max="1" width="9.140625" style="59"/>
    <col min="2" max="8" width="9.42578125" style="59" bestFit="1" customWidth="1"/>
    <col min="9" max="10" width="10.42578125" style="59" customWidth="1"/>
    <col min="11" max="14" width="9.28515625" style="59" bestFit="1" customWidth="1"/>
    <col min="15" max="15" width="12.5703125" style="59" bestFit="1" customWidth="1"/>
    <col min="16" max="16" width="9.140625" style="59"/>
    <col min="17" max="18" width="12.28515625" style="59" customWidth="1"/>
    <col min="19" max="20" width="11.140625" style="59" customWidth="1"/>
    <col min="21" max="29" width="11" style="59" customWidth="1"/>
    <col min="30" max="34" width="9.140625" style="59"/>
    <col min="35" max="43" width="12.140625" style="59" customWidth="1"/>
    <col min="44" max="16384" width="9.140625" style="59"/>
  </cols>
  <sheetData>
    <row r="3" spans="2:2" x14ac:dyDescent="0.2">
      <c r="B3" s="221" t="s">
        <v>274</v>
      </c>
    </row>
    <row r="4" spans="2:2" x14ac:dyDescent="0.2">
      <c r="B4" s="64" t="s">
        <v>277</v>
      </c>
    </row>
    <row r="39" spans="3:9" ht="24.75" customHeight="1" x14ac:dyDescent="0.2">
      <c r="C39" s="292" t="s">
        <v>306</v>
      </c>
      <c r="D39" s="292"/>
      <c r="E39" s="292"/>
      <c r="F39" s="292"/>
      <c r="G39" s="292"/>
      <c r="H39" s="292"/>
      <c r="I39" s="292"/>
    </row>
    <row r="40" spans="3:9" x14ac:dyDescent="0.2">
      <c r="C40" s="63" t="s">
        <v>252</v>
      </c>
    </row>
    <row r="52" spans="1:43" x14ac:dyDescent="0.2">
      <c r="B52" s="59" t="s">
        <v>253</v>
      </c>
    </row>
    <row r="54" spans="1:43" x14ac:dyDescent="0.2">
      <c r="AH54" s="66" t="s">
        <v>213</v>
      </c>
      <c r="AI54" s="1"/>
      <c r="AJ54" s="1"/>
      <c r="AK54" s="1"/>
      <c r="AL54" s="1"/>
      <c r="AM54" s="1"/>
      <c r="AN54" s="1"/>
      <c r="AO54" s="1"/>
      <c r="AP54" s="1"/>
      <c r="AQ54" s="1"/>
    </row>
    <row r="55" spans="1:43" x14ac:dyDescent="0.2"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x14ac:dyDescent="0.2">
      <c r="Q56" s="66" t="s">
        <v>213</v>
      </c>
      <c r="R56" s="1"/>
      <c r="S56" s="1"/>
      <c r="T56" s="1"/>
      <c r="U56" s="1"/>
      <c r="V56" s="1"/>
      <c r="W56" s="1"/>
      <c r="X56" s="1"/>
      <c r="Y56" s="1"/>
      <c r="Z56" s="1"/>
      <c r="AH56" s="66" t="s">
        <v>155</v>
      </c>
      <c r="AI56" s="67">
        <v>42670.83699074074</v>
      </c>
      <c r="AJ56" s="1"/>
      <c r="AK56" s="1"/>
      <c r="AL56" s="1"/>
      <c r="AM56" s="1"/>
      <c r="AN56" s="1"/>
      <c r="AO56" s="1"/>
      <c r="AP56" s="1"/>
      <c r="AQ56" s="1"/>
    </row>
    <row r="57" spans="1:43" x14ac:dyDescent="0.2">
      <c r="Q57" s="1"/>
      <c r="R57" s="1"/>
      <c r="S57" s="1"/>
      <c r="T57" s="1"/>
      <c r="U57" s="1"/>
      <c r="V57" s="1"/>
      <c r="W57" s="1"/>
      <c r="X57" s="1"/>
      <c r="Y57" s="1"/>
      <c r="Z57" s="1"/>
      <c r="AH57" s="66" t="s">
        <v>154</v>
      </c>
      <c r="AI57" s="67">
        <v>42674.967895706017</v>
      </c>
      <c r="AJ57" s="1"/>
      <c r="AK57" s="1"/>
      <c r="AL57" s="1"/>
      <c r="AM57" s="1"/>
      <c r="AN57" s="1"/>
      <c r="AO57" s="1"/>
      <c r="AP57" s="1"/>
      <c r="AQ57" s="1"/>
    </row>
    <row r="58" spans="1:43" x14ac:dyDescent="0.2">
      <c r="Q58" s="66" t="s">
        <v>155</v>
      </c>
      <c r="R58" s="67">
        <v>42670.83699074074</v>
      </c>
      <c r="S58" s="1"/>
      <c r="T58" s="1"/>
      <c r="U58" s="1"/>
      <c r="V58" s="1"/>
      <c r="W58" s="1"/>
      <c r="X58" s="1"/>
      <c r="Y58" s="1"/>
      <c r="Z58" s="1"/>
      <c r="AH58" s="66" t="s">
        <v>153</v>
      </c>
      <c r="AI58" s="66" t="s">
        <v>152</v>
      </c>
      <c r="AJ58" s="1"/>
      <c r="AK58" s="1"/>
      <c r="AL58" s="1"/>
      <c r="AM58" s="1"/>
      <c r="AN58" s="1"/>
      <c r="AO58" s="1"/>
      <c r="AP58" s="1"/>
      <c r="AQ58" s="1"/>
    </row>
    <row r="59" spans="1:43" x14ac:dyDescent="0.2">
      <c r="Q59" s="66" t="s">
        <v>154</v>
      </c>
      <c r="R59" s="67">
        <v>42674.967895694441</v>
      </c>
      <c r="S59" s="1"/>
      <c r="T59" s="1"/>
      <c r="U59" s="1"/>
      <c r="V59" s="1"/>
      <c r="W59" s="1"/>
      <c r="X59" s="1"/>
      <c r="Y59" s="1"/>
      <c r="Z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x14ac:dyDescent="0.2">
      <c r="Q60" s="66" t="s">
        <v>153</v>
      </c>
      <c r="R60" s="66" t="s">
        <v>152</v>
      </c>
      <c r="S60" s="1"/>
      <c r="T60" s="1"/>
      <c r="U60" s="1"/>
      <c r="V60" s="1"/>
      <c r="W60" s="1"/>
      <c r="X60" s="1"/>
      <c r="Y60" s="1"/>
      <c r="Z60" s="1"/>
      <c r="AH60" s="66" t="s">
        <v>148</v>
      </c>
      <c r="AI60" s="66" t="s">
        <v>147</v>
      </c>
      <c r="AJ60" s="1"/>
      <c r="AK60" s="1"/>
      <c r="AL60" s="1"/>
      <c r="AM60" s="1"/>
      <c r="AN60" s="1"/>
      <c r="AO60" s="1"/>
      <c r="AP60" s="1"/>
      <c r="AQ60" s="1"/>
    </row>
    <row r="61" spans="1:43" x14ac:dyDescent="0.2">
      <c r="A61" s="1"/>
      <c r="Q61" s="1"/>
      <c r="R61" s="1"/>
      <c r="S61" s="1"/>
      <c r="T61" s="1"/>
      <c r="U61" s="1"/>
      <c r="V61" s="1"/>
      <c r="W61" s="1"/>
      <c r="X61" s="1"/>
      <c r="Y61" s="1"/>
      <c r="Z61" s="1"/>
      <c r="AH61" s="66" t="s">
        <v>214</v>
      </c>
      <c r="AI61" s="66" t="s">
        <v>151</v>
      </c>
      <c r="AJ61" s="1"/>
      <c r="AK61" s="1"/>
      <c r="AL61" s="1"/>
      <c r="AM61" s="1"/>
      <c r="AN61" s="1"/>
      <c r="AO61" s="1"/>
      <c r="AP61" s="1"/>
      <c r="AQ61" s="1"/>
    </row>
    <row r="62" spans="1:43" x14ac:dyDescent="0.2">
      <c r="A62" s="1"/>
      <c r="D62" s="59">
        <f>D81/1000</f>
        <v>112.05179</v>
      </c>
      <c r="E62" s="59">
        <f t="shared" ref="E62:L62" si="0">E81/1000</f>
        <v>140.78</v>
      </c>
      <c r="F62" s="59">
        <f t="shared" si="0"/>
        <v>129.82207</v>
      </c>
      <c r="G62" s="59">
        <f t="shared" si="0"/>
        <v>127.24706</v>
      </c>
      <c r="H62" s="59">
        <f t="shared" si="0"/>
        <v>130.74614</v>
      </c>
      <c r="I62" s="59">
        <f t="shared" si="0"/>
        <v>125.48564</v>
      </c>
      <c r="J62" s="59">
        <f t="shared" si="0"/>
        <v>135.85874999999999</v>
      </c>
      <c r="K62" s="59">
        <f t="shared" si="0"/>
        <v>149.13245999999998</v>
      </c>
      <c r="L62" s="59">
        <f t="shared" si="0"/>
        <v>152.08918</v>
      </c>
      <c r="Q62" s="66" t="s">
        <v>148</v>
      </c>
      <c r="R62" s="66" t="s">
        <v>147</v>
      </c>
      <c r="S62" s="1"/>
      <c r="T62" s="1"/>
      <c r="U62" s="1"/>
      <c r="V62" s="1"/>
      <c r="W62" s="1"/>
      <c r="X62" s="1"/>
      <c r="Y62" s="1"/>
      <c r="Z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x14ac:dyDescent="0.2">
      <c r="A63" s="1"/>
      <c r="D63" s="59">
        <f t="shared" ref="D63:L63" si="1">D82/1000</f>
        <v>58.240230000000004</v>
      </c>
      <c r="E63" s="59">
        <f t="shared" si="1"/>
        <v>65.706229999999991</v>
      </c>
      <c r="F63" s="59">
        <f t="shared" si="1"/>
        <v>62.147510000000004</v>
      </c>
      <c r="G63" s="59">
        <f t="shared" si="1"/>
        <v>53.04119</v>
      </c>
      <c r="H63" s="59">
        <f t="shared" si="1"/>
        <v>51.997120000000002</v>
      </c>
      <c r="I63" s="59">
        <f t="shared" si="1"/>
        <v>54.97222</v>
      </c>
      <c r="J63" s="59">
        <f t="shared" si="1"/>
        <v>60.052169999999997</v>
      </c>
      <c r="K63" s="59">
        <f t="shared" si="1"/>
        <v>60.740480000000005</v>
      </c>
      <c r="L63" s="59">
        <f t="shared" si="1"/>
        <v>61.971839999999993</v>
      </c>
      <c r="Q63" s="66" t="s">
        <v>214</v>
      </c>
      <c r="R63" s="66" t="s">
        <v>215</v>
      </c>
      <c r="S63" s="1"/>
      <c r="T63" s="1"/>
      <c r="U63" s="1"/>
      <c r="V63" s="1"/>
      <c r="W63" s="1"/>
      <c r="X63" s="1"/>
      <c r="Y63" s="1"/>
      <c r="Z63" s="1"/>
      <c r="AH63" s="69" t="s">
        <v>146</v>
      </c>
      <c r="AI63" s="69" t="s">
        <v>145</v>
      </c>
      <c r="AJ63" s="69" t="s">
        <v>100</v>
      </c>
      <c r="AK63" s="69" t="s">
        <v>101</v>
      </c>
      <c r="AL63" s="69" t="s">
        <v>144</v>
      </c>
      <c r="AM63" s="69" t="s">
        <v>143</v>
      </c>
      <c r="AN63" s="69" t="s">
        <v>142</v>
      </c>
      <c r="AO63" s="69" t="s">
        <v>141</v>
      </c>
      <c r="AP63" s="69" t="s">
        <v>198</v>
      </c>
      <c r="AQ63" s="69" t="s">
        <v>216</v>
      </c>
    </row>
    <row r="64" spans="1:43" x14ac:dyDescent="0.2">
      <c r="A64" s="1"/>
      <c r="D64" s="59">
        <f t="shared" ref="D64:L64" si="2">D83/1000</f>
        <v>49.623714</v>
      </c>
      <c r="E64" s="59">
        <f t="shared" si="2"/>
        <v>65.412480000000002</v>
      </c>
      <c r="F64" s="59">
        <f t="shared" si="2"/>
        <v>59.578309999999995</v>
      </c>
      <c r="G64" s="59">
        <f t="shared" si="2"/>
        <v>59.156160000000007</v>
      </c>
      <c r="H64" s="59">
        <f t="shared" si="2"/>
        <v>69.980100000000007</v>
      </c>
      <c r="I64" s="59">
        <f t="shared" si="2"/>
        <v>59.240339999999996</v>
      </c>
      <c r="J64" s="59">
        <f t="shared" si="2"/>
        <v>66.424039999999991</v>
      </c>
      <c r="K64" s="59">
        <f t="shared" si="2"/>
        <v>77.244259999999997</v>
      </c>
      <c r="L64" s="59">
        <f t="shared" si="2"/>
        <v>58.97307</v>
      </c>
      <c r="Q64" s="1"/>
      <c r="R64" s="1"/>
      <c r="S64" s="1"/>
      <c r="T64" s="1"/>
      <c r="U64" s="1"/>
      <c r="V64" s="1"/>
      <c r="W64" s="1"/>
      <c r="X64" s="1"/>
      <c r="Y64" s="1"/>
      <c r="Z64" s="1"/>
      <c r="AH64" s="69" t="s">
        <v>140</v>
      </c>
      <c r="AI64" s="209">
        <v>111230</v>
      </c>
      <c r="AJ64" s="209">
        <v>139920.62</v>
      </c>
      <c r="AK64" s="209">
        <v>128880.45</v>
      </c>
      <c r="AL64" s="209">
        <v>126564.52</v>
      </c>
      <c r="AM64" s="209">
        <v>129966.96</v>
      </c>
      <c r="AN64" s="209">
        <v>124480.45</v>
      </c>
      <c r="AO64" s="209">
        <v>134853.04999999999</v>
      </c>
      <c r="AP64" s="209">
        <v>149132.46</v>
      </c>
      <c r="AQ64" s="209">
        <v>152089.18</v>
      </c>
    </row>
    <row r="65" spans="1:43" x14ac:dyDescent="0.2">
      <c r="A65" s="1"/>
      <c r="D65" s="59">
        <f t="shared" ref="D65:L65" si="3">D84/1000</f>
        <v>8.8795300000000008</v>
      </c>
      <c r="E65" s="59">
        <f t="shared" si="3"/>
        <v>8.9687000000000001</v>
      </c>
      <c r="F65" s="59">
        <f t="shared" si="3"/>
        <v>8.6674199999999999</v>
      </c>
      <c r="G65" s="59">
        <f t="shared" si="3"/>
        <v>7.4639799999999994</v>
      </c>
      <c r="H65" s="59">
        <f t="shared" si="3"/>
        <v>7.9453399999999998</v>
      </c>
      <c r="I65" s="59">
        <f t="shared" si="3"/>
        <v>7.9276999999999997</v>
      </c>
      <c r="J65" s="59">
        <f t="shared" si="3"/>
        <v>8.4194999999999993</v>
      </c>
      <c r="K65" s="59">
        <f t="shared" si="3"/>
        <v>7.7680800000000003</v>
      </c>
      <c r="L65" s="59">
        <f t="shared" si="3"/>
        <v>7.6065500000000004</v>
      </c>
      <c r="Q65" s="69" t="s">
        <v>146</v>
      </c>
      <c r="R65" s="69" t="s">
        <v>145</v>
      </c>
      <c r="S65" s="69" t="s">
        <v>100</v>
      </c>
      <c r="T65" s="69" t="s">
        <v>101</v>
      </c>
      <c r="U65" s="69" t="s">
        <v>144</v>
      </c>
      <c r="V65" s="69" t="s">
        <v>143</v>
      </c>
      <c r="W65" s="69" t="s">
        <v>142</v>
      </c>
      <c r="X65" s="69" t="s">
        <v>141</v>
      </c>
      <c r="Y65" s="69" t="s">
        <v>198</v>
      </c>
      <c r="Z65" s="69" t="s">
        <v>216</v>
      </c>
      <c r="AH65" s="69" t="s">
        <v>177</v>
      </c>
      <c r="AI65" s="209">
        <v>112051.79</v>
      </c>
      <c r="AJ65" s="209">
        <v>140780</v>
      </c>
      <c r="AK65" s="209">
        <v>129822.07</v>
      </c>
      <c r="AL65" s="209">
        <v>127247.06</v>
      </c>
      <c r="AM65" s="209">
        <v>130746.14</v>
      </c>
      <c r="AN65" s="209">
        <v>125485.64</v>
      </c>
      <c r="AO65" s="209">
        <v>135858.75</v>
      </c>
      <c r="AP65" s="209">
        <v>149132.46</v>
      </c>
      <c r="AQ65" s="209">
        <v>152089.18</v>
      </c>
    </row>
    <row r="66" spans="1:43" x14ac:dyDescent="0.2">
      <c r="A66" s="1"/>
      <c r="D66" s="59">
        <f t="shared" ref="D66:L66" si="4">D85/1000</f>
        <v>7.9655299999999993</v>
      </c>
      <c r="E66" s="59">
        <f t="shared" si="4"/>
        <v>9.5297000000000001</v>
      </c>
      <c r="F66" s="59">
        <f t="shared" si="4"/>
        <v>10.19703</v>
      </c>
      <c r="G66" s="59">
        <f t="shared" si="4"/>
        <v>7.6973400000000005</v>
      </c>
      <c r="H66" s="59">
        <f t="shared" si="4"/>
        <v>7.1390600000000006</v>
      </c>
      <c r="I66" s="59">
        <f t="shared" si="4"/>
        <v>9.0276899999999998</v>
      </c>
      <c r="J66" s="59">
        <f t="shared" si="4"/>
        <v>10.868729999999999</v>
      </c>
      <c r="K66" s="59">
        <f t="shared" si="4"/>
        <v>9.36571</v>
      </c>
      <c r="L66" s="59">
        <f t="shared" si="4"/>
        <v>8.1936900000000001</v>
      </c>
      <c r="Q66" s="69" t="s">
        <v>140</v>
      </c>
      <c r="R66" s="209">
        <v>260714.94</v>
      </c>
      <c r="S66" s="209">
        <v>315846.77</v>
      </c>
      <c r="T66" s="209">
        <v>297285.88</v>
      </c>
      <c r="U66" s="209">
        <v>281302.90999999997</v>
      </c>
      <c r="V66" s="209">
        <v>288624.46999999997</v>
      </c>
      <c r="W66" s="209">
        <v>280763.39</v>
      </c>
      <c r="X66" s="209">
        <v>304469.53000000003</v>
      </c>
      <c r="Y66" s="209">
        <v>332060.63</v>
      </c>
      <c r="Z66" s="209">
        <v>316951.96999999997</v>
      </c>
      <c r="AH66" s="69" t="s">
        <v>139</v>
      </c>
      <c r="AI66" s="209">
        <v>1645.3</v>
      </c>
      <c r="AJ66" s="209">
        <v>1944.3</v>
      </c>
      <c r="AK66" s="209">
        <v>1978.1</v>
      </c>
      <c r="AL66" s="209">
        <v>1912.8</v>
      </c>
      <c r="AM66" s="209">
        <v>1687.73</v>
      </c>
      <c r="AN66" s="209">
        <v>1834.6</v>
      </c>
      <c r="AO66" s="209">
        <v>1843.6</v>
      </c>
      <c r="AP66" s="209">
        <v>1918.98</v>
      </c>
      <c r="AQ66" s="209">
        <v>2076.2600000000002</v>
      </c>
    </row>
    <row r="67" spans="1:43" x14ac:dyDescent="0.2">
      <c r="A67" s="1"/>
      <c r="D67" s="59">
        <f t="shared" ref="D67:L67" si="5">D86/1000</f>
        <v>26.488375999999988</v>
      </c>
      <c r="E67" s="59">
        <f t="shared" si="5"/>
        <v>29.175160000000034</v>
      </c>
      <c r="F67" s="59">
        <f t="shared" si="5"/>
        <v>30.315339999999967</v>
      </c>
      <c r="G67" s="59">
        <f t="shared" si="5"/>
        <v>29.739329999999988</v>
      </c>
      <c r="H67" s="59">
        <f t="shared" si="5"/>
        <v>23.677080000000018</v>
      </c>
      <c r="I67" s="59">
        <f t="shared" si="5"/>
        <v>26.827579999999987</v>
      </c>
      <c r="J67" s="59">
        <f t="shared" si="5"/>
        <v>26.071290000000037</v>
      </c>
      <c r="K67" s="59">
        <f t="shared" si="5"/>
        <v>27.809639999999956</v>
      </c>
      <c r="L67" s="59">
        <f t="shared" si="5"/>
        <v>28.117640000000016</v>
      </c>
      <c r="Q67" s="69" t="s">
        <v>177</v>
      </c>
      <c r="R67" s="209">
        <v>263249.17</v>
      </c>
      <c r="S67" s="209">
        <v>319572.27</v>
      </c>
      <c r="T67" s="209">
        <v>300727.67999999999</v>
      </c>
      <c r="U67" s="209">
        <v>284345.06</v>
      </c>
      <c r="V67" s="209">
        <v>291484.84000000003</v>
      </c>
      <c r="W67" s="209">
        <v>283481.17</v>
      </c>
      <c r="X67" s="209">
        <v>307694.48</v>
      </c>
      <c r="Y67" s="209">
        <v>332060.63</v>
      </c>
      <c r="Z67" s="209">
        <v>316951.96999999997</v>
      </c>
      <c r="AH67" s="69" t="s">
        <v>138</v>
      </c>
      <c r="AI67" s="209">
        <v>2376.6</v>
      </c>
      <c r="AJ67" s="209">
        <v>4610.1000000000004</v>
      </c>
      <c r="AK67" s="209">
        <v>3792.3</v>
      </c>
      <c r="AL67" s="209">
        <v>3999.29</v>
      </c>
      <c r="AM67" s="209">
        <v>4305.18</v>
      </c>
      <c r="AN67" s="209">
        <v>4404.8999999999996</v>
      </c>
      <c r="AO67" s="209">
        <v>5464.06</v>
      </c>
      <c r="AP67" s="209">
        <v>5323.68</v>
      </c>
      <c r="AQ67" s="209">
        <v>4979.58</v>
      </c>
    </row>
    <row r="68" spans="1:43" x14ac:dyDescent="0.2">
      <c r="A68" s="1"/>
      <c r="Q68" s="69" t="s">
        <v>139</v>
      </c>
      <c r="R68" s="209">
        <v>2786.8</v>
      </c>
      <c r="S68" s="209">
        <v>3307.2</v>
      </c>
      <c r="T68" s="209">
        <v>3324.3</v>
      </c>
      <c r="U68" s="209">
        <v>3105.2</v>
      </c>
      <c r="V68" s="209">
        <v>2944.2</v>
      </c>
      <c r="W68" s="209">
        <v>3011.5</v>
      </c>
      <c r="X68" s="209">
        <v>3155.9</v>
      </c>
      <c r="Y68" s="209">
        <v>3172.99</v>
      </c>
      <c r="Z68" s="209">
        <v>3282.54</v>
      </c>
      <c r="AH68" s="69" t="s">
        <v>137</v>
      </c>
      <c r="AI68" s="209">
        <v>3938.9</v>
      </c>
      <c r="AJ68" s="209">
        <v>4691.1000000000004</v>
      </c>
      <c r="AK68" s="209">
        <v>4358.1000000000004</v>
      </c>
      <c r="AL68" s="209">
        <v>4161.55</v>
      </c>
      <c r="AM68" s="209">
        <v>4913.05</v>
      </c>
      <c r="AN68" s="209">
        <v>3518.9</v>
      </c>
      <c r="AO68" s="209">
        <v>4700.7</v>
      </c>
      <c r="AP68" s="209">
        <v>5442.35</v>
      </c>
      <c r="AQ68" s="209">
        <v>5274.27</v>
      </c>
    </row>
    <row r="69" spans="1:43" x14ac:dyDescent="0.2">
      <c r="Q69" s="69" t="s">
        <v>138</v>
      </c>
      <c r="R69" s="209">
        <v>3201.9</v>
      </c>
      <c r="S69" s="209">
        <v>7015.6</v>
      </c>
      <c r="T69" s="209">
        <v>6427.2</v>
      </c>
      <c r="U69" s="209">
        <v>7136.41</v>
      </c>
      <c r="V69" s="209">
        <v>7520.4</v>
      </c>
      <c r="W69" s="209">
        <v>6988</v>
      </c>
      <c r="X69" s="209">
        <v>9153.93</v>
      </c>
      <c r="Y69" s="209">
        <v>9530.42</v>
      </c>
      <c r="Z69" s="209">
        <v>8728.23</v>
      </c>
      <c r="AH69" s="69" t="s">
        <v>136</v>
      </c>
      <c r="AI69" s="209">
        <v>4519.2</v>
      </c>
      <c r="AJ69" s="209">
        <v>5018.7</v>
      </c>
      <c r="AK69" s="209">
        <v>5940.4</v>
      </c>
      <c r="AL69" s="209">
        <v>5059.8999999999996</v>
      </c>
      <c r="AM69" s="209">
        <v>4831.3999999999996</v>
      </c>
      <c r="AN69" s="209">
        <v>4525.1000000000004</v>
      </c>
      <c r="AO69" s="209">
        <v>4145.2</v>
      </c>
      <c r="AP69" s="209">
        <v>5153.3</v>
      </c>
      <c r="AQ69" s="209">
        <v>5029</v>
      </c>
    </row>
    <row r="70" spans="1:43" x14ac:dyDescent="0.2">
      <c r="Q70" s="69" t="s">
        <v>137</v>
      </c>
      <c r="R70" s="209">
        <v>7152.9</v>
      </c>
      <c r="S70" s="209">
        <v>8443.2999999999993</v>
      </c>
      <c r="T70" s="209">
        <v>7832</v>
      </c>
      <c r="U70" s="209">
        <v>6877.62</v>
      </c>
      <c r="V70" s="209">
        <v>8284.81</v>
      </c>
      <c r="W70" s="209">
        <v>6595.49</v>
      </c>
      <c r="X70" s="209">
        <v>7512.61</v>
      </c>
      <c r="Y70" s="209">
        <v>8779.2999999999993</v>
      </c>
      <c r="Z70" s="209">
        <v>8183.51</v>
      </c>
      <c r="AH70" s="69" t="s">
        <v>135</v>
      </c>
      <c r="AI70" s="209">
        <v>20790.099999999999</v>
      </c>
      <c r="AJ70" s="209">
        <v>25949.8</v>
      </c>
      <c r="AK70" s="209">
        <v>25125.4</v>
      </c>
      <c r="AL70" s="209">
        <v>23671.21</v>
      </c>
      <c r="AM70" s="209">
        <v>22710.2</v>
      </c>
      <c r="AN70" s="209">
        <v>22351.8</v>
      </c>
      <c r="AO70" s="209">
        <v>24966.400000000001</v>
      </c>
      <c r="AP70" s="209">
        <v>27711.200000000001</v>
      </c>
      <c r="AQ70" s="209">
        <v>26462.3</v>
      </c>
    </row>
    <row r="71" spans="1:43" x14ac:dyDescent="0.2">
      <c r="M71" s="1"/>
      <c r="Q71" s="69" t="s">
        <v>136</v>
      </c>
      <c r="R71" s="209">
        <v>8220.2000000000007</v>
      </c>
      <c r="S71" s="209">
        <v>9073.5</v>
      </c>
      <c r="T71" s="209">
        <v>10116.799999999999</v>
      </c>
      <c r="U71" s="209">
        <v>8747.7000000000007</v>
      </c>
      <c r="V71" s="209">
        <v>8793.5</v>
      </c>
      <c r="W71" s="209">
        <v>9460.4</v>
      </c>
      <c r="X71" s="209">
        <v>9050.7000000000007</v>
      </c>
      <c r="Y71" s="209">
        <v>9764.4</v>
      </c>
      <c r="Z71" s="209">
        <v>10023</v>
      </c>
      <c r="AH71" s="69" t="s">
        <v>134</v>
      </c>
      <c r="AI71" s="209">
        <v>345.7</v>
      </c>
      <c r="AJ71" s="209">
        <v>342.5</v>
      </c>
      <c r="AK71" s="209">
        <v>342.5</v>
      </c>
      <c r="AL71" s="209">
        <v>327.60000000000002</v>
      </c>
      <c r="AM71" s="209">
        <v>360.2</v>
      </c>
      <c r="AN71" s="209">
        <v>484.7</v>
      </c>
      <c r="AO71" s="209">
        <v>406.8</v>
      </c>
      <c r="AP71" s="209">
        <v>615.5</v>
      </c>
      <c r="AQ71" s="209">
        <v>812.6</v>
      </c>
    </row>
    <row r="72" spans="1:43" x14ac:dyDescent="0.2">
      <c r="C72" s="61"/>
      <c r="D72" s="61">
        <v>2007</v>
      </c>
      <c r="E72" s="61">
        <v>2008</v>
      </c>
      <c r="F72" s="61">
        <v>2009</v>
      </c>
      <c r="G72" s="61">
        <v>2010</v>
      </c>
      <c r="H72" s="61">
        <v>2011</v>
      </c>
      <c r="I72" s="61">
        <v>2012</v>
      </c>
      <c r="J72" s="61">
        <v>2013</v>
      </c>
      <c r="K72" s="61">
        <v>2014</v>
      </c>
      <c r="L72" s="61">
        <v>2015</v>
      </c>
      <c r="M72" s="1"/>
      <c r="Q72" s="69" t="s">
        <v>135</v>
      </c>
      <c r="R72" s="209">
        <v>40632.1</v>
      </c>
      <c r="S72" s="209">
        <v>50104.9</v>
      </c>
      <c r="T72" s="209">
        <v>49748.2</v>
      </c>
      <c r="U72" s="209">
        <v>44069.94</v>
      </c>
      <c r="V72" s="209">
        <v>41960.4</v>
      </c>
      <c r="W72" s="209">
        <v>45441</v>
      </c>
      <c r="X72" s="209">
        <v>47793.2</v>
      </c>
      <c r="Y72" s="209">
        <v>52048.2</v>
      </c>
      <c r="Z72" s="209">
        <v>48917.7</v>
      </c>
      <c r="AH72" s="69" t="s">
        <v>133</v>
      </c>
      <c r="AI72" s="209">
        <v>713.41</v>
      </c>
      <c r="AJ72" s="209">
        <v>992.85</v>
      </c>
      <c r="AK72" s="209">
        <v>690.09</v>
      </c>
      <c r="AL72" s="209">
        <v>669.16</v>
      </c>
      <c r="AM72" s="209">
        <v>929.23</v>
      </c>
      <c r="AN72" s="209">
        <v>707.9</v>
      </c>
      <c r="AO72" s="209">
        <v>545.33000000000004</v>
      </c>
      <c r="AP72" s="209">
        <v>716.95</v>
      </c>
      <c r="AQ72" s="209">
        <v>696.6</v>
      </c>
    </row>
    <row r="73" spans="1:43" x14ac:dyDescent="0.2">
      <c r="C73" s="211" t="s">
        <v>151</v>
      </c>
      <c r="D73" s="212">
        <v>112.05179</v>
      </c>
      <c r="E73" s="212">
        <v>140.78</v>
      </c>
      <c r="F73" s="212">
        <v>129.82207</v>
      </c>
      <c r="G73" s="212">
        <v>127.24706</v>
      </c>
      <c r="H73" s="212">
        <v>130.74614</v>
      </c>
      <c r="I73" s="212">
        <v>125.48564</v>
      </c>
      <c r="J73" s="212">
        <v>135.85874999999999</v>
      </c>
      <c r="K73" s="212">
        <v>149.13245999999998</v>
      </c>
      <c r="L73" s="212">
        <v>152.08918</v>
      </c>
      <c r="Q73" s="69" t="s">
        <v>134</v>
      </c>
      <c r="R73" s="209">
        <v>879.1</v>
      </c>
      <c r="S73" s="209">
        <v>863.8</v>
      </c>
      <c r="T73" s="209">
        <v>873.1</v>
      </c>
      <c r="U73" s="209">
        <v>678</v>
      </c>
      <c r="V73" s="209">
        <v>771.2</v>
      </c>
      <c r="W73" s="209">
        <v>991.2</v>
      </c>
      <c r="X73" s="209">
        <v>975.5</v>
      </c>
      <c r="Y73" s="209">
        <v>1221.5999999999999</v>
      </c>
      <c r="Z73" s="209">
        <v>1535.3</v>
      </c>
      <c r="AH73" s="69" t="s">
        <v>132</v>
      </c>
      <c r="AI73" s="209">
        <v>465.91</v>
      </c>
      <c r="AJ73" s="209">
        <v>525.23</v>
      </c>
      <c r="AK73" s="209">
        <v>500.08</v>
      </c>
      <c r="AL73" s="209">
        <v>447.57</v>
      </c>
      <c r="AM73" s="209">
        <v>463.93</v>
      </c>
      <c r="AN73" s="209">
        <v>476.82</v>
      </c>
      <c r="AO73" s="209">
        <v>568.84</v>
      </c>
      <c r="AP73" s="209">
        <v>612.37</v>
      </c>
      <c r="AQ73" s="209">
        <v>373.96</v>
      </c>
    </row>
    <row r="74" spans="1:43" x14ac:dyDescent="0.2">
      <c r="C74" s="211" t="s">
        <v>104</v>
      </c>
      <c r="D74" s="212">
        <v>58.240230000000004</v>
      </c>
      <c r="E74" s="212">
        <v>65.706229999999991</v>
      </c>
      <c r="F74" s="212">
        <v>62.147510000000004</v>
      </c>
      <c r="G74" s="212">
        <v>53.04119</v>
      </c>
      <c r="H74" s="212">
        <v>51.997120000000002</v>
      </c>
      <c r="I74" s="212">
        <v>54.97222</v>
      </c>
      <c r="J74" s="212">
        <v>60.052169999999997</v>
      </c>
      <c r="K74" s="212">
        <v>60.740480000000005</v>
      </c>
      <c r="L74" s="212">
        <v>61.971839999999993</v>
      </c>
      <c r="Q74" s="69" t="s">
        <v>133</v>
      </c>
      <c r="R74" s="209">
        <v>1997.04</v>
      </c>
      <c r="S74" s="209">
        <v>2461.29</v>
      </c>
      <c r="T74" s="209">
        <v>2063.0300000000002</v>
      </c>
      <c r="U74" s="209">
        <v>2040.32</v>
      </c>
      <c r="V74" s="209">
        <v>2509.42</v>
      </c>
      <c r="W74" s="209">
        <v>2125.1799999999998</v>
      </c>
      <c r="X74" s="209">
        <v>2400.6</v>
      </c>
      <c r="Y74" s="209">
        <v>2597.81</v>
      </c>
      <c r="Z74" s="209">
        <v>2633.55</v>
      </c>
      <c r="AH74" s="69" t="s">
        <v>131</v>
      </c>
      <c r="AI74" s="209">
        <v>5209.2</v>
      </c>
      <c r="AJ74" s="209">
        <v>5646.6</v>
      </c>
      <c r="AK74" s="209">
        <v>3404.6</v>
      </c>
      <c r="AL74" s="209">
        <v>4941.33</v>
      </c>
      <c r="AM74" s="209">
        <v>6876.65</v>
      </c>
      <c r="AN74" s="209">
        <v>4690.33</v>
      </c>
      <c r="AO74" s="209">
        <v>6811.65</v>
      </c>
      <c r="AP74" s="209">
        <v>5645.94</v>
      </c>
      <c r="AQ74" s="209">
        <v>5437.74</v>
      </c>
    </row>
    <row r="75" spans="1:43" x14ac:dyDescent="0.2">
      <c r="C75" s="211" t="s">
        <v>150</v>
      </c>
      <c r="D75" s="212">
        <v>49.623714</v>
      </c>
      <c r="E75" s="212">
        <v>65.412480000000002</v>
      </c>
      <c r="F75" s="212">
        <v>59.578309999999995</v>
      </c>
      <c r="G75" s="212">
        <v>59.156160000000007</v>
      </c>
      <c r="H75" s="212">
        <v>69.980100000000007</v>
      </c>
      <c r="I75" s="212">
        <v>59.240339999999996</v>
      </c>
      <c r="J75" s="212">
        <v>66.424039999999991</v>
      </c>
      <c r="K75" s="212">
        <v>77.244259999999997</v>
      </c>
      <c r="L75" s="212">
        <v>58.97307</v>
      </c>
      <c r="Q75" s="69" t="s">
        <v>132</v>
      </c>
      <c r="R75" s="209">
        <v>3974.37</v>
      </c>
      <c r="S75" s="209">
        <v>5058.75</v>
      </c>
      <c r="T75" s="209">
        <v>4996.18</v>
      </c>
      <c r="U75" s="209">
        <v>4099.66</v>
      </c>
      <c r="V75" s="209">
        <v>4670.95</v>
      </c>
      <c r="W75" s="209">
        <v>4282.21</v>
      </c>
      <c r="X75" s="209">
        <v>4640.24</v>
      </c>
      <c r="Y75" s="209">
        <v>4261.59</v>
      </c>
      <c r="Z75" s="209">
        <v>3613.3</v>
      </c>
      <c r="AH75" s="69" t="s">
        <v>130</v>
      </c>
      <c r="AI75" s="209">
        <v>30779</v>
      </c>
      <c r="AJ75" s="209">
        <v>36900.199999999997</v>
      </c>
      <c r="AK75" s="209">
        <v>36233.4</v>
      </c>
      <c r="AL75" s="209">
        <v>35486.639999999999</v>
      </c>
      <c r="AM75" s="209">
        <v>33970.21</v>
      </c>
      <c r="AN75" s="209">
        <v>35540.83</v>
      </c>
      <c r="AO75" s="209">
        <v>36866.58</v>
      </c>
      <c r="AP75" s="209">
        <v>37501.410000000003</v>
      </c>
      <c r="AQ75" s="209">
        <v>40910.300000000003</v>
      </c>
    </row>
    <row r="76" spans="1:43" x14ac:dyDescent="0.2">
      <c r="C76" s="211" t="s">
        <v>248</v>
      </c>
      <c r="D76" s="212">
        <v>8.8795300000000008</v>
      </c>
      <c r="E76" s="212">
        <v>8.9687000000000001</v>
      </c>
      <c r="F76" s="212">
        <v>8.6674199999999999</v>
      </c>
      <c r="G76" s="212">
        <v>7.4639799999999994</v>
      </c>
      <c r="H76" s="212">
        <v>7.9453399999999998</v>
      </c>
      <c r="I76" s="212">
        <v>7.9276999999999997</v>
      </c>
      <c r="J76" s="212">
        <v>8.4194999999999993</v>
      </c>
      <c r="K76" s="212">
        <v>7.7680800000000003</v>
      </c>
      <c r="L76" s="212">
        <v>7.6065500000000004</v>
      </c>
      <c r="Q76" s="69" t="s">
        <v>131</v>
      </c>
      <c r="R76" s="209">
        <v>24543.7</v>
      </c>
      <c r="S76" s="209">
        <v>24179.7</v>
      </c>
      <c r="T76" s="209">
        <v>17827.3</v>
      </c>
      <c r="U76" s="209">
        <v>19869.150000000001</v>
      </c>
      <c r="V76" s="209">
        <v>22094.52</v>
      </c>
      <c r="W76" s="209">
        <v>17543.12</v>
      </c>
      <c r="X76" s="209">
        <v>25373.439999999999</v>
      </c>
      <c r="Y76" s="209">
        <v>20564.240000000002</v>
      </c>
      <c r="Z76" s="209">
        <v>20140.95</v>
      </c>
      <c r="AH76" s="69" t="s">
        <v>129</v>
      </c>
      <c r="AI76" s="209">
        <v>812.35</v>
      </c>
      <c r="AJ76" s="209">
        <v>849.5</v>
      </c>
      <c r="AK76" s="209">
        <v>930.8</v>
      </c>
      <c r="AL76" s="209">
        <v>674.69</v>
      </c>
      <c r="AM76" s="209">
        <v>770.22</v>
      </c>
      <c r="AN76" s="209">
        <v>993.64</v>
      </c>
      <c r="AO76" s="209">
        <v>994.15</v>
      </c>
      <c r="AP76" s="209">
        <v>643.34</v>
      </c>
      <c r="AQ76" s="209">
        <v>752.98</v>
      </c>
    </row>
    <row r="77" spans="1:43" x14ac:dyDescent="0.2">
      <c r="C77" s="211" t="s">
        <v>106</v>
      </c>
      <c r="D77" s="212">
        <v>7.9655299999999993</v>
      </c>
      <c r="E77" s="212">
        <v>9.5297000000000001</v>
      </c>
      <c r="F77" s="212">
        <v>10.19703</v>
      </c>
      <c r="G77" s="212">
        <v>7.6973400000000005</v>
      </c>
      <c r="H77" s="212">
        <v>7.1390600000000006</v>
      </c>
      <c r="I77" s="212">
        <v>9.0276899999999998</v>
      </c>
      <c r="J77" s="212">
        <v>10.868729999999999</v>
      </c>
      <c r="K77" s="212">
        <v>9.36571</v>
      </c>
      <c r="L77" s="212">
        <v>8.1936900000000001</v>
      </c>
      <c r="Q77" s="69" t="s">
        <v>130</v>
      </c>
      <c r="R77" s="209">
        <v>59469.9</v>
      </c>
      <c r="S77" s="209">
        <v>70246</v>
      </c>
      <c r="T77" s="209">
        <v>69999.899999999994</v>
      </c>
      <c r="U77" s="209">
        <v>65505.66</v>
      </c>
      <c r="V77" s="209">
        <v>63825.48</v>
      </c>
      <c r="W77" s="209">
        <v>68457.75</v>
      </c>
      <c r="X77" s="209">
        <v>67323.34</v>
      </c>
      <c r="Y77" s="209">
        <v>72714.92</v>
      </c>
      <c r="Z77" s="209">
        <v>72633.16</v>
      </c>
      <c r="AH77" s="69" t="s">
        <v>128</v>
      </c>
      <c r="AI77" s="209">
        <v>3247.5</v>
      </c>
      <c r="AJ77" s="209">
        <v>3746.2</v>
      </c>
      <c r="AK77" s="209">
        <v>2692.9</v>
      </c>
      <c r="AL77" s="209">
        <v>2952.8</v>
      </c>
      <c r="AM77" s="209">
        <v>2828.88</v>
      </c>
      <c r="AN77" s="209">
        <v>3494.18</v>
      </c>
      <c r="AO77" s="209">
        <v>3341.78</v>
      </c>
      <c r="AP77" s="209">
        <v>3105.86</v>
      </c>
      <c r="AQ77" s="209">
        <v>2996.13</v>
      </c>
    </row>
    <row r="78" spans="1:43" x14ac:dyDescent="0.2">
      <c r="C78" s="61" t="s">
        <v>108</v>
      </c>
      <c r="D78" s="212">
        <v>26.488375999999988</v>
      </c>
      <c r="E78" s="212">
        <v>29.175160000000034</v>
      </c>
      <c r="F78" s="212">
        <v>30.315339999999967</v>
      </c>
      <c r="G78" s="212">
        <v>29.739329999999988</v>
      </c>
      <c r="H78" s="212">
        <v>23.677080000000018</v>
      </c>
      <c r="I78" s="212">
        <v>26.827579999999987</v>
      </c>
      <c r="J78" s="212">
        <v>26.071290000000037</v>
      </c>
      <c r="K78" s="212">
        <v>27.809639999999956</v>
      </c>
      <c r="L78" s="212">
        <v>28.117640000000016</v>
      </c>
      <c r="Q78" s="69" t="s">
        <v>129</v>
      </c>
      <c r="R78" s="209">
        <v>2534.23</v>
      </c>
      <c r="S78" s="209">
        <v>3725.5</v>
      </c>
      <c r="T78" s="209">
        <v>3441.8</v>
      </c>
      <c r="U78" s="209">
        <v>3007.18</v>
      </c>
      <c r="V78" s="209">
        <v>2827.5</v>
      </c>
      <c r="W78" s="209">
        <v>2686.55</v>
      </c>
      <c r="X78" s="209">
        <v>3187.88</v>
      </c>
      <c r="Y78" s="209">
        <v>2994.8</v>
      </c>
      <c r="Z78" s="209">
        <v>2796.8</v>
      </c>
      <c r="AH78" s="69" t="s">
        <v>127</v>
      </c>
      <c r="AI78" s="209">
        <v>0</v>
      </c>
      <c r="AJ78" s="209">
        <v>0</v>
      </c>
      <c r="AK78" s="209">
        <v>0</v>
      </c>
      <c r="AL78" s="209">
        <v>0</v>
      </c>
      <c r="AM78" s="209">
        <v>0</v>
      </c>
      <c r="AN78" s="209">
        <v>0</v>
      </c>
      <c r="AO78" s="209">
        <v>0</v>
      </c>
      <c r="AP78" s="209">
        <v>0</v>
      </c>
      <c r="AQ78" s="209">
        <v>0</v>
      </c>
    </row>
    <row r="79" spans="1:43" x14ac:dyDescent="0.2">
      <c r="Q79" s="69" t="s">
        <v>128</v>
      </c>
      <c r="R79" s="209">
        <v>20303.7</v>
      </c>
      <c r="S79" s="209">
        <v>21847.93</v>
      </c>
      <c r="T79" s="209">
        <v>17562.91</v>
      </c>
      <c r="U79" s="209">
        <v>20960.330000000002</v>
      </c>
      <c r="V79" s="209">
        <v>17923.47</v>
      </c>
      <c r="W79" s="209">
        <v>18958.759999999998</v>
      </c>
      <c r="X79" s="209">
        <v>18212.330000000002</v>
      </c>
      <c r="Y79" s="209">
        <v>19412.82</v>
      </c>
      <c r="Z79" s="209">
        <v>17553.099999999999</v>
      </c>
      <c r="AH79" s="69" t="s">
        <v>126</v>
      </c>
      <c r="AI79" s="209">
        <v>807.3</v>
      </c>
      <c r="AJ79" s="209">
        <v>989.6</v>
      </c>
      <c r="AK79" s="209">
        <v>1036.4000000000001</v>
      </c>
      <c r="AL79" s="209">
        <v>989.4</v>
      </c>
      <c r="AM79" s="209">
        <v>939.5</v>
      </c>
      <c r="AN79" s="209">
        <v>1539.8</v>
      </c>
      <c r="AO79" s="209">
        <v>1435</v>
      </c>
      <c r="AP79" s="209">
        <v>1467.5</v>
      </c>
      <c r="AQ79" s="209">
        <v>2250.1</v>
      </c>
    </row>
    <row r="80" spans="1:43" x14ac:dyDescent="0.2">
      <c r="C80" s="61"/>
      <c r="Q80" s="69" t="s">
        <v>127</v>
      </c>
      <c r="R80" s="209">
        <v>63.53</v>
      </c>
      <c r="S80" s="209">
        <v>6.34</v>
      </c>
      <c r="T80" s="209">
        <v>56.82</v>
      </c>
      <c r="U80" s="209">
        <v>65.73</v>
      </c>
      <c r="V80" s="209">
        <v>70.2</v>
      </c>
      <c r="W80" s="209">
        <v>90.75</v>
      </c>
      <c r="X80" s="209">
        <v>51.92</v>
      </c>
      <c r="Y80" s="209">
        <v>7.36</v>
      </c>
      <c r="Z80" s="209">
        <v>88.13</v>
      </c>
      <c r="AH80" s="69" t="s">
        <v>125</v>
      </c>
      <c r="AI80" s="209">
        <v>1390.7</v>
      </c>
      <c r="AJ80" s="209">
        <v>1722.5</v>
      </c>
      <c r="AK80" s="209">
        <v>2100.1999999999998</v>
      </c>
      <c r="AL80" s="209">
        <v>1710.4</v>
      </c>
      <c r="AM80" s="209">
        <v>1869.3</v>
      </c>
      <c r="AN80" s="209">
        <v>2998.9</v>
      </c>
      <c r="AO80" s="209">
        <v>2871.3</v>
      </c>
      <c r="AP80" s="209">
        <v>3230.6</v>
      </c>
      <c r="AQ80" s="209">
        <v>4380.33</v>
      </c>
    </row>
    <row r="81" spans="3:43" x14ac:dyDescent="0.2">
      <c r="C81" s="211" t="s">
        <v>151</v>
      </c>
      <c r="D81" s="59">
        <v>112051.79</v>
      </c>
      <c r="E81" s="59">
        <v>140780</v>
      </c>
      <c r="F81" s="59">
        <v>129822.07</v>
      </c>
      <c r="G81" s="59">
        <v>127247.06</v>
      </c>
      <c r="H81" s="59">
        <v>130746.14</v>
      </c>
      <c r="I81" s="59">
        <v>125485.64</v>
      </c>
      <c r="J81" s="59">
        <v>135858.75</v>
      </c>
      <c r="K81" s="59">
        <v>149132.46</v>
      </c>
      <c r="L81" s="59">
        <v>152089.18</v>
      </c>
      <c r="Q81" s="69" t="s">
        <v>126</v>
      </c>
      <c r="R81" s="209">
        <v>1535.2</v>
      </c>
      <c r="S81" s="209">
        <v>1689.4</v>
      </c>
      <c r="T81" s="209">
        <v>1663.1</v>
      </c>
      <c r="U81" s="209">
        <v>1435.5</v>
      </c>
      <c r="V81" s="209">
        <v>1412</v>
      </c>
      <c r="W81" s="209">
        <v>2124.5</v>
      </c>
      <c r="X81" s="209">
        <v>1948.7</v>
      </c>
      <c r="Y81" s="209">
        <v>2227.1999999999998</v>
      </c>
      <c r="Z81" s="209">
        <v>3021.5</v>
      </c>
      <c r="AH81" s="69" t="s">
        <v>124</v>
      </c>
      <c r="AI81" s="209">
        <v>70.5</v>
      </c>
      <c r="AJ81" s="209">
        <v>97.2</v>
      </c>
      <c r="AK81" s="209">
        <v>90.9</v>
      </c>
      <c r="AL81" s="209">
        <v>83.47</v>
      </c>
      <c r="AM81" s="209">
        <v>76.84</v>
      </c>
      <c r="AN81" s="209">
        <v>79.2</v>
      </c>
      <c r="AO81" s="209">
        <v>91.06</v>
      </c>
      <c r="AP81" s="209">
        <v>77.94</v>
      </c>
      <c r="AQ81" s="209">
        <v>91.06</v>
      </c>
    </row>
    <row r="82" spans="3:43" x14ac:dyDescent="0.2">
      <c r="C82" s="211" t="s">
        <v>104</v>
      </c>
      <c r="D82" s="1">
        <v>58240.23</v>
      </c>
      <c r="E82" s="1">
        <v>65706.23</v>
      </c>
      <c r="F82" s="1">
        <v>62147.51</v>
      </c>
      <c r="G82" s="1">
        <v>53041.19</v>
      </c>
      <c r="H82" s="1">
        <v>51997.120000000003</v>
      </c>
      <c r="I82" s="1">
        <v>54972.22</v>
      </c>
      <c r="J82" s="1">
        <v>60052.17</v>
      </c>
      <c r="K82" s="1">
        <v>60740.480000000003</v>
      </c>
      <c r="L82" s="1">
        <v>61971.839999999997</v>
      </c>
      <c r="Q82" s="69" t="s">
        <v>125</v>
      </c>
      <c r="R82" s="209">
        <v>3017</v>
      </c>
      <c r="S82" s="209">
        <v>3421.9</v>
      </c>
      <c r="T82" s="209">
        <v>3806.6</v>
      </c>
      <c r="U82" s="209">
        <v>2796.7</v>
      </c>
      <c r="V82" s="209">
        <v>3225.9</v>
      </c>
      <c r="W82" s="209">
        <v>4656.6000000000004</v>
      </c>
      <c r="X82" s="209">
        <v>4474.8</v>
      </c>
      <c r="Y82" s="209">
        <v>5123.2</v>
      </c>
      <c r="Z82" s="209">
        <v>6066.71</v>
      </c>
      <c r="AH82" s="69" t="s">
        <v>123</v>
      </c>
      <c r="AI82" s="209">
        <v>3957.5</v>
      </c>
      <c r="AJ82" s="209">
        <v>5594.2</v>
      </c>
      <c r="AK82" s="209">
        <v>4371.3999999999996</v>
      </c>
      <c r="AL82" s="209">
        <v>3701.03</v>
      </c>
      <c r="AM82" s="209">
        <v>4056.73</v>
      </c>
      <c r="AN82" s="209">
        <v>3965.36</v>
      </c>
      <c r="AO82" s="209">
        <v>4993.45</v>
      </c>
      <c r="AP82" s="209">
        <v>5194.66</v>
      </c>
      <c r="AQ82" s="209">
        <v>5237.57</v>
      </c>
    </row>
    <row r="83" spans="3:43" x14ac:dyDescent="0.2">
      <c r="C83" s="211" t="s">
        <v>150</v>
      </c>
      <c r="D83" s="1">
        <v>49623.714</v>
      </c>
      <c r="E83" s="1">
        <v>65412.480000000003</v>
      </c>
      <c r="F83" s="1">
        <v>59578.31</v>
      </c>
      <c r="G83" s="1">
        <v>59156.160000000003</v>
      </c>
      <c r="H83" s="1">
        <v>69980.100000000006</v>
      </c>
      <c r="I83" s="1">
        <v>59240.34</v>
      </c>
      <c r="J83" s="1">
        <v>66424.039999999994</v>
      </c>
      <c r="K83" s="1">
        <v>77244.259999999995</v>
      </c>
      <c r="L83" s="1">
        <v>58973.07</v>
      </c>
      <c r="Q83" s="69" t="s">
        <v>124</v>
      </c>
      <c r="R83" s="209">
        <v>148.4</v>
      </c>
      <c r="S83" s="209">
        <v>189.7</v>
      </c>
      <c r="T83" s="209">
        <v>188.6</v>
      </c>
      <c r="U83" s="209">
        <v>166.19</v>
      </c>
      <c r="V83" s="209">
        <v>149.59</v>
      </c>
      <c r="W83" s="209">
        <v>153.43</v>
      </c>
      <c r="X83" s="209">
        <v>173.3</v>
      </c>
      <c r="Y83" s="209">
        <v>168.56</v>
      </c>
      <c r="Z83" s="209">
        <v>176.52</v>
      </c>
      <c r="AH83" s="69" t="s">
        <v>122</v>
      </c>
      <c r="AI83" s="209">
        <v>0</v>
      </c>
      <c r="AJ83" s="209">
        <v>0</v>
      </c>
      <c r="AK83" s="209">
        <v>0</v>
      </c>
      <c r="AL83" s="209">
        <v>0</v>
      </c>
      <c r="AM83" s="209">
        <v>0</v>
      </c>
      <c r="AN83" s="209">
        <v>0</v>
      </c>
      <c r="AO83" s="209">
        <v>0</v>
      </c>
      <c r="AP83" s="209">
        <v>0</v>
      </c>
      <c r="AQ83" s="209">
        <v>0</v>
      </c>
    </row>
    <row r="84" spans="3:43" x14ac:dyDescent="0.2">
      <c r="C84" s="211" t="s">
        <v>248</v>
      </c>
      <c r="D84" s="1">
        <v>8879.5300000000007</v>
      </c>
      <c r="E84" s="1">
        <v>8968.7000000000007</v>
      </c>
      <c r="F84" s="1">
        <v>8667.42</v>
      </c>
      <c r="G84" s="1">
        <v>7463.98</v>
      </c>
      <c r="H84" s="1">
        <v>7945.34</v>
      </c>
      <c r="I84" s="1">
        <v>7927.7</v>
      </c>
      <c r="J84" s="1">
        <v>8419.5</v>
      </c>
      <c r="K84" s="1">
        <v>7768.08</v>
      </c>
      <c r="L84" s="1">
        <v>7606.55</v>
      </c>
      <c r="Q84" s="69" t="s">
        <v>123</v>
      </c>
      <c r="R84" s="209">
        <v>9652.9</v>
      </c>
      <c r="S84" s="209">
        <v>16840.599999999999</v>
      </c>
      <c r="T84" s="209">
        <v>13590.4</v>
      </c>
      <c r="U84" s="209">
        <v>12262</v>
      </c>
      <c r="V84" s="209">
        <v>13678.21</v>
      </c>
      <c r="W84" s="209">
        <v>10372.74</v>
      </c>
      <c r="X84" s="209">
        <v>13609.91</v>
      </c>
      <c r="Y84" s="209">
        <v>16613.38</v>
      </c>
      <c r="Z84" s="209">
        <v>14145.17</v>
      </c>
      <c r="AH84" s="69" t="s">
        <v>121</v>
      </c>
      <c r="AI84" s="209">
        <v>1018.4</v>
      </c>
      <c r="AJ84" s="209">
        <v>1366.2</v>
      </c>
      <c r="AK84" s="209">
        <v>1402</v>
      </c>
      <c r="AL84" s="209">
        <v>1370</v>
      </c>
      <c r="AM84" s="209">
        <v>1175</v>
      </c>
      <c r="AN84" s="209">
        <v>1302</v>
      </c>
      <c r="AO84" s="209">
        <v>1335</v>
      </c>
      <c r="AP84" s="209">
        <v>1304</v>
      </c>
      <c r="AQ84" s="209">
        <v>1287.78</v>
      </c>
    </row>
    <row r="85" spans="3:43" x14ac:dyDescent="0.2">
      <c r="C85" s="211" t="s">
        <v>106</v>
      </c>
      <c r="D85" s="1">
        <v>7965.53</v>
      </c>
      <c r="E85" s="1">
        <v>9529.7000000000007</v>
      </c>
      <c r="F85" s="1">
        <v>10197.030000000001</v>
      </c>
      <c r="G85" s="1">
        <v>7697.34</v>
      </c>
      <c r="H85" s="1">
        <v>7139.06</v>
      </c>
      <c r="I85" s="1">
        <v>9027.69</v>
      </c>
      <c r="J85" s="1">
        <v>10868.73</v>
      </c>
      <c r="K85" s="1">
        <v>9365.7099999999991</v>
      </c>
      <c r="L85" s="1">
        <v>8193.69</v>
      </c>
      <c r="Q85" s="69" t="s">
        <v>122</v>
      </c>
      <c r="R85" s="209">
        <v>0</v>
      </c>
      <c r="S85" s="209">
        <v>0</v>
      </c>
      <c r="T85" s="209">
        <v>0</v>
      </c>
      <c r="U85" s="209">
        <v>0</v>
      </c>
      <c r="V85" s="209">
        <v>0</v>
      </c>
      <c r="W85" s="209">
        <v>0</v>
      </c>
      <c r="X85" s="209">
        <v>0</v>
      </c>
      <c r="Y85" s="209">
        <v>0</v>
      </c>
      <c r="Z85" s="209">
        <v>0</v>
      </c>
      <c r="AH85" s="69" t="s">
        <v>120</v>
      </c>
      <c r="AI85" s="209">
        <v>1346.1</v>
      </c>
      <c r="AJ85" s="209">
        <v>1598.4</v>
      </c>
      <c r="AK85" s="209">
        <v>1456.7</v>
      </c>
      <c r="AL85" s="209">
        <v>1439.07</v>
      </c>
      <c r="AM85" s="209">
        <v>1703.84</v>
      </c>
      <c r="AN85" s="209">
        <v>1231.82</v>
      </c>
      <c r="AO85" s="209">
        <v>1534.57</v>
      </c>
      <c r="AP85" s="209">
        <v>1737.16</v>
      </c>
      <c r="AQ85" s="209">
        <v>1637.26</v>
      </c>
    </row>
    <row r="86" spans="3:43" x14ac:dyDescent="0.2">
      <c r="C86" s="61" t="s">
        <v>108</v>
      </c>
      <c r="D86" s="156">
        <f>R67-SUM(D81:D85)</f>
        <v>26488.375999999989</v>
      </c>
      <c r="E86" s="156">
        <f t="shared" ref="E86:L86" si="6">S67-SUM(E81:E85)</f>
        <v>29175.160000000033</v>
      </c>
      <c r="F86" s="156">
        <f t="shared" si="6"/>
        <v>30315.339999999967</v>
      </c>
      <c r="G86" s="156">
        <f t="shared" si="6"/>
        <v>29739.329999999987</v>
      </c>
      <c r="H86" s="156">
        <f t="shared" si="6"/>
        <v>23677.080000000016</v>
      </c>
      <c r="I86" s="156">
        <f t="shared" si="6"/>
        <v>26827.579999999987</v>
      </c>
      <c r="J86" s="156">
        <f t="shared" si="6"/>
        <v>26071.290000000037</v>
      </c>
      <c r="K86" s="156">
        <f t="shared" si="6"/>
        <v>27809.639999999956</v>
      </c>
      <c r="L86" s="156">
        <f t="shared" si="6"/>
        <v>28117.640000000014</v>
      </c>
      <c r="Q86" s="69" t="s">
        <v>121</v>
      </c>
      <c r="R86" s="209">
        <v>1622.6</v>
      </c>
      <c r="S86" s="209">
        <v>2062.6</v>
      </c>
      <c r="T86" s="209">
        <v>2088.8000000000002</v>
      </c>
      <c r="U86" s="209">
        <v>1887</v>
      </c>
      <c r="V86" s="209">
        <v>1685</v>
      </c>
      <c r="W86" s="209">
        <v>1826</v>
      </c>
      <c r="X86" s="209">
        <v>1823</v>
      </c>
      <c r="Y86" s="209">
        <v>1767</v>
      </c>
      <c r="Z86" s="209">
        <v>1706.47</v>
      </c>
      <c r="AH86" s="69" t="s">
        <v>119</v>
      </c>
      <c r="AI86" s="209">
        <v>8317.2999999999993</v>
      </c>
      <c r="AJ86" s="209">
        <v>9274.9</v>
      </c>
      <c r="AK86" s="209">
        <v>9789.9</v>
      </c>
      <c r="AL86" s="209">
        <v>9408.1</v>
      </c>
      <c r="AM86" s="209">
        <v>9339.2000000000007</v>
      </c>
      <c r="AN86" s="209">
        <v>8607.6</v>
      </c>
      <c r="AO86" s="209">
        <v>9485.2000000000007</v>
      </c>
      <c r="AP86" s="209">
        <v>11628.7</v>
      </c>
      <c r="AQ86" s="209">
        <v>10957.8</v>
      </c>
    </row>
    <row r="87" spans="3:43" x14ac:dyDescent="0.2">
      <c r="C87" s="1"/>
      <c r="D87" s="1"/>
      <c r="E87" s="1"/>
      <c r="F87" s="1"/>
      <c r="G87" s="1"/>
      <c r="H87" s="1"/>
      <c r="I87" s="1"/>
      <c r="J87" s="1"/>
      <c r="K87" s="1"/>
      <c r="L87" s="1"/>
      <c r="Q87" s="69" t="s">
        <v>120</v>
      </c>
      <c r="R87" s="209">
        <v>4757.8999999999996</v>
      </c>
      <c r="S87" s="209">
        <v>5747.8</v>
      </c>
      <c r="T87" s="209">
        <v>5144.2</v>
      </c>
      <c r="U87" s="209">
        <v>4817.87</v>
      </c>
      <c r="V87" s="209">
        <v>5704.27</v>
      </c>
      <c r="W87" s="209">
        <v>4875.88</v>
      </c>
      <c r="X87" s="209">
        <v>4590.1499999999996</v>
      </c>
      <c r="Y87" s="209">
        <v>5710.27</v>
      </c>
      <c r="Z87" s="209">
        <v>4843.8</v>
      </c>
      <c r="AH87" s="69" t="s">
        <v>118</v>
      </c>
      <c r="AI87" s="209">
        <v>99.76</v>
      </c>
      <c r="AJ87" s="209">
        <v>196.34</v>
      </c>
      <c r="AK87" s="209">
        <v>103.77</v>
      </c>
      <c r="AL87" s="209">
        <v>66.959999999999994</v>
      </c>
      <c r="AM87" s="209">
        <v>47.1</v>
      </c>
      <c r="AN87" s="209">
        <v>54.72</v>
      </c>
      <c r="AO87" s="209">
        <v>89.34</v>
      </c>
      <c r="AP87" s="209">
        <v>94.96</v>
      </c>
      <c r="AQ87" s="209">
        <v>74.489999999999995</v>
      </c>
    </row>
    <row r="88" spans="3:43" x14ac:dyDescent="0.2">
      <c r="C88" s="1"/>
      <c r="D88" s="1"/>
      <c r="E88" s="1"/>
      <c r="F88" s="1"/>
      <c r="G88" s="1"/>
      <c r="H88" s="1"/>
      <c r="I88" s="1"/>
      <c r="J88" s="1"/>
      <c r="K88" s="1"/>
      <c r="L88" s="1"/>
      <c r="Q88" s="69" t="s">
        <v>119</v>
      </c>
      <c r="R88" s="209">
        <v>27142.799999999999</v>
      </c>
      <c r="S88" s="209">
        <v>27664.3</v>
      </c>
      <c r="T88" s="209">
        <v>29826.6</v>
      </c>
      <c r="U88" s="209">
        <v>27228.1</v>
      </c>
      <c r="V88" s="209">
        <v>26767.4</v>
      </c>
      <c r="W88" s="209">
        <v>28543.8</v>
      </c>
      <c r="X88" s="209">
        <v>28455.1</v>
      </c>
      <c r="Y88" s="209">
        <v>31945.4</v>
      </c>
      <c r="Z88" s="209">
        <v>28002.7</v>
      </c>
      <c r="AH88" s="69" t="s">
        <v>117</v>
      </c>
      <c r="AI88" s="209">
        <v>3043.17</v>
      </c>
      <c r="AJ88" s="209">
        <v>7176.03</v>
      </c>
      <c r="AK88" s="209">
        <v>5186.74</v>
      </c>
      <c r="AL88" s="209">
        <v>5783.57</v>
      </c>
      <c r="AM88" s="209">
        <v>7116.93</v>
      </c>
      <c r="AN88" s="209">
        <v>5275.63</v>
      </c>
      <c r="AO88" s="209">
        <v>7283.62</v>
      </c>
      <c r="AP88" s="209">
        <v>7565.41</v>
      </c>
      <c r="AQ88" s="209">
        <v>7954.51</v>
      </c>
    </row>
    <row r="89" spans="3:43" x14ac:dyDescent="0.2">
      <c r="Q89" s="69" t="s">
        <v>118</v>
      </c>
      <c r="R89" s="209">
        <v>1066.8399999999999</v>
      </c>
      <c r="S89" s="209">
        <v>1313.19</v>
      </c>
      <c r="T89" s="209">
        <v>1119.83</v>
      </c>
      <c r="U89" s="209">
        <v>1020.52</v>
      </c>
      <c r="V89" s="209">
        <v>1158.46</v>
      </c>
      <c r="W89" s="209">
        <v>1178.9000000000001</v>
      </c>
      <c r="X89" s="209">
        <v>1363.56</v>
      </c>
      <c r="Y89" s="209">
        <v>1334.49</v>
      </c>
      <c r="Z89" s="209">
        <v>1241.32</v>
      </c>
      <c r="AH89" s="69" t="s">
        <v>116</v>
      </c>
      <c r="AI89" s="209">
        <v>133.34</v>
      </c>
      <c r="AJ89" s="209">
        <v>160.30000000000001</v>
      </c>
      <c r="AK89" s="209">
        <v>136.9</v>
      </c>
      <c r="AL89" s="209">
        <v>153.47999999999999</v>
      </c>
      <c r="AM89" s="209">
        <v>153.58000000000001</v>
      </c>
      <c r="AN89" s="209">
        <v>188.07</v>
      </c>
      <c r="AO89" s="209">
        <v>138.24</v>
      </c>
      <c r="AP89" s="209">
        <v>173.24</v>
      </c>
      <c r="AQ89" s="209">
        <v>157.06</v>
      </c>
    </row>
    <row r="90" spans="3:43" x14ac:dyDescent="0.2">
      <c r="Q90" s="69" t="s">
        <v>117</v>
      </c>
      <c r="R90" s="209">
        <v>7814.83</v>
      </c>
      <c r="S90" s="209">
        <v>16826.439999999999</v>
      </c>
      <c r="T90" s="209">
        <v>14872.95</v>
      </c>
      <c r="U90" s="209">
        <v>16712.88</v>
      </c>
      <c r="V90" s="209">
        <v>20842.16</v>
      </c>
      <c r="W90" s="209">
        <v>12824.14</v>
      </c>
      <c r="X90" s="209">
        <v>20897.080000000002</v>
      </c>
      <c r="Y90" s="209">
        <v>22070.74</v>
      </c>
      <c r="Z90" s="209">
        <v>19286.240000000002</v>
      </c>
      <c r="AH90" s="69" t="s">
        <v>115</v>
      </c>
      <c r="AI90" s="209">
        <v>1366.2</v>
      </c>
      <c r="AJ90" s="209">
        <v>1784.4</v>
      </c>
      <c r="AK90" s="209">
        <v>1501.3</v>
      </c>
      <c r="AL90" s="209">
        <v>1111.8800000000001</v>
      </c>
      <c r="AM90" s="209">
        <v>1578.7</v>
      </c>
      <c r="AN90" s="209">
        <v>1246.69</v>
      </c>
      <c r="AO90" s="209">
        <v>1636.58</v>
      </c>
      <c r="AP90" s="209">
        <v>2020.32</v>
      </c>
      <c r="AQ90" s="209">
        <v>1968.84</v>
      </c>
    </row>
    <row r="91" spans="3:43" x14ac:dyDescent="0.2">
      <c r="Q91" s="69" t="s">
        <v>116</v>
      </c>
      <c r="R91" s="209">
        <v>531.89</v>
      </c>
      <c r="S91" s="209">
        <v>579.64</v>
      </c>
      <c r="T91" s="209">
        <v>532.84</v>
      </c>
      <c r="U91" s="209">
        <v>568.85</v>
      </c>
      <c r="V91" s="209">
        <v>607.79999999999995</v>
      </c>
      <c r="W91" s="209">
        <v>576.41</v>
      </c>
      <c r="X91" s="209">
        <v>457.34</v>
      </c>
      <c r="Y91" s="209">
        <v>649.05999999999995</v>
      </c>
      <c r="Z91" s="209">
        <v>624.04999999999995</v>
      </c>
      <c r="AH91" s="69" t="s">
        <v>114</v>
      </c>
      <c r="AI91" s="209">
        <v>796.8</v>
      </c>
      <c r="AJ91" s="209">
        <v>787.5</v>
      </c>
      <c r="AK91" s="209">
        <v>887</v>
      </c>
      <c r="AL91" s="209">
        <v>724.4</v>
      </c>
      <c r="AM91" s="209">
        <v>974.8</v>
      </c>
      <c r="AN91" s="209">
        <v>887.1</v>
      </c>
      <c r="AO91" s="209">
        <v>869.4</v>
      </c>
      <c r="AP91" s="209">
        <v>1088.2</v>
      </c>
      <c r="AQ91" s="209">
        <v>992.1</v>
      </c>
    </row>
    <row r="92" spans="3:43" x14ac:dyDescent="0.2">
      <c r="Q92" s="69" t="s">
        <v>115</v>
      </c>
      <c r="R92" s="209">
        <v>2793.2</v>
      </c>
      <c r="S92" s="209">
        <v>4137</v>
      </c>
      <c r="T92" s="209">
        <v>3330</v>
      </c>
      <c r="U92" s="209">
        <v>2571.2399999999998</v>
      </c>
      <c r="V92" s="209">
        <v>3714.1</v>
      </c>
      <c r="W92" s="209">
        <v>3035.81</v>
      </c>
      <c r="X92" s="209">
        <v>3411.96</v>
      </c>
      <c r="Y92" s="209">
        <v>4708.34</v>
      </c>
      <c r="Z92" s="209">
        <v>3805.71</v>
      </c>
      <c r="AH92" s="69" t="s">
        <v>113</v>
      </c>
      <c r="AI92" s="209">
        <v>2255.6999999999998</v>
      </c>
      <c r="AJ92" s="209">
        <v>2202.1999999999998</v>
      </c>
      <c r="AK92" s="209">
        <v>2277.9</v>
      </c>
      <c r="AL92" s="209">
        <v>2143</v>
      </c>
      <c r="AM92" s="209">
        <v>2226.6999999999998</v>
      </c>
      <c r="AN92" s="209">
        <v>2289.3000000000002</v>
      </c>
      <c r="AO92" s="209">
        <v>1868.6</v>
      </c>
      <c r="AP92" s="209">
        <v>3086.4</v>
      </c>
      <c r="AQ92" s="209">
        <v>3300.4</v>
      </c>
    </row>
    <row r="93" spans="3:43" x14ac:dyDescent="0.2">
      <c r="Q93" s="69" t="s">
        <v>114</v>
      </c>
      <c r="R93" s="209">
        <v>4137.3</v>
      </c>
      <c r="S93" s="209">
        <v>4229.1000000000004</v>
      </c>
      <c r="T93" s="209">
        <v>4260.8999999999996</v>
      </c>
      <c r="U93" s="209">
        <v>2989.3</v>
      </c>
      <c r="V93" s="209">
        <v>3667.8</v>
      </c>
      <c r="W93" s="209">
        <v>3658.7</v>
      </c>
      <c r="X93" s="209">
        <v>4062.8</v>
      </c>
      <c r="Y93" s="209">
        <v>4127.8</v>
      </c>
      <c r="Z93" s="209">
        <v>3682.8</v>
      </c>
      <c r="AH93" s="69" t="s">
        <v>112</v>
      </c>
      <c r="AI93" s="209">
        <v>13137</v>
      </c>
      <c r="AJ93" s="209">
        <v>17227</v>
      </c>
      <c r="AK93" s="209">
        <v>14076</v>
      </c>
      <c r="AL93" s="209">
        <v>14878</v>
      </c>
      <c r="AM93" s="209">
        <v>15257</v>
      </c>
      <c r="AN93" s="209">
        <v>13261</v>
      </c>
      <c r="AO93" s="209">
        <v>11921</v>
      </c>
      <c r="AP93" s="209">
        <v>16606</v>
      </c>
      <c r="AQ93" s="209">
        <v>16444</v>
      </c>
    </row>
    <row r="94" spans="3:43" x14ac:dyDescent="0.2">
      <c r="Q94" s="69" t="s">
        <v>113</v>
      </c>
      <c r="R94" s="209">
        <v>5066.8</v>
      </c>
      <c r="S94" s="209">
        <v>5201.2</v>
      </c>
      <c r="T94" s="209">
        <v>5250.2</v>
      </c>
      <c r="U94" s="209">
        <v>4286.8</v>
      </c>
      <c r="V94" s="209">
        <v>4646.3999999999996</v>
      </c>
      <c r="W94" s="209">
        <v>5070.6000000000004</v>
      </c>
      <c r="X94" s="209">
        <v>4992.6000000000004</v>
      </c>
      <c r="Y94" s="209">
        <v>5782.5</v>
      </c>
      <c r="Z94" s="209">
        <v>6168.8</v>
      </c>
      <c r="AH94" s="69" t="s">
        <v>201</v>
      </c>
      <c r="AI94" s="210" t="s">
        <v>110</v>
      </c>
      <c r="AJ94" s="210" t="s">
        <v>110</v>
      </c>
      <c r="AK94" s="210" t="s">
        <v>110</v>
      </c>
      <c r="AL94" s="210" t="s">
        <v>110</v>
      </c>
      <c r="AM94" s="209">
        <v>0.1</v>
      </c>
      <c r="AN94" s="209">
        <v>0</v>
      </c>
      <c r="AO94" s="210" t="s">
        <v>110</v>
      </c>
      <c r="AP94" s="210" t="s">
        <v>110</v>
      </c>
      <c r="AQ94" s="209">
        <v>0</v>
      </c>
    </row>
    <row r="95" spans="3:43" x14ac:dyDescent="0.2">
      <c r="Q95" s="69" t="s">
        <v>112</v>
      </c>
      <c r="R95" s="209">
        <v>19045</v>
      </c>
      <c r="S95" s="209">
        <v>24282</v>
      </c>
      <c r="T95" s="209">
        <v>21618</v>
      </c>
      <c r="U95" s="209">
        <v>20946</v>
      </c>
      <c r="V95" s="209">
        <v>21485</v>
      </c>
      <c r="W95" s="209">
        <v>19515</v>
      </c>
      <c r="X95" s="209">
        <v>20022</v>
      </c>
      <c r="Y95" s="209">
        <v>24525</v>
      </c>
      <c r="Z95" s="209">
        <v>24735</v>
      </c>
      <c r="AH95" s="69" t="s">
        <v>202</v>
      </c>
      <c r="AI95" s="210" t="s">
        <v>110</v>
      </c>
      <c r="AJ95" s="210" t="s">
        <v>110</v>
      </c>
      <c r="AK95" s="210" t="s">
        <v>110</v>
      </c>
      <c r="AL95" s="210" t="s">
        <v>110</v>
      </c>
      <c r="AM95" s="210" t="s">
        <v>110</v>
      </c>
      <c r="AN95" s="210" t="s">
        <v>110</v>
      </c>
      <c r="AO95" s="210" t="s">
        <v>110</v>
      </c>
      <c r="AP95" s="210" t="s">
        <v>110</v>
      </c>
      <c r="AQ95" s="210" t="s">
        <v>110</v>
      </c>
    </row>
    <row r="96" spans="3:43" x14ac:dyDescent="0.2">
      <c r="Q96" s="69" t="s">
        <v>201</v>
      </c>
      <c r="R96" s="210" t="s">
        <v>110</v>
      </c>
      <c r="S96" s="210" t="s">
        <v>110</v>
      </c>
      <c r="T96" s="210" t="s">
        <v>110</v>
      </c>
      <c r="U96" s="210" t="s">
        <v>110</v>
      </c>
      <c r="V96" s="209">
        <v>9.6</v>
      </c>
      <c r="W96" s="209">
        <v>16.2</v>
      </c>
      <c r="X96" s="210" t="s">
        <v>110</v>
      </c>
      <c r="Y96" s="210" t="s">
        <v>110</v>
      </c>
      <c r="Z96" s="209">
        <v>0</v>
      </c>
      <c r="AH96" s="69" t="s">
        <v>199</v>
      </c>
      <c r="AI96" s="209">
        <v>401.1</v>
      </c>
      <c r="AJ96" s="209">
        <v>460</v>
      </c>
      <c r="AK96" s="210" t="s">
        <v>110</v>
      </c>
      <c r="AL96" s="209">
        <v>331</v>
      </c>
      <c r="AM96" s="209">
        <v>285</v>
      </c>
      <c r="AN96" s="209">
        <v>275</v>
      </c>
      <c r="AO96" s="209">
        <v>213</v>
      </c>
      <c r="AP96" s="209">
        <v>388.4</v>
      </c>
      <c r="AQ96" s="209">
        <v>478</v>
      </c>
    </row>
    <row r="97" spans="11:43" x14ac:dyDescent="0.2">
      <c r="Q97" s="69" t="s">
        <v>202</v>
      </c>
      <c r="R97" s="210" t="s">
        <v>110</v>
      </c>
      <c r="S97" s="210" t="s">
        <v>110</v>
      </c>
      <c r="T97" s="210" t="s">
        <v>110</v>
      </c>
      <c r="U97" s="210" t="s">
        <v>110</v>
      </c>
      <c r="V97" s="210" t="s">
        <v>110</v>
      </c>
      <c r="W97" s="210" t="s">
        <v>110</v>
      </c>
      <c r="X97" s="210" t="s">
        <v>110</v>
      </c>
      <c r="Y97" s="210" t="s">
        <v>110</v>
      </c>
      <c r="Z97" s="210" t="s">
        <v>110</v>
      </c>
      <c r="AH97" s="69" t="s">
        <v>178</v>
      </c>
      <c r="AI97" s="209">
        <v>540.5</v>
      </c>
      <c r="AJ97" s="209">
        <v>545.20000000000005</v>
      </c>
      <c r="AK97" s="209">
        <v>549.70000000000005</v>
      </c>
      <c r="AL97" s="209">
        <v>523.88</v>
      </c>
      <c r="AM97" s="209">
        <v>552.97</v>
      </c>
      <c r="AN97" s="209">
        <v>512.16</v>
      </c>
      <c r="AO97" s="209">
        <v>481.64</v>
      </c>
      <c r="AP97" s="209">
        <v>550.66999999999996</v>
      </c>
      <c r="AQ97" s="209">
        <v>0.13</v>
      </c>
    </row>
    <row r="98" spans="11:43" x14ac:dyDescent="0.2">
      <c r="Q98" s="69" t="s">
        <v>199</v>
      </c>
      <c r="R98" s="209">
        <v>1202.4000000000001</v>
      </c>
      <c r="S98" s="209">
        <v>1347</v>
      </c>
      <c r="T98" s="210" t="s">
        <v>110</v>
      </c>
      <c r="U98" s="209">
        <v>1206</v>
      </c>
      <c r="V98" s="209">
        <v>1027</v>
      </c>
      <c r="W98" s="209">
        <v>1085</v>
      </c>
      <c r="X98" s="209">
        <v>965</v>
      </c>
      <c r="Y98" s="209">
        <v>1238.2</v>
      </c>
      <c r="Z98" s="209">
        <v>1266</v>
      </c>
      <c r="AH98" s="69" t="s">
        <v>179</v>
      </c>
      <c r="AI98" s="209">
        <v>0.75</v>
      </c>
      <c r="AJ98" s="209">
        <v>1.1000000000000001</v>
      </c>
      <c r="AK98" s="209">
        <v>1.1599999999999999</v>
      </c>
      <c r="AL98" s="209">
        <v>0.95</v>
      </c>
      <c r="AM98" s="209">
        <v>1.61</v>
      </c>
      <c r="AN98" s="209">
        <v>1.44</v>
      </c>
      <c r="AO98" s="209">
        <v>2.2999999999999998</v>
      </c>
      <c r="AP98" s="209">
        <v>2.16</v>
      </c>
      <c r="AQ98" s="209">
        <v>2.11</v>
      </c>
    </row>
    <row r="99" spans="11:43" x14ac:dyDescent="0.2">
      <c r="Q99" s="69" t="s">
        <v>178</v>
      </c>
      <c r="R99" s="209">
        <v>1011.5</v>
      </c>
      <c r="S99" s="209">
        <v>1007.9</v>
      </c>
      <c r="T99" s="209">
        <v>1005.8</v>
      </c>
      <c r="U99" s="209">
        <v>923.59</v>
      </c>
      <c r="V99" s="209">
        <v>972.38</v>
      </c>
      <c r="W99" s="209">
        <v>921.69</v>
      </c>
      <c r="X99" s="210" t="s">
        <v>110</v>
      </c>
      <c r="Y99" s="209">
        <v>963.43</v>
      </c>
      <c r="Z99" s="209">
        <v>891.39</v>
      </c>
      <c r="AH99" s="69" t="s">
        <v>203</v>
      </c>
      <c r="AI99" s="209">
        <v>218.08</v>
      </c>
      <c r="AJ99" s="209">
        <v>291.72000000000003</v>
      </c>
      <c r="AK99" s="209">
        <v>271.12</v>
      </c>
      <c r="AL99" s="209">
        <v>243.14</v>
      </c>
      <c r="AM99" s="209">
        <v>256.10000000000002</v>
      </c>
      <c r="AN99" s="209">
        <v>214.96</v>
      </c>
      <c r="AO99" s="209">
        <v>258.95999999999998</v>
      </c>
      <c r="AP99" s="209">
        <v>287.95</v>
      </c>
      <c r="AQ99" s="209">
        <v>201.22</v>
      </c>
    </row>
    <row r="100" spans="11:43" x14ac:dyDescent="0.2">
      <c r="Q100" s="69" t="s">
        <v>179</v>
      </c>
      <c r="R100" s="209">
        <v>2.39</v>
      </c>
      <c r="S100" s="209">
        <v>3.98</v>
      </c>
      <c r="T100" s="209">
        <v>4.2300000000000004</v>
      </c>
      <c r="U100" s="209">
        <v>3.93</v>
      </c>
      <c r="V100" s="209">
        <v>6.5</v>
      </c>
      <c r="W100" s="209">
        <v>5.08</v>
      </c>
      <c r="X100" s="209">
        <v>7.99</v>
      </c>
      <c r="Y100" s="209">
        <v>7.92</v>
      </c>
      <c r="Z100" s="209">
        <v>7.01</v>
      </c>
      <c r="AH100" s="69" t="s">
        <v>204</v>
      </c>
      <c r="AI100" s="209">
        <v>249.5</v>
      </c>
      <c r="AJ100" s="209">
        <v>335</v>
      </c>
      <c r="AK100" s="209">
        <v>333.1</v>
      </c>
      <c r="AL100" s="209">
        <v>294.89999999999998</v>
      </c>
      <c r="AM100" s="209">
        <v>292.8</v>
      </c>
      <c r="AN100" s="209">
        <v>300</v>
      </c>
      <c r="AO100" s="210" t="s">
        <v>110</v>
      </c>
      <c r="AP100" s="209">
        <v>280</v>
      </c>
      <c r="AQ100" s="209">
        <v>275</v>
      </c>
    </row>
    <row r="101" spans="11:43" x14ac:dyDescent="0.2">
      <c r="Q101" s="69" t="s">
        <v>203</v>
      </c>
      <c r="R101" s="209">
        <v>499.01</v>
      </c>
      <c r="S101" s="209">
        <v>615.04999999999995</v>
      </c>
      <c r="T101" s="209">
        <v>605.65</v>
      </c>
      <c r="U101" s="209">
        <v>541.49</v>
      </c>
      <c r="V101" s="209">
        <v>554.79</v>
      </c>
      <c r="W101" s="209">
        <v>459.72</v>
      </c>
      <c r="X101" s="209">
        <v>557.6</v>
      </c>
      <c r="Y101" s="209">
        <v>629.16999999999996</v>
      </c>
      <c r="Z101" s="209">
        <v>483.81</v>
      </c>
      <c r="AH101" s="69" t="s">
        <v>205</v>
      </c>
      <c r="AI101" s="209">
        <v>2342.2399999999998</v>
      </c>
      <c r="AJ101" s="209">
        <v>2632.09</v>
      </c>
      <c r="AK101" s="209">
        <v>2598.1799999999998</v>
      </c>
      <c r="AL101" s="209">
        <v>2085.5300000000002</v>
      </c>
      <c r="AM101" s="209">
        <v>2609.19</v>
      </c>
      <c r="AN101" s="209">
        <v>2399.2199999999998</v>
      </c>
      <c r="AO101" s="209">
        <v>2690.27</v>
      </c>
      <c r="AP101" s="209">
        <v>2387.1999999999998</v>
      </c>
      <c r="AQ101" s="209">
        <v>2428.1999999999998</v>
      </c>
    </row>
    <row r="102" spans="11:43" x14ac:dyDescent="0.2">
      <c r="Q102" s="69" t="s">
        <v>204</v>
      </c>
      <c r="R102" s="209">
        <v>493.6</v>
      </c>
      <c r="S102" s="209">
        <v>608.5</v>
      </c>
      <c r="T102" s="209">
        <v>629.9</v>
      </c>
      <c r="U102" s="210" t="s">
        <v>110</v>
      </c>
      <c r="V102" s="209">
        <v>701.2</v>
      </c>
      <c r="W102" s="209">
        <v>697.4</v>
      </c>
      <c r="X102" s="210" t="s">
        <v>110</v>
      </c>
      <c r="Y102" s="209">
        <v>700</v>
      </c>
      <c r="Z102" s="209">
        <v>695.5</v>
      </c>
      <c r="AH102" s="69" t="s">
        <v>180</v>
      </c>
      <c r="AI102" s="209">
        <v>14525</v>
      </c>
      <c r="AJ102" s="209">
        <v>15007</v>
      </c>
      <c r="AK102" s="209">
        <v>16820</v>
      </c>
      <c r="AL102" s="209">
        <v>16232</v>
      </c>
      <c r="AM102" s="209">
        <v>17957</v>
      </c>
      <c r="AN102" s="209">
        <v>16807</v>
      </c>
      <c r="AO102" s="209">
        <v>17989</v>
      </c>
      <c r="AP102" s="209">
        <v>15706</v>
      </c>
      <c r="AQ102" s="209">
        <v>18505</v>
      </c>
    </row>
    <row r="103" spans="11:43" x14ac:dyDescent="0.2">
      <c r="Q103" s="69" t="s">
        <v>205</v>
      </c>
      <c r="R103" s="209">
        <v>6683.27</v>
      </c>
      <c r="S103" s="209">
        <v>9333.48</v>
      </c>
      <c r="T103" s="209">
        <v>9468.9500000000007</v>
      </c>
      <c r="U103" s="209">
        <v>2484.9499999999998</v>
      </c>
      <c r="V103" s="209">
        <v>9538.41</v>
      </c>
      <c r="W103" s="209">
        <v>6354.91</v>
      </c>
      <c r="X103" s="209">
        <v>9091.09</v>
      </c>
      <c r="Y103" s="209">
        <v>10840.38</v>
      </c>
      <c r="Z103" s="209">
        <v>8436.9500000000007</v>
      </c>
      <c r="AH103" s="69" t="s">
        <v>194</v>
      </c>
      <c r="AI103" s="209">
        <v>257.11</v>
      </c>
      <c r="AJ103" s="209">
        <v>240.53</v>
      </c>
      <c r="AK103" s="209">
        <v>255.85</v>
      </c>
      <c r="AL103" s="209">
        <v>145.41</v>
      </c>
      <c r="AM103" s="209">
        <v>210</v>
      </c>
      <c r="AN103" s="209">
        <v>225.14</v>
      </c>
      <c r="AO103" s="209">
        <v>265.14999999999998</v>
      </c>
      <c r="AP103" s="209">
        <v>170.06</v>
      </c>
      <c r="AQ103" s="209">
        <v>213.02</v>
      </c>
    </row>
    <row r="104" spans="11:43" x14ac:dyDescent="0.2">
      <c r="Q104" s="69" t="s">
        <v>180</v>
      </c>
      <c r="R104" s="209">
        <v>29249.200000000001</v>
      </c>
      <c r="S104" s="209">
        <v>29287</v>
      </c>
      <c r="T104" s="209">
        <v>33373</v>
      </c>
      <c r="U104" s="209">
        <v>32773</v>
      </c>
      <c r="V104" s="209">
        <v>35202</v>
      </c>
      <c r="W104" s="209">
        <v>33025</v>
      </c>
      <c r="X104" s="209">
        <v>37129.4</v>
      </c>
      <c r="Y104" s="209">
        <v>32382</v>
      </c>
      <c r="Z104" s="209">
        <v>38269</v>
      </c>
      <c r="AH104" s="69" t="s">
        <v>200</v>
      </c>
      <c r="AI104" s="209">
        <v>207.2</v>
      </c>
      <c r="AJ104" s="209">
        <v>293.10000000000002</v>
      </c>
      <c r="AK104" s="209">
        <v>271.39999999999998</v>
      </c>
      <c r="AL104" s="209">
        <v>294.5</v>
      </c>
      <c r="AM104" s="209">
        <v>300.2</v>
      </c>
      <c r="AN104" s="209">
        <v>345</v>
      </c>
      <c r="AO104" s="209">
        <v>391.7</v>
      </c>
      <c r="AP104" s="210" t="s">
        <v>110</v>
      </c>
      <c r="AQ104" s="210" t="s">
        <v>110</v>
      </c>
    </row>
    <row r="105" spans="11:43" x14ac:dyDescent="0.2">
      <c r="Q105" s="69" t="s">
        <v>194</v>
      </c>
      <c r="R105" s="209">
        <v>1002</v>
      </c>
      <c r="S105" s="209">
        <v>1376</v>
      </c>
      <c r="T105" s="209">
        <v>1392</v>
      </c>
      <c r="U105" s="209">
        <v>1104</v>
      </c>
      <c r="V105" s="209">
        <v>1119</v>
      </c>
      <c r="W105" s="209">
        <v>906</v>
      </c>
      <c r="X105" s="209">
        <v>1224</v>
      </c>
      <c r="Y105" s="209">
        <v>1081.32</v>
      </c>
      <c r="Z105" s="209">
        <v>1137.6400000000001</v>
      </c>
    </row>
    <row r="106" spans="11:43" x14ac:dyDescent="0.2">
      <c r="Q106" s="69" t="s">
        <v>200</v>
      </c>
      <c r="R106" s="209">
        <v>294.8</v>
      </c>
      <c r="S106" s="209">
        <v>437.5</v>
      </c>
      <c r="T106" s="209">
        <v>411.2</v>
      </c>
      <c r="U106" s="209">
        <v>430.5</v>
      </c>
      <c r="V106" s="209">
        <v>435</v>
      </c>
      <c r="W106" s="209">
        <v>441.8</v>
      </c>
      <c r="X106" s="209">
        <v>540.1</v>
      </c>
      <c r="Y106" s="210" t="s">
        <v>110</v>
      </c>
      <c r="Z106" s="210" t="s">
        <v>110</v>
      </c>
    </row>
    <row r="107" spans="11:43" x14ac:dyDescent="0.2">
      <c r="K107" s="1"/>
      <c r="L107" s="1"/>
      <c r="M107" s="1"/>
      <c r="N107" s="1"/>
    </row>
    <row r="108" spans="11:43" x14ac:dyDescent="0.2">
      <c r="K108" s="1"/>
      <c r="L108" s="1"/>
      <c r="M108" s="1"/>
      <c r="N108" s="1"/>
      <c r="AH108" s="66" t="s">
        <v>213</v>
      </c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1:43" x14ac:dyDescent="0.2">
      <c r="K109" s="1"/>
      <c r="L109" s="1"/>
      <c r="M109" s="1"/>
      <c r="N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1:43" x14ac:dyDescent="0.2">
      <c r="K110" s="1"/>
      <c r="L110" s="1"/>
      <c r="M110" s="1"/>
      <c r="N110" s="1"/>
      <c r="AH110" s="66" t="s">
        <v>155</v>
      </c>
      <c r="AI110" s="67">
        <v>42670.83699074074</v>
      </c>
      <c r="AJ110" s="1"/>
      <c r="AK110" s="1"/>
      <c r="AL110" s="1"/>
      <c r="AM110" s="1"/>
      <c r="AN110" s="1"/>
      <c r="AO110" s="1"/>
      <c r="AP110" s="1"/>
      <c r="AQ110" s="1"/>
    </row>
    <row r="111" spans="11:43" x14ac:dyDescent="0.2">
      <c r="K111" s="1"/>
      <c r="L111" s="1"/>
      <c r="M111" s="1"/>
      <c r="N111" s="1"/>
      <c r="AH111" s="66" t="s">
        <v>154</v>
      </c>
      <c r="AI111" s="67">
        <v>42674.967895706017</v>
      </c>
      <c r="AJ111" s="1"/>
      <c r="AK111" s="1"/>
      <c r="AL111" s="1"/>
      <c r="AM111" s="1"/>
      <c r="AN111" s="1"/>
      <c r="AO111" s="1"/>
      <c r="AP111" s="1"/>
      <c r="AQ111" s="1"/>
    </row>
    <row r="112" spans="11:43" x14ac:dyDescent="0.2">
      <c r="K112" s="1"/>
      <c r="L112" s="1"/>
      <c r="M112" s="1"/>
      <c r="N112" s="1"/>
      <c r="AH112" s="66" t="s">
        <v>153</v>
      </c>
      <c r="AI112" s="66" t="s">
        <v>152</v>
      </c>
      <c r="AJ112" s="1"/>
      <c r="AK112" s="1"/>
      <c r="AL112" s="1"/>
      <c r="AM112" s="1"/>
      <c r="AN112" s="1"/>
      <c r="AO112" s="1"/>
      <c r="AP112" s="1"/>
      <c r="AQ112" s="1"/>
    </row>
    <row r="113" spans="11:43" x14ac:dyDescent="0.2">
      <c r="K113" s="1"/>
      <c r="L113" s="1"/>
      <c r="M113" s="1"/>
      <c r="N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1:43" x14ac:dyDescent="0.2">
      <c r="K114" s="1"/>
      <c r="L114" s="1"/>
      <c r="M114" s="1"/>
      <c r="N114" s="1"/>
      <c r="AH114" s="66" t="s">
        <v>148</v>
      </c>
      <c r="AI114" s="66" t="s">
        <v>147</v>
      </c>
      <c r="AJ114" s="1"/>
      <c r="AK114" s="1"/>
      <c r="AL114" s="1"/>
      <c r="AM114" s="1"/>
      <c r="AN114" s="1"/>
      <c r="AO114" s="1"/>
      <c r="AP114" s="1"/>
      <c r="AQ114" s="1"/>
    </row>
    <row r="115" spans="11:43" x14ac:dyDescent="0.2">
      <c r="K115" s="1"/>
      <c r="L115" s="1"/>
      <c r="M115" s="1"/>
      <c r="N115" s="1"/>
      <c r="AH115" s="66" t="s">
        <v>214</v>
      </c>
      <c r="AI115" s="66" t="s">
        <v>219</v>
      </c>
      <c r="AJ115" s="1"/>
      <c r="AK115" s="1"/>
      <c r="AL115" s="1"/>
      <c r="AM115" s="1"/>
      <c r="AN115" s="1"/>
      <c r="AO115" s="1"/>
      <c r="AP115" s="1"/>
      <c r="AQ115" s="1"/>
    </row>
    <row r="116" spans="11:43" x14ac:dyDescent="0.2">
      <c r="K116" s="1"/>
      <c r="L116" s="1"/>
      <c r="M116" s="1"/>
      <c r="N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1:43" x14ac:dyDescent="0.2">
      <c r="K117" s="1"/>
      <c r="L117" s="1"/>
      <c r="M117" s="1"/>
      <c r="N117" s="1"/>
      <c r="AH117" s="69" t="s">
        <v>146</v>
      </c>
      <c r="AI117" s="69" t="s">
        <v>145</v>
      </c>
      <c r="AJ117" s="69" t="s">
        <v>100</v>
      </c>
      <c r="AK117" s="69" t="s">
        <v>101</v>
      </c>
      <c r="AL117" s="69" t="s">
        <v>144</v>
      </c>
      <c r="AM117" s="69" t="s">
        <v>143</v>
      </c>
      <c r="AN117" s="69" t="s">
        <v>142</v>
      </c>
      <c r="AO117" s="69" t="s">
        <v>141</v>
      </c>
      <c r="AP117" s="69" t="s">
        <v>198</v>
      </c>
      <c r="AQ117" s="69" t="s">
        <v>216</v>
      </c>
    </row>
    <row r="118" spans="11:43" x14ac:dyDescent="0.2">
      <c r="K118" s="1"/>
      <c r="L118" s="1"/>
      <c r="M118" s="1"/>
      <c r="N118" s="1"/>
      <c r="AH118" s="69" t="s">
        <v>140</v>
      </c>
      <c r="AI118" s="209">
        <v>7961.12</v>
      </c>
      <c r="AJ118" s="209">
        <v>9525.56</v>
      </c>
      <c r="AK118" s="209">
        <v>10194.09</v>
      </c>
      <c r="AL118" s="209">
        <v>7694.8</v>
      </c>
      <c r="AM118" s="209">
        <v>7136.07</v>
      </c>
      <c r="AN118" s="209">
        <v>9025.24</v>
      </c>
      <c r="AO118" s="209">
        <v>10865.74</v>
      </c>
      <c r="AP118" s="209">
        <v>9365.7099999999991</v>
      </c>
      <c r="AQ118" s="209">
        <v>8193.69</v>
      </c>
    </row>
    <row r="119" spans="11:43" x14ac:dyDescent="0.2">
      <c r="K119" s="1"/>
      <c r="L119" s="1"/>
      <c r="M119" s="1"/>
      <c r="N119" s="1"/>
      <c r="AH119" s="69" t="s">
        <v>177</v>
      </c>
      <c r="AI119" s="209">
        <v>7965.53</v>
      </c>
      <c r="AJ119" s="209">
        <v>9529.7000000000007</v>
      </c>
      <c r="AK119" s="209">
        <v>10197.030000000001</v>
      </c>
      <c r="AL119" s="209">
        <v>7697.34</v>
      </c>
      <c r="AM119" s="209">
        <v>7139.06</v>
      </c>
      <c r="AN119" s="209">
        <v>9027.69</v>
      </c>
      <c r="AO119" s="209">
        <v>10868.73</v>
      </c>
      <c r="AP119" s="209">
        <v>9365.7099999999991</v>
      </c>
      <c r="AQ119" s="209">
        <v>8193.69</v>
      </c>
    </row>
    <row r="120" spans="11:43" x14ac:dyDescent="0.2">
      <c r="K120" s="1"/>
      <c r="L120" s="1"/>
      <c r="M120" s="1"/>
      <c r="N120" s="1"/>
      <c r="AH120" s="69" t="s">
        <v>139</v>
      </c>
      <c r="AI120" s="209">
        <v>2.4</v>
      </c>
      <c r="AJ120" s="209">
        <v>2.2000000000000002</v>
      </c>
      <c r="AK120" s="209">
        <v>2.7</v>
      </c>
      <c r="AL120" s="209">
        <v>2</v>
      </c>
      <c r="AM120" s="209">
        <v>2.38</v>
      </c>
      <c r="AN120" s="209">
        <v>2.6</v>
      </c>
      <c r="AO120" s="209">
        <v>3</v>
      </c>
      <c r="AP120" s="210" t="s">
        <v>110</v>
      </c>
      <c r="AQ120" s="209">
        <v>2.56</v>
      </c>
    </row>
    <row r="121" spans="11:43" x14ac:dyDescent="0.2">
      <c r="K121" s="1"/>
      <c r="L121" s="1"/>
      <c r="M121" s="1"/>
      <c r="N121" s="1"/>
      <c r="AH121" s="69" t="s">
        <v>138</v>
      </c>
      <c r="AI121" s="209">
        <v>8.5</v>
      </c>
      <c r="AJ121" s="209">
        <v>14.8</v>
      </c>
      <c r="AK121" s="209">
        <v>18.899999999999999</v>
      </c>
      <c r="AL121" s="209">
        <v>17.510000000000002</v>
      </c>
      <c r="AM121" s="209">
        <v>19.84</v>
      </c>
      <c r="AN121" s="209">
        <v>22</v>
      </c>
      <c r="AO121" s="209">
        <v>29.15</v>
      </c>
      <c r="AP121" s="209">
        <v>28.22</v>
      </c>
      <c r="AQ121" s="209">
        <v>11.3</v>
      </c>
    </row>
    <row r="122" spans="11:43" x14ac:dyDescent="0.2">
      <c r="K122" s="1"/>
      <c r="L122" s="1"/>
      <c r="M122" s="1"/>
      <c r="N122" s="1"/>
      <c r="AH122" s="69" t="s">
        <v>137</v>
      </c>
      <c r="AI122" s="209">
        <v>177.5</v>
      </c>
      <c r="AJ122" s="209">
        <v>215.7</v>
      </c>
      <c r="AK122" s="209">
        <v>178.1</v>
      </c>
      <c r="AL122" s="209">
        <v>118.23</v>
      </c>
      <c r="AM122" s="209">
        <v>118.61</v>
      </c>
      <c r="AN122" s="209">
        <v>148.08000000000001</v>
      </c>
      <c r="AO122" s="209">
        <v>177.09</v>
      </c>
      <c r="AP122" s="209">
        <v>130.31</v>
      </c>
      <c r="AQ122" s="209">
        <v>108.63</v>
      </c>
    </row>
    <row r="123" spans="11:43" x14ac:dyDescent="0.2">
      <c r="K123" s="1"/>
      <c r="L123" s="1"/>
      <c r="M123" s="1"/>
      <c r="N123" s="1"/>
      <c r="AH123" s="69" t="s">
        <v>136</v>
      </c>
      <c r="AI123" s="209">
        <v>135.30000000000001</v>
      </c>
      <c r="AJ123" s="209">
        <v>151.5</v>
      </c>
      <c r="AK123" s="209">
        <v>238.1</v>
      </c>
      <c r="AL123" s="209">
        <v>254.7</v>
      </c>
      <c r="AM123" s="209">
        <v>294.3</v>
      </c>
      <c r="AN123" s="209">
        <v>384.4</v>
      </c>
      <c r="AO123" s="209">
        <v>526.79999999999995</v>
      </c>
      <c r="AP123" s="209">
        <v>677.8</v>
      </c>
      <c r="AQ123" s="209">
        <v>772</v>
      </c>
    </row>
    <row r="124" spans="11:43" x14ac:dyDescent="0.2">
      <c r="K124" s="1"/>
      <c r="L124" s="1"/>
      <c r="M124" s="1"/>
      <c r="N124" s="1"/>
      <c r="AH124" s="69" t="s">
        <v>135</v>
      </c>
      <c r="AI124" s="209">
        <v>2744.6</v>
      </c>
      <c r="AJ124" s="209">
        <v>3797.6</v>
      </c>
      <c r="AK124" s="209">
        <v>4324.8999999999996</v>
      </c>
      <c r="AL124" s="209">
        <v>2900.44</v>
      </c>
      <c r="AM124" s="209">
        <v>2520.9</v>
      </c>
      <c r="AN124" s="209">
        <v>3878.4</v>
      </c>
      <c r="AO124" s="209">
        <v>4689.1000000000004</v>
      </c>
      <c r="AP124" s="209">
        <v>3854.4</v>
      </c>
      <c r="AQ124" s="209">
        <v>3487.8</v>
      </c>
    </row>
    <row r="125" spans="11:43" x14ac:dyDescent="0.2">
      <c r="K125" s="1"/>
      <c r="L125" s="1"/>
      <c r="M125" s="1"/>
      <c r="N125" s="1"/>
      <c r="AH125" s="69" t="s">
        <v>134</v>
      </c>
      <c r="AI125" s="209">
        <v>61</v>
      </c>
      <c r="AJ125" s="209">
        <v>65.599999999999994</v>
      </c>
      <c r="AK125" s="209">
        <v>39.1</v>
      </c>
      <c r="AL125" s="209">
        <v>25</v>
      </c>
      <c r="AM125" s="209">
        <v>31</v>
      </c>
      <c r="AN125" s="209">
        <v>57.1</v>
      </c>
      <c r="AO125" s="209">
        <v>21.9</v>
      </c>
      <c r="AP125" s="209">
        <v>49.6</v>
      </c>
      <c r="AQ125" s="209">
        <v>54.7</v>
      </c>
    </row>
    <row r="126" spans="11:43" x14ac:dyDescent="0.2">
      <c r="K126" s="1"/>
      <c r="L126" s="1"/>
      <c r="M126" s="1"/>
      <c r="N126" s="1"/>
      <c r="AH126" s="69" t="s">
        <v>133</v>
      </c>
      <c r="AI126" s="209">
        <v>0</v>
      </c>
      <c r="AJ126" s="209">
        <v>0</v>
      </c>
      <c r="AK126" s="209">
        <v>0</v>
      </c>
      <c r="AL126" s="209">
        <v>0</v>
      </c>
      <c r="AM126" s="209">
        <v>0</v>
      </c>
      <c r="AN126" s="209">
        <v>0</v>
      </c>
      <c r="AO126" s="209">
        <v>0</v>
      </c>
      <c r="AP126" s="209">
        <v>0</v>
      </c>
      <c r="AQ126" s="209">
        <v>0</v>
      </c>
    </row>
    <row r="127" spans="11:43" x14ac:dyDescent="0.2">
      <c r="K127" s="1"/>
      <c r="L127" s="1"/>
      <c r="M127" s="1"/>
      <c r="N127" s="1"/>
      <c r="AH127" s="69" t="s">
        <v>132</v>
      </c>
      <c r="AI127" s="209">
        <v>36.97</v>
      </c>
      <c r="AJ127" s="209">
        <v>36.31</v>
      </c>
      <c r="AK127" s="209">
        <v>36.94</v>
      </c>
      <c r="AL127" s="209">
        <v>42.19</v>
      </c>
      <c r="AM127" s="209">
        <v>36.64</v>
      </c>
      <c r="AN127" s="209">
        <v>27.8</v>
      </c>
      <c r="AO127" s="209">
        <v>34.049999999999997</v>
      </c>
      <c r="AP127" s="209">
        <v>47.75</v>
      </c>
      <c r="AQ127" s="209">
        <v>21.64</v>
      </c>
    </row>
    <row r="128" spans="11:43" x14ac:dyDescent="0.2">
      <c r="K128" s="1"/>
      <c r="L128" s="1"/>
      <c r="M128" s="1"/>
      <c r="N128" s="1"/>
      <c r="AH128" s="69" t="s">
        <v>131</v>
      </c>
      <c r="AI128" s="209">
        <v>305.7</v>
      </c>
      <c r="AJ128" s="209">
        <v>330.6</v>
      </c>
      <c r="AK128" s="209">
        <v>224.1</v>
      </c>
      <c r="AL128" s="209">
        <v>297.81</v>
      </c>
      <c r="AM128" s="209">
        <v>362.08</v>
      </c>
      <c r="AN128" s="209">
        <v>296.75</v>
      </c>
      <c r="AO128" s="209">
        <v>432.81</v>
      </c>
      <c r="AP128" s="209">
        <v>290.97000000000003</v>
      </c>
      <c r="AQ128" s="209">
        <v>331.93</v>
      </c>
    </row>
    <row r="129" spans="11:43" x14ac:dyDescent="0.2">
      <c r="K129" s="1"/>
      <c r="L129" s="1"/>
      <c r="M129" s="1"/>
      <c r="N129" s="1"/>
      <c r="AH129" s="69" t="s">
        <v>130</v>
      </c>
      <c r="AI129" s="209">
        <v>119.8</v>
      </c>
      <c r="AJ129" s="209">
        <v>123.5</v>
      </c>
      <c r="AK129" s="209">
        <v>129.80000000000001</v>
      </c>
      <c r="AL129" s="209">
        <v>152.43</v>
      </c>
      <c r="AM129" s="209">
        <v>124.42</v>
      </c>
      <c r="AN129" s="209">
        <v>160.30000000000001</v>
      </c>
      <c r="AO129" s="209">
        <v>143.08000000000001</v>
      </c>
      <c r="AP129" s="209">
        <v>128.05000000000001</v>
      </c>
      <c r="AQ129" s="209">
        <v>123.49</v>
      </c>
    </row>
    <row r="130" spans="11:43" x14ac:dyDescent="0.2">
      <c r="K130" s="1"/>
      <c r="L130" s="1"/>
      <c r="M130" s="1"/>
      <c r="N130" s="1"/>
      <c r="AH130" s="69" t="s">
        <v>129</v>
      </c>
      <c r="AI130" s="209">
        <v>4.3600000000000003</v>
      </c>
      <c r="AJ130" s="209">
        <v>4.0999999999999996</v>
      </c>
      <c r="AK130" s="209">
        <v>2.9</v>
      </c>
      <c r="AL130" s="209">
        <v>2.5099999999999998</v>
      </c>
      <c r="AM130" s="209">
        <v>2.95</v>
      </c>
      <c r="AN130" s="209">
        <v>2.4300000000000002</v>
      </c>
      <c r="AO130" s="209">
        <v>2.96</v>
      </c>
      <c r="AP130" s="209">
        <v>2.8</v>
      </c>
      <c r="AQ130" s="209">
        <v>3.36</v>
      </c>
    </row>
    <row r="131" spans="11:43" x14ac:dyDescent="0.2">
      <c r="K131" s="1"/>
      <c r="L131" s="1"/>
      <c r="M131" s="1"/>
      <c r="N131" s="1"/>
      <c r="AH131" s="69" t="s">
        <v>128</v>
      </c>
      <c r="AI131" s="209">
        <v>9</v>
      </c>
      <c r="AJ131" s="209">
        <v>10.8</v>
      </c>
      <c r="AK131" s="209">
        <v>11.7</v>
      </c>
      <c r="AL131" s="209">
        <v>13.94</v>
      </c>
      <c r="AM131" s="209">
        <v>14.38</v>
      </c>
      <c r="AN131" s="209">
        <v>16.079999999999998</v>
      </c>
      <c r="AO131" s="209">
        <v>143.06</v>
      </c>
      <c r="AP131" s="209">
        <v>11.53</v>
      </c>
      <c r="AQ131" s="209">
        <v>13.18</v>
      </c>
    </row>
    <row r="132" spans="11:43" x14ac:dyDescent="0.2">
      <c r="K132" s="1"/>
      <c r="L132" s="1"/>
      <c r="M132" s="1"/>
      <c r="N132" s="1"/>
      <c r="AH132" s="69" t="s">
        <v>127</v>
      </c>
      <c r="AI132" s="209">
        <v>0</v>
      </c>
      <c r="AJ132" s="209">
        <v>0</v>
      </c>
      <c r="AK132" s="209">
        <v>0</v>
      </c>
      <c r="AL132" s="209">
        <v>0</v>
      </c>
      <c r="AM132" s="209">
        <v>0</v>
      </c>
      <c r="AN132" s="209">
        <v>0</v>
      </c>
      <c r="AO132" s="209">
        <v>0</v>
      </c>
      <c r="AP132" s="209">
        <v>0</v>
      </c>
      <c r="AQ132" s="209">
        <v>0</v>
      </c>
    </row>
    <row r="133" spans="11:43" x14ac:dyDescent="0.2">
      <c r="K133" s="1"/>
      <c r="L133" s="1"/>
      <c r="M133" s="1"/>
      <c r="N133" s="1"/>
      <c r="AH133" s="69" t="s">
        <v>126</v>
      </c>
      <c r="AI133" s="209">
        <v>181.1</v>
      </c>
      <c r="AJ133" s="209">
        <v>194.9</v>
      </c>
      <c r="AK133" s="209">
        <v>162.19999999999999</v>
      </c>
      <c r="AL133" s="209">
        <v>70.2</v>
      </c>
      <c r="AM133" s="209">
        <v>64</v>
      </c>
      <c r="AN133" s="209">
        <v>124.2</v>
      </c>
      <c r="AO133" s="209">
        <v>75.599999999999994</v>
      </c>
      <c r="AP133" s="209">
        <v>114.3</v>
      </c>
      <c r="AQ133" s="209">
        <v>159.6</v>
      </c>
    </row>
    <row r="134" spans="11:43" x14ac:dyDescent="0.2">
      <c r="K134" s="1"/>
      <c r="L134" s="1"/>
      <c r="M134" s="1"/>
      <c r="N134" s="1"/>
      <c r="AH134" s="69" t="s">
        <v>125</v>
      </c>
      <c r="AI134" s="209">
        <v>165.2</v>
      </c>
      <c r="AJ134" s="209">
        <v>204.9</v>
      </c>
      <c r="AK134" s="209">
        <v>207.9</v>
      </c>
      <c r="AL134" s="209">
        <v>87</v>
      </c>
      <c r="AM134" s="209">
        <v>85</v>
      </c>
      <c r="AN134" s="209">
        <v>156.6</v>
      </c>
      <c r="AO134" s="209">
        <v>96.5</v>
      </c>
      <c r="AP134" s="209">
        <v>85.3</v>
      </c>
      <c r="AQ134" s="209">
        <v>107.84</v>
      </c>
    </row>
    <row r="135" spans="11:43" x14ac:dyDescent="0.2">
      <c r="K135" s="1"/>
      <c r="L135" s="1"/>
      <c r="M135" s="1"/>
      <c r="N135" s="1"/>
      <c r="AH135" s="69" t="s">
        <v>124</v>
      </c>
      <c r="AI135" s="209">
        <v>7.3</v>
      </c>
      <c r="AJ135" s="209">
        <v>9.1999999999999993</v>
      </c>
      <c r="AK135" s="209">
        <v>7.4</v>
      </c>
      <c r="AL135" s="209">
        <v>5.56</v>
      </c>
      <c r="AM135" s="209">
        <v>4.72</v>
      </c>
      <c r="AN135" s="209">
        <v>5.65</v>
      </c>
      <c r="AO135" s="209">
        <v>5.38</v>
      </c>
      <c r="AP135" s="209">
        <v>6.27</v>
      </c>
      <c r="AQ135" s="209">
        <v>6.03</v>
      </c>
    </row>
    <row r="136" spans="11:43" x14ac:dyDescent="0.2">
      <c r="K136" s="1"/>
      <c r="L136" s="1"/>
      <c r="M136" s="1"/>
      <c r="N136" s="1"/>
      <c r="AH136" s="69" t="s">
        <v>123</v>
      </c>
      <c r="AI136" s="209">
        <v>81.2</v>
      </c>
      <c r="AJ136" s="209">
        <v>113.3</v>
      </c>
      <c r="AK136" s="209">
        <v>72.8</v>
      </c>
      <c r="AL136" s="209">
        <v>78.23</v>
      </c>
      <c r="AM136" s="209">
        <v>75.61</v>
      </c>
      <c r="AN136" s="209">
        <v>78.84</v>
      </c>
      <c r="AO136" s="209">
        <v>108.51</v>
      </c>
      <c r="AP136" s="209">
        <v>95.99</v>
      </c>
      <c r="AQ136" s="209">
        <v>104.04</v>
      </c>
    </row>
    <row r="137" spans="11:43" x14ac:dyDescent="0.2">
      <c r="K137" s="1"/>
      <c r="L137" s="1"/>
      <c r="M137" s="1"/>
      <c r="N137" s="1"/>
      <c r="AH137" s="69" t="s">
        <v>122</v>
      </c>
      <c r="AI137" s="209">
        <v>0</v>
      </c>
      <c r="AJ137" s="209">
        <v>0</v>
      </c>
      <c r="AK137" s="209">
        <v>0</v>
      </c>
      <c r="AL137" s="209">
        <v>0</v>
      </c>
      <c r="AM137" s="209">
        <v>0</v>
      </c>
      <c r="AN137" s="209">
        <v>0</v>
      </c>
      <c r="AO137" s="209">
        <v>0</v>
      </c>
      <c r="AP137" s="209">
        <v>0</v>
      </c>
      <c r="AQ137" s="209">
        <v>0</v>
      </c>
    </row>
    <row r="138" spans="11:43" x14ac:dyDescent="0.2">
      <c r="K138" s="1"/>
      <c r="L138" s="1"/>
      <c r="M138" s="1"/>
      <c r="N138" s="1"/>
      <c r="AH138" s="69" t="s">
        <v>121</v>
      </c>
      <c r="AI138" s="209">
        <v>7.6</v>
      </c>
      <c r="AJ138" s="209">
        <v>8</v>
      </c>
      <c r="AK138" s="209">
        <v>11.2</v>
      </c>
      <c r="AL138" s="209">
        <v>10</v>
      </c>
      <c r="AM138" s="209">
        <v>6</v>
      </c>
      <c r="AN138" s="209">
        <v>9</v>
      </c>
      <c r="AO138" s="209">
        <v>7</v>
      </c>
      <c r="AP138" s="209">
        <v>7</v>
      </c>
      <c r="AQ138" s="209">
        <v>6.14</v>
      </c>
    </row>
    <row r="139" spans="11:43" x14ac:dyDescent="0.2">
      <c r="K139" s="1"/>
      <c r="L139" s="1"/>
      <c r="M139" s="1"/>
      <c r="N139" s="1"/>
      <c r="AH139" s="69" t="s">
        <v>120</v>
      </c>
      <c r="AI139" s="209">
        <v>199.2</v>
      </c>
      <c r="AJ139" s="209">
        <v>230.4</v>
      </c>
      <c r="AK139" s="209">
        <v>195.4</v>
      </c>
      <c r="AL139" s="209">
        <v>173.62</v>
      </c>
      <c r="AM139" s="209">
        <v>217.11</v>
      </c>
      <c r="AN139" s="209">
        <v>218.85</v>
      </c>
      <c r="AO139" s="209">
        <v>248.92</v>
      </c>
      <c r="AP139" s="209">
        <v>250.21</v>
      </c>
      <c r="AQ139" s="209">
        <v>186.02</v>
      </c>
    </row>
    <row r="140" spans="11:43" x14ac:dyDescent="0.2">
      <c r="K140" s="1"/>
      <c r="L140" s="1"/>
      <c r="M140" s="1"/>
      <c r="N140" s="1"/>
      <c r="AH140" s="69" t="s">
        <v>119</v>
      </c>
      <c r="AI140" s="209">
        <v>3391.7</v>
      </c>
      <c r="AJ140" s="209">
        <v>3655.6</v>
      </c>
      <c r="AK140" s="209">
        <v>3968.2</v>
      </c>
      <c r="AL140" s="209">
        <v>3182.4</v>
      </c>
      <c r="AM140" s="209">
        <v>2860.4</v>
      </c>
      <c r="AN140" s="209">
        <v>3162.6</v>
      </c>
      <c r="AO140" s="209">
        <v>3843.9</v>
      </c>
      <c r="AP140" s="209">
        <v>3228.8</v>
      </c>
      <c r="AQ140" s="209">
        <v>2331.5</v>
      </c>
    </row>
    <row r="141" spans="11:43" x14ac:dyDescent="0.2">
      <c r="K141" s="1"/>
      <c r="L141" s="1"/>
      <c r="M141" s="1"/>
      <c r="N141" s="1"/>
      <c r="AH141" s="69" t="s">
        <v>118</v>
      </c>
      <c r="AI141" s="209">
        <v>22.7</v>
      </c>
      <c r="AJ141" s="209">
        <v>22.21</v>
      </c>
      <c r="AK141" s="209">
        <v>19.440000000000001</v>
      </c>
      <c r="AL141" s="209">
        <v>17.55</v>
      </c>
      <c r="AM141" s="209">
        <v>18.39</v>
      </c>
      <c r="AN141" s="209">
        <v>14.78</v>
      </c>
      <c r="AO141" s="209">
        <v>18.21</v>
      </c>
      <c r="AP141" s="209">
        <v>17.63</v>
      </c>
      <c r="AQ141" s="209">
        <v>15.49</v>
      </c>
    </row>
    <row r="142" spans="11:43" x14ac:dyDescent="0.2">
      <c r="K142" s="1"/>
      <c r="L142" s="1"/>
      <c r="M142" s="1"/>
      <c r="N142" s="1"/>
      <c r="AH142" s="69" t="s">
        <v>117</v>
      </c>
      <c r="AI142" s="209">
        <v>20.58</v>
      </c>
      <c r="AJ142" s="209">
        <v>31.45</v>
      </c>
      <c r="AK142" s="209">
        <v>32.96</v>
      </c>
      <c r="AL142" s="209">
        <v>34.28</v>
      </c>
      <c r="AM142" s="209">
        <v>31.38</v>
      </c>
      <c r="AN142" s="209">
        <v>18.239999999999998</v>
      </c>
      <c r="AO142" s="209">
        <v>23.81</v>
      </c>
      <c r="AP142" s="209">
        <v>24.36</v>
      </c>
      <c r="AQ142" s="209">
        <v>24.26</v>
      </c>
    </row>
    <row r="143" spans="11:43" x14ac:dyDescent="0.2">
      <c r="K143" s="1"/>
      <c r="L143" s="1"/>
      <c r="M143" s="1"/>
      <c r="N143" s="1"/>
      <c r="AH143" s="69" t="s">
        <v>116</v>
      </c>
      <c r="AI143" s="209">
        <v>2.5099999999999998</v>
      </c>
      <c r="AJ143" s="209">
        <v>2.08</v>
      </c>
      <c r="AK143" s="209">
        <v>2.3199999999999998</v>
      </c>
      <c r="AL143" s="209">
        <v>2.68</v>
      </c>
      <c r="AM143" s="209">
        <v>2.84</v>
      </c>
      <c r="AN143" s="209">
        <v>3.42</v>
      </c>
      <c r="AO143" s="209">
        <v>5.01</v>
      </c>
      <c r="AP143" s="209">
        <v>6.74</v>
      </c>
      <c r="AQ143" s="209">
        <v>4.66</v>
      </c>
    </row>
    <row r="144" spans="11:43" x14ac:dyDescent="0.2">
      <c r="K144" s="1"/>
      <c r="L144" s="1"/>
      <c r="M144" s="1"/>
      <c r="N144" s="1"/>
      <c r="AH144" s="69" t="s">
        <v>115</v>
      </c>
      <c r="AI144" s="209">
        <v>54.4</v>
      </c>
      <c r="AJ144" s="209">
        <v>80.3</v>
      </c>
      <c r="AK144" s="209">
        <v>56.9</v>
      </c>
      <c r="AL144" s="209">
        <v>35.47</v>
      </c>
      <c r="AM144" s="209">
        <v>41.2</v>
      </c>
      <c r="AN144" s="209">
        <v>49.4</v>
      </c>
      <c r="AO144" s="209">
        <v>86.47</v>
      </c>
      <c r="AP144" s="209">
        <v>53.51</v>
      </c>
      <c r="AQ144" s="209">
        <v>41.64</v>
      </c>
    </row>
    <row r="145" spans="11:43" x14ac:dyDescent="0.2">
      <c r="K145" s="1"/>
      <c r="L145" s="1"/>
      <c r="M145" s="1"/>
      <c r="N145" s="1"/>
      <c r="AH145" s="69" t="s">
        <v>114</v>
      </c>
      <c r="AI145" s="209">
        <v>86.7</v>
      </c>
      <c r="AJ145" s="209">
        <v>60.8</v>
      </c>
      <c r="AK145" s="209">
        <v>41.7</v>
      </c>
      <c r="AL145" s="209">
        <v>68.5</v>
      </c>
      <c r="AM145" s="209">
        <v>78.400000000000006</v>
      </c>
      <c r="AN145" s="209">
        <v>64.099999999999994</v>
      </c>
      <c r="AO145" s="209">
        <v>25.7</v>
      </c>
      <c r="AP145" s="209">
        <v>74.900000000000006</v>
      </c>
      <c r="AQ145" s="209">
        <v>107.5</v>
      </c>
    </row>
    <row r="146" spans="11:43" x14ac:dyDescent="0.2">
      <c r="K146" s="1"/>
      <c r="L146" s="1"/>
      <c r="M146" s="1"/>
      <c r="N146" s="1"/>
      <c r="AH146" s="69" t="s">
        <v>113</v>
      </c>
      <c r="AI146" s="209">
        <v>137.6</v>
      </c>
      <c r="AJ146" s="209">
        <v>168.8</v>
      </c>
      <c r="AK146" s="209">
        <v>218.4</v>
      </c>
      <c r="AL146" s="209">
        <v>117.6</v>
      </c>
      <c r="AM146" s="209">
        <v>126.5</v>
      </c>
      <c r="AN146" s="209">
        <v>139.9</v>
      </c>
      <c r="AO146" s="209">
        <v>142</v>
      </c>
      <c r="AP146" s="209">
        <v>173.6</v>
      </c>
      <c r="AQ146" s="209">
        <v>149.19999999999999</v>
      </c>
    </row>
    <row r="147" spans="11:43" x14ac:dyDescent="0.2">
      <c r="K147" s="1"/>
      <c r="L147" s="1"/>
      <c r="M147" s="1"/>
      <c r="N147" s="1"/>
      <c r="AH147" s="69" t="s">
        <v>112</v>
      </c>
      <c r="AI147" s="209">
        <v>36</v>
      </c>
      <c r="AJ147" s="209">
        <v>32</v>
      </c>
      <c r="AK147" s="209">
        <v>36</v>
      </c>
      <c r="AL147" s="209">
        <v>38</v>
      </c>
      <c r="AM147" s="209">
        <v>37</v>
      </c>
      <c r="AN147" s="209">
        <v>33</v>
      </c>
      <c r="AO147" s="209">
        <v>35.01</v>
      </c>
      <c r="AP147" s="209">
        <v>55</v>
      </c>
      <c r="AQ147" s="209">
        <v>57</v>
      </c>
    </row>
    <row r="148" spans="11:43" x14ac:dyDescent="0.2">
      <c r="K148" s="1"/>
      <c r="L148" s="1"/>
      <c r="M148" s="1"/>
      <c r="N148" s="1"/>
      <c r="AH148" s="69" t="s">
        <v>201</v>
      </c>
      <c r="AI148" s="209">
        <v>0</v>
      </c>
      <c r="AJ148" s="209">
        <v>0</v>
      </c>
      <c r="AK148" s="209">
        <v>0</v>
      </c>
      <c r="AL148" s="209">
        <v>0</v>
      </c>
      <c r="AM148" s="209">
        <v>0</v>
      </c>
      <c r="AN148" s="209">
        <v>0</v>
      </c>
      <c r="AO148" s="209">
        <v>0</v>
      </c>
      <c r="AP148" s="210" t="s">
        <v>110</v>
      </c>
      <c r="AQ148" s="209">
        <v>0</v>
      </c>
    </row>
    <row r="149" spans="11:43" x14ac:dyDescent="0.2">
      <c r="K149" s="1"/>
      <c r="L149" s="1"/>
      <c r="M149" s="1"/>
      <c r="N149" s="1"/>
      <c r="AH149" s="69" t="s">
        <v>202</v>
      </c>
      <c r="AI149" s="210" t="s">
        <v>110</v>
      </c>
      <c r="AJ149" s="210" t="s">
        <v>110</v>
      </c>
      <c r="AK149" s="210" t="s">
        <v>110</v>
      </c>
      <c r="AL149" s="210" t="s">
        <v>110</v>
      </c>
      <c r="AM149" s="210" t="s">
        <v>110</v>
      </c>
      <c r="AN149" s="210" t="s">
        <v>110</v>
      </c>
      <c r="AO149" s="210" t="s">
        <v>110</v>
      </c>
      <c r="AP149" s="210" t="s">
        <v>110</v>
      </c>
      <c r="AQ149" s="210" t="s">
        <v>110</v>
      </c>
    </row>
    <row r="150" spans="11:43" x14ac:dyDescent="0.2">
      <c r="K150" s="1"/>
      <c r="L150" s="1"/>
      <c r="M150" s="1"/>
      <c r="N150" s="1"/>
      <c r="AH150" s="69" t="s">
        <v>199</v>
      </c>
      <c r="AI150" s="209">
        <v>40</v>
      </c>
      <c r="AJ150" s="209">
        <v>47</v>
      </c>
      <c r="AK150" s="210" t="s">
        <v>110</v>
      </c>
      <c r="AL150" s="209">
        <v>34</v>
      </c>
      <c r="AM150" s="209">
        <v>16</v>
      </c>
      <c r="AN150" s="209">
        <v>5</v>
      </c>
      <c r="AO150" s="209">
        <v>5</v>
      </c>
      <c r="AP150" s="209">
        <v>36.799999999999997</v>
      </c>
      <c r="AQ150" s="209">
        <v>59</v>
      </c>
    </row>
    <row r="151" spans="11:43" x14ac:dyDescent="0.2">
      <c r="K151" s="1"/>
      <c r="L151" s="1"/>
      <c r="M151" s="1"/>
      <c r="N151" s="1"/>
      <c r="AH151" s="69" t="s">
        <v>178</v>
      </c>
      <c r="AI151" s="209">
        <v>10.199999999999999</v>
      </c>
      <c r="AJ151" s="209">
        <v>12.5</v>
      </c>
      <c r="AK151" s="209">
        <v>16</v>
      </c>
      <c r="AL151" s="209">
        <v>13.84</v>
      </c>
      <c r="AM151" s="209">
        <v>12.92</v>
      </c>
      <c r="AN151" s="209">
        <v>10.66</v>
      </c>
      <c r="AO151" s="209">
        <v>11.15</v>
      </c>
      <c r="AP151" s="209">
        <v>13.1</v>
      </c>
      <c r="AQ151" s="209">
        <v>12.09</v>
      </c>
    </row>
    <row r="152" spans="11:43" x14ac:dyDescent="0.2">
      <c r="K152" s="1"/>
      <c r="L152" s="1"/>
      <c r="M152" s="1"/>
      <c r="N152" s="1"/>
      <c r="AH152" s="69" t="s">
        <v>179</v>
      </c>
      <c r="AI152" s="209">
        <v>0.05</v>
      </c>
      <c r="AJ152" s="209">
        <v>0.15</v>
      </c>
      <c r="AK152" s="209">
        <v>0.26</v>
      </c>
      <c r="AL152" s="209">
        <v>0.21</v>
      </c>
      <c r="AM152" s="209">
        <v>0.54</v>
      </c>
      <c r="AN152" s="209">
        <v>0.33</v>
      </c>
      <c r="AO152" s="209">
        <v>0.56999999999999995</v>
      </c>
      <c r="AP152" s="209">
        <v>0.53</v>
      </c>
      <c r="AQ152" s="209">
        <v>0.34</v>
      </c>
    </row>
    <row r="153" spans="11:43" x14ac:dyDescent="0.2">
      <c r="K153" s="1"/>
      <c r="L153" s="1"/>
      <c r="M153" s="1"/>
      <c r="N153" s="1"/>
      <c r="AH153" s="69" t="s">
        <v>203</v>
      </c>
      <c r="AI153" s="209">
        <v>6.74</v>
      </c>
      <c r="AJ153" s="209">
        <v>9.91</v>
      </c>
      <c r="AK153" s="209">
        <v>9.09</v>
      </c>
      <c r="AL153" s="209">
        <v>8.85</v>
      </c>
      <c r="AM153" s="209">
        <v>8.3000000000000007</v>
      </c>
      <c r="AN153" s="209">
        <v>7.29</v>
      </c>
      <c r="AO153" s="209">
        <v>8.9</v>
      </c>
      <c r="AP153" s="209">
        <v>11.4</v>
      </c>
      <c r="AQ153" s="209">
        <v>7.75</v>
      </c>
    </row>
    <row r="154" spans="11:43" x14ac:dyDescent="0.2">
      <c r="K154" s="1"/>
      <c r="L154" s="1"/>
      <c r="M154" s="1"/>
      <c r="N154" s="1"/>
      <c r="AH154" s="69" t="s">
        <v>204</v>
      </c>
      <c r="AI154" s="209">
        <v>3.3</v>
      </c>
      <c r="AJ154" s="209">
        <v>3.1</v>
      </c>
      <c r="AK154" s="209">
        <v>2.2000000000000002</v>
      </c>
      <c r="AL154" s="209">
        <v>2.2999999999999998</v>
      </c>
      <c r="AM154" s="209">
        <v>3.4</v>
      </c>
      <c r="AN154" s="209">
        <v>3.4</v>
      </c>
      <c r="AO154" s="210" t="s">
        <v>110</v>
      </c>
      <c r="AP154" s="209">
        <v>3</v>
      </c>
      <c r="AQ154" s="209">
        <v>3</v>
      </c>
    </row>
    <row r="155" spans="11:43" x14ac:dyDescent="0.2">
      <c r="K155" s="1"/>
      <c r="L155" s="1"/>
      <c r="M155" s="1"/>
      <c r="N155" s="1"/>
      <c r="AH155" s="69" t="s">
        <v>205</v>
      </c>
      <c r="AI155" s="209">
        <v>11.03</v>
      </c>
      <c r="AJ155" s="209">
        <v>14.44</v>
      </c>
      <c r="AK155" s="209">
        <v>12.94</v>
      </c>
      <c r="AL155" s="209">
        <v>11.06</v>
      </c>
      <c r="AM155" s="209">
        <v>12.79</v>
      </c>
      <c r="AN155" s="209">
        <v>10.64</v>
      </c>
      <c r="AO155" s="209">
        <v>13.26</v>
      </c>
      <c r="AP155" s="209">
        <v>11.7</v>
      </c>
      <c r="AQ155" s="209">
        <v>13.26</v>
      </c>
    </row>
    <row r="156" spans="11:43" x14ac:dyDescent="0.2">
      <c r="K156" s="1"/>
      <c r="L156" s="1"/>
      <c r="M156" s="1"/>
      <c r="N156" s="1"/>
      <c r="AH156" s="69" t="s">
        <v>180</v>
      </c>
      <c r="AI156" s="209">
        <v>244</v>
      </c>
      <c r="AJ156" s="209">
        <v>251</v>
      </c>
      <c r="AK156" s="209">
        <v>313</v>
      </c>
      <c r="AL156" s="209">
        <v>367</v>
      </c>
      <c r="AM156" s="209">
        <v>366</v>
      </c>
      <c r="AN156" s="209">
        <v>371</v>
      </c>
      <c r="AO156" s="209">
        <v>366</v>
      </c>
      <c r="AP156" s="209">
        <v>301</v>
      </c>
      <c r="AQ156" s="209">
        <v>331</v>
      </c>
    </row>
    <row r="157" spans="11:43" x14ac:dyDescent="0.2">
      <c r="K157" s="1"/>
      <c r="L157" s="1"/>
      <c r="M157" s="1"/>
      <c r="N157" s="1"/>
      <c r="AH157" s="69" t="s">
        <v>194</v>
      </c>
      <c r="AI157" s="209">
        <v>8.86</v>
      </c>
      <c r="AJ157" s="209">
        <v>11.09</v>
      </c>
      <c r="AK157" s="209">
        <v>12.19</v>
      </c>
      <c r="AL157" s="209">
        <v>7.42</v>
      </c>
      <c r="AM157" s="209">
        <v>9.67</v>
      </c>
      <c r="AN157" s="209">
        <v>10.75</v>
      </c>
      <c r="AO157" s="209">
        <v>12.06</v>
      </c>
      <c r="AP157" s="209">
        <v>9.9700000000000006</v>
      </c>
      <c r="AQ157" s="209">
        <v>10.5</v>
      </c>
    </row>
    <row r="158" spans="11:43" x14ac:dyDescent="0.2">
      <c r="K158" s="1"/>
      <c r="L158" s="1"/>
      <c r="M158" s="1"/>
      <c r="N158" s="1"/>
      <c r="AH158" s="69" t="s">
        <v>200</v>
      </c>
      <c r="AI158" s="209">
        <v>1.4</v>
      </c>
      <c r="AJ158" s="209">
        <v>1.4</v>
      </c>
      <c r="AK158" s="209">
        <v>0.8</v>
      </c>
      <c r="AL158" s="209">
        <v>1.4</v>
      </c>
      <c r="AM158" s="209">
        <v>1.5</v>
      </c>
      <c r="AN158" s="209">
        <v>0.7</v>
      </c>
      <c r="AO158" s="209">
        <v>0.6</v>
      </c>
      <c r="AP158" s="210" t="s">
        <v>110</v>
      </c>
      <c r="AQ158" s="210" t="s">
        <v>110</v>
      </c>
    </row>
    <row r="159" spans="11:43" x14ac:dyDescent="0.2">
      <c r="K159" s="1"/>
      <c r="L159" s="1"/>
      <c r="M159" s="1"/>
      <c r="N159" s="1"/>
    </row>
    <row r="160" spans="11:43" x14ac:dyDescent="0.2">
      <c r="K160" s="1"/>
      <c r="L160" s="1"/>
      <c r="M160" s="1"/>
      <c r="N160" s="1"/>
    </row>
    <row r="161" spans="11:43" x14ac:dyDescent="0.2">
      <c r="K161" s="1"/>
      <c r="L161" s="1"/>
      <c r="M161" s="1"/>
      <c r="N161" s="1"/>
    </row>
    <row r="162" spans="11:43" x14ac:dyDescent="0.2">
      <c r="K162" s="1"/>
      <c r="L162" s="1"/>
      <c r="M162" s="1"/>
      <c r="N162" s="1"/>
      <c r="AH162" s="66" t="s">
        <v>213</v>
      </c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1:43" x14ac:dyDescent="0.2">
      <c r="K163" s="1"/>
      <c r="L163" s="1"/>
      <c r="M163" s="1"/>
      <c r="N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1:43" x14ac:dyDescent="0.2">
      <c r="K164" s="1"/>
      <c r="L164" s="1"/>
      <c r="M164" s="1"/>
      <c r="N164" s="1"/>
      <c r="AH164" s="66" t="s">
        <v>155</v>
      </c>
      <c r="AI164" s="67">
        <v>42670.83699074074</v>
      </c>
      <c r="AJ164" s="1"/>
      <c r="AK164" s="1"/>
      <c r="AL164" s="1"/>
      <c r="AM164" s="1"/>
      <c r="AN164" s="1"/>
      <c r="AO164" s="1"/>
      <c r="AP164" s="1"/>
      <c r="AQ164" s="1"/>
    </row>
    <row r="165" spans="11:43" x14ac:dyDescent="0.2">
      <c r="K165" s="1"/>
      <c r="L165" s="1"/>
      <c r="M165" s="1"/>
      <c r="N165" s="1"/>
      <c r="AH165" s="66" t="s">
        <v>154</v>
      </c>
      <c r="AI165" s="67">
        <v>42674.967895706017</v>
      </c>
      <c r="AJ165" s="1"/>
      <c r="AK165" s="1"/>
      <c r="AL165" s="1"/>
      <c r="AM165" s="1"/>
      <c r="AN165" s="1"/>
      <c r="AO165" s="1"/>
      <c r="AP165" s="1"/>
      <c r="AQ165" s="1"/>
    </row>
    <row r="166" spans="11:43" x14ac:dyDescent="0.2">
      <c r="K166" s="1"/>
      <c r="L166" s="1"/>
      <c r="M166" s="1"/>
      <c r="N166" s="1"/>
      <c r="AH166" s="66" t="s">
        <v>153</v>
      </c>
      <c r="AI166" s="66" t="s">
        <v>152</v>
      </c>
      <c r="AJ166" s="1"/>
      <c r="AK166" s="1"/>
      <c r="AL166" s="1"/>
      <c r="AM166" s="1"/>
      <c r="AN166" s="1"/>
      <c r="AO166" s="1"/>
      <c r="AP166" s="1"/>
      <c r="AQ166" s="1"/>
    </row>
    <row r="167" spans="11:43" x14ac:dyDescent="0.2">
      <c r="K167" s="1"/>
      <c r="L167" s="1"/>
      <c r="M167" s="1"/>
      <c r="N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1:43" x14ac:dyDescent="0.2">
      <c r="K168" s="1"/>
      <c r="L168" s="1"/>
      <c r="M168" s="1"/>
      <c r="N168" s="1"/>
      <c r="AH168" s="66" t="s">
        <v>148</v>
      </c>
      <c r="AI168" s="66" t="s">
        <v>147</v>
      </c>
      <c r="AJ168" s="1"/>
      <c r="AK168" s="1"/>
      <c r="AL168" s="1"/>
      <c r="AM168" s="1"/>
      <c r="AN168" s="1"/>
      <c r="AO168" s="1"/>
      <c r="AP168" s="1"/>
      <c r="AQ168" s="1"/>
    </row>
    <row r="169" spans="11:43" x14ac:dyDescent="0.2">
      <c r="K169" s="1"/>
      <c r="L169" s="1"/>
      <c r="M169" s="1"/>
      <c r="N169" s="1"/>
      <c r="AH169" s="66" t="s">
        <v>214</v>
      </c>
      <c r="AI169" s="66" t="s">
        <v>104</v>
      </c>
      <c r="AJ169" s="1"/>
      <c r="AK169" s="1"/>
      <c r="AL169" s="1"/>
      <c r="AM169" s="1"/>
      <c r="AN169" s="1"/>
      <c r="AO169" s="1"/>
      <c r="AP169" s="1"/>
      <c r="AQ169" s="1"/>
    </row>
    <row r="170" spans="11:43" x14ac:dyDescent="0.2">
      <c r="K170" s="1"/>
      <c r="L170" s="1"/>
      <c r="M170" s="1"/>
      <c r="N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1:43" x14ac:dyDescent="0.2">
      <c r="K171" s="1"/>
      <c r="L171" s="1"/>
      <c r="M171" s="1"/>
      <c r="N171" s="1"/>
      <c r="AH171" s="69" t="s">
        <v>146</v>
      </c>
      <c r="AI171" s="69" t="s">
        <v>145</v>
      </c>
      <c r="AJ171" s="69" t="s">
        <v>100</v>
      </c>
      <c r="AK171" s="69" t="s">
        <v>101</v>
      </c>
      <c r="AL171" s="69" t="s">
        <v>144</v>
      </c>
      <c r="AM171" s="69" t="s">
        <v>143</v>
      </c>
      <c r="AN171" s="69" t="s">
        <v>142</v>
      </c>
      <c r="AO171" s="69" t="s">
        <v>141</v>
      </c>
      <c r="AP171" s="69" t="s">
        <v>198</v>
      </c>
      <c r="AQ171" s="69" t="s">
        <v>216</v>
      </c>
    </row>
    <row r="172" spans="11:43" x14ac:dyDescent="0.2">
      <c r="K172" s="1"/>
      <c r="L172" s="1"/>
      <c r="M172" s="1"/>
      <c r="N172" s="1"/>
      <c r="AH172" s="69" t="s">
        <v>140</v>
      </c>
      <c r="AI172" s="209">
        <v>58012.35</v>
      </c>
      <c r="AJ172" s="209">
        <v>65423.89</v>
      </c>
      <c r="AK172" s="209">
        <v>61901.07</v>
      </c>
      <c r="AL172" s="209">
        <v>52866.83</v>
      </c>
      <c r="AM172" s="209">
        <v>51800.9</v>
      </c>
      <c r="AN172" s="209">
        <v>54733.7</v>
      </c>
      <c r="AO172" s="209">
        <v>59848.49</v>
      </c>
      <c r="AP172" s="209">
        <v>60740.480000000003</v>
      </c>
      <c r="AQ172" s="209">
        <v>61971.839999999997</v>
      </c>
    </row>
    <row r="173" spans="11:43" x14ac:dyDescent="0.2">
      <c r="K173" s="1"/>
      <c r="L173" s="1"/>
      <c r="M173" s="1"/>
      <c r="N173" s="1"/>
      <c r="AH173" s="69" t="s">
        <v>177</v>
      </c>
      <c r="AI173" s="209">
        <v>58240.23</v>
      </c>
      <c r="AJ173" s="209">
        <v>65706.23</v>
      </c>
      <c r="AK173" s="209">
        <v>62147.51</v>
      </c>
      <c r="AL173" s="209">
        <v>53041.19</v>
      </c>
      <c r="AM173" s="209">
        <v>51997.120000000003</v>
      </c>
      <c r="AN173" s="209">
        <v>54972.22</v>
      </c>
      <c r="AO173" s="209">
        <v>60052.17</v>
      </c>
      <c r="AP173" s="209">
        <v>60740.480000000003</v>
      </c>
      <c r="AQ173" s="209">
        <v>61971.839999999997</v>
      </c>
    </row>
    <row r="174" spans="11:43" x14ac:dyDescent="0.2">
      <c r="K174" s="1"/>
      <c r="L174" s="1"/>
      <c r="M174" s="1"/>
      <c r="N174" s="1"/>
      <c r="AH174" s="69" t="s">
        <v>139</v>
      </c>
      <c r="AI174" s="209">
        <v>374.5</v>
      </c>
      <c r="AJ174" s="209">
        <v>428.8</v>
      </c>
      <c r="AK174" s="209">
        <v>452.6</v>
      </c>
      <c r="AL174" s="209">
        <v>373.4</v>
      </c>
      <c r="AM174" s="209">
        <v>339.66</v>
      </c>
      <c r="AN174" s="209">
        <v>363.6</v>
      </c>
      <c r="AO174" s="209">
        <v>390.8</v>
      </c>
      <c r="AP174" s="209">
        <v>399.97</v>
      </c>
      <c r="AQ174" s="209">
        <v>434.14</v>
      </c>
    </row>
    <row r="175" spans="11:43" x14ac:dyDescent="0.2">
      <c r="K175" s="1"/>
      <c r="L175" s="1"/>
      <c r="M175" s="1"/>
      <c r="N175" s="1"/>
      <c r="AH175" s="69" t="s">
        <v>138</v>
      </c>
      <c r="AI175" s="209">
        <v>419.8</v>
      </c>
      <c r="AJ175" s="209">
        <v>878</v>
      </c>
      <c r="AK175" s="209">
        <v>858.7</v>
      </c>
      <c r="AL175" s="209">
        <v>833.27</v>
      </c>
      <c r="AM175" s="209">
        <v>707.02</v>
      </c>
      <c r="AN175" s="209">
        <v>661.9</v>
      </c>
      <c r="AO175" s="209">
        <v>728.84</v>
      </c>
      <c r="AP175" s="209">
        <v>852.23</v>
      </c>
      <c r="AQ175" s="209">
        <v>714.83</v>
      </c>
    </row>
    <row r="176" spans="11:43" x14ac:dyDescent="0.2">
      <c r="K176" s="1"/>
      <c r="L176" s="1"/>
      <c r="M176" s="1"/>
      <c r="N176" s="1"/>
      <c r="AH176" s="69" t="s">
        <v>137</v>
      </c>
      <c r="AI176" s="209">
        <v>1893.4</v>
      </c>
      <c r="AJ176" s="209">
        <v>2297</v>
      </c>
      <c r="AK176" s="209">
        <v>2003</v>
      </c>
      <c r="AL176" s="209">
        <v>1584.46</v>
      </c>
      <c r="AM176" s="209">
        <v>1813.68</v>
      </c>
      <c r="AN176" s="209">
        <v>1616.47</v>
      </c>
      <c r="AO176" s="209">
        <v>1593.76</v>
      </c>
      <c r="AP176" s="209">
        <v>1967.05</v>
      </c>
      <c r="AQ176" s="209">
        <v>1991.42</v>
      </c>
    </row>
    <row r="177" spans="11:43" x14ac:dyDescent="0.2">
      <c r="K177" s="1"/>
      <c r="L177" s="1"/>
      <c r="M177" s="1"/>
      <c r="N177" s="1"/>
      <c r="AH177" s="69" t="s">
        <v>136</v>
      </c>
      <c r="AI177" s="209">
        <v>3104.2</v>
      </c>
      <c r="AJ177" s="209">
        <v>3396</v>
      </c>
      <c r="AK177" s="209">
        <v>3393.7</v>
      </c>
      <c r="AL177" s="209">
        <v>2981.3</v>
      </c>
      <c r="AM177" s="209">
        <v>3249.8</v>
      </c>
      <c r="AN177" s="209">
        <v>4058.7</v>
      </c>
      <c r="AO177" s="209">
        <v>3949.9</v>
      </c>
      <c r="AP177" s="209">
        <v>3547.6</v>
      </c>
      <c r="AQ177" s="209">
        <v>3856</v>
      </c>
    </row>
    <row r="178" spans="11:43" x14ac:dyDescent="0.2">
      <c r="K178" s="1"/>
      <c r="L178" s="1"/>
      <c r="M178" s="1"/>
      <c r="N178" s="1"/>
      <c r="AH178" s="69" t="s">
        <v>135</v>
      </c>
      <c r="AI178" s="209">
        <v>10384.200000000001</v>
      </c>
      <c r="AJ178" s="209">
        <v>11967.1</v>
      </c>
      <c r="AK178" s="209">
        <v>12288.1</v>
      </c>
      <c r="AL178" s="209">
        <v>10326.92</v>
      </c>
      <c r="AM178" s="209">
        <v>8733.7999999999993</v>
      </c>
      <c r="AN178" s="209">
        <v>10391.299999999999</v>
      </c>
      <c r="AO178" s="209">
        <v>10343.6</v>
      </c>
      <c r="AP178" s="209">
        <v>11562.8</v>
      </c>
      <c r="AQ178" s="209">
        <v>11629.9</v>
      </c>
    </row>
    <row r="179" spans="11:43" x14ac:dyDescent="0.2">
      <c r="K179" s="1"/>
      <c r="L179" s="1"/>
      <c r="M179" s="1"/>
      <c r="N179" s="1"/>
      <c r="AH179" s="69" t="s">
        <v>134</v>
      </c>
      <c r="AI179" s="209">
        <v>362.4</v>
      </c>
      <c r="AJ179" s="209">
        <v>348.7</v>
      </c>
      <c r="AK179" s="209">
        <v>376.5</v>
      </c>
      <c r="AL179" s="209">
        <v>254.4</v>
      </c>
      <c r="AM179" s="209">
        <v>294.60000000000002</v>
      </c>
      <c r="AN179" s="209">
        <v>341.3</v>
      </c>
      <c r="AO179" s="209">
        <v>441</v>
      </c>
      <c r="AP179" s="209">
        <v>458.1</v>
      </c>
      <c r="AQ179" s="209">
        <v>556.6</v>
      </c>
    </row>
    <row r="180" spans="11:43" x14ac:dyDescent="0.2">
      <c r="K180" s="1"/>
      <c r="L180" s="1"/>
      <c r="M180" s="1"/>
      <c r="N180" s="1"/>
      <c r="AH180" s="69" t="s">
        <v>133</v>
      </c>
      <c r="AI180" s="209">
        <v>1124.53</v>
      </c>
      <c r="AJ180" s="209">
        <v>1294.1300000000001</v>
      </c>
      <c r="AK180" s="209">
        <v>1227.28</v>
      </c>
      <c r="AL180" s="209">
        <v>1223.07</v>
      </c>
      <c r="AM180" s="209">
        <v>1412.05</v>
      </c>
      <c r="AN180" s="209">
        <v>1260.77</v>
      </c>
      <c r="AO180" s="209">
        <v>1662.76</v>
      </c>
      <c r="AP180" s="209">
        <v>1731.16</v>
      </c>
      <c r="AQ180" s="209">
        <v>1739.24</v>
      </c>
    </row>
    <row r="181" spans="11:43" x14ac:dyDescent="0.2">
      <c r="K181" s="1"/>
      <c r="L181" s="1"/>
      <c r="M181" s="1"/>
      <c r="N181" s="1"/>
      <c r="AH181" s="69" t="s">
        <v>132</v>
      </c>
      <c r="AI181" s="209">
        <v>265.23</v>
      </c>
      <c r="AJ181" s="209">
        <v>280.45999999999998</v>
      </c>
      <c r="AK181" s="209">
        <v>279.52999999999997</v>
      </c>
      <c r="AL181" s="209">
        <v>317.86</v>
      </c>
      <c r="AM181" s="209">
        <v>328.18</v>
      </c>
      <c r="AN181" s="209">
        <v>326.43</v>
      </c>
      <c r="AO181" s="209">
        <v>387.92</v>
      </c>
      <c r="AP181" s="209">
        <v>463.9</v>
      </c>
      <c r="AQ181" s="209">
        <v>423.49</v>
      </c>
    </row>
    <row r="182" spans="11:43" x14ac:dyDescent="0.2">
      <c r="K182" s="1"/>
      <c r="L182" s="1"/>
      <c r="M182" s="1"/>
      <c r="N182" s="1"/>
      <c r="AH182" s="69" t="s">
        <v>131</v>
      </c>
      <c r="AI182" s="209">
        <v>11945.3</v>
      </c>
      <c r="AJ182" s="209">
        <v>11269.7</v>
      </c>
      <c r="AK182" s="209">
        <v>7291.8</v>
      </c>
      <c r="AL182" s="209">
        <v>8154.39</v>
      </c>
      <c r="AM182" s="209">
        <v>8287.07</v>
      </c>
      <c r="AN182" s="209">
        <v>5956.35</v>
      </c>
      <c r="AO182" s="209">
        <v>10004.44</v>
      </c>
      <c r="AP182" s="209">
        <v>6983.11</v>
      </c>
      <c r="AQ182" s="209">
        <v>6705.11</v>
      </c>
    </row>
    <row r="183" spans="11:43" x14ac:dyDescent="0.2">
      <c r="K183" s="1"/>
      <c r="L183" s="1"/>
      <c r="M183" s="1"/>
      <c r="N183" s="1"/>
      <c r="AH183" s="69" t="s">
        <v>130</v>
      </c>
      <c r="AI183" s="209">
        <v>9475.1</v>
      </c>
      <c r="AJ183" s="209">
        <v>12171.3</v>
      </c>
      <c r="AK183" s="209">
        <v>12879.6</v>
      </c>
      <c r="AL183" s="209">
        <v>10099.85</v>
      </c>
      <c r="AM183" s="209">
        <v>8774.7800000000007</v>
      </c>
      <c r="AN183" s="209">
        <v>11347.7</v>
      </c>
      <c r="AO183" s="209">
        <v>10315.42</v>
      </c>
      <c r="AP183" s="209">
        <v>11775.3</v>
      </c>
      <c r="AQ183" s="209">
        <v>13027.63</v>
      </c>
    </row>
    <row r="184" spans="11:43" x14ac:dyDescent="0.2">
      <c r="K184" s="1"/>
      <c r="L184" s="1"/>
      <c r="M184" s="1"/>
      <c r="N184" s="1"/>
      <c r="AH184" s="69" t="s">
        <v>129</v>
      </c>
      <c r="AI184" s="209">
        <v>225.27</v>
      </c>
      <c r="AJ184" s="209">
        <v>279.10000000000002</v>
      </c>
      <c r="AK184" s="209">
        <v>243.6</v>
      </c>
      <c r="AL184" s="209">
        <v>172.36</v>
      </c>
      <c r="AM184" s="209">
        <v>193.96</v>
      </c>
      <c r="AN184" s="209">
        <v>235.78</v>
      </c>
      <c r="AO184" s="209">
        <v>201.34</v>
      </c>
      <c r="AP184" s="209">
        <v>175.59</v>
      </c>
      <c r="AQ184" s="209">
        <v>193.45</v>
      </c>
    </row>
    <row r="185" spans="11:43" x14ac:dyDescent="0.2">
      <c r="K185" s="1"/>
      <c r="L185" s="1"/>
      <c r="M185" s="1"/>
      <c r="N185" s="1"/>
      <c r="AH185" s="69" t="s">
        <v>128</v>
      </c>
      <c r="AI185" s="209">
        <v>1225.3</v>
      </c>
      <c r="AJ185" s="209">
        <v>1236.7</v>
      </c>
      <c r="AK185" s="209">
        <v>1049.2</v>
      </c>
      <c r="AL185" s="209">
        <v>990.73</v>
      </c>
      <c r="AM185" s="209">
        <v>900.08</v>
      </c>
      <c r="AN185" s="209">
        <v>940.23</v>
      </c>
      <c r="AO185" s="209">
        <v>873.21</v>
      </c>
      <c r="AP185" s="209">
        <v>848.68</v>
      </c>
      <c r="AQ185" s="209">
        <v>930.46</v>
      </c>
    </row>
    <row r="186" spans="11:43" x14ac:dyDescent="0.2">
      <c r="K186" s="1"/>
      <c r="L186" s="1"/>
      <c r="M186" s="1"/>
      <c r="N186" s="1"/>
      <c r="AH186" s="69" t="s">
        <v>127</v>
      </c>
      <c r="AI186" s="209">
        <v>52.01</v>
      </c>
      <c r="AJ186" s="209">
        <v>3.5</v>
      </c>
      <c r="AK186" s="209">
        <v>40.090000000000003</v>
      </c>
      <c r="AL186" s="209">
        <v>46.06</v>
      </c>
      <c r="AM186" s="209">
        <v>45.72</v>
      </c>
      <c r="AN186" s="209">
        <v>67.03</v>
      </c>
      <c r="AO186" s="209">
        <v>36.01</v>
      </c>
      <c r="AP186" s="209">
        <v>2.72</v>
      </c>
      <c r="AQ186" s="209">
        <v>52.18</v>
      </c>
    </row>
    <row r="187" spans="11:43" x14ac:dyDescent="0.2">
      <c r="K187" s="1"/>
      <c r="L187" s="1"/>
      <c r="M187" s="1"/>
      <c r="N187" s="1"/>
      <c r="AH187" s="69" t="s">
        <v>126</v>
      </c>
      <c r="AI187" s="209">
        <v>350.5</v>
      </c>
      <c r="AJ187" s="209">
        <v>307.10000000000002</v>
      </c>
      <c r="AK187" s="209">
        <v>265.39999999999998</v>
      </c>
      <c r="AL187" s="209">
        <v>228.4</v>
      </c>
      <c r="AM187" s="209">
        <v>236.7</v>
      </c>
      <c r="AN187" s="209">
        <v>248.6</v>
      </c>
      <c r="AO187" s="209">
        <v>232.6</v>
      </c>
      <c r="AP187" s="209">
        <v>418.8</v>
      </c>
      <c r="AQ187" s="209">
        <v>385.1</v>
      </c>
    </row>
    <row r="188" spans="11:43" x14ac:dyDescent="0.2">
      <c r="K188" s="1"/>
      <c r="L188" s="1"/>
      <c r="M188" s="1"/>
      <c r="N188" s="1"/>
      <c r="AH188" s="69" t="s">
        <v>125</v>
      </c>
      <c r="AI188" s="209">
        <v>1013.7</v>
      </c>
      <c r="AJ188" s="209">
        <v>970.4</v>
      </c>
      <c r="AK188" s="209">
        <v>858.2</v>
      </c>
      <c r="AL188" s="209">
        <v>550</v>
      </c>
      <c r="AM188" s="209">
        <v>759.8</v>
      </c>
      <c r="AN188" s="209">
        <v>741.9</v>
      </c>
      <c r="AO188" s="209">
        <v>685.7</v>
      </c>
      <c r="AP188" s="209">
        <v>1018.5</v>
      </c>
      <c r="AQ188" s="209">
        <v>811.52</v>
      </c>
    </row>
    <row r="189" spans="11:43" x14ac:dyDescent="0.2">
      <c r="K189" s="1"/>
      <c r="L189" s="1"/>
      <c r="M189" s="1"/>
      <c r="N189" s="1"/>
      <c r="AH189" s="69" t="s">
        <v>124</v>
      </c>
      <c r="AI189" s="209">
        <v>44.6</v>
      </c>
      <c r="AJ189" s="209">
        <v>52.5</v>
      </c>
      <c r="AK189" s="209">
        <v>54.4</v>
      </c>
      <c r="AL189" s="209">
        <v>43</v>
      </c>
      <c r="AM189" s="209">
        <v>38.450000000000003</v>
      </c>
      <c r="AN189" s="209">
        <v>37.9</v>
      </c>
      <c r="AO189" s="209">
        <v>42.49</v>
      </c>
      <c r="AP189" s="209">
        <v>45.96</v>
      </c>
      <c r="AQ189" s="209">
        <v>44.38</v>
      </c>
    </row>
    <row r="190" spans="11:43" x14ac:dyDescent="0.2">
      <c r="K190" s="1"/>
      <c r="L190" s="1"/>
      <c r="M190" s="1"/>
      <c r="N190" s="1"/>
      <c r="AH190" s="69" t="s">
        <v>123</v>
      </c>
      <c r="AI190" s="209">
        <v>1017.8</v>
      </c>
      <c r="AJ190" s="209">
        <v>1467.1</v>
      </c>
      <c r="AK190" s="209">
        <v>1063.9000000000001</v>
      </c>
      <c r="AL190" s="209">
        <v>943.82</v>
      </c>
      <c r="AM190" s="209">
        <v>987.64</v>
      </c>
      <c r="AN190" s="209">
        <v>996.11</v>
      </c>
      <c r="AO190" s="209">
        <v>1062</v>
      </c>
      <c r="AP190" s="209">
        <v>1274.71</v>
      </c>
      <c r="AQ190" s="209">
        <v>1408.56</v>
      </c>
    </row>
    <row r="191" spans="11:43" x14ac:dyDescent="0.2">
      <c r="K191" s="1"/>
      <c r="L191" s="1"/>
      <c r="M191" s="1"/>
      <c r="N191" s="1"/>
      <c r="AH191" s="69" t="s">
        <v>122</v>
      </c>
      <c r="AI191" s="209">
        <v>0</v>
      </c>
      <c r="AJ191" s="209">
        <v>0</v>
      </c>
      <c r="AK191" s="209">
        <v>0</v>
      </c>
      <c r="AL191" s="209">
        <v>0</v>
      </c>
      <c r="AM191" s="209">
        <v>0</v>
      </c>
      <c r="AN191" s="209">
        <v>0</v>
      </c>
      <c r="AO191" s="209">
        <v>0</v>
      </c>
      <c r="AP191" s="209">
        <v>0</v>
      </c>
      <c r="AQ191" s="209">
        <v>0</v>
      </c>
    </row>
    <row r="192" spans="11:43" x14ac:dyDescent="0.2">
      <c r="K192" s="1"/>
      <c r="L192" s="1"/>
      <c r="M192" s="1"/>
      <c r="N192" s="1"/>
      <c r="AH192" s="69" t="s">
        <v>121</v>
      </c>
      <c r="AI192" s="209">
        <v>261.2</v>
      </c>
      <c r="AJ192" s="209">
        <v>310.2</v>
      </c>
      <c r="AK192" s="209">
        <v>309.60000000000002</v>
      </c>
      <c r="AL192" s="209">
        <v>204</v>
      </c>
      <c r="AM192" s="209">
        <v>205</v>
      </c>
      <c r="AN192" s="209">
        <v>206</v>
      </c>
      <c r="AO192" s="209">
        <v>208</v>
      </c>
      <c r="AP192" s="209">
        <v>197</v>
      </c>
      <c r="AQ192" s="209">
        <v>226.68</v>
      </c>
    </row>
    <row r="193" spans="11:43" x14ac:dyDescent="0.2">
      <c r="K193" s="1"/>
      <c r="L193" s="1"/>
      <c r="M193" s="1"/>
      <c r="N193" s="1"/>
      <c r="AH193" s="69" t="s">
        <v>120</v>
      </c>
      <c r="AI193" s="209">
        <v>811</v>
      </c>
      <c r="AJ193" s="209">
        <v>967.9</v>
      </c>
      <c r="AK193" s="209">
        <v>835.1</v>
      </c>
      <c r="AL193" s="209">
        <v>777.96</v>
      </c>
      <c r="AM193" s="209">
        <v>859.38</v>
      </c>
      <c r="AN193" s="209">
        <v>662.47</v>
      </c>
      <c r="AO193" s="209">
        <v>734.05</v>
      </c>
      <c r="AP193" s="209">
        <v>845.71</v>
      </c>
      <c r="AQ193" s="209">
        <v>840.43</v>
      </c>
    </row>
    <row r="194" spans="11:43" x14ac:dyDescent="0.2">
      <c r="K194" s="1"/>
      <c r="L194" s="1"/>
      <c r="M194" s="1"/>
      <c r="N194" s="1"/>
      <c r="AH194" s="69" t="s">
        <v>119</v>
      </c>
      <c r="AI194" s="209">
        <v>4008.1</v>
      </c>
      <c r="AJ194" s="209">
        <v>3619.5</v>
      </c>
      <c r="AK194" s="209">
        <v>3983.9</v>
      </c>
      <c r="AL194" s="209">
        <v>3397.2</v>
      </c>
      <c r="AM194" s="209">
        <v>3325.9</v>
      </c>
      <c r="AN194" s="209">
        <v>4180.2</v>
      </c>
      <c r="AO194" s="209">
        <v>2933.6</v>
      </c>
      <c r="AP194" s="209">
        <v>3274.8</v>
      </c>
      <c r="AQ194" s="209">
        <v>2960.7</v>
      </c>
    </row>
    <row r="195" spans="11:43" x14ac:dyDescent="0.2">
      <c r="K195" s="1"/>
      <c r="L195" s="1"/>
      <c r="M195" s="1"/>
      <c r="N195" s="1"/>
      <c r="AH195" s="69" t="s">
        <v>118</v>
      </c>
      <c r="AI195" s="209">
        <v>80.72</v>
      </c>
      <c r="AJ195" s="209">
        <v>99.83</v>
      </c>
      <c r="AK195" s="209">
        <v>72.8</v>
      </c>
      <c r="AL195" s="209">
        <v>30.62</v>
      </c>
      <c r="AM195" s="209">
        <v>21</v>
      </c>
      <c r="AN195" s="209">
        <v>21.15</v>
      </c>
      <c r="AO195" s="209">
        <v>32.950000000000003</v>
      </c>
      <c r="AP195" s="209">
        <v>37.909999999999997</v>
      </c>
      <c r="AQ195" s="209">
        <v>44.4</v>
      </c>
    </row>
    <row r="196" spans="11:43" x14ac:dyDescent="0.2">
      <c r="K196" s="1"/>
      <c r="L196" s="1"/>
      <c r="M196" s="1"/>
      <c r="N196" s="1"/>
      <c r="AH196" s="69" t="s">
        <v>117</v>
      </c>
      <c r="AI196" s="209">
        <v>531.41999999999996</v>
      </c>
      <c r="AJ196" s="209">
        <v>1209.4100000000001</v>
      </c>
      <c r="AK196" s="209">
        <v>1182.06</v>
      </c>
      <c r="AL196" s="209">
        <v>1311.04</v>
      </c>
      <c r="AM196" s="209">
        <v>1329.69</v>
      </c>
      <c r="AN196" s="209">
        <v>986.36</v>
      </c>
      <c r="AO196" s="209">
        <v>1542.25</v>
      </c>
      <c r="AP196" s="209">
        <v>1712.51</v>
      </c>
      <c r="AQ196" s="209">
        <v>1623.16</v>
      </c>
    </row>
    <row r="197" spans="11:43" x14ac:dyDescent="0.2">
      <c r="K197" s="1"/>
      <c r="L197" s="1"/>
      <c r="M197" s="1"/>
      <c r="N197" s="1"/>
      <c r="AH197" s="69" t="s">
        <v>116</v>
      </c>
      <c r="AI197" s="209">
        <v>67.900000000000006</v>
      </c>
      <c r="AJ197" s="209">
        <v>76.790000000000006</v>
      </c>
      <c r="AK197" s="209">
        <v>70.790000000000006</v>
      </c>
      <c r="AL197" s="209">
        <v>80.12</v>
      </c>
      <c r="AM197" s="209">
        <v>79.39</v>
      </c>
      <c r="AN197" s="209">
        <v>84.73</v>
      </c>
      <c r="AO197" s="209">
        <v>69.3</v>
      </c>
      <c r="AP197" s="209">
        <v>89.74</v>
      </c>
      <c r="AQ197" s="209">
        <v>93.17</v>
      </c>
    </row>
    <row r="198" spans="11:43" x14ac:dyDescent="0.2">
      <c r="K198" s="1"/>
      <c r="L198" s="1"/>
      <c r="M198" s="1"/>
      <c r="N198" s="1"/>
      <c r="AH198" s="69" t="s">
        <v>115</v>
      </c>
      <c r="AI198" s="209">
        <v>659.6</v>
      </c>
      <c r="AJ198" s="209">
        <v>891.3</v>
      </c>
      <c r="AK198" s="209">
        <v>675.5</v>
      </c>
      <c r="AL198" s="209">
        <v>361.39</v>
      </c>
      <c r="AM198" s="209">
        <v>525</v>
      </c>
      <c r="AN198" s="209">
        <v>470.48</v>
      </c>
      <c r="AO198" s="209">
        <v>446.05</v>
      </c>
      <c r="AP198" s="209">
        <v>675.85</v>
      </c>
      <c r="AQ198" s="209">
        <v>668.65</v>
      </c>
    </row>
    <row r="199" spans="11:43" x14ac:dyDescent="0.2">
      <c r="K199" s="1"/>
      <c r="L199" s="1"/>
      <c r="M199" s="1"/>
      <c r="N199" s="1"/>
      <c r="AH199" s="69" t="s">
        <v>114</v>
      </c>
      <c r="AI199" s="209">
        <v>1984.4</v>
      </c>
      <c r="AJ199" s="209">
        <v>2128.6</v>
      </c>
      <c r="AK199" s="209">
        <v>2171</v>
      </c>
      <c r="AL199" s="209">
        <v>1340.2</v>
      </c>
      <c r="AM199" s="209">
        <v>1514.3</v>
      </c>
      <c r="AN199" s="209">
        <v>1581</v>
      </c>
      <c r="AO199" s="209">
        <v>1904.2</v>
      </c>
      <c r="AP199" s="209">
        <v>1854.8</v>
      </c>
      <c r="AQ199" s="209">
        <v>1569</v>
      </c>
    </row>
    <row r="200" spans="11:43" x14ac:dyDescent="0.2">
      <c r="K200" s="1"/>
      <c r="L200" s="1"/>
      <c r="M200" s="1"/>
      <c r="N200" s="1"/>
      <c r="AH200" s="69" t="s">
        <v>113</v>
      </c>
      <c r="AI200" s="209">
        <v>1439</v>
      </c>
      <c r="AJ200" s="209">
        <v>1671.6</v>
      </c>
      <c r="AK200" s="209">
        <v>1680.9</v>
      </c>
      <c r="AL200" s="209">
        <v>1232.3</v>
      </c>
      <c r="AM200" s="209">
        <v>1409.1</v>
      </c>
      <c r="AN200" s="209">
        <v>1701.7</v>
      </c>
      <c r="AO200" s="209">
        <v>1940.1</v>
      </c>
      <c r="AP200" s="209">
        <v>1574.2</v>
      </c>
      <c r="AQ200" s="209">
        <v>1672.3</v>
      </c>
    </row>
    <row r="201" spans="11:43" x14ac:dyDescent="0.2">
      <c r="K201" s="1"/>
      <c r="L201" s="1"/>
      <c r="M201" s="1"/>
      <c r="N201" s="1"/>
      <c r="AH201" s="69" t="s">
        <v>112</v>
      </c>
      <c r="AI201" s="209">
        <v>5078.8999999999996</v>
      </c>
      <c r="AJ201" s="209">
        <v>6143.9</v>
      </c>
      <c r="AK201" s="209">
        <v>6668</v>
      </c>
      <c r="AL201" s="209">
        <v>5252</v>
      </c>
      <c r="AM201" s="209">
        <v>5494</v>
      </c>
      <c r="AN201" s="209">
        <v>5522</v>
      </c>
      <c r="AO201" s="209">
        <v>7092</v>
      </c>
      <c r="AP201" s="209">
        <v>6911</v>
      </c>
      <c r="AQ201" s="209">
        <v>7370</v>
      </c>
    </row>
    <row r="202" spans="11:43" x14ac:dyDescent="0.2">
      <c r="K202" s="1"/>
      <c r="L202" s="1"/>
      <c r="M202" s="1"/>
      <c r="N202" s="1"/>
      <c r="AH202" s="69" t="s">
        <v>201</v>
      </c>
      <c r="AI202" s="210" t="s">
        <v>110</v>
      </c>
      <c r="AJ202" s="210" t="s">
        <v>110</v>
      </c>
      <c r="AK202" s="210" t="s">
        <v>110</v>
      </c>
      <c r="AL202" s="210" t="s">
        <v>110</v>
      </c>
      <c r="AM202" s="209">
        <v>9.1</v>
      </c>
      <c r="AN202" s="209">
        <v>16.2</v>
      </c>
      <c r="AO202" s="210" t="s">
        <v>110</v>
      </c>
      <c r="AP202" s="210" t="s">
        <v>110</v>
      </c>
      <c r="AQ202" s="209">
        <v>4.5999999999999996</v>
      </c>
    </row>
    <row r="203" spans="11:43" x14ac:dyDescent="0.2">
      <c r="K203" s="1"/>
      <c r="L203" s="1"/>
      <c r="M203" s="1"/>
      <c r="N203" s="1"/>
      <c r="AH203" s="69" t="s">
        <v>202</v>
      </c>
      <c r="AI203" s="210" t="s">
        <v>110</v>
      </c>
      <c r="AJ203" s="210" t="s">
        <v>110</v>
      </c>
      <c r="AK203" s="210" t="s">
        <v>110</v>
      </c>
      <c r="AL203" s="210" t="s">
        <v>110</v>
      </c>
      <c r="AM203" s="210" t="s">
        <v>110</v>
      </c>
      <c r="AN203" s="210" t="s">
        <v>110</v>
      </c>
      <c r="AO203" s="210" t="s">
        <v>110</v>
      </c>
      <c r="AP203" s="210" t="s">
        <v>110</v>
      </c>
      <c r="AQ203" s="210" t="s">
        <v>110</v>
      </c>
    </row>
    <row r="204" spans="11:43" x14ac:dyDescent="0.2">
      <c r="K204" s="1"/>
      <c r="L204" s="1"/>
      <c r="M204" s="1"/>
      <c r="N204" s="1"/>
      <c r="AH204" s="69" t="s">
        <v>199</v>
      </c>
      <c r="AI204" s="209">
        <v>485.3</v>
      </c>
      <c r="AJ204" s="209">
        <v>530</v>
      </c>
      <c r="AK204" s="210" t="s">
        <v>110</v>
      </c>
      <c r="AL204" s="209">
        <v>541</v>
      </c>
      <c r="AM204" s="209">
        <v>495</v>
      </c>
      <c r="AN204" s="209">
        <v>573</v>
      </c>
      <c r="AO204" s="209">
        <v>515</v>
      </c>
      <c r="AP204" s="209">
        <v>528.5</v>
      </c>
      <c r="AQ204" s="209">
        <v>466</v>
      </c>
    </row>
    <row r="205" spans="11:43" x14ac:dyDescent="0.2">
      <c r="K205" s="1"/>
      <c r="L205" s="1"/>
      <c r="M205" s="1"/>
      <c r="N205" s="1"/>
      <c r="AH205" s="69" t="s">
        <v>178</v>
      </c>
      <c r="AI205" s="209">
        <v>211.2</v>
      </c>
      <c r="AJ205" s="209">
        <v>202.7</v>
      </c>
      <c r="AK205" s="209">
        <v>198.1</v>
      </c>
      <c r="AL205" s="209">
        <v>174.11</v>
      </c>
      <c r="AM205" s="209">
        <v>183.36</v>
      </c>
      <c r="AN205" s="209">
        <v>185.13</v>
      </c>
      <c r="AO205" s="209">
        <v>170.54</v>
      </c>
      <c r="AP205" s="209">
        <v>201.09</v>
      </c>
      <c r="AQ205" s="209">
        <v>197.84</v>
      </c>
    </row>
    <row r="206" spans="11:43" x14ac:dyDescent="0.2">
      <c r="K206" s="1"/>
      <c r="L206" s="1"/>
      <c r="M206" s="1"/>
      <c r="N206" s="1"/>
      <c r="AH206" s="69" t="s">
        <v>179</v>
      </c>
      <c r="AI206" s="209">
        <v>0.25</v>
      </c>
      <c r="AJ206" s="209">
        <v>0.6</v>
      </c>
      <c r="AK206" s="209">
        <v>0.6</v>
      </c>
      <c r="AL206" s="209">
        <v>0.54</v>
      </c>
      <c r="AM206" s="209">
        <v>1.1200000000000001</v>
      </c>
      <c r="AN206" s="209">
        <v>0.95</v>
      </c>
      <c r="AO206" s="209">
        <v>1.18</v>
      </c>
      <c r="AP206" s="209">
        <v>1.1499999999999999</v>
      </c>
      <c r="AQ206" s="209">
        <v>0.95</v>
      </c>
    </row>
    <row r="207" spans="11:43" x14ac:dyDescent="0.2">
      <c r="K207" s="1"/>
      <c r="L207" s="1"/>
      <c r="M207" s="1"/>
      <c r="N207" s="1"/>
      <c r="AH207" s="69" t="s">
        <v>203</v>
      </c>
      <c r="AI207" s="209">
        <v>106.64</v>
      </c>
      <c r="AJ207" s="209">
        <v>162.78</v>
      </c>
      <c r="AK207" s="209">
        <v>146.37</v>
      </c>
      <c r="AL207" s="209">
        <v>126.32</v>
      </c>
      <c r="AM207" s="209">
        <v>129.51</v>
      </c>
      <c r="AN207" s="209">
        <v>90.38</v>
      </c>
      <c r="AO207" s="209">
        <v>125.57</v>
      </c>
      <c r="AP207" s="209">
        <v>153.06</v>
      </c>
      <c r="AQ207" s="209">
        <v>101.68</v>
      </c>
    </row>
    <row r="208" spans="11:43" x14ac:dyDescent="0.2">
      <c r="K208" s="1"/>
      <c r="L208" s="1"/>
      <c r="M208" s="1"/>
      <c r="N208" s="1"/>
      <c r="AH208" s="69" t="s">
        <v>204</v>
      </c>
      <c r="AI208" s="209">
        <v>3.5</v>
      </c>
      <c r="AJ208" s="209">
        <v>3.6</v>
      </c>
      <c r="AK208" s="209">
        <v>4.5</v>
      </c>
      <c r="AL208" s="209">
        <v>7.3</v>
      </c>
      <c r="AM208" s="209">
        <v>8.6999999999999993</v>
      </c>
      <c r="AN208" s="209">
        <v>7</v>
      </c>
      <c r="AO208" s="210" t="s">
        <v>110</v>
      </c>
      <c r="AP208" s="209">
        <v>7</v>
      </c>
      <c r="AQ208" s="209">
        <v>7</v>
      </c>
    </row>
    <row r="209" spans="11:43" x14ac:dyDescent="0.2">
      <c r="K209" s="1"/>
      <c r="L209" s="1"/>
      <c r="M209" s="1"/>
      <c r="N209" s="1"/>
      <c r="AH209" s="69" t="s">
        <v>205</v>
      </c>
      <c r="AI209" s="209">
        <v>272.49</v>
      </c>
      <c r="AJ209" s="209">
        <v>361.62</v>
      </c>
      <c r="AK209" s="209">
        <v>318.49</v>
      </c>
      <c r="AL209" s="209">
        <v>261</v>
      </c>
      <c r="AM209" s="209">
        <v>291.61</v>
      </c>
      <c r="AN209" s="209">
        <v>278.37</v>
      </c>
      <c r="AO209" s="209">
        <v>362.21</v>
      </c>
      <c r="AP209" s="209">
        <v>323.27999999999997</v>
      </c>
      <c r="AQ209" s="209">
        <v>362.2</v>
      </c>
    </row>
    <row r="210" spans="11:43" x14ac:dyDescent="0.2">
      <c r="K210" s="1"/>
      <c r="L210" s="1"/>
      <c r="M210" s="1"/>
      <c r="N210" s="1"/>
      <c r="AH210" s="69" t="s">
        <v>180</v>
      </c>
      <c r="AI210" s="209">
        <v>7306</v>
      </c>
      <c r="AJ210" s="209">
        <v>5923</v>
      </c>
      <c r="AK210" s="209">
        <v>7200</v>
      </c>
      <c r="AL210" s="209">
        <v>7250</v>
      </c>
      <c r="AM210" s="209">
        <v>7600</v>
      </c>
      <c r="AN210" s="209">
        <v>7100</v>
      </c>
      <c r="AO210" s="209">
        <v>7900</v>
      </c>
      <c r="AP210" s="209">
        <v>6300</v>
      </c>
      <c r="AQ210" s="209">
        <v>8000</v>
      </c>
    </row>
    <row r="211" spans="11:43" x14ac:dyDescent="0.2">
      <c r="K211" s="1"/>
      <c r="L211" s="1"/>
      <c r="M211" s="1"/>
      <c r="N211" s="1"/>
      <c r="AH211" s="69" t="s">
        <v>194</v>
      </c>
      <c r="AI211" s="209">
        <v>60.75</v>
      </c>
      <c r="AJ211" s="209">
        <v>77.819999999999993</v>
      </c>
      <c r="AK211" s="209">
        <v>77.22</v>
      </c>
      <c r="AL211" s="209">
        <v>50.18</v>
      </c>
      <c r="AM211" s="209">
        <v>65.67</v>
      </c>
      <c r="AN211" s="209">
        <v>65.34</v>
      </c>
      <c r="AO211" s="209">
        <v>70.84</v>
      </c>
      <c r="AP211" s="209">
        <v>48.65</v>
      </c>
      <c r="AQ211" s="209">
        <v>63.19</v>
      </c>
    </row>
    <row r="212" spans="11:43" x14ac:dyDescent="0.2">
      <c r="K212" s="1"/>
      <c r="L212" s="1"/>
      <c r="M212" s="1"/>
      <c r="N212" s="1"/>
      <c r="AH212" s="69" t="s">
        <v>200</v>
      </c>
      <c r="AI212" s="209">
        <v>3.9</v>
      </c>
      <c r="AJ212" s="209">
        <v>7.2</v>
      </c>
      <c r="AK212" s="209">
        <v>5.4</v>
      </c>
      <c r="AL212" s="209">
        <v>3.6</v>
      </c>
      <c r="AM212" s="209">
        <v>2.6</v>
      </c>
      <c r="AN212" s="209">
        <v>4.8</v>
      </c>
      <c r="AO212" s="209">
        <v>4.4000000000000004</v>
      </c>
      <c r="AP212" s="210" t="s">
        <v>110</v>
      </c>
      <c r="AQ212" s="210" t="s">
        <v>110</v>
      </c>
    </row>
    <row r="213" spans="11:43" x14ac:dyDescent="0.2">
      <c r="K213" s="1"/>
      <c r="L213" s="1"/>
      <c r="M213" s="1"/>
      <c r="N213" s="1"/>
    </row>
    <row r="214" spans="11:43" x14ac:dyDescent="0.2">
      <c r="K214" s="1"/>
      <c r="L214" s="1"/>
      <c r="M214" s="1"/>
      <c r="N214" s="1"/>
    </row>
    <row r="215" spans="11:43" x14ac:dyDescent="0.2">
      <c r="K215" s="1"/>
      <c r="L215" s="1"/>
      <c r="M215" s="1"/>
      <c r="N215" s="1"/>
      <c r="AH215" s="66" t="s">
        <v>213</v>
      </c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1:43" x14ac:dyDescent="0.2">
      <c r="K216" s="1"/>
      <c r="L216" s="1"/>
      <c r="M216" s="1"/>
      <c r="N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1:43" x14ac:dyDescent="0.2">
      <c r="K217" s="1"/>
      <c r="L217" s="1"/>
      <c r="M217" s="1"/>
      <c r="N217" s="1"/>
      <c r="AH217" s="66" t="s">
        <v>155</v>
      </c>
      <c r="AI217" s="67">
        <v>42670.83699074074</v>
      </c>
      <c r="AJ217" s="1"/>
      <c r="AK217" s="1"/>
      <c r="AL217" s="1"/>
      <c r="AM217" s="1"/>
      <c r="AN217" s="1"/>
      <c r="AO217" s="1"/>
      <c r="AP217" s="1"/>
      <c r="AQ217" s="1"/>
    </row>
    <row r="218" spans="11:43" x14ac:dyDescent="0.2">
      <c r="K218" s="1"/>
      <c r="L218" s="1"/>
      <c r="M218" s="1"/>
      <c r="N218" s="1"/>
      <c r="AH218" s="66" t="s">
        <v>154</v>
      </c>
      <c r="AI218" s="67">
        <v>42674.967895717593</v>
      </c>
      <c r="AJ218" s="1"/>
      <c r="AK218" s="1"/>
      <c r="AL218" s="1"/>
      <c r="AM218" s="1"/>
      <c r="AN218" s="1"/>
      <c r="AO218" s="1"/>
      <c r="AP218" s="1"/>
      <c r="AQ218" s="1"/>
    </row>
    <row r="219" spans="11:43" x14ac:dyDescent="0.2">
      <c r="K219" s="1"/>
      <c r="L219" s="1"/>
      <c r="M219" s="1"/>
      <c r="N219" s="1"/>
      <c r="AH219" s="66" t="s">
        <v>153</v>
      </c>
      <c r="AI219" s="66" t="s">
        <v>152</v>
      </c>
      <c r="AJ219" s="1"/>
      <c r="AK219" s="1"/>
      <c r="AL219" s="1"/>
      <c r="AM219" s="1"/>
      <c r="AN219" s="1"/>
      <c r="AO219" s="1"/>
      <c r="AP219" s="1"/>
      <c r="AQ219" s="1"/>
    </row>
    <row r="220" spans="11:43" x14ac:dyDescent="0.2">
      <c r="K220" s="1"/>
      <c r="L220" s="1"/>
      <c r="M220" s="1"/>
      <c r="N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1:43" x14ac:dyDescent="0.2">
      <c r="K221" s="1"/>
      <c r="L221" s="1"/>
      <c r="M221" s="1"/>
      <c r="N221" s="1"/>
      <c r="AH221" s="66" t="s">
        <v>148</v>
      </c>
      <c r="AI221" s="66" t="s">
        <v>147</v>
      </c>
      <c r="AJ221" s="1"/>
      <c r="AK221" s="1"/>
      <c r="AL221" s="1"/>
      <c r="AM221" s="1"/>
      <c r="AN221" s="1"/>
      <c r="AO221" s="1"/>
      <c r="AP221" s="1"/>
      <c r="AQ221" s="1"/>
    </row>
    <row r="222" spans="11:43" x14ac:dyDescent="0.2">
      <c r="K222" s="1"/>
      <c r="L222" s="1"/>
      <c r="M222" s="1"/>
      <c r="N222" s="1"/>
      <c r="AH222" s="66" t="s">
        <v>214</v>
      </c>
      <c r="AI222" s="66" t="s">
        <v>150</v>
      </c>
      <c r="AJ222" s="1"/>
      <c r="AK222" s="1"/>
      <c r="AL222" s="1"/>
      <c r="AM222" s="1"/>
      <c r="AN222" s="1"/>
      <c r="AO222" s="1"/>
      <c r="AP222" s="1"/>
      <c r="AQ222" s="1"/>
    </row>
    <row r="223" spans="11:43" x14ac:dyDescent="0.2">
      <c r="K223" s="1"/>
      <c r="L223" s="1"/>
      <c r="M223" s="1"/>
      <c r="N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1:43" x14ac:dyDescent="0.2">
      <c r="K224" s="1"/>
      <c r="L224" s="1"/>
      <c r="M224" s="1"/>
      <c r="N224" s="1"/>
      <c r="AH224" s="69" t="s">
        <v>146</v>
      </c>
      <c r="AI224" s="69" t="s">
        <v>145</v>
      </c>
      <c r="AJ224" s="69" t="s">
        <v>100</v>
      </c>
      <c r="AK224" s="69" t="s">
        <v>101</v>
      </c>
      <c r="AL224" s="69" t="s">
        <v>144</v>
      </c>
      <c r="AM224" s="69" t="s">
        <v>143</v>
      </c>
      <c r="AN224" s="69" t="s">
        <v>142</v>
      </c>
      <c r="AO224" s="69" t="s">
        <v>141</v>
      </c>
      <c r="AP224" s="69" t="s">
        <v>198</v>
      </c>
      <c r="AQ224" s="69" t="s">
        <v>216</v>
      </c>
    </row>
    <row r="225" spans="11:43" x14ac:dyDescent="0.2">
      <c r="K225" s="1"/>
      <c r="L225" s="1"/>
      <c r="M225" s="1"/>
      <c r="N225" s="1"/>
      <c r="AH225" s="69" t="s">
        <v>140</v>
      </c>
      <c r="AI225" s="210" t="s">
        <v>110</v>
      </c>
      <c r="AJ225" s="210" t="s">
        <v>110</v>
      </c>
      <c r="AK225" s="210" t="s">
        <v>110</v>
      </c>
      <c r="AL225" s="209">
        <v>57088.34</v>
      </c>
      <c r="AM225" s="209">
        <v>68246.44</v>
      </c>
      <c r="AN225" s="209">
        <v>57942.75</v>
      </c>
      <c r="AO225" s="209">
        <v>64549.67</v>
      </c>
      <c r="AP225" s="209">
        <v>77244.259999999995</v>
      </c>
      <c r="AQ225" s="209">
        <v>58973.07</v>
      </c>
    </row>
    <row r="226" spans="11:43" x14ac:dyDescent="0.2">
      <c r="K226" s="1"/>
      <c r="L226" s="1"/>
      <c r="M226" s="1"/>
      <c r="N226" s="1"/>
      <c r="AH226" s="69" t="s">
        <v>177</v>
      </c>
      <c r="AI226" s="209">
        <v>49623.714</v>
      </c>
      <c r="AJ226" s="209">
        <v>65412.480000000003</v>
      </c>
      <c r="AK226" s="209">
        <v>59578.31</v>
      </c>
      <c r="AL226" s="209">
        <v>59156.160000000003</v>
      </c>
      <c r="AM226" s="209">
        <v>69980.100000000006</v>
      </c>
      <c r="AN226" s="209">
        <v>59240.34</v>
      </c>
      <c r="AO226" s="209">
        <v>66424.039999999994</v>
      </c>
      <c r="AP226" s="209">
        <v>77244.259999999995</v>
      </c>
      <c r="AQ226" s="209">
        <v>58973.07</v>
      </c>
    </row>
    <row r="227" spans="11:43" x14ac:dyDescent="0.2">
      <c r="K227" s="1"/>
      <c r="L227" s="1"/>
      <c r="M227" s="1"/>
      <c r="N227" s="1"/>
      <c r="AH227" s="69" t="s">
        <v>139</v>
      </c>
      <c r="AI227" s="209">
        <v>698.9</v>
      </c>
      <c r="AJ227" s="209">
        <v>858.8</v>
      </c>
      <c r="AK227" s="209">
        <v>808.1</v>
      </c>
      <c r="AL227" s="209">
        <v>745.9</v>
      </c>
      <c r="AM227" s="209">
        <v>859.69</v>
      </c>
      <c r="AN227" s="209">
        <v>733.6</v>
      </c>
      <c r="AO227" s="209">
        <v>837.6</v>
      </c>
      <c r="AP227" s="209">
        <v>778.57</v>
      </c>
      <c r="AQ227" s="209">
        <v>692.96</v>
      </c>
    </row>
    <row r="228" spans="11:43" x14ac:dyDescent="0.2">
      <c r="K228" s="1"/>
      <c r="L228" s="1"/>
      <c r="M228" s="1"/>
      <c r="N228" s="1"/>
      <c r="AH228" s="69" t="s">
        <v>138</v>
      </c>
      <c r="AI228" s="209">
        <v>312.89999999999998</v>
      </c>
      <c r="AJ228" s="209">
        <v>1368.3</v>
      </c>
      <c r="AK228" s="209">
        <v>1290.8</v>
      </c>
      <c r="AL228" s="209">
        <v>2047.41</v>
      </c>
      <c r="AM228" s="209">
        <v>2209.1999999999998</v>
      </c>
      <c r="AN228" s="209">
        <v>1717.8</v>
      </c>
      <c r="AO228" s="209">
        <v>2738.67</v>
      </c>
      <c r="AP228" s="209">
        <v>3137.48</v>
      </c>
      <c r="AQ228" s="209">
        <v>2696.92</v>
      </c>
    </row>
    <row r="229" spans="11:43" x14ac:dyDescent="0.2">
      <c r="K229" s="1"/>
      <c r="L229" s="1"/>
      <c r="M229" s="1"/>
      <c r="N229" s="1"/>
      <c r="AH229" s="69" t="s">
        <v>137</v>
      </c>
      <c r="AI229" s="209">
        <v>758.8</v>
      </c>
      <c r="AJ229" s="209">
        <v>792.5</v>
      </c>
      <c r="AK229" s="209">
        <v>889.6</v>
      </c>
      <c r="AL229" s="209">
        <v>692.59</v>
      </c>
      <c r="AM229" s="209">
        <v>1063.74</v>
      </c>
      <c r="AN229" s="209">
        <v>928.15</v>
      </c>
      <c r="AO229" s="209">
        <v>675.38</v>
      </c>
      <c r="AP229" s="209">
        <v>832.24</v>
      </c>
      <c r="AQ229" s="209">
        <v>442.71</v>
      </c>
    </row>
    <row r="230" spans="11:43" x14ac:dyDescent="0.2">
      <c r="K230" s="1"/>
      <c r="L230" s="1"/>
      <c r="M230" s="1"/>
      <c r="N230" s="1"/>
      <c r="AH230" s="69" t="s">
        <v>136</v>
      </c>
      <c r="AI230" s="210" t="s">
        <v>110</v>
      </c>
      <c r="AJ230" s="210" t="s">
        <v>110</v>
      </c>
      <c r="AK230" s="210" t="s">
        <v>110</v>
      </c>
      <c r="AL230" s="209">
        <v>45.7</v>
      </c>
      <c r="AM230" s="209">
        <v>55.3</v>
      </c>
      <c r="AN230" s="209">
        <v>75.099999999999994</v>
      </c>
      <c r="AO230" s="209">
        <v>75.7</v>
      </c>
      <c r="AP230" s="209">
        <v>72.900000000000006</v>
      </c>
      <c r="AQ230" s="209">
        <v>53</v>
      </c>
    </row>
    <row r="231" spans="11:43" x14ac:dyDescent="0.2">
      <c r="K231" s="1"/>
      <c r="L231" s="1"/>
      <c r="M231" s="1"/>
      <c r="N231" s="1"/>
      <c r="AH231" s="69" t="s">
        <v>135</v>
      </c>
      <c r="AI231" s="209">
        <v>3809.3</v>
      </c>
      <c r="AJ231" s="209">
        <v>5105.8999999999996</v>
      </c>
      <c r="AK231" s="209">
        <v>4527.2</v>
      </c>
      <c r="AL231" s="209">
        <v>4211.5</v>
      </c>
      <c r="AM231" s="209">
        <v>5183.6000000000004</v>
      </c>
      <c r="AN231" s="209">
        <v>5514.7</v>
      </c>
      <c r="AO231" s="209">
        <v>4387.3</v>
      </c>
      <c r="AP231" s="209">
        <v>5142.1000000000004</v>
      </c>
      <c r="AQ231" s="209">
        <v>3973</v>
      </c>
    </row>
    <row r="232" spans="11:43" x14ac:dyDescent="0.2">
      <c r="K232" s="1"/>
      <c r="L232" s="1"/>
      <c r="M232" s="1"/>
      <c r="N232" s="1"/>
      <c r="AH232" s="69" t="s">
        <v>134</v>
      </c>
      <c r="AI232" s="209">
        <v>0</v>
      </c>
      <c r="AJ232" s="209">
        <v>0</v>
      </c>
      <c r="AK232" s="209">
        <v>0</v>
      </c>
      <c r="AL232" s="209">
        <v>0</v>
      </c>
      <c r="AM232" s="209">
        <v>0</v>
      </c>
      <c r="AN232" s="209">
        <v>0</v>
      </c>
      <c r="AO232" s="209">
        <v>0</v>
      </c>
      <c r="AP232" s="209">
        <v>0</v>
      </c>
      <c r="AQ232" s="209">
        <v>0</v>
      </c>
    </row>
    <row r="233" spans="11:43" x14ac:dyDescent="0.2">
      <c r="K233" s="1"/>
      <c r="L233" s="1"/>
      <c r="M233" s="1"/>
      <c r="N233" s="1"/>
      <c r="AH233" s="69" t="s">
        <v>133</v>
      </c>
      <c r="AI233" s="209">
        <v>0</v>
      </c>
      <c r="AJ233" s="209">
        <v>0</v>
      </c>
      <c r="AK233" s="209">
        <v>0</v>
      </c>
      <c r="AL233" s="209">
        <v>0</v>
      </c>
      <c r="AM233" s="209">
        <v>0</v>
      </c>
      <c r="AN233" s="209">
        <v>0</v>
      </c>
      <c r="AO233" s="209">
        <v>0</v>
      </c>
      <c r="AP233" s="209">
        <v>0</v>
      </c>
      <c r="AQ233" s="209">
        <v>0</v>
      </c>
    </row>
    <row r="234" spans="11:43" x14ac:dyDescent="0.2">
      <c r="K234" s="1"/>
      <c r="L234" s="1"/>
      <c r="M234" s="1"/>
      <c r="N234" s="1"/>
      <c r="AH234" s="69" t="s">
        <v>132</v>
      </c>
      <c r="AI234" s="209">
        <v>1927.54</v>
      </c>
      <c r="AJ234" s="209">
        <v>2472.14</v>
      </c>
      <c r="AK234" s="209">
        <v>2351.87</v>
      </c>
      <c r="AL234" s="209">
        <v>1718.46</v>
      </c>
      <c r="AM234" s="209">
        <v>2165.79</v>
      </c>
      <c r="AN234" s="209">
        <v>2009.79</v>
      </c>
      <c r="AO234" s="209">
        <v>2134.25</v>
      </c>
      <c r="AP234" s="209">
        <v>1768</v>
      </c>
      <c r="AQ234" s="209">
        <v>1611.03</v>
      </c>
    </row>
    <row r="235" spans="11:43" x14ac:dyDescent="0.2">
      <c r="K235" s="1"/>
      <c r="L235" s="1"/>
      <c r="M235" s="1"/>
      <c r="N235" s="1"/>
      <c r="AH235" s="69" t="s">
        <v>131</v>
      </c>
      <c r="AI235" s="209">
        <v>3610.9</v>
      </c>
      <c r="AJ235" s="209">
        <v>3717.6</v>
      </c>
      <c r="AK235" s="209">
        <v>3498.2</v>
      </c>
      <c r="AL235" s="209">
        <v>3312.75</v>
      </c>
      <c r="AM235" s="209">
        <v>4199.93</v>
      </c>
      <c r="AN235" s="209">
        <v>4261.41</v>
      </c>
      <c r="AO235" s="209">
        <v>4888.46</v>
      </c>
      <c r="AP235" s="209">
        <v>4776.1899999999996</v>
      </c>
      <c r="AQ235" s="209">
        <v>4564.42</v>
      </c>
    </row>
    <row r="236" spans="11:43" x14ac:dyDescent="0.2">
      <c r="K236" s="1"/>
      <c r="L236" s="1"/>
      <c r="M236" s="1"/>
      <c r="N236" s="1"/>
      <c r="AH236" s="69" t="s">
        <v>130</v>
      </c>
      <c r="AI236" s="209">
        <v>14528</v>
      </c>
      <c r="AJ236" s="209">
        <v>16012.5</v>
      </c>
      <c r="AK236" s="209">
        <v>15299.9</v>
      </c>
      <c r="AL236" s="209">
        <v>14134.92</v>
      </c>
      <c r="AM236" s="209">
        <v>15914.12</v>
      </c>
      <c r="AN236" s="209">
        <v>15614.12</v>
      </c>
      <c r="AO236" s="209">
        <v>15031.14</v>
      </c>
      <c r="AP236" s="209">
        <v>18541.78</v>
      </c>
      <c r="AQ236" s="209">
        <v>13738.24</v>
      </c>
    </row>
    <row r="237" spans="11:43" x14ac:dyDescent="0.2">
      <c r="K237" s="1"/>
      <c r="L237" s="1"/>
      <c r="M237" s="1"/>
      <c r="N237" s="1"/>
      <c r="AH237" s="69" t="s">
        <v>129</v>
      </c>
      <c r="AI237" s="209">
        <v>1424.6</v>
      </c>
      <c r="AJ237" s="209">
        <v>2504.9</v>
      </c>
      <c r="AK237" s="209">
        <v>2182.5</v>
      </c>
      <c r="AL237" s="209">
        <v>2067.8200000000002</v>
      </c>
      <c r="AM237" s="209">
        <v>1733.66</v>
      </c>
      <c r="AN237" s="209">
        <v>1297.5899999999999</v>
      </c>
      <c r="AO237" s="209">
        <v>1874.37</v>
      </c>
      <c r="AP237" s="209">
        <v>2046.97</v>
      </c>
      <c r="AQ237" s="209">
        <v>1709.15</v>
      </c>
    </row>
    <row r="238" spans="11:43" x14ac:dyDescent="0.2">
      <c r="K238" s="1"/>
      <c r="L238" s="1"/>
      <c r="M238" s="1"/>
      <c r="N238" s="1"/>
      <c r="AH238" s="69" t="s">
        <v>128</v>
      </c>
      <c r="AI238" s="209">
        <v>9809.2999999999993</v>
      </c>
      <c r="AJ238" s="209">
        <v>9722.9</v>
      </c>
      <c r="AK238" s="209">
        <v>7877.7</v>
      </c>
      <c r="AL238" s="209">
        <v>8608.4500000000007</v>
      </c>
      <c r="AM238" s="209">
        <v>9752.59</v>
      </c>
      <c r="AN238" s="209">
        <v>7888.67</v>
      </c>
      <c r="AO238" s="209">
        <v>7899.62</v>
      </c>
      <c r="AP238" s="209">
        <v>9250.0499999999993</v>
      </c>
      <c r="AQ238" s="209">
        <v>7069.65</v>
      </c>
    </row>
    <row r="239" spans="11:43" x14ac:dyDescent="0.2">
      <c r="K239" s="1"/>
      <c r="L239" s="1"/>
      <c r="M239" s="1"/>
      <c r="N239" s="1"/>
      <c r="AH239" s="69" t="s">
        <v>127</v>
      </c>
      <c r="AI239" s="209">
        <v>0</v>
      </c>
      <c r="AJ239" s="209">
        <v>0</v>
      </c>
      <c r="AK239" s="209">
        <v>0</v>
      </c>
      <c r="AL239" s="209">
        <v>0</v>
      </c>
      <c r="AM239" s="209">
        <v>0</v>
      </c>
      <c r="AN239" s="209">
        <v>0</v>
      </c>
      <c r="AO239" s="209">
        <v>0</v>
      </c>
      <c r="AP239" s="209">
        <v>0</v>
      </c>
      <c r="AQ239" s="209">
        <v>0</v>
      </c>
    </row>
    <row r="240" spans="11:43" x14ac:dyDescent="0.2">
      <c r="K240" s="1"/>
      <c r="L240" s="1"/>
      <c r="M240" s="1"/>
      <c r="N240" s="1"/>
      <c r="AH240" s="69" t="s">
        <v>126</v>
      </c>
      <c r="AI240" s="209">
        <v>0</v>
      </c>
      <c r="AJ240" s="209">
        <v>0</v>
      </c>
      <c r="AK240" s="209">
        <v>0</v>
      </c>
      <c r="AL240" s="209">
        <v>0</v>
      </c>
      <c r="AM240" s="209">
        <v>0</v>
      </c>
      <c r="AN240" s="209">
        <v>0</v>
      </c>
      <c r="AO240" s="209">
        <v>0</v>
      </c>
      <c r="AP240" s="209">
        <v>0</v>
      </c>
      <c r="AQ240" s="209">
        <v>0</v>
      </c>
    </row>
    <row r="241" spans="11:43" x14ac:dyDescent="0.2">
      <c r="K241" s="1"/>
      <c r="L241" s="1"/>
      <c r="M241" s="1"/>
      <c r="N241" s="1"/>
      <c r="AH241" s="69" t="s">
        <v>125</v>
      </c>
      <c r="AI241" s="209">
        <v>26</v>
      </c>
      <c r="AJ241" s="209">
        <v>32</v>
      </c>
      <c r="AK241" s="209">
        <v>23.8</v>
      </c>
      <c r="AL241" s="209">
        <v>47.5</v>
      </c>
      <c r="AM241" s="209">
        <v>71.900000000000006</v>
      </c>
      <c r="AN241" s="209">
        <v>78.8</v>
      </c>
      <c r="AO241" s="209">
        <v>127.2</v>
      </c>
      <c r="AP241" s="209">
        <v>115</v>
      </c>
      <c r="AQ241" s="209">
        <v>56.34</v>
      </c>
    </row>
    <row r="242" spans="11:43" x14ac:dyDescent="0.2">
      <c r="K242" s="1"/>
      <c r="L242" s="1"/>
      <c r="M242" s="1"/>
      <c r="N242" s="1"/>
      <c r="AH242" s="69" t="s">
        <v>124</v>
      </c>
      <c r="AI242" s="209">
        <v>2.1</v>
      </c>
      <c r="AJ242" s="209">
        <v>2.2999999999999998</v>
      </c>
      <c r="AK242" s="209">
        <v>2.5</v>
      </c>
      <c r="AL242" s="209">
        <v>3.12</v>
      </c>
      <c r="AM242" s="209">
        <v>2.33</v>
      </c>
      <c r="AN242" s="209">
        <v>1.62</v>
      </c>
      <c r="AO242" s="209">
        <v>2.17</v>
      </c>
      <c r="AP242" s="209">
        <v>1.67</v>
      </c>
      <c r="AQ242" s="209">
        <v>0.93</v>
      </c>
    </row>
    <row r="243" spans="11:43" x14ac:dyDescent="0.2">
      <c r="K243" s="1"/>
      <c r="L243" s="1"/>
      <c r="M243" s="1"/>
      <c r="N243" s="1"/>
      <c r="AH243" s="69" t="s">
        <v>123</v>
      </c>
      <c r="AI243" s="209">
        <v>4026.7</v>
      </c>
      <c r="AJ243" s="209">
        <v>8897.1</v>
      </c>
      <c r="AK243" s="209">
        <v>7528.4</v>
      </c>
      <c r="AL243" s="209">
        <v>6984.87</v>
      </c>
      <c r="AM243" s="209">
        <v>7992.44</v>
      </c>
      <c r="AN243" s="209">
        <v>4762.71</v>
      </c>
      <c r="AO243" s="209">
        <v>6756.44</v>
      </c>
      <c r="AP243" s="209">
        <v>9315.1</v>
      </c>
      <c r="AQ243" s="209">
        <v>6632.78</v>
      </c>
    </row>
    <row r="244" spans="11:43" x14ac:dyDescent="0.2">
      <c r="K244" s="1"/>
      <c r="L244" s="1"/>
      <c r="M244" s="1"/>
      <c r="N244" s="1"/>
      <c r="AH244" s="69" t="s">
        <v>122</v>
      </c>
      <c r="AI244" s="209">
        <v>0</v>
      </c>
      <c r="AJ244" s="209">
        <v>0</v>
      </c>
      <c r="AK244" s="209">
        <v>0</v>
      </c>
      <c r="AL244" s="209">
        <v>0</v>
      </c>
      <c r="AM244" s="209">
        <v>0</v>
      </c>
      <c r="AN244" s="209">
        <v>0</v>
      </c>
      <c r="AO244" s="209">
        <v>0</v>
      </c>
      <c r="AP244" s="209">
        <v>0</v>
      </c>
      <c r="AQ244" s="209">
        <v>0</v>
      </c>
    </row>
    <row r="245" spans="11:43" x14ac:dyDescent="0.2">
      <c r="K245" s="1"/>
      <c r="L245" s="1"/>
      <c r="M245" s="1"/>
      <c r="N245" s="1"/>
      <c r="AH245" s="69" t="s">
        <v>121</v>
      </c>
      <c r="AI245" s="209">
        <v>230.6</v>
      </c>
      <c r="AJ245" s="209">
        <v>252.3</v>
      </c>
      <c r="AK245" s="209">
        <v>244.9</v>
      </c>
      <c r="AL245" s="209">
        <v>271</v>
      </c>
      <c r="AM245" s="209">
        <v>279</v>
      </c>
      <c r="AN245" s="209">
        <v>254</v>
      </c>
      <c r="AO245" s="209">
        <v>253</v>
      </c>
      <c r="AP245" s="209">
        <v>240</v>
      </c>
      <c r="AQ245" s="209">
        <v>170.97</v>
      </c>
    </row>
    <row r="246" spans="11:43" x14ac:dyDescent="0.2">
      <c r="K246" s="1"/>
      <c r="L246" s="1"/>
      <c r="M246" s="1"/>
      <c r="N246" s="1"/>
      <c r="AH246" s="69" t="s">
        <v>120</v>
      </c>
      <c r="AI246" s="209">
        <v>1696.5</v>
      </c>
      <c r="AJ246" s="209">
        <v>2147.1999999999998</v>
      </c>
      <c r="AK246" s="209">
        <v>1890.5</v>
      </c>
      <c r="AL246" s="209">
        <v>1955.99</v>
      </c>
      <c r="AM246" s="209">
        <v>2453.13</v>
      </c>
      <c r="AN246" s="209">
        <v>2351.37</v>
      </c>
      <c r="AO246" s="209">
        <v>1639.02</v>
      </c>
      <c r="AP246" s="209">
        <v>2334.39</v>
      </c>
      <c r="AQ246" s="209">
        <v>1637.91</v>
      </c>
    </row>
    <row r="247" spans="11:43" x14ac:dyDescent="0.2">
      <c r="K247" s="1"/>
      <c r="L247" s="1"/>
      <c r="M247" s="1"/>
      <c r="N247" s="1"/>
      <c r="AH247" s="69" t="s">
        <v>119</v>
      </c>
      <c r="AI247" s="209">
        <v>1722.3</v>
      </c>
      <c r="AJ247" s="209">
        <v>1844.4</v>
      </c>
      <c r="AK247" s="209">
        <v>1706.6</v>
      </c>
      <c r="AL247" s="209">
        <v>1994.4</v>
      </c>
      <c r="AM247" s="209">
        <v>2392.1</v>
      </c>
      <c r="AN247" s="209">
        <v>3995.9</v>
      </c>
      <c r="AO247" s="209">
        <v>4039.7</v>
      </c>
      <c r="AP247" s="209">
        <v>4468.3999999999996</v>
      </c>
      <c r="AQ247" s="209">
        <v>3156.2</v>
      </c>
    </row>
    <row r="248" spans="11:43" x14ac:dyDescent="0.2">
      <c r="K248" s="1"/>
      <c r="L248" s="1"/>
      <c r="M248" s="1"/>
      <c r="N248" s="1"/>
      <c r="AH248" s="69" t="s">
        <v>118</v>
      </c>
      <c r="AI248" s="209">
        <v>616.91999999999996</v>
      </c>
      <c r="AJ248" s="209">
        <v>701.61</v>
      </c>
      <c r="AK248" s="209">
        <v>634.07000000000005</v>
      </c>
      <c r="AL248" s="209">
        <v>626.22</v>
      </c>
      <c r="AM248" s="209">
        <v>810.27</v>
      </c>
      <c r="AN248" s="209">
        <v>848.67</v>
      </c>
      <c r="AO248" s="209">
        <v>929.54</v>
      </c>
      <c r="AP248" s="209">
        <v>896.99</v>
      </c>
      <c r="AQ248" s="209">
        <v>827.54</v>
      </c>
    </row>
    <row r="249" spans="11:43" x14ac:dyDescent="0.2">
      <c r="K249" s="1"/>
      <c r="L249" s="1"/>
      <c r="M249" s="1"/>
      <c r="N249" s="1"/>
      <c r="AH249" s="69" t="s">
        <v>117</v>
      </c>
      <c r="AI249" s="209">
        <v>3853.92</v>
      </c>
      <c r="AJ249" s="209">
        <v>7849.08</v>
      </c>
      <c r="AK249" s="209">
        <v>7973.26</v>
      </c>
      <c r="AL249" s="209">
        <v>9042.0300000000007</v>
      </c>
      <c r="AM249" s="209">
        <v>11717.59</v>
      </c>
      <c r="AN249" s="209">
        <v>5953.35</v>
      </c>
      <c r="AO249" s="209">
        <v>11305.1</v>
      </c>
      <c r="AP249" s="209">
        <v>11988.55</v>
      </c>
      <c r="AQ249" s="209">
        <v>8984.74</v>
      </c>
    </row>
    <row r="250" spans="11:43" x14ac:dyDescent="0.2">
      <c r="K250" s="1"/>
      <c r="L250" s="1"/>
      <c r="M250" s="1"/>
      <c r="N250" s="1"/>
      <c r="AH250" s="69" t="s">
        <v>116</v>
      </c>
      <c r="AI250" s="209">
        <v>308.26</v>
      </c>
      <c r="AJ250" s="209">
        <v>319.89999999999998</v>
      </c>
      <c r="AK250" s="209">
        <v>302.60000000000002</v>
      </c>
      <c r="AL250" s="209">
        <v>311.12</v>
      </c>
      <c r="AM250" s="209">
        <v>349.03</v>
      </c>
      <c r="AN250" s="209">
        <v>277.36</v>
      </c>
      <c r="AO250" s="209">
        <v>226.63</v>
      </c>
      <c r="AP250" s="209">
        <v>350.73</v>
      </c>
      <c r="AQ250" s="209">
        <v>338.71</v>
      </c>
    </row>
    <row r="251" spans="11:43" x14ac:dyDescent="0.2">
      <c r="K251" s="1"/>
      <c r="L251" s="1"/>
      <c r="M251" s="1"/>
      <c r="N251" s="1"/>
      <c r="AH251" s="69" t="s">
        <v>115</v>
      </c>
      <c r="AI251" s="209">
        <v>623.9</v>
      </c>
      <c r="AJ251" s="209">
        <v>1260.5999999999999</v>
      </c>
      <c r="AK251" s="209">
        <v>988.1</v>
      </c>
      <c r="AL251" s="209">
        <v>921.31</v>
      </c>
      <c r="AM251" s="209">
        <v>1444.4</v>
      </c>
      <c r="AN251" s="209">
        <v>1170.3499999999999</v>
      </c>
      <c r="AO251" s="209">
        <v>1123.31</v>
      </c>
      <c r="AP251" s="209">
        <v>1814.11</v>
      </c>
      <c r="AQ251" s="209">
        <v>929.23</v>
      </c>
    </row>
    <row r="252" spans="11:43" x14ac:dyDescent="0.2">
      <c r="K252" s="1"/>
      <c r="L252" s="1"/>
      <c r="M252" s="1"/>
      <c r="N252" s="1"/>
      <c r="AH252" s="69" t="s">
        <v>114</v>
      </c>
      <c r="AI252" s="209">
        <v>0</v>
      </c>
      <c r="AJ252" s="209">
        <v>0</v>
      </c>
      <c r="AK252" s="209">
        <v>0</v>
      </c>
      <c r="AL252" s="209">
        <v>0</v>
      </c>
      <c r="AM252" s="209">
        <v>0</v>
      </c>
      <c r="AN252" s="209">
        <v>0</v>
      </c>
      <c r="AO252" s="209">
        <v>0</v>
      </c>
      <c r="AP252" s="209">
        <v>0</v>
      </c>
      <c r="AQ252" s="209">
        <v>0</v>
      </c>
    </row>
    <row r="253" spans="11:43" x14ac:dyDescent="0.2">
      <c r="K253" s="1"/>
      <c r="L253" s="1"/>
      <c r="M253" s="1"/>
      <c r="N253" s="1"/>
      <c r="AH253" s="69" t="s">
        <v>113</v>
      </c>
      <c r="AI253" s="210" t="s">
        <v>110</v>
      </c>
      <c r="AJ253" s="210" t="s">
        <v>110</v>
      </c>
      <c r="AK253" s="209">
        <v>8.3000000000000007</v>
      </c>
      <c r="AL253" s="209">
        <v>7.5</v>
      </c>
      <c r="AM253" s="209">
        <v>16</v>
      </c>
      <c r="AN253" s="209">
        <v>14.6</v>
      </c>
      <c r="AO253" s="209">
        <v>7.4</v>
      </c>
      <c r="AP253" s="209">
        <v>7.1</v>
      </c>
      <c r="AQ253" s="209">
        <v>6.4</v>
      </c>
    </row>
    <row r="254" spans="11:43" x14ac:dyDescent="0.2">
      <c r="K254" s="1"/>
      <c r="L254" s="1"/>
      <c r="M254" s="1"/>
      <c r="N254" s="1"/>
      <c r="AH254" s="69" t="s">
        <v>112</v>
      </c>
      <c r="AI254" s="209">
        <v>0</v>
      </c>
      <c r="AJ254" s="209">
        <v>0</v>
      </c>
      <c r="AK254" s="209">
        <v>0</v>
      </c>
      <c r="AL254" s="209">
        <v>0</v>
      </c>
      <c r="AM254" s="209">
        <v>0</v>
      </c>
      <c r="AN254" s="209">
        <v>70.650000000000006</v>
      </c>
      <c r="AO254" s="209">
        <v>84.86</v>
      </c>
      <c r="AP254" s="209">
        <v>0</v>
      </c>
      <c r="AQ254" s="209">
        <v>22</v>
      </c>
    </row>
    <row r="255" spans="11:43" x14ac:dyDescent="0.2">
      <c r="K255" s="1"/>
      <c r="L255" s="1"/>
      <c r="M255" s="1"/>
      <c r="N255" s="1"/>
      <c r="AH255" s="69" t="s">
        <v>201</v>
      </c>
      <c r="AI255" s="209">
        <v>0</v>
      </c>
      <c r="AJ255" s="209">
        <v>0</v>
      </c>
      <c r="AK255" s="209">
        <v>0</v>
      </c>
      <c r="AL255" s="209">
        <v>0</v>
      </c>
      <c r="AM255" s="209">
        <v>0</v>
      </c>
      <c r="AN255" s="209">
        <v>0</v>
      </c>
      <c r="AO255" s="209">
        <v>0</v>
      </c>
      <c r="AP255" s="209">
        <v>0</v>
      </c>
      <c r="AQ255" s="209">
        <v>0</v>
      </c>
    </row>
    <row r="256" spans="11:43" x14ac:dyDescent="0.2">
      <c r="K256" s="1"/>
      <c r="L256" s="1"/>
      <c r="M256" s="1"/>
      <c r="N256" s="1"/>
      <c r="AH256" s="69" t="s">
        <v>202</v>
      </c>
      <c r="AI256" s="210" t="s">
        <v>110</v>
      </c>
      <c r="AJ256" s="210" t="s">
        <v>110</v>
      </c>
      <c r="AK256" s="210" t="s">
        <v>110</v>
      </c>
      <c r="AL256" s="210" t="s">
        <v>110</v>
      </c>
      <c r="AM256" s="210" t="s">
        <v>110</v>
      </c>
      <c r="AN256" s="210" t="s">
        <v>110</v>
      </c>
      <c r="AO256" s="210" t="s">
        <v>110</v>
      </c>
      <c r="AP256" s="210" t="s">
        <v>110</v>
      </c>
      <c r="AQ256" s="210" t="s">
        <v>110</v>
      </c>
    </row>
    <row r="257" spans="11:43" x14ac:dyDescent="0.2">
      <c r="K257" s="1"/>
      <c r="L257" s="1"/>
      <c r="M257" s="1"/>
      <c r="N257" s="1"/>
      <c r="AH257" s="69" t="s">
        <v>199</v>
      </c>
      <c r="AI257" s="210" t="s">
        <v>110</v>
      </c>
      <c r="AJ257" s="210" t="s">
        <v>110</v>
      </c>
      <c r="AK257" s="210" t="s">
        <v>110</v>
      </c>
      <c r="AL257" s="210" t="s">
        <v>110</v>
      </c>
      <c r="AM257" s="210" t="s">
        <v>110</v>
      </c>
      <c r="AN257" s="210" t="s">
        <v>110</v>
      </c>
      <c r="AO257" s="210" t="s">
        <v>110</v>
      </c>
      <c r="AP257" s="210" t="s">
        <v>110</v>
      </c>
      <c r="AQ257" s="210" t="s">
        <v>110</v>
      </c>
    </row>
    <row r="258" spans="11:43" x14ac:dyDescent="0.2">
      <c r="K258" s="1"/>
      <c r="L258" s="1"/>
      <c r="M258" s="1"/>
      <c r="N258" s="1"/>
      <c r="AH258" s="69" t="s">
        <v>178</v>
      </c>
      <c r="AI258" s="209">
        <v>180.1</v>
      </c>
      <c r="AJ258" s="209">
        <v>177.4</v>
      </c>
      <c r="AK258" s="209">
        <v>174</v>
      </c>
      <c r="AL258" s="209">
        <v>143.5</v>
      </c>
      <c r="AM258" s="209">
        <v>151.29</v>
      </c>
      <c r="AN258" s="209">
        <v>148.96</v>
      </c>
      <c r="AO258" s="209">
        <v>146.09</v>
      </c>
      <c r="AP258" s="209">
        <v>138.47</v>
      </c>
      <c r="AQ258" s="209">
        <v>95.43</v>
      </c>
    </row>
    <row r="259" spans="11:43" x14ac:dyDescent="0.2">
      <c r="K259" s="1"/>
      <c r="L259" s="1"/>
      <c r="M259" s="1"/>
      <c r="N259" s="1"/>
      <c r="AH259" s="69" t="s">
        <v>179</v>
      </c>
      <c r="AI259" s="209">
        <v>1.1100000000000001</v>
      </c>
      <c r="AJ259" s="209">
        <v>1.58</v>
      </c>
      <c r="AK259" s="209">
        <v>1.64</v>
      </c>
      <c r="AL259" s="209">
        <v>1.69</v>
      </c>
      <c r="AM259" s="209">
        <v>2.5499999999999998</v>
      </c>
      <c r="AN259" s="209">
        <v>1.88</v>
      </c>
      <c r="AO259" s="209">
        <v>2.95</v>
      </c>
      <c r="AP259" s="209">
        <v>3.31</v>
      </c>
      <c r="AQ259" s="209">
        <v>2.7</v>
      </c>
    </row>
    <row r="260" spans="11:43" x14ac:dyDescent="0.2">
      <c r="K260" s="1"/>
      <c r="L260" s="1"/>
      <c r="M260" s="1"/>
      <c r="N260" s="1"/>
      <c r="AH260" s="69" t="s">
        <v>203</v>
      </c>
      <c r="AI260" s="209">
        <v>148.76</v>
      </c>
      <c r="AJ260" s="209">
        <v>129.21</v>
      </c>
      <c r="AK260" s="209">
        <v>154.24</v>
      </c>
      <c r="AL260" s="209">
        <v>132.01</v>
      </c>
      <c r="AM260" s="209">
        <v>129.32</v>
      </c>
      <c r="AN260" s="209">
        <v>118.82</v>
      </c>
      <c r="AO260" s="209">
        <v>135.27000000000001</v>
      </c>
      <c r="AP260" s="209">
        <v>140.22</v>
      </c>
      <c r="AQ260" s="209">
        <v>136.99</v>
      </c>
    </row>
    <row r="261" spans="11:43" x14ac:dyDescent="0.2">
      <c r="K261" s="1"/>
      <c r="L261" s="1"/>
      <c r="M261" s="1"/>
      <c r="N261" s="1"/>
      <c r="AH261" s="69" t="s">
        <v>204</v>
      </c>
      <c r="AI261" s="209">
        <v>215.9</v>
      </c>
      <c r="AJ261" s="209">
        <v>245</v>
      </c>
      <c r="AK261" s="209">
        <v>265.10000000000002</v>
      </c>
      <c r="AL261" s="209">
        <v>362</v>
      </c>
      <c r="AM261" s="209">
        <v>366.4</v>
      </c>
      <c r="AN261" s="209">
        <v>360</v>
      </c>
      <c r="AO261" s="210" t="s">
        <v>110</v>
      </c>
      <c r="AP261" s="209">
        <v>380</v>
      </c>
      <c r="AQ261" s="209">
        <v>380</v>
      </c>
    </row>
    <row r="262" spans="11:43" x14ac:dyDescent="0.2">
      <c r="K262" s="1"/>
      <c r="L262" s="1"/>
      <c r="M262" s="1"/>
      <c r="N262" s="1"/>
      <c r="AH262" s="69" t="s">
        <v>205</v>
      </c>
      <c r="AI262" s="210" t="s">
        <v>110</v>
      </c>
      <c r="AJ262" s="210" t="s">
        <v>110</v>
      </c>
      <c r="AK262" s="210" t="s">
        <v>110</v>
      </c>
      <c r="AL262" s="210" t="s">
        <v>110</v>
      </c>
      <c r="AM262" s="210" t="s">
        <v>110</v>
      </c>
      <c r="AN262" s="210" t="s">
        <v>110</v>
      </c>
      <c r="AO262" s="210" t="s">
        <v>110</v>
      </c>
      <c r="AP262" s="209">
        <v>7951.58</v>
      </c>
      <c r="AQ262" s="209">
        <v>5454.8</v>
      </c>
    </row>
    <row r="263" spans="11:43" x14ac:dyDescent="0.2">
      <c r="K263" s="1"/>
      <c r="L263" s="1"/>
      <c r="M263" s="1"/>
      <c r="N263" s="1"/>
      <c r="AH263" s="69" t="s">
        <v>180</v>
      </c>
      <c r="AI263" s="209">
        <v>3535</v>
      </c>
      <c r="AJ263" s="209">
        <v>4274</v>
      </c>
      <c r="AK263" s="209">
        <v>4250</v>
      </c>
      <c r="AL263" s="209">
        <v>4310</v>
      </c>
      <c r="AM263" s="209">
        <v>4200</v>
      </c>
      <c r="AN263" s="209">
        <v>4600</v>
      </c>
      <c r="AO263" s="209">
        <v>5900</v>
      </c>
      <c r="AP263" s="209">
        <v>5950</v>
      </c>
      <c r="AQ263" s="209">
        <v>6400</v>
      </c>
    </row>
    <row r="264" spans="11:43" x14ac:dyDescent="0.2">
      <c r="K264" s="1"/>
      <c r="L264" s="1"/>
      <c r="M264" s="1"/>
      <c r="N264" s="1"/>
      <c r="AH264" s="69" t="s">
        <v>194</v>
      </c>
      <c r="AI264" s="209">
        <v>635.34</v>
      </c>
      <c r="AJ264" s="209">
        <v>1004.36</v>
      </c>
      <c r="AK264" s="209">
        <v>962.92</v>
      </c>
      <c r="AL264" s="209">
        <v>853.38</v>
      </c>
      <c r="AM264" s="209">
        <v>764.12</v>
      </c>
      <c r="AN264" s="209">
        <v>539.42999999999995</v>
      </c>
      <c r="AO264" s="209">
        <v>798.5</v>
      </c>
      <c r="AP264" s="209">
        <v>798.49</v>
      </c>
      <c r="AQ264" s="209">
        <v>785.84</v>
      </c>
    </row>
    <row r="265" spans="11:43" x14ac:dyDescent="0.2">
      <c r="K265" s="1"/>
      <c r="L265" s="1"/>
      <c r="M265" s="1"/>
      <c r="N265" s="1"/>
      <c r="AH265" s="69" t="s">
        <v>200</v>
      </c>
      <c r="AI265" s="209">
        <v>74.5</v>
      </c>
      <c r="AJ265" s="209">
        <v>126.9</v>
      </c>
      <c r="AK265" s="209">
        <v>125.9</v>
      </c>
      <c r="AL265" s="209">
        <v>120.5</v>
      </c>
      <c r="AM265" s="209">
        <v>119.7</v>
      </c>
      <c r="AN265" s="209">
        <v>86.3</v>
      </c>
      <c r="AO265" s="209">
        <v>136.6</v>
      </c>
      <c r="AP265" s="210" t="s">
        <v>110</v>
      </c>
      <c r="AQ265" s="210" t="s">
        <v>110</v>
      </c>
    </row>
    <row r="266" spans="11:43" x14ac:dyDescent="0.2">
      <c r="K266" s="1"/>
      <c r="L266" s="1"/>
      <c r="M266" s="1"/>
      <c r="N266" s="1"/>
    </row>
    <row r="267" spans="11:43" x14ac:dyDescent="0.2">
      <c r="K267" s="1"/>
      <c r="L267" s="1"/>
      <c r="M267" s="1"/>
      <c r="N267" s="1"/>
    </row>
    <row r="268" spans="11:43" x14ac:dyDescent="0.2">
      <c r="K268" s="1"/>
      <c r="L268" s="1"/>
      <c r="M268" s="1"/>
      <c r="N268" s="1"/>
      <c r="AH268" s="66" t="s">
        <v>213</v>
      </c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1:43" x14ac:dyDescent="0.2">
      <c r="K269" s="1"/>
      <c r="L269" s="1"/>
      <c r="M269" s="1"/>
      <c r="N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1:43" x14ac:dyDescent="0.2">
      <c r="K270" s="1"/>
      <c r="L270" s="1"/>
      <c r="M270" s="1"/>
      <c r="N270" s="1"/>
      <c r="AH270" s="66" t="s">
        <v>155</v>
      </c>
      <c r="AI270" s="67">
        <v>42670.83699074074</v>
      </c>
      <c r="AJ270" s="1"/>
      <c r="AK270" s="1"/>
      <c r="AL270" s="1"/>
      <c r="AM270" s="1"/>
      <c r="AN270" s="1"/>
      <c r="AO270" s="1"/>
      <c r="AP270" s="1"/>
      <c r="AQ270" s="1"/>
    </row>
    <row r="271" spans="11:43" x14ac:dyDescent="0.2">
      <c r="K271" s="1"/>
      <c r="L271" s="1"/>
      <c r="M271" s="1"/>
      <c r="N271" s="1"/>
      <c r="AH271" s="66" t="s">
        <v>154</v>
      </c>
      <c r="AI271" s="67">
        <v>42674.967895717593</v>
      </c>
      <c r="AJ271" s="1"/>
      <c r="AK271" s="1"/>
      <c r="AL271" s="1"/>
      <c r="AM271" s="1"/>
      <c r="AN271" s="1"/>
      <c r="AO271" s="1"/>
      <c r="AP271" s="1"/>
      <c r="AQ271" s="1"/>
    </row>
    <row r="272" spans="11:43" x14ac:dyDescent="0.2">
      <c r="K272" s="1"/>
      <c r="L272" s="1"/>
      <c r="M272" s="1"/>
      <c r="N272" s="1"/>
      <c r="AH272" s="66" t="s">
        <v>153</v>
      </c>
      <c r="AI272" s="66" t="s">
        <v>152</v>
      </c>
      <c r="AJ272" s="1"/>
      <c r="AK272" s="1"/>
      <c r="AL272" s="1"/>
      <c r="AM272" s="1"/>
      <c r="AN272" s="1"/>
      <c r="AO272" s="1"/>
      <c r="AP272" s="1"/>
      <c r="AQ272" s="1"/>
    </row>
    <row r="273" spans="11:43" x14ac:dyDescent="0.2">
      <c r="K273" s="1"/>
      <c r="L273" s="1"/>
      <c r="M273" s="1"/>
      <c r="N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1:43" x14ac:dyDescent="0.2">
      <c r="K274" s="1"/>
      <c r="L274" s="1"/>
      <c r="M274" s="1"/>
      <c r="N274" s="1"/>
      <c r="AH274" s="66" t="s">
        <v>148</v>
      </c>
      <c r="AI274" s="66" t="s">
        <v>147</v>
      </c>
      <c r="AJ274" s="1"/>
      <c r="AK274" s="1"/>
      <c r="AL274" s="1"/>
      <c r="AM274" s="1"/>
      <c r="AN274" s="1"/>
      <c r="AO274" s="1"/>
      <c r="AP274" s="1"/>
      <c r="AQ274" s="1"/>
    </row>
    <row r="275" spans="11:43" x14ac:dyDescent="0.2">
      <c r="K275" s="1"/>
      <c r="L275" s="1"/>
      <c r="M275" s="1"/>
      <c r="N275" s="1"/>
      <c r="AH275" s="66" t="s">
        <v>214</v>
      </c>
      <c r="AI275" s="66" t="s">
        <v>248</v>
      </c>
      <c r="AJ275" s="1"/>
      <c r="AK275" s="1"/>
      <c r="AL275" s="1"/>
      <c r="AM275" s="1"/>
      <c r="AN275" s="1"/>
      <c r="AO275" s="1"/>
      <c r="AP275" s="1"/>
      <c r="AQ275" s="1"/>
    </row>
    <row r="276" spans="11:43" x14ac:dyDescent="0.2">
      <c r="K276" s="1"/>
      <c r="L276" s="1"/>
      <c r="M276" s="1"/>
      <c r="N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1:43" x14ac:dyDescent="0.2">
      <c r="K277" s="1"/>
      <c r="L277" s="1"/>
      <c r="M277" s="1"/>
      <c r="N277" s="1"/>
      <c r="AH277" s="69" t="s">
        <v>146</v>
      </c>
      <c r="AI277" s="69" t="s">
        <v>145</v>
      </c>
      <c r="AJ277" s="69" t="s">
        <v>100</v>
      </c>
      <c r="AK277" s="69" t="s">
        <v>101</v>
      </c>
      <c r="AL277" s="69" t="s">
        <v>144</v>
      </c>
      <c r="AM277" s="69" t="s">
        <v>143</v>
      </c>
      <c r="AN277" s="69" t="s">
        <v>142</v>
      </c>
      <c r="AO277" s="69" t="s">
        <v>141</v>
      </c>
      <c r="AP277" s="69" t="s">
        <v>198</v>
      </c>
      <c r="AQ277" s="69" t="s">
        <v>216</v>
      </c>
    </row>
    <row r="278" spans="11:43" x14ac:dyDescent="0.2">
      <c r="K278" s="1"/>
      <c r="L278" s="1"/>
      <c r="M278" s="1"/>
      <c r="N278" s="1"/>
      <c r="AH278" s="69" t="s">
        <v>140</v>
      </c>
      <c r="AI278" s="209">
        <v>8822.7199999999993</v>
      </c>
      <c r="AJ278" s="209">
        <v>8902.64</v>
      </c>
      <c r="AK278" s="209">
        <v>8604.4</v>
      </c>
      <c r="AL278" s="209">
        <v>7415.23</v>
      </c>
      <c r="AM278" s="209">
        <v>7867.22</v>
      </c>
      <c r="AN278" s="209">
        <v>7832.06</v>
      </c>
      <c r="AO278" s="209">
        <v>8358.6200000000008</v>
      </c>
      <c r="AP278" s="209">
        <v>7768.08</v>
      </c>
      <c r="AQ278" s="209">
        <v>7606.55</v>
      </c>
    </row>
    <row r="279" spans="11:43" x14ac:dyDescent="0.2">
      <c r="K279" s="1"/>
      <c r="L279" s="1"/>
      <c r="M279" s="1"/>
      <c r="N279" s="1"/>
      <c r="AH279" s="69" t="s">
        <v>177</v>
      </c>
      <c r="AI279" s="209">
        <v>8879.5300000000007</v>
      </c>
      <c r="AJ279" s="209">
        <v>8968.7000000000007</v>
      </c>
      <c r="AK279" s="209">
        <v>8667.42</v>
      </c>
      <c r="AL279" s="209">
        <v>7463.98</v>
      </c>
      <c r="AM279" s="209">
        <v>7945.34</v>
      </c>
      <c r="AN279" s="209">
        <v>7927.7</v>
      </c>
      <c r="AO279" s="209">
        <v>8419.5</v>
      </c>
      <c r="AP279" s="209">
        <v>7768.08</v>
      </c>
      <c r="AQ279" s="209">
        <v>7606.55</v>
      </c>
    </row>
    <row r="280" spans="11:43" x14ac:dyDescent="0.2">
      <c r="K280" s="1"/>
      <c r="L280" s="1"/>
      <c r="M280" s="1"/>
      <c r="N280" s="1"/>
      <c r="AH280" s="69" t="s">
        <v>139</v>
      </c>
      <c r="AI280" s="210" t="s">
        <v>110</v>
      </c>
      <c r="AJ280" s="209">
        <v>30.8</v>
      </c>
      <c r="AK280" s="209">
        <v>34.799999999999997</v>
      </c>
      <c r="AL280" s="209">
        <v>24.8</v>
      </c>
      <c r="AM280" s="209">
        <v>17.7</v>
      </c>
      <c r="AN280" s="209">
        <v>17.600000000000001</v>
      </c>
      <c r="AO280" s="209">
        <v>22.7</v>
      </c>
      <c r="AP280" s="209">
        <v>17.649999999999999</v>
      </c>
      <c r="AQ280" s="209">
        <v>22.21</v>
      </c>
    </row>
    <row r="281" spans="11:43" x14ac:dyDescent="0.2">
      <c r="K281" s="1"/>
      <c r="L281" s="1"/>
      <c r="M281" s="1"/>
      <c r="N281" s="1"/>
      <c r="AH281" s="69" t="s">
        <v>138</v>
      </c>
      <c r="AI281" s="209">
        <v>22.5</v>
      </c>
      <c r="AJ281" s="209">
        <v>54.5</v>
      </c>
      <c r="AK281" s="209">
        <v>30.7</v>
      </c>
      <c r="AL281" s="209">
        <v>42.04</v>
      </c>
      <c r="AM281" s="209">
        <v>29.23</v>
      </c>
      <c r="AN281" s="209">
        <v>30.8</v>
      </c>
      <c r="AO281" s="209">
        <v>35.58</v>
      </c>
      <c r="AP281" s="209">
        <v>26.88</v>
      </c>
      <c r="AQ281" s="209">
        <v>21.69</v>
      </c>
    </row>
    <row r="282" spans="11:43" x14ac:dyDescent="0.2">
      <c r="K282" s="1"/>
      <c r="L282" s="1"/>
      <c r="M282" s="1"/>
      <c r="N282" s="1"/>
      <c r="AH282" s="69" t="s">
        <v>137</v>
      </c>
      <c r="AI282" s="209">
        <v>159.4</v>
      </c>
      <c r="AJ282" s="209">
        <v>168.7</v>
      </c>
      <c r="AK282" s="209">
        <v>166</v>
      </c>
      <c r="AL282" s="209">
        <v>138.24</v>
      </c>
      <c r="AM282" s="209">
        <v>164.25</v>
      </c>
      <c r="AN282" s="209">
        <v>171.98</v>
      </c>
      <c r="AO282" s="209">
        <v>139.12</v>
      </c>
      <c r="AP282" s="209">
        <v>152.22999999999999</v>
      </c>
      <c r="AQ282" s="209">
        <v>154.58000000000001</v>
      </c>
    </row>
    <row r="283" spans="11:43" x14ac:dyDescent="0.2">
      <c r="K283" s="1"/>
      <c r="L283" s="1"/>
      <c r="M283" s="1"/>
      <c r="N283" s="1"/>
      <c r="AH283" s="69" t="s">
        <v>136</v>
      </c>
      <c r="AI283" s="209">
        <v>311.60000000000002</v>
      </c>
      <c r="AJ283" s="209">
        <v>290.10000000000002</v>
      </c>
      <c r="AK283" s="209">
        <v>268.2</v>
      </c>
      <c r="AL283" s="209">
        <v>204.5</v>
      </c>
      <c r="AM283" s="209">
        <v>208.8</v>
      </c>
      <c r="AN283" s="209">
        <v>271.10000000000002</v>
      </c>
      <c r="AO283" s="209">
        <v>278.7</v>
      </c>
      <c r="AP283" s="209">
        <v>184.9</v>
      </c>
      <c r="AQ283" s="209">
        <v>206.8</v>
      </c>
    </row>
    <row r="284" spans="11:43" x14ac:dyDescent="0.2">
      <c r="K284" s="1"/>
      <c r="L284" s="1"/>
      <c r="M284" s="1"/>
      <c r="N284" s="1"/>
      <c r="AH284" s="69" t="s">
        <v>135</v>
      </c>
      <c r="AI284" s="209">
        <v>727.9</v>
      </c>
      <c r="AJ284" s="209">
        <v>793.2</v>
      </c>
      <c r="AK284" s="209">
        <v>825.6</v>
      </c>
      <c r="AL284" s="209">
        <v>598.04999999999995</v>
      </c>
      <c r="AM284" s="209">
        <v>627.4</v>
      </c>
      <c r="AN284" s="209">
        <v>756.5</v>
      </c>
      <c r="AO284" s="209">
        <v>627.70000000000005</v>
      </c>
      <c r="AP284" s="209">
        <v>627.1</v>
      </c>
      <c r="AQ284" s="209">
        <v>566.29999999999995</v>
      </c>
    </row>
    <row r="285" spans="11:43" x14ac:dyDescent="0.2">
      <c r="K285" s="1"/>
      <c r="L285" s="1"/>
      <c r="M285" s="1"/>
      <c r="N285" s="1"/>
      <c r="AH285" s="69" t="s">
        <v>134</v>
      </c>
      <c r="AI285" s="209">
        <v>85.2</v>
      </c>
      <c r="AJ285" s="209">
        <v>77.5</v>
      </c>
      <c r="AK285" s="209">
        <v>86.5</v>
      </c>
      <c r="AL285" s="209">
        <v>54.5</v>
      </c>
      <c r="AM285" s="209">
        <v>62.8</v>
      </c>
      <c r="AN285" s="209">
        <v>78.400000000000006</v>
      </c>
      <c r="AO285" s="209">
        <v>85.3</v>
      </c>
      <c r="AP285" s="209">
        <v>65</v>
      </c>
      <c r="AQ285" s="209">
        <v>67.8</v>
      </c>
    </row>
    <row r="286" spans="11:43" x14ac:dyDescent="0.2">
      <c r="K286" s="1"/>
      <c r="L286" s="1"/>
      <c r="M286" s="1"/>
      <c r="N286" s="1"/>
      <c r="AH286" s="69" t="s">
        <v>133</v>
      </c>
      <c r="AI286" s="209">
        <v>159.1</v>
      </c>
      <c r="AJ286" s="209">
        <v>174.32</v>
      </c>
      <c r="AK286" s="209">
        <v>145.66</v>
      </c>
      <c r="AL286" s="209">
        <v>148.08000000000001</v>
      </c>
      <c r="AM286" s="209">
        <v>168.14</v>
      </c>
      <c r="AN286" s="209">
        <v>156.51</v>
      </c>
      <c r="AO286" s="209">
        <v>192.51</v>
      </c>
      <c r="AP286" s="209">
        <v>149.69999999999999</v>
      </c>
      <c r="AQ286" s="209">
        <v>197.71</v>
      </c>
    </row>
    <row r="287" spans="11:43" x14ac:dyDescent="0.2">
      <c r="K287" s="1"/>
      <c r="L287" s="1"/>
      <c r="M287" s="1"/>
      <c r="N287" s="1"/>
      <c r="AH287" s="69" t="s">
        <v>132</v>
      </c>
      <c r="AI287" s="209">
        <v>131.31</v>
      </c>
      <c r="AJ287" s="209">
        <v>110.03</v>
      </c>
      <c r="AK287" s="209">
        <v>280.08999999999997</v>
      </c>
      <c r="AL287" s="209">
        <v>115.91</v>
      </c>
      <c r="AM287" s="209">
        <v>162.79</v>
      </c>
      <c r="AN287" s="209">
        <v>119.01</v>
      </c>
      <c r="AO287" s="209">
        <v>114.57</v>
      </c>
      <c r="AP287" s="209">
        <v>79.52</v>
      </c>
      <c r="AQ287" s="209">
        <v>95.08</v>
      </c>
    </row>
    <row r="288" spans="11:43" x14ac:dyDescent="0.2">
      <c r="K288" s="1"/>
      <c r="L288" s="1"/>
      <c r="M288" s="1"/>
      <c r="N288" s="1"/>
      <c r="AH288" s="69" t="s">
        <v>131</v>
      </c>
      <c r="AI288" s="209">
        <v>1309.9000000000001</v>
      </c>
      <c r="AJ288" s="209">
        <v>1188.3</v>
      </c>
      <c r="AK288" s="209">
        <v>922.8</v>
      </c>
      <c r="AL288" s="209">
        <v>1024.6600000000001</v>
      </c>
      <c r="AM288" s="209">
        <v>1119.21</v>
      </c>
      <c r="AN288" s="209">
        <v>683.48</v>
      </c>
      <c r="AO288" s="209">
        <v>957.66</v>
      </c>
      <c r="AP288" s="209">
        <v>649.1</v>
      </c>
      <c r="AQ288" s="209">
        <v>781.05</v>
      </c>
    </row>
    <row r="289" spans="11:43" x14ac:dyDescent="0.2">
      <c r="K289" s="1"/>
      <c r="L289" s="1"/>
      <c r="M289" s="1"/>
      <c r="N289" s="1"/>
      <c r="AH289" s="69" t="s">
        <v>130</v>
      </c>
      <c r="AI289" s="209">
        <v>415.1</v>
      </c>
      <c r="AJ289" s="209">
        <v>472</v>
      </c>
      <c r="AK289" s="209">
        <v>572.79999999999995</v>
      </c>
      <c r="AL289" s="209">
        <v>392</v>
      </c>
      <c r="AM289" s="209">
        <v>318.5</v>
      </c>
      <c r="AN289" s="209">
        <v>400.8</v>
      </c>
      <c r="AO289" s="209">
        <v>432.28</v>
      </c>
      <c r="AP289" s="209">
        <v>443.63</v>
      </c>
      <c r="AQ289" s="209">
        <v>399.35</v>
      </c>
    </row>
    <row r="290" spans="11:43" x14ac:dyDescent="0.2">
      <c r="K290" s="1"/>
      <c r="L290" s="1"/>
      <c r="M290" s="1"/>
      <c r="N290" s="1"/>
      <c r="AH290" s="69" t="s">
        <v>129</v>
      </c>
      <c r="AI290" s="209">
        <v>56.15</v>
      </c>
      <c r="AJ290" s="209">
        <v>65.3</v>
      </c>
      <c r="AK290" s="209">
        <v>62.3</v>
      </c>
      <c r="AL290" s="209">
        <v>48.19</v>
      </c>
      <c r="AM290" s="209">
        <v>77.22</v>
      </c>
      <c r="AN290" s="209">
        <v>94.54</v>
      </c>
      <c r="AO290" s="209">
        <v>60.18</v>
      </c>
      <c r="AP290" s="209">
        <v>56.56</v>
      </c>
      <c r="AQ290" s="209">
        <v>71.739999999999995</v>
      </c>
    </row>
    <row r="291" spans="11:43" x14ac:dyDescent="0.2">
      <c r="K291" s="1"/>
      <c r="L291" s="1"/>
      <c r="M291" s="1"/>
      <c r="N291" s="1"/>
      <c r="AH291" s="69" t="s">
        <v>128</v>
      </c>
      <c r="AI291" s="209">
        <v>361.1</v>
      </c>
      <c r="AJ291" s="209">
        <v>356.1</v>
      </c>
      <c r="AK291" s="209">
        <v>315.10000000000002</v>
      </c>
      <c r="AL291" s="209">
        <v>279.18</v>
      </c>
      <c r="AM291" s="209">
        <v>266.64999999999998</v>
      </c>
      <c r="AN291" s="209">
        <v>292.36</v>
      </c>
      <c r="AO291" s="209">
        <v>246.92</v>
      </c>
      <c r="AP291" s="209">
        <v>241.14</v>
      </c>
      <c r="AQ291" s="209">
        <v>258.43</v>
      </c>
    </row>
    <row r="292" spans="11:43" x14ac:dyDescent="0.2">
      <c r="K292" s="1"/>
      <c r="L292" s="1"/>
      <c r="M292" s="1"/>
      <c r="N292" s="1"/>
      <c r="AH292" s="69" t="s">
        <v>127</v>
      </c>
      <c r="AI292" s="209">
        <v>0.81</v>
      </c>
      <c r="AJ292" s="209">
        <v>0.37</v>
      </c>
      <c r="AK292" s="209">
        <v>2.04</v>
      </c>
      <c r="AL292" s="209">
        <v>0.78</v>
      </c>
      <c r="AM292" s="209">
        <v>0.74</v>
      </c>
      <c r="AN292" s="209">
        <v>0.8</v>
      </c>
      <c r="AO292" s="209">
        <v>0.74</v>
      </c>
      <c r="AP292" s="209">
        <v>0.2</v>
      </c>
      <c r="AQ292" s="209">
        <v>0.6</v>
      </c>
    </row>
    <row r="293" spans="11:43" x14ac:dyDescent="0.2">
      <c r="K293" s="1"/>
      <c r="L293" s="1"/>
      <c r="M293" s="1"/>
      <c r="N293" s="1"/>
      <c r="AH293" s="69" t="s">
        <v>126</v>
      </c>
      <c r="AI293" s="209">
        <v>130.19999999999999</v>
      </c>
      <c r="AJ293" s="209">
        <v>141.5</v>
      </c>
      <c r="AK293" s="209">
        <v>141.4</v>
      </c>
      <c r="AL293" s="209">
        <v>100.6</v>
      </c>
      <c r="AM293" s="209">
        <v>120.9</v>
      </c>
      <c r="AN293" s="209">
        <v>137</v>
      </c>
      <c r="AO293" s="209">
        <v>134.19999999999999</v>
      </c>
      <c r="AP293" s="209">
        <v>155.1</v>
      </c>
      <c r="AQ293" s="209">
        <v>160.4</v>
      </c>
    </row>
    <row r="294" spans="11:43" x14ac:dyDescent="0.2">
      <c r="K294" s="1"/>
      <c r="L294" s="1"/>
      <c r="M294" s="1"/>
      <c r="N294" s="1"/>
      <c r="AH294" s="69" t="s">
        <v>125</v>
      </c>
      <c r="AI294" s="209">
        <v>119.5</v>
      </c>
      <c r="AJ294" s="209">
        <v>140.80000000000001</v>
      </c>
      <c r="AK294" s="209">
        <v>142.5</v>
      </c>
      <c r="AL294" s="209">
        <v>93.9</v>
      </c>
      <c r="AM294" s="209">
        <v>128.5</v>
      </c>
      <c r="AN294" s="209">
        <v>163.5</v>
      </c>
      <c r="AO294" s="209">
        <v>164.7</v>
      </c>
      <c r="AP294" s="209">
        <v>183.8</v>
      </c>
      <c r="AQ294" s="209">
        <v>163.36000000000001</v>
      </c>
    </row>
    <row r="295" spans="11:43" x14ac:dyDescent="0.2">
      <c r="K295" s="1"/>
      <c r="L295" s="1"/>
      <c r="M295" s="1"/>
      <c r="N295" s="1"/>
      <c r="AH295" s="69" t="s">
        <v>124</v>
      </c>
      <c r="AI295" s="209">
        <v>5.6</v>
      </c>
      <c r="AJ295" s="209">
        <v>6.2</v>
      </c>
      <c r="AK295" s="209">
        <v>7.2</v>
      </c>
      <c r="AL295" s="209">
        <v>4.79</v>
      </c>
      <c r="AM295" s="209">
        <v>4.04</v>
      </c>
      <c r="AN295" s="209">
        <v>4.75</v>
      </c>
      <c r="AO295" s="209">
        <v>5.54</v>
      </c>
      <c r="AP295" s="209">
        <v>5.48</v>
      </c>
      <c r="AQ295" s="209">
        <v>5.88</v>
      </c>
    </row>
    <row r="296" spans="11:43" x14ac:dyDescent="0.2">
      <c r="K296" s="1"/>
      <c r="L296" s="1"/>
      <c r="M296" s="1"/>
      <c r="N296" s="1"/>
      <c r="AH296" s="69" t="s">
        <v>123</v>
      </c>
      <c r="AI296" s="209">
        <v>125.2</v>
      </c>
      <c r="AJ296" s="209">
        <v>181.8</v>
      </c>
      <c r="AK296" s="209">
        <v>111.1</v>
      </c>
      <c r="AL296" s="209">
        <v>117.88</v>
      </c>
      <c r="AM296" s="209">
        <v>129.13999999999999</v>
      </c>
      <c r="AN296" s="209">
        <v>137.15</v>
      </c>
      <c r="AO296" s="209">
        <v>131.6</v>
      </c>
      <c r="AP296" s="209">
        <v>135.63</v>
      </c>
      <c r="AQ296" s="209">
        <v>128.66999999999999</v>
      </c>
    </row>
    <row r="297" spans="11:43" x14ac:dyDescent="0.2">
      <c r="K297" s="1"/>
      <c r="L297" s="1"/>
      <c r="M297" s="1"/>
      <c r="N297" s="1"/>
      <c r="AH297" s="69" t="s">
        <v>122</v>
      </c>
      <c r="AI297" s="209">
        <v>0</v>
      </c>
      <c r="AJ297" s="209">
        <v>0</v>
      </c>
      <c r="AK297" s="209">
        <v>0</v>
      </c>
      <c r="AL297" s="209">
        <v>0</v>
      </c>
      <c r="AM297" s="209">
        <v>0</v>
      </c>
      <c r="AN297" s="209">
        <v>0</v>
      </c>
      <c r="AO297" s="209">
        <v>0</v>
      </c>
      <c r="AP297" s="209">
        <v>0</v>
      </c>
      <c r="AQ297" s="209">
        <v>0</v>
      </c>
    </row>
    <row r="298" spans="11:43" x14ac:dyDescent="0.2">
      <c r="K298" s="1"/>
      <c r="L298" s="1"/>
      <c r="M298" s="1"/>
      <c r="N298" s="1"/>
      <c r="AH298" s="69" t="s">
        <v>121</v>
      </c>
      <c r="AI298" s="209">
        <v>6.9</v>
      </c>
      <c r="AJ298" s="209">
        <v>7.2</v>
      </c>
      <c r="AK298" s="209">
        <v>9.6</v>
      </c>
      <c r="AL298" s="209">
        <v>8</v>
      </c>
      <c r="AM298" s="209">
        <v>8</v>
      </c>
      <c r="AN298" s="209">
        <v>10</v>
      </c>
      <c r="AO298" s="209">
        <v>10</v>
      </c>
      <c r="AP298" s="209">
        <v>10</v>
      </c>
      <c r="AQ298" s="209">
        <v>8.0399999999999991</v>
      </c>
    </row>
    <row r="299" spans="11:43" x14ac:dyDescent="0.2">
      <c r="K299" s="1"/>
      <c r="L299" s="1"/>
      <c r="M299" s="1"/>
      <c r="N299" s="1"/>
      <c r="AH299" s="69" t="s">
        <v>120</v>
      </c>
      <c r="AI299" s="209">
        <v>98.9</v>
      </c>
      <c r="AJ299" s="209">
        <v>108.1</v>
      </c>
      <c r="AK299" s="209">
        <v>109.4</v>
      </c>
      <c r="AL299" s="209">
        <v>97.89</v>
      </c>
      <c r="AM299" s="209">
        <v>109.81</v>
      </c>
      <c r="AN299" s="209">
        <v>93.49</v>
      </c>
      <c r="AO299" s="209">
        <v>86.94</v>
      </c>
      <c r="AP299" s="209">
        <v>105.91</v>
      </c>
      <c r="AQ299" s="209">
        <v>96.26</v>
      </c>
    </row>
    <row r="300" spans="11:43" x14ac:dyDescent="0.2">
      <c r="K300" s="1"/>
      <c r="L300" s="1"/>
      <c r="M300" s="1"/>
      <c r="N300" s="1"/>
      <c r="AH300" s="69" t="s">
        <v>119</v>
      </c>
      <c r="AI300" s="209">
        <v>1462.3</v>
      </c>
      <c r="AJ300" s="209">
        <v>1262.4000000000001</v>
      </c>
      <c r="AK300" s="209">
        <v>1415.4</v>
      </c>
      <c r="AL300" s="209">
        <v>1516.5</v>
      </c>
      <c r="AM300" s="209">
        <v>1381.6</v>
      </c>
      <c r="AN300" s="209">
        <v>1467.9</v>
      </c>
      <c r="AO300" s="209">
        <v>1190</v>
      </c>
      <c r="AP300" s="209">
        <v>1458.6</v>
      </c>
      <c r="AQ300" s="209">
        <v>1219.5999999999999</v>
      </c>
    </row>
    <row r="301" spans="11:43" x14ac:dyDescent="0.2">
      <c r="K301" s="1"/>
      <c r="L301" s="1"/>
      <c r="M301" s="1"/>
      <c r="N301" s="1"/>
      <c r="AH301" s="69" t="s">
        <v>118</v>
      </c>
      <c r="AI301" s="209">
        <v>62.04</v>
      </c>
      <c r="AJ301" s="209">
        <v>92.42</v>
      </c>
      <c r="AK301" s="209">
        <v>70.72</v>
      </c>
      <c r="AL301" s="209">
        <v>66.150000000000006</v>
      </c>
      <c r="AM301" s="209">
        <v>48.26</v>
      </c>
      <c r="AN301" s="209">
        <v>30.51</v>
      </c>
      <c r="AO301" s="209">
        <v>62.63</v>
      </c>
      <c r="AP301" s="209">
        <v>67.44</v>
      </c>
      <c r="AQ301" s="209">
        <v>48.97</v>
      </c>
    </row>
    <row r="302" spans="11:43" x14ac:dyDescent="0.2">
      <c r="K302" s="1"/>
      <c r="L302" s="1"/>
      <c r="M302" s="1"/>
      <c r="N302" s="1"/>
      <c r="AH302" s="69" t="s">
        <v>117</v>
      </c>
      <c r="AI302" s="209">
        <v>251.63</v>
      </c>
      <c r="AJ302" s="209">
        <v>382.03</v>
      </c>
      <c r="AK302" s="209">
        <v>295.83</v>
      </c>
      <c r="AL302" s="209">
        <v>304.45999999999998</v>
      </c>
      <c r="AM302" s="209">
        <v>375.86</v>
      </c>
      <c r="AN302" s="209">
        <v>339</v>
      </c>
      <c r="AO302" s="209">
        <v>373.78</v>
      </c>
      <c r="AP302" s="209">
        <v>381.63</v>
      </c>
      <c r="AQ302" s="209">
        <v>344.22</v>
      </c>
    </row>
    <row r="303" spans="11:43" x14ac:dyDescent="0.2">
      <c r="K303" s="1"/>
      <c r="L303" s="1"/>
      <c r="M303" s="1"/>
      <c r="N303" s="1"/>
      <c r="AH303" s="69" t="s">
        <v>116</v>
      </c>
      <c r="AI303" s="209">
        <v>5.5</v>
      </c>
      <c r="AJ303" s="209">
        <v>5</v>
      </c>
      <c r="AK303" s="209">
        <v>4.3</v>
      </c>
      <c r="AL303" s="209">
        <v>5.17</v>
      </c>
      <c r="AM303" s="209">
        <v>5.82</v>
      </c>
      <c r="AN303" s="209">
        <v>4.3499999999999996</v>
      </c>
      <c r="AO303" s="209">
        <v>3.11</v>
      </c>
      <c r="AP303" s="209">
        <v>4.45</v>
      </c>
      <c r="AQ303" s="209">
        <v>5.0199999999999996</v>
      </c>
    </row>
    <row r="304" spans="11:43" x14ac:dyDescent="0.2">
      <c r="K304" s="1"/>
      <c r="L304" s="1"/>
      <c r="M304" s="1"/>
      <c r="N304" s="1"/>
      <c r="AH304" s="69" t="s">
        <v>115</v>
      </c>
      <c r="AI304" s="209">
        <v>37.4</v>
      </c>
      <c r="AJ304" s="209">
        <v>35</v>
      </c>
      <c r="AK304" s="209">
        <v>34.6</v>
      </c>
      <c r="AL304" s="209">
        <v>24.63</v>
      </c>
      <c r="AM304" s="209">
        <v>36</v>
      </c>
      <c r="AN304" s="209">
        <v>33.72</v>
      </c>
      <c r="AO304" s="209">
        <v>30.63</v>
      </c>
      <c r="AP304" s="209">
        <v>38.729999999999997</v>
      </c>
      <c r="AQ304" s="209">
        <v>43.01</v>
      </c>
    </row>
    <row r="305" spans="9:43" x14ac:dyDescent="0.2">
      <c r="K305" s="1"/>
      <c r="L305" s="1"/>
      <c r="M305" s="1"/>
      <c r="N305" s="1"/>
      <c r="AH305" s="69" t="s">
        <v>114</v>
      </c>
      <c r="AI305" s="209">
        <v>1222</v>
      </c>
      <c r="AJ305" s="209">
        <v>1213.4000000000001</v>
      </c>
      <c r="AK305" s="209">
        <v>1114.7</v>
      </c>
      <c r="AL305" s="209">
        <v>809.7</v>
      </c>
      <c r="AM305" s="209">
        <v>1043.0999999999999</v>
      </c>
      <c r="AN305" s="209">
        <v>1073.0999999999999</v>
      </c>
      <c r="AO305" s="209">
        <v>1196.4000000000001</v>
      </c>
      <c r="AP305" s="209">
        <v>1039</v>
      </c>
      <c r="AQ305" s="209">
        <v>979.6</v>
      </c>
    </row>
    <row r="306" spans="9:43" x14ac:dyDescent="0.2">
      <c r="K306" s="1"/>
      <c r="L306" s="1"/>
      <c r="M306" s="1"/>
      <c r="N306" s="1"/>
      <c r="AH306" s="69" t="s">
        <v>113</v>
      </c>
      <c r="AI306" s="209">
        <v>889.8</v>
      </c>
      <c r="AJ306" s="209">
        <v>820</v>
      </c>
      <c r="AK306" s="209">
        <v>744.2</v>
      </c>
      <c r="AL306" s="209">
        <v>559.29999999999995</v>
      </c>
      <c r="AM306" s="209">
        <v>692</v>
      </c>
      <c r="AN306" s="209">
        <v>731.2</v>
      </c>
      <c r="AO306" s="209">
        <v>851.5</v>
      </c>
      <c r="AP306" s="209">
        <v>665.9</v>
      </c>
      <c r="AQ306" s="209">
        <v>744.7</v>
      </c>
    </row>
    <row r="307" spans="9:43" x14ac:dyDescent="0.2">
      <c r="K307" s="1"/>
      <c r="L307" s="1"/>
      <c r="M307" s="1"/>
      <c r="N307" s="1"/>
      <c r="AH307" s="69" t="s">
        <v>112</v>
      </c>
      <c r="AI307" s="209">
        <v>712</v>
      </c>
      <c r="AJ307" s="209">
        <v>784</v>
      </c>
      <c r="AK307" s="209">
        <v>744</v>
      </c>
      <c r="AL307" s="209">
        <v>685</v>
      </c>
      <c r="AM307" s="209">
        <v>613</v>
      </c>
      <c r="AN307" s="209">
        <v>627</v>
      </c>
      <c r="AO307" s="209">
        <v>964</v>
      </c>
      <c r="AP307" s="209">
        <v>820</v>
      </c>
      <c r="AQ307" s="209">
        <v>799</v>
      </c>
    </row>
    <row r="308" spans="9:43" x14ac:dyDescent="0.2">
      <c r="K308" s="1"/>
      <c r="L308" s="1"/>
      <c r="M308" s="1"/>
      <c r="N308" s="1"/>
      <c r="AH308" s="69" t="s">
        <v>201</v>
      </c>
      <c r="AI308" s="210" t="s">
        <v>110</v>
      </c>
      <c r="AJ308" s="210" t="s">
        <v>110</v>
      </c>
      <c r="AK308" s="210" t="s">
        <v>110</v>
      </c>
      <c r="AL308" s="210" t="s">
        <v>110</v>
      </c>
      <c r="AM308" s="209">
        <v>0.2</v>
      </c>
      <c r="AN308" s="209">
        <v>0</v>
      </c>
      <c r="AO308" s="210" t="s">
        <v>110</v>
      </c>
      <c r="AP308" s="210" t="s">
        <v>110</v>
      </c>
      <c r="AQ308" s="209">
        <v>0</v>
      </c>
    </row>
    <row r="309" spans="9:43" x14ac:dyDescent="0.2">
      <c r="K309" s="1"/>
      <c r="L309" s="1"/>
      <c r="M309" s="1"/>
      <c r="N309" s="1"/>
      <c r="AH309" s="69" t="s">
        <v>202</v>
      </c>
      <c r="AI309" s="210" t="s">
        <v>110</v>
      </c>
      <c r="AJ309" s="210" t="s">
        <v>110</v>
      </c>
      <c r="AK309" s="210" t="s">
        <v>110</v>
      </c>
      <c r="AL309" s="210" t="s">
        <v>110</v>
      </c>
      <c r="AM309" s="210" t="s">
        <v>110</v>
      </c>
      <c r="AN309" s="210" t="s">
        <v>110</v>
      </c>
      <c r="AO309" s="210" t="s">
        <v>110</v>
      </c>
      <c r="AP309" s="210" t="s">
        <v>110</v>
      </c>
      <c r="AQ309" s="210" t="s">
        <v>110</v>
      </c>
    </row>
    <row r="310" spans="9:43" x14ac:dyDescent="0.2">
      <c r="K310" s="1"/>
      <c r="L310" s="1"/>
      <c r="M310" s="1"/>
      <c r="N310" s="1"/>
      <c r="AH310" s="69" t="s">
        <v>199</v>
      </c>
      <c r="AI310" s="209">
        <v>276</v>
      </c>
      <c r="AJ310" s="209">
        <v>310</v>
      </c>
      <c r="AK310" s="210" t="s">
        <v>110</v>
      </c>
      <c r="AL310" s="209">
        <v>299</v>
      </c>
      <c r="AM310" s="209">
        <v>231</v>
      </c>
      <c r="AN310" s="209">
        <v>232</v>
      </c>
      <c r="AO310" s="209">
        <v>224</v>
      </c>
      <c r="AP310" s="209">
        <v>283.2</v>
      </c>
      <c r="AQ310" s="209">
        <v>263</v>
      </c>
    </row>
    <row r="311" spans="9:43" x14ac:dyDescent="0.2">
      <c r="K311" s="1"/>
      <c r="L311" s="1"/>
      <c r="M311" s="1"/>
      <c r="N311" s="1"/>
      <c r="AH311" s="69" t="s">
        <v>178</v>
      </c>
      <c r="AI311" s="209">
        <v>10.3</v>
      </c>
      <c r="AJ311" s="209">
        <v>9.8000000000000007</v>
      </c>
      <c r="AK311" s="209">
        <v>10.5</v>
      </c>
      <c r="AL311" s="209">
        <v>8.93</v>
      </c>
      <c r="AM311" s="209">
        <v>8.7200000000000006</v>
      </c>
      <c r="AN311" s="209">
        <v>8.5</v>
      </c>
      <c r="AO311" s="209">
        <v>9.02</v>
      </c>
      <c r="AP311" s="209">
        <v>9.61</v>
      </c>
      <c r="AQ311" s="209">
        <v>7.77</v>
      </c>
    </row>
    <row r="312" spans="9:43" x14ac:dyDescent="0.2">
      <c r="K312" s="1"/>
      <c r="L312" s="1"/>
      <c r="M312" s="1"/>
      <c r="N312" s="1"/>
      <c r="AH312" s="69" t="s">
        <v>179</v>
      </c>
      <c r="AI312" s="209">
        <v>0.18</v>
      </c>
      <c r="AJ312" s="209">
        <v>0.43</v>
      </c>
      <c r="AK312" s="209">
        <v>0.41</v>
      </c>
      <c r="AL312" s="209">
        <v>0.41</v>
      </c>
      <c r="AM312" s="209">
        <v>0.46</v>
      </c>
      <c r="AN312" s="209">
        <v>0.28999999999999998</v>
      </c>
      <c r="AO312" s="209">
        <v>0.59</v>
      </c>
      <c r="AP312" s="209">
        <v>0.48</v>
      </c>
      <c r="AQ312" s="209">
        <v>0.56000000000000005</v>
      </c>
    </row>
    <row r="313" spans="9:43" x14ac:dyDescent="0.2">
      <c r="K313" s="1"/>
      <c r="L313" s="1"/>
      <c r="M313" s="1"/>
      <c r="N313" s="1"/>
      <c r="AH313" s="69" t="s">
        <v>203</v>
      </c>
      <c r="AI313" s="209">
        <v>3.45</v>
      </c>
      <c r="AJ313" s="209">
        <v>5.29</v>
      </c>
      <c r="AK313" s="209">
        <v>4.96</v>
      </c>
      <c r="AL313" s="209">
        <v>5.48</v>
      </c>
      <c r="AM313" s="209">
        <v>4.5999999999999996</v>
      </c>
      <c r="AN313" s="209">
        <v>3.9</v>
      </c>
      <c r="AO313" s="209">
        <v>5.22</v>
      </c>
      <c r="AP313" s="209">
        <v>6.03</v>
      </c>
      <c r="AQ313" s="209">
        <v>5.65</v>
      </c>
    </row>
    <row r="314" spans="9:43" x14ac:dyDescent="0.2">
      <c r="K314" s="1"/>
      <c r="L314" s="1"/>
      <c r="M314" s="1"/>
      <c r="N314" s="1"/>
      <c r="AH314" s="69" t="s">
        <v>204</v>
      </c>
      <c r="AI314" s="209">
        <v>21.4</v>
      </c>
      <c r="AJ314" s="209">
        <v>21.8</v>
      </c>
      <c r="AK314" s="209">
        <v>25</v>
      </c>
      <c r="AL314" s="209">
        <v>27.3</v>
      </c>
      <c r="AM314" s="209">
        <v>29.9</v>
      </c>
      <c r="AN314" s="209">
        <v>27</v>
      </c>
      <c r="AO314" s="210" t="s">
        <v>110</v>
      </c>
      <c r="AP314" s="209">
        <v>30</v>
      </c>
      <c r="AQ314" s="209">
        <v>30.5</v>
      </c>
    </row>
    <row r="315" spans="9:43" x14ac:dyDescent="0.2">
      <c r="K315" s="1"/>
      <c r="L315" s="1"/>
      <c r="M315" s="1"/>
      <c r="N315" s="1"/>
      <c r="AH315" s="69" t="s">
        <v>205</v>
      </c>
      <c r="AI315" s="209">
        <v>88.71</v>
      </c>
      <c r="AJ315" s="209">
        <v>110.62</v>
      </c>
      <c r="AK315" s="209">
        <v>85.81</v>
      </c>
      <c r="AL315" s="209">
        <v>78.62</v>
      </c>
      <c r="AM315" s="209">
        <v>82.58</v>
      </c>
      <c r="AN315" s="209">
        <v>77.260000000000005</v>
      </c>
      <c r="AO315" s="209">
        <v>88.29</v>
      </c>
      <c r="AP315" s="209">
        <v>74.930000000000007</v>
      </c>
      <c r="AQ315" s="209">
        <v>88.29</v>
      </c>
    </row>
    <row r="316" spans="9:43" x14ac:dyDescent="0.2">
      <c r="K316" s="1"/>
      <c r="L316" s="1"/>
      <c r="M316" s="1"/>
      <c r="N316" s="1"/>
      <c r="AH316" s="69" t="s">
        <v>180</v>
      </c>
      <c r="AI316" s="209">
        <v>189</v>
      </c>
      <c r="AJ316" s="209">
        <v>196</v>
      </c>
      <c r="AK316" s="209">
        <v>230</v>
      </c>
      <c r="AL316" s="209">
        <v>204</v>
      </c>
      <c r="AM316" s="209">
        <v>218</v>
      </c>
      <c r="AN316" s="209">
        <v>210</v>
      </c>
      <c r="AO316" s="209">
        <v>235</v>
      </c>
      <c r="AP316" s="209">
        <v>210</v>
      </c>
      <c r="AQ316" s="209">
        <v>250</v>
      </c>
    </row>
    <row r="317" spans="9:43" x14ac:dyDescent="0.2">
      <c r="K317" s="1"/>
      <c r="L317" s="1"/>
      <c r="M317" s="1"/>
      <c r="N317" s="1"/>
      <c r="AH317" s="69" t="s">
        <v>194</v>
      </c>
      <c r="AI317" s="209">
        <v>38.520000000000003</v>
      </c>
      <c r="AJ317" s="209">
        <v>40.9</v>
      </c>
      <c r="AK317" s="209">
        <v>34.630000000000003</v>
      </c>
      <c r="AL317" s="209">
        <v>19.84</v>
      </c>
      <c r="AM317" s="209">
        <v>27.01</v>
      </c>
      <c r="AN317" s="209">
        <v>26.82</v>
      </c>
      <c r="AO317" s="209">
        <v>28.12</v>
      </c>
      <c r="AP317" s="209">
        <v>19.600000000000001</v>
      </c>
      <c r="AQ317" s="209">
        <v>24.04</v>
      </c>
    </row>
    <row r="318" spans="9:43" x14ac:dyDescent="0.2">
      <c r="K318" s="1"/>
      <c r="L318" s="1"/>
      <c r="M318" s="1"/>
      <c r="N318" s="1"/>
      <c r="AH318" s="69" t="s">
        <v>200</v>
      </c>
      <c r="AI318" s="209">
        <v>7.8</v>
      </c>
      <c r="AJ318" s="209">
        <v>8.9</v>
      </c>
      <c r="AK318" s="209">
        <v>7.8</v>
      </c>
      <c r="AL318" s="209">
        <v>10.5</v>
      </c>
      <c r="AM318" s="209">
        <v>11.1</v>
      </c>
      <c r="AN318" s="209">
        <v>4.9000000000000004</v>
      </c>
      <c r="AO318" s="209">
        <v>6.8</v>
      </c>
      <c r="AP318" s="210" t="s">
        <v>110</v>
      </c>
      <c r="AQ318" s="210" t="s">
        <v>110</v>
      </c>
    </row>
    <row r="319" spans="9:43" x14ac:dyDescent="0.2">
      <c r="K319" s="1"/>
      <c r="L319" s="1"/>
      <c r="M319" s="1"/>
      <c r="N319" s="1"/>
    </row>
    <row r="320" spans="9:43" x14ac:dyDescent="0.2">
      <c r="I320" s="1"/>
      <c r="J320" s="1"/>
      <c r="K320" s="1"/>
      <c r="L320" s="1"/>
      <c r="M320" s="1"/>
      <c r="N320" s="1"/>
    </row>
    <row r="321" spans="9:14" x14ac:dyDescent="0.2">
      <c r="I321" s="1"/>
      <c r="J321" s="1"/>
      <c r="K321" s="1"/>
      <c r="L321" s="1"/>
      <c r="M321" s="1"/>
      <c r="N321" s="1"/>
    </row>
    <row r="322" spans="9:14" x14ac:dyDescent="0.2">
      <c r="I322" s="1"/>
      <c r="J322" s="1"/>
      <c r="K322" s="1"/>
      <c r="L322" s="1"/>
      <c r="M322" s="1"/>
      <c r="N322" s="1"/>
    </row>
    <row r="323" spans="9:14" x14ac:dyDescent="0.2">
      <c r="I323" s="1"/>
      <c r="J323" s="1"/>
      <c r="K323" s="1"/>
      <c r="L323" s="1"/>
      <c r="M323" s="1"/>
      <c r="N323" s="1"/>
    </row>
    <row r="324" spans="9:14" x14ac:dyDescent="0.2">
      <c r="I324" s="1"/>
      <c r="J324" s="1"/>
      <c r="K324" s="1"/>
      <c r="L324" s="1"/>
      <c r="M324" s="1"/>
      <c r="N324" s="1"/>
    </row>
    <row r="325" spans="9:14" x14ac:dyDescent="0.2">
      <c r="I325" s="1"/>
      <c r="J325" s="1"/>
      <c r="K325" s="1"/>
      <c r="L325" s="1"/>
      <c r="M325" s="1"/>
      <c r="N325" s="1"/>
    </row>
    <row r="326" spans="9:14" x14ac:dyDescent="0.2">
      <c r="I326" s="1"/>
      <c r="J326" s="1"/>
      <c r="K326" s="1"/>
      <c r="L326" s="1"/>
      <c r="M326" s="1"/>
      <c r="N326" s="1"/>
    </row>
    <row r="327" spans="9:14" x14ac:dyDescent="0.2">
      <c r="I327" s="1"/>
      <c r="J327" s="1"/>
      <c r="K327" s="1"/>
      <c r="L327" s="1"/>
      <c r="M327" s="1"/>
      <c r="N327" s="1"/>
    </row>
    <row r="328" spans="9:14" x14ac:dyDescent="0.2">
      <c r="I328" s="1"/>
      <c r="J328" s="1"/>
      <c r="K328" s="1"/>
      <c r="L328" s="1"/>
      <c r="M328" s="1"/>
      <c r="N328" s="1"/>
    </row>
    <row r="329" spans="9:14" x14ac:dyDescent="0.2">
      <c r="I329" s="1"/>
      <c r="J329" s="1"/>
      <c r="K329" s="1"/>
      <c r="L329" s="1"/>
      <c r="M329" s="1"/>
      <c r="N329" s="1"/>
    </row>
    <row r="330" spans="9:14" x14ac:dyDescent="0.2">
      <c r="I330" s="1"/>
      <c r="J330" s="1"/>
      <c r="K330" s="1"/>
      <c r="L330" s="1"/>
      <c r="M330" s="1"/>
      <c r="N330" s="1"/>
    </row>
    <row r="331" spans="9:14" x14ac:dyDescent="0.2">
      <c r="I331" s="1"/>
      <c r="J331" s="1"/>
      <c r="K331" s="1"/>
      <c r="L331" s="1"/>
      <c r="M331" s="1"/>
      <c r="N331" s="1"/>
    </row>
    <row r="332" spans="9:14" x14ac:dyDescent="0.2">
      <c r="I332" s="1"/>
      <c r="J332" s="1"/>
      <c r="K332" s="1"/>
      <c r="L332" s="1"/>
      <c r="M332" s="1"/>
      <c r="N332" s="1"/>
    </row>
    <row r="333" spans="9:14" x14ac:dyDescent="0.2">
      <c r="I333" s="1"/>
      <c r="J333" s="1"/>
      <c r="K333" s="1"/>
      <c r="L333" s="1"/>
      <c r="M333" s="1"/>
      <c r="N333" s="1"/>
    </row>
    <row r="334" spans="9:14" x14ac:dyDescent="0.2">
      <c r="I334" s="1"/>
      <c r="J334" s="1"/>
      <c r="K334" s="1"/>
      <c r="L334" s="1"/>
      <c r="M334" s="1"/>
      <c r="N334" s="1"/>
    </row>
    <row r="335" spans="9:14" x14ac:dyDescent="0.2">
      <c r="I335" s="1"/>
      <c r="J335" s="1"/>
      <c r="K335" s="1"/>
      <c r="L335" s="1"/>
      <c r="M335" s="1"/>
      <c r="N335" s="1"/>
    </row>
    <row r="336" spans="9:14" x14ac:dyDescent="0.2">
      <c r="I336" s="1"/>
      <c r="J336" s="1"/>
      <c r="K336" s="1"/>
      <c r="L336" s="1"/>
      <c r="M336" s="1"/>
      <c r="N336" s="1"/>
    </row>
    <row r="337" spans="9:14" x14ac:dyDescent="0.2">
      <c r="I337" s="1"/>
      <c r="J337" s="1"/>
      <c r="K337" s="1"/>
      <c r="L337" s="1"/>
      <c r="M337" s="1"/>
      <c r="N337" s="1"/>
    </row>
    <row r="338" spans="9:14" x14ac:dyDescent="0.2">
      <c r="I338" s="1"/>
      <c r="J338" s="1"/>
      <c r="K338" s="1"/>
      <c r="L338" s="1"/>
      <c r="M338" s="1"/>
      <c r="N338" s="1"/>
    </row>
    <row r="339" spans="9:14" x14ac:dyDescent="0.2">
      <c r="I339" s="1"/>
      <c r="J339" s="1"/>
      <c r="K339" s="1"/>
      <c r="L339" s="1"/>
      <c r="M339" s="1"/>
      <c r="N339" s="1"/>
    </row>
    <row r="340" spans="9:14" x14ac:dyDescent="0.2">
      <c r="I340" s="1"/>
      <c r="J340" s="1"/>
      <c r="K340" s="1"/>
      <c r="L340" s="1"/>
      <c r="M340" s="1"/>
      <c r="N340" s="1"/>
    </row>
    <row r="341" spans="9:14" x14ac:dyDescent="0.2">
      <c r="I341" s="1"/>
      <c r="J341" s="1"/>
      <c r="K341" s="1"/>
      <c r="L341" s="1"/>
      <c r="M341" s="1"/>
      <c r="N341" s="1"/>
    </row>
    <row r="342" spans="9:14" x14ac:dyDescent="0.2">
      <c r="I342" s="1"/>
      <c r="J342" s="1"/>
      <c r="K342" s="1"/>
      <c r="L342" s="1"/>
      <c r="M342" s="1"/>
      <c r="N342" s="1"/>
    </row>
    <row r="343" spans="9:14" x14ac:dyDescent="0.2">
      <c r="I343" s="1"/>
      <c r="J343" s="1"/>
      <c r="K343" s="1"/>
      <c r="L343" s="1"/>
      <c r="M343" s="1"/>
      <c r="N343" s="1"/>
    </row>
    <row r="344" spans="9:14" x14ac:dyDescent="0.2">
      <c r="I344" s="1"/>
      <c r="J344" s="1"/>
      <c r="K344" s="1"/>
      <c r="L344" s="1"/>
      <c r="M344" s="1"/>
      <c r="N344" s="1"/>
    </row>
    <row r="345" spans="9:14" x14ac:dyDescent="0.2">
      <c r="I345" s="1"/>
      <c r="J345" s="1"/>
      <c r="K345" s="1"/>
      <c r="L345" s="1"/>
      <c r="M345" s="1"/>
      <c r="N345" s="1"/>
    </row>
    <row r="346" spans="9:14" x14ac:dyDescent="0.2">
      <c r="I346" s="1"/>
      <c r="J346" s="1"/>
      <c r="K346" s="1"/>
      <c r="L346" s="1"/>
      <c r="M346" s="1"/>
      <c r="N346" s="1"/>
    </row>
    <row r="347" spans="9:14" x14ac:dyDescent="0.2">
      <c r="I347" s="1"/>
      <c r="J347" s="1"/>
      <c r="K347" s="1"/>
      <c r="L347" s="1"/>
      <c r="M347" s="1"/>
      <c r="N347" s="1"/>
    </row>
    <row r="348" spans="9:14" x14ac:dyDescent="0.2">
      <c r="I348" s="1"/>
      <c r="J348" s="1"/>
      <c r="K348" s="1"/>
      <c r="L348" s="1"/>
      <c r="M348" s="1"/>
      <c r="N348" s="1"/>
    </row>
    <row r="349" spans="9:14" x14ac:dyDescent="0.2">
      <c r="I349" s="1"/>
      <c r="J349" s="1"/>
      <c r="K349" s="1"/>
      <c r="L349" s="1"/>
      <c r="M349" s="1"/>
      <c r="N349" s="1"/>
    </row>
    <row r="350" spans="9:14" x14ac:dyDescent="0.2">
      <c r="I350" s="1"/>
      <c r="J350" s="1"/>
      <c r="K350" s="1"/>
      <c r="L350" s="1"/>
      <c r="M350" s="1"/>
      <c r="N350" s="1"/>
    </row>
    <row r="351" spans="9:14" x14ac:dyDescent="0.2">
      <c r="I351" s="1"/>
      <c r="J351" s="1"/>
      <c r="K351" s="1"/>
      <c r="L351" s="1"/>
      <c r="M351" s="1"/>
      <c r="N351" s="1"/>
    </row>
    <row r="352" spans="9:14" x14ac:dyDescent="0.2">
      <c r="I352" s="1"/>
      <c r="J352" s="1"/>
      <c r="K352" s="1"/>
      <c r="L352" s="1"/>
      <c r="M352" s="1"/>
      <c r="N352" s="1"/>
    </row>
    <row r="353" spans="9:14" x14ac:dyDescent="0.2">
      <c r="I353" s="1"/>
      <c r="J353" s="1"/>
      <c r="K353" s="1"/>
      <c r="L353" s="1"/>
      <c r="M353" s="1"/>
      <c r="N353" s="1"/>
    </row>
    <row r="354" spans="9:14" x14ac:dyDescent="0.2">
      <c r="I354" s="1"/>
      <c r="J354" s="1"/>
      <c r="K354" s="1"/>
      <c r="L354" s="1"/>
      <c r="M354" s="1"/>
      <c r="N354" s="1"/>
    </row>
    <row r="355" spans="9:14" x14ac:dyDescent="0.2">
      <c r="I355" s="1"/>
      <c r="J355" s="1"/>
      <c r="K355" s="1"/>
      <c r="L355" s="1"/>
      <c r="M355" s="1"/>
      <c r="N355" s="1"/>
    </row>
    <row r="356" spans="9:14" x14ac:dyDescent="0.2">
      <c r="I356" s="1"/>
      <c r="J356" s="1"/>
      <c r="K356" s="1"/>
      <c r="L356" s="1"/>
      <c r="M356" s="1"/>
      <c r="N356" s="1"/>
    </row>
    <row r="357" spans="9:14" x14ac:dyDescent="0.2">
      <c r="I357" s="1"/>
      <c r="J357" s="1"/>
      <c r="K357" s="1"/>
      <c r="L357" s="1"/>
      <c r="M357" s="1"/>
      <c r="N357" s="1"/>
    </row>
    <row r="358" spans="9:14" x14ac:dyDescent="0.2">
      <c r="I358" s="1"/>
      <c r="J358" s="1"/>
      <c r="K358" s="1"/>
      <c r="L358" s="1"/>
      <c r="M358" s="1"/>
      <c r="N358" s="1"/>
    </row>
    <row r="359" spans="9:14" x14ac:dyDescent="0.2">
      <c r="I359" s="1"/>
      <c r="J359" s="1"/>
      <c r="K359" s="1"/>
      <c r="L359" s="1"/>
      <c r="M359" s="1"/>
      <c r="N359" s="1"/>
    </row>
    <row r="360" spans="9:14" x14ac:dyDescent="0.2">
      <c r="I360" s="1"/>
      <c r="J360" s="1"/>
      <c r="K360" s="1"/>
      <c r="L360" s="1"/>
      <c r="M360" s="1"/>
      <c r="N360" s="1"/>
    </row>
    <row r="361" spans="9:14" x14ac:dyDescent="0.2">
      <c r="I361" s="1"/>
      <c r="J361" s="1"/>
      <c r="K361" s="1"/>
      <c r="L361" s="1"/>
      <c r="M361" s="1"/>
      <c r="N361" s="1"/>
    </row>
    <row r="362" spans="9:14" x14ac:dyDescent="0.2">
      <c r="I362" s="1"/>
      <c r="J362" s="1"/>
      <c r="K362" s="1"/>
      <c r="L362" s="1"/>
      <c r="M362" s="1"/>
      <c r="N362" s="1"/>
    </row>
    <row r="363" spans="9:14" x14ac:dyDescent="0.2">
      <c r="I363" s="1"/>
      <c r="J363" s="1"/>
      <c r="K363" s="1"/>
      <c r="L363" s="1"/>
      <c r="M363" s="1"/>
      <c r="N363" s="1"/>
    </row>
    <row r="364" spans="9:14" x14ac:dyDescent="0.2">
      <c r="I364" s="1"/>
      <c r="J364" s="1"/>
      <c r="K364" s="1"/>
      <c r="L364" s="1"/>
      <c r="M364" s="1"/>
      <c r="N364" s="1"/>
    </row>
  </sheetData>
  <mergeCells count="1">
    <mergeCell ref="C39:I39"/>
  </mergeCells>
  <pageMargins left="0.7" right="0.7" top="0.75" bottom="0.75" header="0.3" footer="0.3"/>
  <pageSetup paperSize="9"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3:AO147"/>
  <sheetViews>
    <sheetView showGridLines="0" zoomScaleNormal="100" workbookViewId="0">
      <selection activeCell="B37" sqref="B37:H37"/>
    </sheetView>
  </sheetViews>
  <sheetFormatPr defaultColWidth="9.140625" defaultRowHeight="12" x14ac:dyDescent="0.2"/>
  <cols>
    <col min="1" max="2" width="9.140625" style="1"/>
    <col min="3" max="11" width="9.28515625" style="1" bestFit="1" customWidth="1"/>
    <col min="12" max="14" width="9.140625" style="1"/>
    <col min="15" max="15" width="41.7109375" style="1" bestFit="1" customWidth="1"/>
    <col min="16" max="16" width="9.85546875" style="1" bestFit="1" customWidth="1"/>
    <col min="17" max="17" width="21.7109375" style="1" bestFit="1" customWidth="1"/>
    <col min="18" max="18" width="9.85546875" style="1" bestFit="1" customWidth="1"/>
    <col min="19" max="19" width="32.7109375" style="1" bestFit="1" customWidth="1"/>
    <col min="20" max="21" width="9.28515625" style="1" bestFit="1" customWidth="1"/>
    <col min="22" max="22" width="12.5703125" style="1" customWidth="1"/>
    <col min="23" max="23" width="10.5703125" style="1" customWidth="1"/>
    <col min="24" max="28" width="9.28515625" style="1" bestFit="1" customWidth="1"/>
    <col min="29" max="31" width="9.140625" style="1"/>
    <col min="32" max="35" width="11.5703125" style="1" customWidth="1"/>
    <col min="36" max="43" width="9.140625" style="1"/>
    <col min="44" max="44" width="11.140625" style="1" customWidth="1"/>
    <col min="45" max="45" width="10.7109375" style="1" customWidth="1"/>
    <col min="46" max="16384" width="9.140625" style="1"/>
  </cols>
  <sheetData>
    <row r="3" spans="2:19" x14ac:dyDescent="0.2">
      <c r="B3" s="220" t="s">
        <v>231</v>
      </c>
    </row>
    <row r="4" spans="2:19" x14ac:dyDescent="0.2">
      <c r="B4" s="28" t="s">
        <v>254</v>
      </c>
    </row>
    <row r="6" spans="2:19" x14ac:dyDescent="0.2">
      <c r="P6" s="149"/>
      <c r="Q6" s="150"/>
      <c r="R6" s="150"/>
      <c r="S6" s="150"/>
    </row>
    <row r="7" spans="2:19" x14ac:dyDescent="0.2">
      <c r="P7" s="150"/>
      <c r="Q7" s="150"/>
      <c r="R7" s="150"/>
      <c r="S7" s="150"/>
    </row>
    <row r="8" spans="2:19" ht="13.15" customHeight="1" x14ac:dyDescent="0.2">
      <c r="P8" s="150"/>
      <c r="Q8" s="150"/>
      <c r="R8" s="150"/>
      <c r="S8" s="150"/>
    </row>
    <row r="9" spans="2:19" x14ac:dyDescent="0.2">
      <c r="P9" s="150"/>
      <c r="Q9" s="150"/>
      <c r="R9" s="150"/>
      <c r="S9" s="150"/>
    </row>
    <row r="10" spans="2:19" x14ac:dyDescent="0.2">
      <c r="P10" s="150"/>
      <c r="Q10" s="150"/>
      <c r="R10" s="150"/>
      <c r="S10" s="150"/>
    </row>
    <row r="11" spans="2:19" x14ac:dyDescent="0.2">
      <c r="P11" s="150"/>
      <c r="Q11" s="150"/>
      <c r="R11" s="150"/>
      <c r="S11" s="150"/>
    </row>
    <row r="12" spans="2:19" x14ac:dyDescent="0.2">
      <c r="P12" s="150"/>
      <c r="Q12" s="150"/>
      <c r="R12" s="150"/>
      <c r="S12" s="150"/>
    </row>
    <row r="13" spans="2:19" x14ac:dyDescent="0.2">
      <c r="P13" s="150"/>
      <c r="Q13" s="150"/>
      <c r="R13" s="150"/>
      <c r="S13" s="150"/>
    </row>
    <row r="36" spans="1:41" ht="11.45" customHeight="1" x14ac:dyDescent="0.2"/>
    <row r="37" spans="1:41" x14ac:dyDescent="0.2">
      <c r="B37" s="292" t="s">
        <v>270</v>
      </c>
      <c r="C37" s="292"/>
      <c r="D37" s="292"/>
      <c r="E37" s="292"/>
      <c r="F37" s="292"/>
      <c r="G37" s="292"/>
      <c r="H37" s="292"/>
    </row>
    <row r="38" spans="1:41" x14ac:dyDescent="0.2">
      <c r="B38" s="68" t="s">
        <v>255</v>
      </c>
    </row>
    <row r="40" spans="1:41" x14ac:dyDescent="0.2">
      <c r="B40" s="11" t="s">
        <v>223</v>
      </c>
    </row>
    <row r="41" spans="1:41" x14ac:dyDescent="0.2">
      <c r="B41" s="11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</row>
    <row r="42" spans="1:41" x14ac:dyDescent="0.2">
      <c r="A42" s="119"/>
      <c r="B42" s="24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</row>
    <row r="43" spans="1:41" x14ac:dyDescent="0.2">
      <c r="A43" s="119"/>
      <c r="B43" s="24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</row>
    <row r="44" spans="1:41" x14ac:dyDescent="0.2">
      <c r="A44" s="119"/>
      <c r="B44" s="24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</row>
    <row r="45" spans="1:41" x14ac:dyDescent="0.2">
      <c r="A45" s="119"/>
      <c r="B45" s="24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</row>
    <row r="46" spans="1:41" x14ac:dyDescent="0.2">
      <c r="A46" s="119"/>
      <c r="B46" s="24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</row>
    <row r="47" spans="1:41" x14ac:dyDescent="0.2">
      <c r="A47" s="119"/>
      <c r="B47" s="24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</row>
    <row r="48" spans="1:41" x14ac:dyDescent="0.2">
      <c r="A48" s="119"/>
      <c r="B48" s="24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</row>
    <row r="49" spans="1:41" x14ac:dyDescent="0.2">
      <c r="A49" s="119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</row>
    <row r="50" spans="1:41" x14ac:dyDescent="0.2">
      <c r="A50" s="119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</row>
    <row r="51" spans="1:41" x14ac:dyDescent="0.2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</row>
    <row r="52" spans="1:41" ht="48" x14ac:dyDescent="0.2">
      <c r="A52" s="119"/>
      <c r="B52" s="243" t="s">
        <v>269</v>
      </c>
      <c r="C52" s="242"/>
      <c r="D52" s="242" t="s">
        <v>106</v>
      </c>
      <c r="E52" s="242"/>
      <c r="F52" s="242" t="s">
        <v>104</v>
      </c>
      <c r="G52" s="242"/>
      <c r="H52" s="243" t="s">
        <v>271</v>
      </c>
      <c r="I52" s="242"/>
      <c r="J52" s="242" t="s">
        <v>248</v>
      </c>
      <c r="K52" s="242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</row>
    <row r="53" spans="1:41" x14ac:dyDescent="0.2">
      <c r="A53" s="119"/>
      <c r="B53" s="250" t="s">
        <v>130</v>
      </c>
      <c r="C53" s="119">
        <v>40910.300000000003</v>
      </c>
      <c r="D53" s="220" t="s">
        <v>193</v>
      </c>
      <c r="E53" s="119">
        <v>3487.8</v>
      </c>
      <c r="F53" s="220" t="s">
        <v>130</v>
      </c>
      <c r="G53" s="119">
        <v>13027.6</v>
      </c>
      <c r="H53" s="220" t="s">
        <v>130</v>
      </c>
      <c r="I53" s="119">
        <v>13738</v>
      </c>
      <c r="J53" s="220" t="s">
        <v>119</v>
      </c>
      <c r="K53" s="119">
        <v>1219.5999999999999</v>
      </c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</row>
    <row r="54" spans="1:41" x14ac:dyDescent="0.2">
      <c r="A54" s="119"/>
      <c r="B54" s="250" t="s">
        <v>193</v>
      </c>
      <c r="C54" s="119">
        <v>26462.3</v>
      </c>
      <c r="D54" s="220" t="s">
        <v>119</v>
      </c>
      <c r="E54" s="119">
        <v>2331.5</v>
      </c>
      <c r="F54" s="220" t="s">
        <v>193</v>
      </c>
      <c r="G54" s="119">
        <v>11630</v>
      </c>
      <c r="H54" s="220" t="s">
        <v>117</v>
      </c>
      <c r="I54" s="119">
        <v>8985</v>
      </c>
      <c r="J54" s="220" t="s">
        <v>114</v>
      </c>
      <c r="K54" s="119">
        <v>979.6</v>
      </c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</row>
    <row r="55" spans="1:41" ht="24" x14ac:dyDescent="0.2">
      <c r="A55" s="119"/>
      <c r="B55" s="251" t="s">
        <v>307</v>
      </c>
      <c r="C55" s="119">
        <v>16444</v>
      </c>
      <c r="D55" s="220" t="s">
        <v>136</v>
      </c>
      <c r="E55" s="119">
        <v>772</v>
      </c>
      <c r="F55" s="220" t="s">
        <v>131</v>
      </c>
      <c r="G55" s="119">
        <v>6705</v>
      </c>
      <c r="H55" s="220" t="s">
        <v>128</v>
      </c>
      <c r="I55" s="119">
        <v>7069.7</v>
      </c>
      <c r="J55" s="244" t="s">
        <v>307</v>
      </c>
      <c r="K55" s="119">
        <v>799</v>
      </c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</row>
    <row r="56" spans="1:41" ht="24" x14ac:dyDescent="0.2">
      <c r="A56" s="119"/>
      <c r="B56" s="250" t="s">
        <v>119</v>
      </c>
      <c r="C56" s="119">
        <v>10957.8</v>
      </c>
      <c r="D56" s="220" t="s">
        <v>131</v>
      </c>
      <c r="E56" s="119">
        <v>331.9</v>
      </c>
      <c r="F56" s="244" t="s">
        <v>307</v>
      </c>
      <c r="G56" s="119">
        <v>7370</v>
      </c>
      <c r="H56" s="220" t="s">
        <v>123</v>
      </c>
      <c r="I56" s="119">
        <v>6632.8</v>
      </c>
      <c r="J56" s="220" t="s">
        <v>131</v>
      </c>
      <c r="K56" s="119">
        <v>781.05</v>
      </c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</row>
    <row r="57" spans="1:41" x14ac:dyDescent="0.2">
      <c r="A57" s="119"/>
      <c r="B57" s="252" t="s">
        <v>108</v>
      </c>
      <c r="C57" s="180">
        <f>E65-E75-E70-E93-E86</f>
        <v>57314.779999999984</v>
      </c>
      <c r="D57" s="245" t="s">
        <v>108</v>
      </c>
      <c r="E57" s="246">
        <f>F65-F85-F69-F74-F70</f>
        <v>3415.9399999999996</v>
      </c>
      <c r="F57" s="245" t="s">
        <v>108</v>
      </c>
      <c r="G57" s="246">
        <f>G65-G93-G74-G70-G75</f>
        <v>23239.199999999997</v>
      </c>
      <c r="H57" s="245" t="s">
        <v>108</v>
      </c>
      <c r="I57" s="246">
        <f>H65-H82-H77-H88-H75</f>
        <v>22547.660000000003</v>
      </c>
      <c r="J57" s="245" t="s">
        <v>108</v>
      </c>
      <c r="K57" s="181">
        <f>I65-I86-I91-I93-I74</f>
        <v>3827.3</v>
      </c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</row>
    <row r="58" spans="1:41" x14ac:dyDescent="0.2">
      <c r="A58" s="119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</row>
    <row r="59" spans="1:41" x14ac:dyDescent="0.2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</row>
    <row r="60" spans="1:41" x14ac:dyDescent="0.2">
      <c r="A60" s="119"/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</row>
    <row r="61" spans="1:41" x14ac:dyDescent="0.2">
      <c r="A61" s="119"/>
      <c r="B61" s="119"/>
      <c r="C61" s="213" t="s">
        <v>157</v>
      </c>
      <c r="D61" s="213">
        <v>2015</v>
      </c>
      <c r="E61" s="214"/>
      <c r="F61" s="214"/>
      <c r="G61" s="214"/>
      <c r="H61" s="214"/>
      <c r="I61" s="214"/>
      <c r="J61" s="5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</row>
    <row r="62" spans="1:41" x14ac:dyDescent="0.2">
      <c r="A62" s="119"/>
      <c r="B62" s="119"/>
      <c r="C62" s="213" t="s">
        <v>148</v>
      </c>
      <c r="D62" s="213" t="s">
        <v>147</v>
      </c>
      <c r="E62" s="214"/>
      <c r="F62" s="214"/>
      <c r="G62" s="214"/>
      <c r="H62" s="214"/>
      <c r="I62" s="214"/>
      <c r="J62" s="5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</row>
    <row r="63" spans="1:41" x14ac:dyDescent="0.2">
      <c r="A63" s="119"/>
      <c r="B63" s="119"/>
      <c r="C63" s="59"/>
      <c r="D63" s="59"/>
      <c r="E63" s="59"/>
      <c r="F63" s="59"/>
      <c r="G63" s="59"/>
      <c r="H63" s="59"/>
      <c r="I63" s="59"/>
      <c r="J63" s="5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</row>
    <row r="64" spans="1:41" x14ac:dyDescent="0.2">
      <c r="A64" s="119"/>
      <c r="B64" s="253"/>
      <c r="C64" s="211" t="s">
        <v>158</v>
      </c>
      <c r="D64" s="211" t="s">
        <v>197</v>
      </c>
      <c r="E64" s="211" t="s">
        <v>151</v>
      </c>
      <c r="F64" s="211" t="s">
        <v>106</v>
      </c>
      <c r="G64" s="211" t="s">
        <v>104</v>
      </c>
      <c r="H64" s="211" t="s">
        <v>150</v>
      </c>
      <c r="I64" s="211" t="s">
        <v>248</v>
      </c>
      <c r="J64" s="211" t="s">
        <v>108</v>
      </c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</row>
    <row r="65" spans="1:41" x14ac:dyDescent="0.2">
      <c r="A65" s="119"/>
      <c r="B65" s="253"/>
      <c r="C65" s="69" t="s">
        <v>140</v>
      </c>
      <c r="D65" s="212">
        <v>316951.96999999997</v>
      </c>
      <c r="E65" s="212">
        <v>152089.18</v>
      </c>
      <c r="F65" s="212">
        <v>8193.69</v>
      </c>
      <c r="G65" s="212">
        <v>61971.839999999997</v>
      </c>
      <c r="H65" s="212">
        <v>58973.07</v>
      </c>
      <c r="I65" s="212">
        <v>7606.55</v>
      </c>
      <c r="J65" s="62">
        <v>23350.259999999969</v>
      </c>
      <c r="K65" s="247">
        <f>E65-E75-E70-E93-E86</f>
        <v>57314.779999999984</v>
      </c>
      <c r="L65" s="119"/>
      <c r="M65" s="119"/>
      <c r="N65" s="66" t="s">
        <v>213</v>
      </c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</row>
    <row r="66" spans="1:41" x14ac:dyDescent="0.2">
      <c r="A66" s="119"/>
      <c r="B66" s="253"/>
      <c r="C66" s="69" t="s">
        <v>139</v>
      </c>
      <c r="D66" s="212">
        <v>3282.54</v>
      </c>
      <c r="E66" s="212">
        <v>2076.2600000000002</v>
      </c>
      <c r="F66" s="215">
        <v>2.56</v>
      </c>
      <c r="G66" s="212">
        <v>434.14</v>
      </c>
      <c r="H66" s="212">
        <v>692.96</v>
      </c>
      <c r="I66" s="212">
        <v>22.21</v>
      </c>
      <c r="J66" s="62">
        <v>36.110000000000092</v>
      </c>
      <c r="K66" s="248">
        <f>F65-F70-F86-F69-F85</f>
        <v>1416.3700000000003</v>
      </c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</row>
    <row r="67" spans="1:41" ht="13.5" customHeight="1" x14ac:dyDescent="0.2">
      <c r="A67" s="119"/>
      <c r="B67" s="253"/>
      <c r="C67" s="69" t="s">
        <v>138</v>
      </c>
      <c r="D67" s="212">
        <v>8728.23</v>
      </c>
      <c r="E67" s="212">
        <v>4979.58</v>
      </c>
      <c r="F67" s="212">
        <v>11.3</v>
      </c>
      <c r="G67" s="212">
        <v>714.83</v>
      </c>
      <c r="H67" s="212">
        <v>2696.92</v>
      </c>
      <c r="I67" s="212">
        <v>21.69</v>
      </c>
      <c r="J67" s="62">
        <v>287.19999999999948</v>
      </c>
      <c r="K67" s="119"/>
      <c r="L67" s="119"/>
      <c r="M67" s="119"/>
      <c r="N67" s="66" t="s">
        <v>155</v>
      </c>
      <c r="O67" s="67">
        <v>42670.83699074074</v>
      </c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</row>
    <row r="68" spans="1:41" x14ac:dyDescent="0.2">
      <c r="A68" s="119"/>
      <c r="B68" s="253"/>
      <c r="C68" s="69" t="s">
        <v>137</v>
      </c>
      <c r="D68" s="212">
        <v>8183.51</v>
      </c>
      <c r="E68" s="212">
        <v>5274.27</v>
      </c>
      <c r="F68" s="212">
        <v>108.63</v>
      </c>
      <c r="G68" s="212">
        <v>1991.42</v>
      </c>
      <c r="H68" s="215">
        <v>442.71</v>
      </c>
      <c r="I68" s="212">
        <v>154.58000000000001</v>
      </c>
      <c r="J68" s="62">
        <v>163.82999999999961</v>
      </c>
      <c r="K68" s="119"/>
      <c r="L68" s="119"/>
      <c r="M68" s="119"/>
      <c r="N68" s="66" t="s">
        <v>154</v>
      </c>
      <c r="O68" s="67">
        <v>42674.981416215276</v>
      </c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</row>
    <row r="69" spans="1:41" x14ac:dyDescent="0.2">
      <c r="A69" s="119"/>
      <c r="B69" s="253"/>
      <c r="C69" s="69" t="s">
        <v>136</v>
      </c>
      <c r="D69" s="215">
        <v>10023</v>
      </c>
      <c r="E69" s="215">
        <v>5029</v>
      </c>
      <c r="F69" s="215">
        <v>772</v>
      </c>
      <c r="G69" s="215">
        <v>3856</v>
      </c>
      <c r="H69" s="215">
        <v>53</v>
      </c>
      <c r="I69" s="215">
        <v>206.8</v>
      </c>
      <c r="J69" s="62">
        <v>231</v>
      </c>
      <c r="K69" s="119"/>
      <c r="L69" s="119"/>
      <c r="M69" s="119"/>
      <c r="N69" s="66" t="s">
        <v>153</v>
      </c>
      <c r="O69" s="66" t="s">
        <v>152</v>
      </c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</row>
    <row r="70" spans="1:41" x14ac:dyDescent="0.2">
      <c r="A70" s="119"/>
      <c r="B70" s="253"/>
      <c r="C70" s="69" t="s">
        <v>135</v>
      </c>
      <c r="D70" s="212">
        <v>48917.7</v>
      </c>
      <c r="E70" s="212">
        <v>26462.3</v>
      </c>
      <c r="F70" s="212">
        <v>3487.8</v>
      </c>
      <c r="G70" s="212">
        <v>11629.9</v>
      </c>
      <c r="H70" s="212">
        <v>3973</v>
      </c>
      <c r="I70" s="212">
        <v>566.29999999999995</v>
      </c>
      <c r="J70" s="62">
        <v>766.39999999999873</v>
      </c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</row>
    <row r="71" spans="1:41" x14ac:dyDescent="0.2">
      <c r="A71" s="119"/>
      <c r="B71" s="253"/>
      <c r="C71" s="69" t="s">
        <v>134</v>
      </c>
      <c r="D71" s="212">
        <v>1535.3</v>
      </c>
      <c r="E71" s="212">
        <v>812.6</v>
      </c>
      <c r="F71" s="212">
        <v>54.7</v>
      </c>
      <c r="G71" s="212">
        <v>556.6</v>
      </c>
      <c r="H71" s="212">
        <v>0</v>
      </c>
      <c r="I71" s="212">
        <v>67.8</v>
      </c>
      <c r="J71" s="62">
        <v>76.299999999999869</v>
      </c>
      <c r="K71" s="119"/>
      <c r="L71" s="119"/>
      <c r="M71" s="119"/>
      <c r="N71" s="66" t="s">
        <v>148</v>
      </c>
      <c r="O71" s="66" t="s">
        <v>147</v>
      </c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</row>
    <row r="72" spans="1:41" x14ac:dyDescent="0.2">
      <c r="A72" s="119"/>
      <c r="B72" s="253"/>
      <c r="C72" s="69" t="s">
        <v>133</v>
      </c>
      <c r="D72" s="212">
        <v>2633.55</v>
      </c>
      <c r="E72" s="212">
        <v>696.6</v>
      </c>
      <c r="F72" s="212">
        <v>0</v>
      </c>
      <c r="G72" s="215">
        <v>1739.24</v>
      </c>
      <c r="H72" s="212">
        <v>0</v>
      </c>
      <c r="I72" s="212">
        <v>197.71</v>
      </c>
      <c r="J72" s="62">
        <v>197.71000000000026</v>
      </c>
      <c r="N72" s="66" t="s">
        <v>214</v>
      </c>
      <c r="O72" s="66" t="s">
        <v>215</v>
      </c>
      <c r="Q72" s="66" t="s">
        <v>151</v>
      </c>
      <c r="S72" s="66" t="s">
        <v>219</v>
      </c>
      <c r="U72" s="66" t="s">
        <v>104</v>
      </c>
      <c r="W72" s="66" t="s">
        <v>248</v>
      </c>
      <c r="Y72" s="66" t="s">
        <v>150</v>
      </c>
    </row>
    <row r="73" spans="1:41" x14ac:dyDescent="0.2">
      <c r="A73" s="119"/>
      <c r="B73" s="253"/>
      <c r="C73" s="69" t="s">
        <v>132</v>
      </c>
      <c r="D73" s="212">
        <v>3613.3</v>
      </c>
      <c r="E73" s="212">
        <v>373.96</v>
      </c>
      <c r="F73" s="212">
        <v>21.64</v>
      </c>
      <c r="G73" s="212">
        <v>423.49</v>
      </c>
      <c r="H73" s="215">
        <v>1611.03</v>
      </c>
      <c r="I73" s="215">
        <v>95.08</v>
      </c>
      <c r="J73" s="62">
        <v>1148.6300000000001</v>
      </c>
      <c r="AA73" s="296" t="s">
        <v>222</v>
      </c>
      <c r="AB73" s="296"/>
    </row>
    <row r="74" spans="1:41" x14ac:dyDescent="0.2">
      <c r="A74" s="119"/>
      <c r="B74" s="119"/>
      <c r="C74" s="69" t="s">
        <v>131</v>
      </c>
      <c r="D74" s="212">
        <v>20140.95</v>
      </c>
      <c r="E74" s="212">
        <v>5437.74</v>
      </c>
      <c r="F74" s="212">
        <v>331.93</v>
      </c>
      <c r="G74" s="215">
        <v>6705.11</v>
      </c>
      <c r="H74" s="212">
        <v>4564.42</v>
      </c>
      <c r="I74" s="212">
        <v>781.05</v>
      </c>
      <c r="J74" s="62">
        <v>2651.7700000000009</v>
      </c>
      <c r="N74" s="69" t="s">
        <v>146</v>
      </c>
      <c r="O74" s="69" t="s">
        <v>198</v>
      </c>
      <c r="P74" s="69" t="s">
        <v>216</v>
      </c>
      <c r="Q74" s="69" t="s">
        <v>198</v>
      </c>
      <c r="R74" s="69" t="s">
        <v>216</v>
      </c>
      <c r="S74" s="69" t="s">
        <v>198</v>
      </c>
      <c r="T74" s="69" t="s">
        <v>216</v>
      </c>
      <c r="U74" s="69" t="s">
        <v>198</v>
      </c>
      <c r="V74" s="69" t="s">
        <v>216</v>
      </c>
      <c r="W74" s="69" t="s">
        <v>198</v>
      </c>
      <c r="X74" s="69" t="s">
        <v>216</v>
      </c>
      <c r="Y74" s="69" t="s">
        <v>198</v>
      </c>
      <c r="Z74" s="69" t="s">
        <v>216</v>
      </c>
      <c r="AA74" s="69">
        <v>2014</v>
      </c>
      <c r="AB74" s="69">
        <v>2015</v>
      </c>
    </row>
    <row r="75" spans="1:41" x14ac:dyDescent="0.2">
      <c r="A75" s="119"/>
      <c r="B75" s="119"/>
      <c r="C75" s="69" t="s">
        <v>130</v>
      </c>
      <c r="D75" s="212">
        <v>72633.16</v>
      </c>
      <c r="E75" s="212">
        <v>40910.300000000003</v>
      </c>
      <c r="F75" s="215">
        <v>123.49</v>
      </c>
      <c r="G75" s="212">
        <v>13027.63</v>
      </c>
      <c r="H75" s="215">
        <v>13738.24</v>
      </c>
      <c r="I75" s="216">
        <v>399.35</v>
      </c>
      <c r="J75" s="62">
        <v>2969.8899999999985</v>
      </c>
      <c r="N75" s="69" t="s">
        <v>140</v>
      </c>
      <c r="O75" s="209">
        <v>332060.63</v>
      </c>
      <c r="P75" s="209">
        <v>316951.96999999997</v>
      </c>
      <c r="Q75" s="209">
        <v>149132.46</v>
      </c>
      <c r="R75" s="209">
        <v>152089.18</v>
      </c>
      <c r="S75" s="209">
        <v>9365.7099999999991</v>
      </c>
      <c r="T75" s="209">
        <v>8193.69</v>
      </c>
      <c r="U75" s="209">
        <v>60740.480000000003</v>
      </c>
      <c r="V75" s="209">
        <v>61971.839999999997</v>
      </c>
      <c r="W75" s="209">
        <v>7768.08</v>
      </c>
      <c r="X75" s="209">
        <v>7606.55</v>
      </c>
      <c r="Y75" s="209">
        <v>77244.259999999995</v>
      </c>
      <c r="Z75" s="209">
        <v>58973.07</v>
      </c>
      <c r="AA75" s="156">
        <f>O75-Q75-S75-U75-W75-Y75</f>
        <v>27809.640000000014</v>
      </c>
      <c r="AB75" s="156">
        <f>P75-R75-T75-V75-X75-Z75</f>
        <v>28117.639999999978</v>
      </c>
    </row>
    <row r="76" spans="1:41" x14ac:dyDescent="0.2">
      <c r="A76" s="119"/>
      <c r="B76" s="119"/>
      <c r="C76" s="69" t="s">
        <v>129</v>
      </c>
      <c r="D76" s="212">
        <v>2796.8</v>
      </c>
      <c r="E76" s="212">
        <v>752.98</v>
      </c>
      <c r="F76" s="212">
        <v>3.36</v>
      </c>
      <c r="G76" s="212">
        <v>193.45</v>
      </c>
      <c r="H76" s="212">
        <v>1709.15</v>
      </c>
      <c r="I76" s="212">
        <v>71.739999999999995</v>
      </c>
      <c r="J76" s="62">
        <v>83.260000000000133</v>
      </c>
      <c r="N76" s="69" t="s">
        <v>177</v>
      </c>
      <c r="O76" s="209">
        <v>332060.63</v>
      </c>
      <c r="P76" s="209">
        <v>316951.96999999997</v>
      </c>
      <c r="Q76" s="209">
        <v>149132.46</v>
      </c>
      <c r="R76" s="209">
        <v>152089.18</v>
      </c>
      <c r="S76" s="209">
        <v>9365.7099999999991</v>
      </c>
      <c r="T76" s="209">
        <v>8193.69</v>
      </c>
      <c r="U76" s="209">
        <v>60740.480000000003</v>
      </c>
      <c r="V76" s="209">
        <v>61971.839999999997</v>
      </c>
      <c r="W76" s="209">
        <v>7768.08</v>
      </c>
      <c r="X76" s="209">
        <v>7606.55</v>
      </c>
      <c r="Y76" s="209">
        <v>77244.259999999995</v>
      </c>
      <c r="Z76" s="209">
        <v>58973.07</v>
      </c>
      <c r="AA76" s="156">
        <f>O76-Q76-S76-U76-W76-Y76</f>
        <v>27809.640000000014</v>
      </c>
      <c r="AB76" s="156">
        <f t="shared" ref="AB76:AB115" si="0">P76-R76-T76-V76-X76-Z76</f>
        <v>28117.639999999978</v>
      </c>
    </row>
    <row r="77" spans="1:41" x14ac:dyDescent="0.2">
      <c r="A77" s="119"/>
      <c r="B77" s="119"/>
      <c r="C77" s="69" t="s">
        <v>128</v>
      </c>
      <c r="D77" s="212">
        <v>17553.099999999999</v>
      </c>
      <c r="E77" s="212">
        <v>2996.13</v>
      </c>
      <c r="F77" s="212">
        <v>13.18</v>
      </c>
      <c r="G77" s="212">
        <v>930.46</v>
      </c>
      <c r="H77" s="212">
        <v>7069.65</v>
      </c>
      <c r="I77" s="215">
        <v>258.43</v>
      </c>
      <c r="J77" s="62">
        <v>6543.6799999999985</v>
      </c>
      <c r="N77" s="69" t="s">
        <v>139</v>
      </c>
      <c r="O77" s="209">
        <v>3172.99</v>
      </c>
      <c r="P77" s="209">
        <v>3282.54</v>
      </c>
      <c r="Q77" s="209">
        <v>1918.98</v>
      </c>
      <c r="R77" s="209">
        <v>2076.2600000000002</v>
      </c>
      <c r="S77" s="210" t="s">
        <v>110</v>
      </c>
      <c r="T77" s="209">
        <v>2.56</v>
      </c>
      <c r="U77" s="209">
        <v>399.97</v>
      </c>
      <c r="V77" s="209">
        <v>434.14</v>
      </c>
      <c r="W77" s="209">
        <v>17.649999999999999</v>
      </c>
      <c r="X77" s="209">
        <v>22.21</v>
      </c>
      <c r="Y77" s="209">
        <v>778.57</v>
      </c>
      <c r="Z77" s="209">
        <v>692.96</v>
      </c>
      <c r="AA77" s="156">
        <f>O77-Q77-U77-W77-Y77</f>
        <v>57.819999999999709</v>
      </c>
      <c r="AB77" s="156">
        <f t="shared" si="0"/>
        <v>54.409999999999741</v>
      </c>
    </row>
    <row r="78" spans="1:41" x14ac:dyDescent="0.2">
      <c r="A78" s="119"/>
      <c r="B78" s="119"/>
      <c r="C78" s="69" t="s">
        <v>127</v>
      </c>
      <c r="D78" s="212">
        <v>88.13</v>
      </c>
      <c r="E78" s="212">
        <v>0</v>
      </c>
      <c r="F78" s="212">
        <v>0</v>
      </c>
      <c r="G78" s="212">
        <v>52.18</v>
      </c>
      <c r="H78" s="215">
        <v>0</v>
      </c>
      <c r="I78" s="212">
        <v>0.6</v>
      </c>
      <c r="J78" s="62">
        <v>35.949999999999996</v>
      </c>
      <c r="N78" s="69" t="s">
        <v>138</v>
      </c>
      <c r="O78" s="209">
        <v>9530.42</v>
      </c>
      <c r="P78" s="209">
        <v>8728.23</v>
      </c>
      <c r="Q78" s="209">
        <v>5323.68</v>
      </c>
      <c r="R78" s="209">
        <v>4979.58</v>
      </c>
      <c r="S78" s="209">
        <v>28.22</v>
      </c>
      <c r="T78" s="209">
        <v>11.3</v>
      </c>
      <c r="U78" s="209">
        <v>852.23</v>
      </c>
      <c r="V78" s="209">
        <v>714.83</v>
      </c>
      <c r="W78" s="209">
        <v>26.88</v>
      </c>
      <c r="X78" s="209">
        <v>21.69</v>
      </c>
      <c r="Y78" s="209">
        <v>3137.48</v>
      </c>
      <c r="Z78" s="209">
        <v>2696.92</v>
      </c>
      <c r="AA78" s="156">
        <f t="shared" ref="AA78:AA115" si="1">O78-Q78-S78-U78-W78-Y78</f>
        <v>161.92999999999938</v>
      </c>
      <c r="AB78" s="156">
        <f t="shared" si="0"/>
        <v>303.9099999999994</v>
      </c>
    </row>
    <row r="79" spans="1:41" x14ac:dyDescent="0.2">
      <c r="A79" s="119"/>
      <c r="B79" s="119"/>
      <c r="C79" s="69" t="s">
        <v>126</v>
      </c>
      <c r="D79" s="212">
        <v>3021.5</v>
      </c>
      <c r="E79" s="212">
        <v>2250.1</v>
      </c>
      <c r="F79" s="212">
        <v>159.6</v>
      </c>
      <c r="G79" s="212">
        <v>385.1</v>
      </c>
      <c r="H79" s="212">
        <v>0</v>
      </c>
      <c r="I79" s="212">
        <v>160.4</v>
      </c>
      <c r="J79" s="62">
        <v>185.50000000000006</v>
      </c>
      <c r="N79" s="69" t="s">
        <v>137</v>
      </c>
      <c r="O79" s="209">
        <v>8779.2999999999993</v>
      </c>
      <c r="P79" s="209">
        <v>8183.51</v>
      </c>
      <c r="Q79" s="209">
        <v>5442.35</v>
      </c>
      <c r="R79" s="209">
        <v>5274.27</v>
      </c>
      <c r="S79" s="209">
        <v>130.31</v>
      </c>
      <c r="T79" s="209">
        <v>108.63</v>
      </c>
      <c r="U79" s="209">
        <v>1967.05</v>
      </c>
      <c r="V79" s="209">
        <v>1991.42</v>
      </c>
      <c r="W79" s="209">
        <v>152.22999999999999</v>
      </c>
      <c r="X79" s="209">
        <v>154.58000000000001</v>
      </c>
      <c r="Y79" s="209">
        <v>832.24</v>
      </c>
      <c r="Z79" s="209">
        <v>442.71</v>
      </c>
      <c r="AA79" s="156">
        <f t="shared" si="1"/>
        <v>255.11999999999898</v>
      </c>
      <c r="AB79" s="156">
        <f t="shared" si="0"/>
        <v>211.89999999999958</v>
      </c>
    </row>
    <row r="80" spans="1:41" x14ac:dyDescent="0.2">
      <c r="A80" s="119"/>
      <c r="B80" s="119"/>
      <c r="C80" s="69" t="s">
        <v>125</v>
      </c>
      <c r="D80" s="212">
        <v>6066.71</v>
      </c>
      <c r="E80" s="212">
        <v>4380.33</v>
      </c>
      <c r="F80" s="212">
        <v>107.84</v>
      </c>
      <c r="G80" s="212">
        <v>811.52</v>
      </c>
      <c r="H80" s="212">
        <v>56.34</v>
      </c>
      <c r="I80" s="216">
        <v>163.36000000000001</v>
      </c>
      <c r="J80" s="62">
        <v>242.18000000000018</v>
      </c>
      <c r="N80" s="69" t="s">
        <v>136</v>
      </c>
      <c r="O80" s="209">
        <v>9764.4</v>
      </c>
      <c r="P80" s="209">
        <v>10023</v>
      </c>
      <c r="Q80" s="209">
        <v>5153.3</v>
      </c>
      <c r="R80" s="209">
        <v>5029</v>
      </c>
      <c r="S80" s="254">
        <v>677.8</v>
      </c>
      <c r="T80" s="254">
        <v>772</v>
      </c>
      <c r="U80" s="209">
        <v>3547.6</v>
      </c>
      <c r="V80" s="209">
        <v>3856</v>
      </c>
      <c r="W80" s="209">
        <v>184.9</v>
      </c>
      <c r="X80" s="209">
        <v>206.8</v>
      </c>
      <c r="Y80" s="209">
        <v>72.900000000000006</v>
      </c>
      <c r="Z80" s="209">
        <v>53</v>
      </c>
      <c r="AA80" s="156">
        <f t="shared" si="1"/>
        <v>127.89999999999935</v>
      </c>
      <c r="AB80" s="156">
        <f t="shared" si="0"/>
        <v>106.19999999999999</v>
      </c>
    </row>
    <row r="81" spans="1:28" x14ac:dyDescent="0.2">
      <c r="A81" s="119"/>
      <c r="B81" s="119"/>
      <c r="C81" s="69" t="s">
        <v>124</v>
      </c>
      <c r="D81" s="212">
        <v>176.52</v>
      </c>
      <c r="E81" s="212">
        <v>91.06</v>
      </c>
      <c r="F81" s="212">
        <v>6.03</v>
      </c>
      <c r="G81" s="212">
        <v>44.38</v>
      </c>
      <c r="H81" s="212">
        <v>0.93</v>
      </c>
      <c r="I81" s="212">
        <v>5.88</v>
      </c>
      <c r="J81" s="62">
        <v>6.7500000000000036</v>
      </c>
      <c r="N81" s="69" t="s">
        <v>135</v>
      </c>
      <c r="O81" s="209">
        <v>52048.2</v>
      </c>
      <c r="P81" s="209">
        <v>48917.7</v>
      </c>
      <c r="Q81" s="209">
        <v>27711.200000000001</v>
      </c>
      <c r="R81" s="209">
        <v>26462.3</v>
      </c>
      <c r="S81" s="209">
        <v>3854.4</v>
      </c>
      <c r="T81" s="209">
        <v>3487.8</v>
      </c>
      <c r="U81" s="209">
        <v>11562.8</v>
      </c>
      <c r="V81" s="209">
        <v>11629.9</v>
      </c>
      <c r="W81" s="209">
        <v>627.1</v>
      </c>
      <c r="X81" s="209">
        <v>566.29999999999995</v>
      </c>
      <c r="Y81" s="209">
        <v>5142.1000000000004</v>
      </c>
      <c r="Z81" s="209">
        <v>3973</v>
      </c>
      <c r="AA81" s="156">
        <f t="shared" si="1"/>
        <v>3150.5999999999949</v>
      </c>
      <c r="AB81" s="156">
        <f t="shared" si="0"/>
        <v>2798.3999999999987</v>
      </c>
    </row>
    <row r="82" spans="1:28" x14ac:dyDescent="0.2">
      <c r="A82" s="119"/>
      <c r="B82" s="119"/>
      <c r="C82" s="69" t="s">
        <v>123</v>
      </c>
      <c r="D82" s="212">
        <v>14145.17</v>
      </c>
      <c r="E82" s="212">
        <v>5237.57</v>
      </c>
      <c r="F82" s="212">
        <v>104.04</v>
      </c>
      <c r="G82" s="212">
        <v>1408.56</v>
      </c>
      <c r="H82" s="212">
        <v>6632.78</v>
      </c>
      <c r="I82" s="212">
        <v>128.66999999999999</v>
      </c>
      <c r="J82" s="62">
        <v>259.91000000000025</v>
      </c>
      <c r="N82" s="69" t="s">
        <v>134</v>
      </c>
      <c r="O82" s="209">
        <v>1221.5999999999999</v>
      </c>
      <c r="P82" s="209">
        <v>1535.3</v>
      </c>
      <c r="Q82" s="209">
        <v>615.5</v>
      </c>
      <c r="R82" s="209">
        <v>812.6</v>
      </c>
      <c r="S82" s="209">
        <v>49.6</v>
      </c>
      <c r="T82" s="209">
        <v>54.7</v>
      </c>
      <c r="U82" s="209">
        <v>458.1</v>
      </c>
      <c r="V82" s="209">
        <v>556.6</v>
      </c>
      <c r="W82" s="209">
        <v>65</v>
      </c>
      <c r="X82" s="209">
        <v>67.8</v>
      </c>
      <c r="Y82" s="209">
        <v>0</v>
      </c>
      <c r="Z82" s="209">
        <v>0</v>
      </c>
      <c r="AA82" s="156">
        <f t="shared" si="1"/>
        <v>33.399999999999864</v>
      </c>
      <c r="AB82" s="156">
        <f t="shared" si="0"/>
        <v>43.599999999999866</v>
      </c>
    </row>
    <row r="83" spans="1:28" x14ac:dyDescent="0.2">
      <c r="A83" s="119"/>
      <c r="B83" s="119"/>
      <c r="C83" s="69" t="s">
        <v>122</v>
      </c>
      <c r="D83" s="212">
        <v>0</v>
      </c>
      <c r="E83" s="212">
        <v>0</v>
      </c>
      <c r="F83" s="212">
        <v>0</v>
      </c>
      <c r="G83" s="212">
        <v>0</v>
      </c>
      <c r="H83" s="216">
        <v>0</v>
      </c>
      <c r="I83" s="212">
        <v>0</v>
      </c>
      <c r="J83" s="62">
        <v>0</v>
      </c>
      <c r="N83" s="69" t="s">
        <v>133</v>
      </c>
      <c r="O83" s="209">
        <v>2597.81</v>
      </c>
      <c r="P83" s="209">
        <v>2633.55</v>
      </c>
      <c r="Q83" s="209">
        <v>716.95</v>
      </c>
      <c r="R83" s="209">
        <v>696.6</v>
      </c>
      <c r="S83" s="209">
        <v>0</v>
      </c>
      <c r="T83" s="209">
        <v>0</v>
      </c>
      <c r="U83" s="209">
        <v>1731.16</v>
      </c>
      <c r="V83" s="209">
        <v>1739.24</v>
      </c>
      <c r="W83" s="209">
        <v>149.69999999999999</v>
      </c>
      <c r="X83" s="209">
        <v>197.71</v>
      </c>
      <c r="Y83" s="209">
        <v>0</v>
      </c>
      <c r="Z83" s="209">
        <v>0</v>
      </c>
      <c r="AA83" s="156">
        <f t="shared" si="1"/>
        <v>-1.7053025658242404E-13</v>
      </c>
      <c r="AB83" s="156">
        <f t="shared" si="0"/>
        <v>2.5579538487363607E-13</v>
      </c>
    </row>
    <row r="84" spans="1:28" x14ac:dyDescent="0.2">
      <c r="A84" s="119"/>
      <c r="B84" s="119"/>
      <c r="C84" s="69" t="s">
        <v>121</v>
      </c>
      <c r="D84" s="212">
        <v>1706.47</v>
      </c>
      <c r="E84" s="212">
        <v>1287.78</v>
      </c>
      <c r="F84" s="212">
        <v>6.14</v>
      </c>
      <c r="G84" s="212">
        <v>226.68</v>
      </c>
      <c r="H84" s="216">
        <v>170.97</v>
      </c>
      <c r="I84" s="212">
        <v>8.0399999999999991</v>
      </c>
      <c r="J84" s="62">
        <v>8.0600000000000627</v>
      </c>
      <c r="N84" s="69" t="s">
        <v>132</v>
      </c>
      <c r="O84" s="209">
        <v>4261.59</v>
      </c>
      <c r="P84" s="209">
        <v>3613.3</v>
      </c>
      <c r="Q84" s="209">
        <v>612.37</v>
      </c>
      <c r="R84" s="209">
        <v>373.96</v>
      </c>
      <c r="S84" s="209">
        <v>47.75</v>
      </c>
      <c r="T84" s="209">
        <v>21.64</v>
      </c>
      <c r="U84" s="209">
        <v>463.9</v>
      </c>
      <c r="V84" s="209">
        <v>423.49</v>
      </c>
      <c r="W84" s="209">
        <v>79.52</v>
      </c>
      <c r="X84" s="209">
        <v>95.08</v>
      </c>
      <c r="Y84" s="209">
        <v>1768</v>
      </c>
      <c r="Z84" s="209">
        <v>1611.03</v>
      </c>
      <c r="AA84" s="156">
        <f t="shared" si="1"/>
        <v>1290.0500000000002</v>
      </c>
      <c r="AB84" s="156">
        <f t="shared" si="0"/>
        <v>1088.1000000000001</v>
      </c>
    </row>
    <row r="85" spans="1:28" x14ac:dyDescent="0.2">
      <c r="A85" s="119"/>
      <c r="B85" s="119"/>
      <c r="C85" s="69" t="s">
        <v>120</v>
      </c>
      <c r="D85" s="215">
        <v>4843.8</v>
      </c>
      <c r="E85" s="215">
        <v>1637.26</v>
      </c>
      <c r="F85" s="216">
        <v>186.02</v>
      </c>
      <c r="G85" s="215">
        <v>840.43</v>
      </c>
      <c r="H85" s="212">
        <v>1637.91</v>
      </c>
      <c r="I85" s="212">
        <v>96.26</v>
      </c>
      <c r="J85" s="62">
        <v>258.05000000000007</v>
      </c>
      <c r="N85" s="69" t="s">
        <v>131</v>
      </c>
      <c r="O85" s="209">
        <v>20564.240000000002</v>
      </c>
      <c r="P85" s="209">
        <v>20140.95</v>
      </c>
      <c r="Q85" s="209">
        <v>5645.94</v>
      </c>
      <c r="R85" s="209">
        <v>5437.74</v>
      </c>
      <c r="S85" s="254">
        <v>290.97000000000003</v>
      </c>
      <c r="T85" s="254">
        <v>331.93</v>
      </c>
      <c r="U85" s="209">
        <v>6983.11</v>
      </c>
      <c r="V85" s="209">
        <v>6705.11</v>
      </c>
      <c r="W85" s="209">
        <v>649.1</v>
      </c>
      <c r="X85" s="209">
        <v>781.05</v>
      </c>
      <c r="Y85" s="209">
        <v>4776.1899999999996</v>
      </c>
      <c r="Z85" s="209">
        <v>4564.42</v>
      </c>
      <c r="AA85" s="156">
        <f t="shared" si="1"/>
        <v>2218.9300000000039</v>
      </c>
      <c r="AB85" s="156">
        <f t="shared" si="0"/>
        <v>2320.7000000000007</v>
      </c>
    </row>
    <row r="86" spans="1:28" x14ac:dyDescent="0.2">
      <c r="A86" s="119"/>
      <c r="B86" s="119"/>
      <c r="C86" s="69" t="s">
        <v>119</v>
      </c>
      <c r="D86" s="215">
        <v>28002.7</v>
      </c>
      <c r="E86" s="215">
        <v>10957.8</v>
      </c>
      <c r="F86" s="212">
        <v>2331.5</v>
      </c>
      <c r="G86" s="212">
        <v>2960.7</v>
      </c>
      <c r="H86" s="212">
        <v>3156.2</v>
      </c>
      <c r="I86" s="212">
        <v>1219.5999999999999</v>
      </c>
      <c r="J86" s="62">
        <v>3257.1000000000004</v>
      </c>
      <c r="N86" s="69" t="s">
        <v>130</v>
      </c>
      <c r="O86" s="209">
        <v>72714.92</v>
      </c>
      <c r="P86" s="209">
        <v>72633.16</v>
      </c>
      <c r="Q86" s="209">
        <v>37501.410000000003</v>
      </c>
      <c r="R86" s="209">
        <v>40910.300000000003</v>
      </c>
      <c r="S86" s="209">
        <v>128.05000000000001</v>
      </c>
      <c r="T86" s="209">
        <v>123.49</v>
      </c>
      <c r="U86" s="209">
        <v>11775.3</v>
      </c>
      <c r="V86" s="209">
        <v>13027.63</v>
      </c>
      <c r="W86" s="209">
        <v>443.63</v>
      </c>
      <c r="X86" s="209">
        <v>399.35</v>
      </c>
      <c r="Y86" s="209">
        <v>18541.78</v>
      </c>
      <c r="Z86" s="209">
        <v>13738.24</v>
      </c>
      <c r="AA86" s="156">
        <f t="shared" si="1"/>
        <v>4324.7499999999927</v>
      </c>
      <c r="AB86" s="156">
        <f t="shared" si="0"/>
        <v>4434.1499999999996</v>
      </c>
    </row>
    <row r="87" spans="1:28" x14ac:dyDescent="0.2">
      <c r="A87" s="119"/>
      <c r="B87" s="119"/>
      <c r="C87" s="69" t="s">
        <v>118</v>
      </c>
      <c r="D87" s="215">
        <v>1241.32</v>
      </c>
      <c r="E87" s="215">
        <v>74.489999999999995</v>
      </c>
      <c r="F87" s="215">
        <v>15.49</v>
      </c>
      <c r="G87" s="215">
        <v>44.4</v>
      </c>
      <c r="H87" s="215">
        <v>827.54</v>
      </c>
      <c r="I87" s="215">
        <v>48.97</v>
      </c>
      <c r="J87" s="62">
        <v>240.91999999999987</v>
      </c>
      <c r="N87" s="69" t="s">
        <v>129</v>
      </c>
      <c r="O87" s="209">
        <v>2994.8</v>
      </c>
      <c r="P87" s="209">
        <v>2796.8</v>
      </c>
      <c r="Q87" s="209">
        <v>643.34</v>
      </c>
      <c r="R87" s="209">
        <v>752.98</v>
      </c>
      <c r="S87" s="209">
        <v>2.8</v>
      </c>
      <c r="T87" s="209">
        <v>3.36</v>
      </c>
      <c r="U87" s="209">
        <v>175.59</v>
      </c>
      <c r="V87" s="209">
        <v>193.45</v>
      </c>
      <c r="W87" s="209">
        <v>56.56</v>
      </c>
      <c r="X87" s="209">
        <v>71.739999999999995</v>
      </c>
      <c r="Y87" s="209">
        <v>2046.97</v>
      </c>
      <c r="Z87" s="209">
        <v>1709.15</v>
      </c>
      <c r="AA87" s="156">
        <f t="shared" si="1"/>
        <v>69.539999999999736</v>
      </c>
      <c r="AB87" s="156">
        <f t="shared" si="0"/>
        <v>66.120000000000118</v>
      </c>
    </row>
    <row r="88" spans="1:28" x14ac:dyDescent="0.2">
      <c r="A88" s="119"/>
      <c r="B88" s="119"/>
      <c r="C88" s="69" t="s">
        <v>117</v>
      </c>
      <c r="D88" s="212">
        <v>19286.240000000002</v>
      </c>
      <c r="E88" s="212">
        <v>7954.51</v>
      </c>
      <c r="F88" s="212">
        <v>24.26</v>
      </c>
      <c r="G88" s="212">
        <v>1623.16</v>
      </c>
      <c r="H88" s="215">
        <v>8984.74</v>
      </c>
      <c r="I88" s="212">
        <v>344.22</v>
      </c>
      <c r="J88" s="62">
        <v>437.43000000000154</v>
      </c>
      <c r="N88" s="69" t="s">
        <v>128</v>
      </c>
      <c r="O88" s="209">
        <v>19412.82</v>
      </c>
      <c r="P88" s="209">
        <v>17553.099999999999</v>
      </c>
      <c r="Q88" s="209">
        <v>3105.86</v>
      </c>
      <c r="R88" s="209">
        <v>2996.13</v>
      </c>
      <c r="S88" s="209">
        <v>11.53</v>
      </c>
      <c r="T88" s="209">
        <v>13.18</v>
      </c>
      <c r="U88" s="209">
        <v>848.68</v>
      </c>
      <c r="V88" s="209">
        <v>930.46</v>
      </c>
      <c r="W88" s="209">
        <v>241.14</v>
      </c>
      <c r="X88" s="209">
        <v>258.43</v>
      </c>
      <c r="Y88" s="209">
        <v>9250.0499999999993</v>
      </c>
      <c r="Z88" s="209">
        <v>7069.65</v>
      </c>
      <c r="AA88" s="156">
        <f>O88-Q88-S88-U88-W88-Y88</f>
        <v>5955.5599999999995</v>
      </c>
      <c r="AB88" s="156">
        <f>P88-R88-T88-V88-X88-Z88</f>
        <v>6285.2499999999982</v>
      </c>
    </row>
    <row r="89" spans="1:28" x14ac:dyDescent="0.2">
      <c r="A89" s="119"/>
      <c r="B89" s="119"/>
      <c r="C89" s="69" t="s">
        <v>116</v>
      </c>
      <c r="D89" s="212">
        <v>624.04999999999995</v>
      </c>
      <c r="E89" s="212">
        <v>157.06</v>
      </c>
      <c r="F89" s="212">
        <v>4.66</v>
      </c>
      <c r="G89" s="212">
        <v>93.17</v>
      </c>
      <c r="H89" s="212">
        <v>338.71</v>
      </c>
      <c r="I89" s="212">
        <v>5.0199999999999996</v>
      </c>
      <c r="J89" s="62">
        <v>9.5199999999999321</v>
      </c>
      <c r="N89" s="69" t="s">
        <v>127</v>
      </c>
      <c r="O89" s="209">
        <v>7.36</v>
      </c>
      <c r="P89" s="209">
        <v>88.13</v>
      </c>
      <c r="Q89" s="209">
        <v>0</v>
      </c>
      <c r="R89" s="209">
        <v>0</v>
      </c>
      <c r="S89" s="209">
        <v>0</v>
      </c>
      <c r="T89" s="209">
        <v>0</v>
      </c>
      <c r="U89" s="209">
        <v>2.72</v>
      </c>
      <c r="V89" s="209">
        <v>52.18</v>
      </c>
      <c r="W89" s="209">
        <v>0.2</v>
      </c>
      <c r="X89" s="209">
        <v>0.6</v>
      </c>
      <c r="Y89" s="209">
        <v>0</v>
      </c>
      <c r="Z89" s="209">
        <v>0</v>
      </c>
      <c r="AA89" s="156">
        <f t="shared" si="1"/>
        <v>4.4400000000000004</v>
      </c>
      <c r="AB89" s="156">
        <f t="shared" si="0"/>
        <v>35.349999999999994</v>
      </c>
    </row>
    <row r="90" spans="1:28" x14ac:dyDescent="0.2">
      <c r="A90" s="119"/>
      <c r="B90" s="119"/>
      <c r="C90" s="69" t="s">
        <v>115</v>
      </c>
      <c r="D90" s="212">
        <v>3805.71</v>
      </c>
      <c r="E90" s="212">
        <v>1968.84</v>
      </c>
      <c r="F90" s="212">
        <v>41.64</v>
      </c>
      <c r="G90" s="215">
        <v>668.65</v>
      </c>
      <c r="H90" s="212">
        <v>929.23</v>
      </c>
      <c r="I90" s="212">
        <v>43.01</v>
      </c>
      <c r="J90" s="62">
        <v>158.8899999999999</v>
      </c>
      <c r="N90" s="69" t="s">
        <v>126</v>
      </c>
      <c r="O90" s="209">
        <v>2227.1999999999998</v>
      </c>
      <c r="P90" s="209">
        <v>3021.5</v>
      </c>
      <c r="Q90" s="209">
        <v>1467.5</v>
      </c>
      <c r="R90" s="209">
        <v>2250.1</v>
      </c>
      <c r="S90" s="209">
        <v>114.3</v>
      </c>
      <c r="T90" s="209">
        <v>159.6</v>
      </c>
      <c r="U90" s="209">
        <v>418.8</v>
      </c>
      <c r="V90" s="209">
        <v>385.1</v>
      </c>
      <c r="W90" s="209">
        <v>155.1</v>
      </c>
      <c r="X90" s="209">
        <v>160.4</v>
      </c>
      <c r="Y90" s="209">
        <v>0</v>
      </c>
      <c r="Z90" s="209">
        <v>0</v>
      </c>
      <c r="AA90" s="156">
        <f t="shared" si="1"/>
        <v>71.499999999999858</v>
      </c>
      <c r="AB90" s="156">
        <f t="shared" si="0"/>
        <v>66.30000000000004</v>
      </c>
    </row>
    <row r="91" spans="1:28" x14ac:dyDescent="0.2">
      <c r="A91" s="119"/>
      <c r="B91" s="119"/>
      <c r="C91" s="69" t="s">
        <v>114</v>
      </c>
      <c r="D91" s="212">
        <v>3682.8</v>
      </c>
      <c r="E91" s="215">
        <v>992.1</v>
      </c>
      <c r="F91" s="212">
        <v>107.5</v>
      </c>
      <c r="G91" s="212">
        <v>1569</v>
      </c>
      <c r="H91" s="215">
        <v>0</v>
      </c>
      <c r="I91" s="212">
        <v>979.6</v>
      </c>
      <c r="J91" s="62">
        <v>1014.2000000000003</v>
      </c>
      <c r="N91" s="69" t="s">
        <v>125</v>
      </c>
      <c r="O91" s="209">
        <v>5123.2</v>
      </c>
      <c r="P91" s="209">
        <v>6066.71</v>
      </c>
      <c r="Q91" s="209">
        <v>3230.6</v>
      </c>
      <c r="R91" s="209">
        <v>4380.33</v>
      </c>
      <c r="S91" s="209">
        <v>85.3</v>
      </c>
      <c r="T91" s="209">
        <v>107.84</v>
      </c>
      <c r="U91" s="209">
        <v>1018.5</v>
      </c>
      <c r="V91" s="209">
        <v>811.52</v>
      </c>
      <c r="W91" s="209">
        <v>183.8</v>
      </c>
      <c r="X91" s="209">
        <v>163.36000000000001</v>
      </c>
      <c r="Y91" s="209">
        <v>115</v>
      </c>
      <c r="Z91" s="209">
        <v>56.34</v>
      </c>
      <c r="AA91" s="156">
        <f t="shared" si="1"/>
        <v>490</v>
      </c>
      <c r="AB91" s="156">
        <f t="shared" si="0"/>
        <v>547.32000000000016</v>
      </c>
    </row>
    <row r="92" spans="1:28" x14ac:dyDescent="0.2">
      <c r="A92" s="119"/>
      <c r="B92" s="119"/>
      <c r="C92" s="69" t="s">
        <v>113</v>
      </c>
      <c r="D92" s="212">
        <v>6168.8</v>
      </c>
      <c r="E92" s="215">
        <v>3300.4</v>
      </c>
      <c r="F92" s="216">
        <v>149.19999999999999</v>
      </c>
      <c r="G92" s="212">
        <v>1672.3</v>
      </c>
      <c r="H92" s="216">
        <v>6.4</v>
      </c>
      <c r="I92" s="216">
        <v>744.7</v>
      </c>
      <c r="J92" s="62">
        <v>796.70000000000027</v>
      </c>
      <c r="N92" s="69" t="s">
        <v>124</v>
      </c>
      <c r="O92" s="209">
        <v>168.56</v>
      </c>
      <c r="P92" s="209">
        <v>176.52</v>
      </c>
      <c r="Q92" s="209">
        <v>77.94</v>
      </c>
      <c r="R92" s="209">
        <v>91.06</v>
      </c>
      <c r="S92" s="209">
        <v>6.27</v>
      </c>
      <c r="T92" s="209">
        <v>6.03</v>
      </c>
      <c r="U92" s="209">
        <v>45.96</v>
      </c>
      <c r="V92" s="209">
        <v>44.38</v>
      </c>
      <c r="W92" s="209">
        <v>5.48</v>
      </c>
      <c r="X92" s="209">
        <v>5.88</v>
      </c>
      <c r="Y92" s="209">
        <v>1.67</v>
      </c>
      <c r="Z92" s="209">
        <v>0.93</v>
      </c>
      <c r="AA92" s="156">
        <f t="shared" si="1"/>
        <v>31.240000000000009</v>
      </c>
      <c r="AB92" s="156">
        <f t="shared" si="0"/>
        <v>28.240000000000006</v>
      </c>
    </row>
    <row r="93" spans="1:28" x14ac:dyDescent="0.2">
      <c r="A93" s="119"/>
      <c r="B93" s="119"/>
      <c r="C93" s="69" t="s">
        <v>112</v>
      </c>
      <c r="D93" s="216">
        <v>24735</v>
      </c>
      <c r="E93" s="216">
        <v>16444</v>
      </c>
      <c r="F93" s="216">
        <v>57</v>
      </c>
      <c r="G93" s="216">
        <v>7370</v>
      </c>
      <c r="H93" s="216">
        <v>22</v>
      </c>
      <c r="I93" s="216">
        <v>799</v>
      </c>
      <c r="J93" s="62">
        <v>799</v>
      </c>
      <c r="N93" s="69" t="s">
        <v>123</v>
      </c>
      <c r="O93" s="209">
        <v>16613.38</v>
      </c>
      <c r="P93" s="209">
        <v>14145.17</v>
      </c>
      <c r="Q93" s="209">
        <v>5194.66</v>
      </c>
      <c r="R93" s="209">
        <v>5237.57</v>
      </c>
      <c r="S93" s="209">
        <v>95.99</v>
      </c>
      <c r="T93" s="209">
        <v>104.04</v>
      </c>
      <c r="U93" s="209">
        <v>1274.71</v>
      </c>
      <c r="V93" s="209">
        <v>1408.56</v>
      </c>
      <c r="W93" s="209">
        <v>135.63</v>
      </c>
      <c r="X93" s="209">
        <v>128.66999999999999</v>
      </c>
      <c r="Y93" s="209">
        <v>9315.1</v>
      </c>
      <c r="Z93" s="209">
        <v>6632.78</v>
      </c>
      <c r="AA93" s="156">
        <f t="shared" si="1"/>
        <v>597.29000000000087</v>
      </c>
      <c r="AB93" s="156">
        <f t="shared" si="0"/>
        <v>633.55000000000018</v>
      </c>
    </row>
    <row r="94" spans="1:28" x14ac:dyDescent="0.2">
      <c r="A94" s="119"/>
      <c r="B94" s="119"/>
      <c r="C94" s="152"/>
      <c r="D94" s="255"/>
      <c r="E94" s="256"/>
      <c r="F94" s="256"/>
      <c r="G94" s="256"/>
      <c r="H94" s="256"/>
      <c r="I94" s="256">
        <f>SUM(I70:I93)</f>
        <v>7184.7900000000018</v>
      </c>
      <c r="J94" s="256"/>
      <c r="N94" s="69" t="s">
        <v>122</v>
      </c>
      <c r="O94" s="209">
        <v>0</v>
      </c>
      <c r="P94" s="209">
        <v>0</v>
      </c>
      <c r="Q94" s="209">
        <v>0</v>
      </c>
      <c r="R94" s="209">
        <v>0</v>
      </c>
      <c r="S94" s="209">
        <v>0</v>
      </c>
      <c r="T94" s="209">
        <v>0</v>
      </c>
      <c r="U94" s="209">
        <v>0</v>
      </c>
      <c r="V94" s="209">
        <v>0</v>
      </c>
      <c r="W94" s="209">
        <v>0</v>
      </c>
      <c r="X94" s="209">
        <v>0</v>
      </c>
      <c r="Y94" s="209">
        <v>0</v>
      </c>
      <c r="Z94" s="209">
        <v>0</v>
      </c>
      <c r="AA94" s="156">
        <f t="shared" si="1"/>
        <v>0</v>
      </c>
      <c r="AB94" s="156">
        <f t="shared" si="0"/>
        <v>0</v>
      </c>
    </row>
    <row r="95" spans="1:28" x14ac:dyDescent="0.2">
      <c r="A95" s="119"/>
      <c r="B95" s="119"/>
      <c r="C95" s="213" t="s">
        <v>111</v>
      </c>
      <c r="D95" s="214"/>
      <c r="E95" s="214"/>
      <c r="F95" s="214"/>
      <c r="G95" s="214"/>
      <c r="H95" s="214"/>
      <c r="I95" s="214"/>
      <c r="J95" s="59"/>
      <c r="K95" s="119"/>
      <c r="L95" s="119"/>
      <c r="M95" s="119"/>
      <c r="N95" s="69" t="s">
        <v>121</v>
      </c>
      <c r="O95" s="209">
        <v>1767</v>
      </c>
      <c r="P95" s="209">
        <v>1706.47</v>
      </c>
      <c r="Q95" s="209">
        <v>1304</v>
      </c>
      <c r="R95" s="209">
        <v>1287.78</v>
      </c>
      <c r="S95" s="209">
        <v>7</v>
      </c>
      <c r="T95" s="209">
        <v>6.14</v>
      </c>
      <c r="U95" s="209">
        <v>197</v>
      </c>
      <c r="V95" s="209">
        <v>226.68</v>
      </c>
      <c r="W95" s="209">
        <v>10</v>
      </c>
      <c r="X95" s="209">
        <v>8.0399999999999991</v>
      </c>
      <c r="Y95" s="209">
        <v>240</v>
      </c>
      <c r="Z95" s="209">
        <v>170.97</v>
      </c>
      <c r="AA95" s="156">
        <f t="shared" si="1"/>
        <v>9</v>
      </c>
      <c r="AB95" s="156">
        <f t="shared" si="0"/>
        <v>6.8600000000000705</v>
      </c>
    </row>
    <row r="96" spans="1:28" x14ac:dyDescent="0.2">
      <c r="A96" s="119"/>
      <c r="B96" s="119"/>
      <c r="C96" s="213" t="s">
        <v>110</v>
      </c>
      <c r="D96" s="213" t="s">
        <v>109</v>
      </c>
      <c r="E96" s="214"/>
      <c r="F96" s="214"/>
      <c r="G96" s="214"/>
      <c r="H96" s="214"/>
      <c r="I96" s="214"/>
      <c r="J96" s="59"/>
      <c r="K96" s="119"/>
      <c r="L96" s="119"/>
      <c r="M96" s="119"/>
      <c r="N96" s="69" t="s">
        <v>120</v>
      </c>
      <c r="O96" s="209">
        <v>5710.27</v>
      </c>
      <c r="P96" s="209">
        <v>4843.8</v>
      </c>
      <c r="Q96" s="209">
        <v>1737.16</v>
      </c>
      <c r="R96" s="209">
        <v>1637.26</v>
      </c>
      <c r="S96" s="209">
        <v>250.21</v>
      </c>
      <c r="T96" s="209">
        <v>186.02</v>
      </c>
      <c r="U96" s="209">
        <v>845.71</v>
      </c>
      <c r="V96" s="209">
        <v>840.43</v>
      </c>
      <c r="W96" s="209">
        <v>105.91</v>
      </c>
      <c r="X96" s="209">
        <v>96.26</v>
      </c>
      <c r="Y96" s="209">
        <v>2334.39</v>
      </c>
      <c r="Z96" s="209">
        <v>1637.91</v>
      </c>
      <c r="AA96" s="156">
        <f t="shared" si="1"/>
        <v>436.89000000000078</v>
      </c>
      <c r="AB96" s="156">
        <f t="shared" si="0"/>
        <v>445.91999999999985</v>
      </c>
    </row>
    <row r="97" spans="1:28" x14ac:dyDescent="0.2">
      <c r="A97" s="119"/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69" t="s">
        <v>119</v>
      </c>
      <c r="O97" s="209">
        <v>31945.4</v>
      </c>
      <c r="P97" s="209">
        <v>28002.7</v>
      </c>
      <c r="Q97" s="209">
        <v>11628.7</v>
      </c>
      <c r="R97" s="209">
        <v>10957.8</v>
      </c>
      <c r="S97" s="209">
        <v>3228.8</v>
      </c>
      <c r="T97" s="209">
        <v>2331.5</v>
      </c>
      <c r="U97" s="209">
        <v>3274.8</v>
      </c>
      <c r="V97" s="209">
        <v>2960.7</v>
      </c>
      <c r="W97" s="209">
        <v>1458.6</v>
      </c>
      <c r="X97" s="209">
        <v>1219.5999999999999</v>
      </c>
      <c r="Y97" s="209">
        <v>4468.3999999999996</v>
      </c>
      <c r="Z97" s="209">
        <v>3156.2</v>
      </c>
      <c r="AA97" s="156">
        <f t="shared" si="1"/>
        <v>7886.1000000000022</v>
      </c>
      <c r="AB97" s="156">
        <f t="shared" si="0"/>
        <v>7376.9000000000005</v>
      </c>
    </row>
    <row r="98" spans="1:28" x14ac:dyDescent="0.2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69" t="s">
        <v>118</v>
      </c>
      <c r="O98" s="209">
        <v>1334.49</v>
      </c>
      <c r="P98" s="209">
        <v>1241.32</v>
      </c>
      <c r="Q98" s="209">
        <v>94.96</v>
      </c>
      <c r="R98" s="209">
        <v>74.489999999999995</v>
      </c>
      <c r="S98" s="209">
        <v>17.63</v>
      </c>
      <c r="T98" s="209">
        <v>15.49</v>
      </c>
      <c r="U98" s="209">
        <v>37.909999999999997</v>
      </c>
      <c r="V98" s="209">
        <v>44.4</v>
      </c>
      <c r="W98" s="209">
        <v>67.44</v>
      </c>
      <c r="X98" s="209">
        <v>48.97</v>
      </c>
      <c r="Y98" s="209">
        <v>896.99</v>
      </c>
      <c r="Z98" s="209">
        <v>827.54</v>
      </c>
      <c r="AA98" s="156">
        <f t="shared" si="1"/>
        <v>219.55999999999972</v>
      </c>
      <c r="AB98" s="156">
        <f t="shared" si="0"/>
        <v>230.42999999999984</v>
      </c>
    </row>
    <row r="99" spans="1:28" x14ac:dyDescent="0.2">
      <c r="A99" s="119"/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69" t="s">
        <v>117</v>
      </c>
      <c r="O99" s="209">
        <v>22070.74</v>
      </c>
      <c r="P99" s="209">
        <v>19286.240000000002</v>
      </c>
      <c r="Q99" s="209">
        <v>7565.41</v>
      </c>
      <c r="R99" s="209">
        <v>7954.51</v>
      </c>
      <c r="S99" s="209">
        <v>24.36</v>
      </c>
      <c r="T99" s="209">
        <v>24.26</v>
      </c>
      <c r="U99" s="209">
        <v>1712.51</v>
      </c>
      <c r="V99" s="209">
        <v>1623.16</v>
      </c>
      <c r="W99" s="209">
        <v>381.63</v>
      </c>
      <c r="X99" s="209">
        <v>344.22</v>
      </c>
      <c r="Y99" s="209">
        <v>11988.55</v>
      </c>
      <c r="Z99" s="209">
        <v>8984.74</v>
      </c>
      <c r="AA99" s="156">
        <f t="shared" si="1"/>
        <v>398.28000000000247</v>
      </c>
      <c r="AB99" s="156">
        <f t="shared" si="0"/>
        <v>355.35000000000218</v>
      </c>
    </row>
    <row r="100" spans="1:28" x14ac:dyDescent="0.2">
      <c r="A100" s="119"/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69" t="s">
        <v>116</v>
      </c>
      <c r="O100" s="209">
        <v>649.05999999999995</v>
      </c>
      <c r="P100" s="209">
        <v>624.04999999999995</v>
      </c>
      <c r="Q100" s="209">
        <v>173.24</v>
      </c>
      <c r="R100" s="209">
        <v>157.06</v>
      </c>
      <c r="S100" s="209">
        <v>6.74</v>
      </c>
      <c r="T100" s="209">
        <v>4.66</v>
      </c>
      <c r="U100" s="209">
        <v>89.74</v>
      </c>
      <c r="V100" s="209">
        <v>93.17</v>
      </c>
      <c r="W100" s="209">
        <v>4.45</v>
      </c>
      <c r="X100" s="209">
        <v>5.0199999999999996</v>
      </c>
      <c r="Y100" s="209">
        <v>350.73</v>
      </c>
      <c r="Z100" s="209">
        <v>338.71</v>
      </c>
      <c r="AA100" s="156">
        <f t="shared" si="1"/>
        <v>24.159999999999911</v>
      </c>
      <c r="AB100" s="156">
        <f t="shared" si="0"/>
        <v>25.42999999999995</v>
      </c>
    </row>
    <row r="101" spans="1:28" x14ac:dyDescent="0.2">
      <c r="A101" s="119"/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69" t="s">
        <v>115</v>
      </c>
      <c r="O101" s="209">
        <v>4708.34</v>
      </c>
      <c r="P101" s="209">
        <v>3805.71</v>
      </c>
      <c r="Q101" s="209">
        <v>2020.32</v>
      </c>
      <c r="R101" s="209">
        <v>1968.84</v>
      </c>
      <c r="S101" s="209">
        <v>53.51</v>
      </c>
      <c r="T101" s="209">
        <v>41.64</v>
      </c>
      <c r="U101" s="209">
        <v>675.85</v>
      </c>
      <c r="V101" s="209">
        <v>668.65</v>
      </c>
      <c r="W101" s="209">
        <v>38.729999999999997</v>
      </c>
      <c r="X101" s="209">
        <v>43.01</v>
      </c>
      <c r="Y101" s="209">
        <v>1814.11</v>
      </c>
      <c r="Z101" s="209">
        <v>929.23</v>
      </c>
      <c r="AA101" s="156">
        <f t="shared" si="1"/>
        <v>105.82000000000039</v>
      </c>
      <c r="AB101" s="156">
        <f t="shared" si="0"/>
        <v>154.33999999999992</v>
      </c>
    </row>
    <row r="102" spans="1:28" x14ac:dyDescent="0.2">
      <c r="A102" s="119"/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69" t="s">
        <v>114</v>
      </c>
      <c r="O102" s="209">
        <v>4127.8</v>
      </c>
      <c r="P102" s="209">
        <v>3682.8</v>
      </c>
      <c r="Q102" s="209">
        <v>1088.2</v>
      </c>
      <c r="R102" s="209">
        <v>992.1</v>
      </c>
      <c r="S102" s="209">
        <v>74.900000000000006</v>
      </c>
      <c r="T102" s="209">
        <v>107.5</v>
      </c>
      <c r="U102" s="209">
        <v>1854.8</v>
      </c>
      <c r="V102" s="209">
        <v>1569</v>
      </c>
      <c r="W102" s="209">
        <v>1039</v>
      </c>
      <c r="X102" s="209">
        <v>979.6</v>
      </c>
      <c r="Y102" s="209">
        <v>0</v>
      </c>
      <c r="Z102" s="209">
        <v>0</v>
      </c>
      <c r="AA102" s="156">
        <f t="shared" si="1"/>
        <v>70.900000000000318</v>
      </c>
      <c r="AB102" s="156">
        <f t="shared" si="0"/>
        <v>34.60000000000025</v>
      </c>
    </row>
    <row r="103" spans="1:28" x14ac:dyDescent="0.2">
      <c r="A103" s="119"/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69" t="s">
        <v>113</v>
      </c>
      <c r="O103" s="209">
        <v>5782.5</v>
      </c>
      <c r="P103" s="209">
        <v>6168.8</v>
      </c>
      <c r="Q103" s="209">
        <v>3086.4</v>
      </c>
      <c r="R103" s="209">
        <v>3300.4</v>
      </c>
      <c r="S103" s="209">
        <v>173.6</v>
      </c>
      <c r="T103" s="209">
        <v>149.19999999999999</v>
      </c>
      <c r="U103" s="209">
        <v>1574.2</v>
      </c>
      <c r="V103" s="209">
        <v>1672.3</v>
      </c>
      <c r="W103" s="209">
        <v>665.9</v>
      </c>
      <c r="X103" s="209">
        <v>744.7</v>
      </c>
      <c r="Y103" s="209">
        <v>7.1</v>
      </c>
      <c r="Z103" s="209">
        <v>6.4</v>
      </c>
      <c r="AA103" s="156">
        <f t="shared" si="1"/>
        <v>275.29999999999995</v>
      </c>
      <c r="AB103" s="156">
        <f t="shared" si="0"/>
        <v>295.8000000000003</v>
      </c>
    </row>
    <row r="104" spans="1:28" x14ac:dyDescent="0.2">
      <c r="A104" s="119"/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69" t="s">
        <v>112</v>
      </c>
      <c r="O104" s="209">
        <v>24525</v>
      </c>
      <c r="P104" s="209">
        <v>24735</v>
      </c>
      <c r="Q104" s="209">
        <v>16606</v>
      </c>
      <c r="R104" s="209">
        <v>16444</v>
      </c>
      <c r="S104" s="209">
        <v>55</v>
      </c>
      <c r="T104" s="209">
        <v>57</v>
      </c>
      <c r="U104" s="209">
        <v>6911</v>
      </c>
      <c r="V104" s="209">
        <v>7370</v>
      </c>
      <c r="W104" s="209">
        <v>820</v>
      </c>
      <c r="X104" s="209">
        <v>799</v>
      </c>
      <c r="Y104" s="209">
        <v>0</v>
      </c>
      <c r="Z104" s="209">
        <v>22</v>
      </c>
      <c r="AA104" s="156">
        <f t="shared" si="1"/>
        <v>133</v>
      </c>
      <c r="AB104" s="156">
        <f t="shared" si="0"/>
        <v>43</v>
      </c>
    </row>
    <row r="105" spans="1:28" x14ac:dyDescent="0.2">
      <c r="A105" s="119"/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69" t="s">
        <v>201</v>
      </c>
      <c r="O105" s="210" t="s">
        <v>110</v>
      </c>
      <c r="P105" s="209">
        <v>0</v>
      </c>
      <c r="Q105" s="210" t="s">
        <v>110</v>
      </c>
      <c r="R105" s="209">
        <v>0</v>
      </c>
      <c r="S105" s="210" t="s">
        <v>110</v>
      </c>
      <c r="T105" s="209">
        <v>0</v>
      </c>
      <c r="U105" s="210" t="s">
        <v>110</v>
      </c>
      <c r="V105" s="209">
        <v>4.5999999999999996</v>
      </c>
      <c r="W105" s="210" t="s">
        <v>110</v>
      </c>
      <c r="X105" s="209">
        <v>0</v>
      </c>
      <c r="Y105" s="209">
        <v>0</v>
      </c>
      <c r="Z105" s="209">
        <v>0</v>
      </c>
      <c r="AA105" s="156" t="e">
        <f t="shared" si="1"/>
        <v>#VALUE!</v>
      </c>
      <c r="AB105" s="156">
        <f t="shared" si="0"/>
        <v>-4.5999999999999996</v>
      </c>
    </row>
    <row r="106" spans="1:28" x14ac:dyDescent="0.2">
      <c r="A106" s="119"/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69" t="s">
        <v>202</v>
      </c>
      <c r="O106" s="210" t="s">
        <v>110</v>
      </c>
      <c r="P106" s="210" t="s">
        <v>110</v>
      </c>
      <c r="Q106" s="210" t="s">
        <v>110</v>
      </c>
      <c r="R106" s="210" t="s">
        <v>110</v>
      </c>
      <c r="S106" s="210" t="s">
        <v>110</v>
      </c>
      <c r="T106" s="210" t="s">
        <v>110</v>
      </c>
      <c r="U106" s="210" t="s">
        <v>110</v>
      </c>
      <c r="V106" s="210" t="s">
        <v>110</v>
      </c>
      <c r="W106" s="210" t="s">
        <v>110</v>
      </c>
      <c r="X106" s="210" t="s">
        <v>110</v>
      </c>
      <c r="Y106" s="210" t="s">
        <v>110</v>
      </c>
      <c r="Z106" s="210" t="s">
        <v>110</v>
      </c>
      <c r="AA106" s="156" t="e">
        <f t="shared" si="1"/>
        <v>#VALUE!</v>
      </c>
      <c r="AB106" s="156" t="e">
        <f t="shared" si="0"/>
        <v>#VALUE!</v>
      </c>
    </row>
    <row r="107" spans="1:28" x14ac:dyDescent="0.2">
      <c r="A107" s="119"/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69" t="s">
        <v>199</v>
      </c>
      <c r="O107" s="209">
        <v>1238.2</v>
      </c>
      <c r="P107" s="209">
        <v>1266</v>
      </c>
      <c r="Q107" s="209">
        <v>388.4</v>
      </c>
      <c r="R107" s="209">
        <v>478</v>
      </c>
      <c r="S107" s="209">
        <v>36.799999999999997</v>
      </c>
      <c r="T107" s="209">
        <v>59</v>
      </c>
      <c r="U107" s="209">
        <v>528.5</v>
      </c>
      <c r="V107" s="209">
        <v>466</v>
      </c>
      <c r="W107" s="209">
        <v>283.2</v>
      </c>
      <c r="X107" s="209">
        <v>263</v>
      </c>
      <c r="Y107" s="210" t="s">
        <v>110</v>
      </c>
      <c r="Z107" s="210" t="s">
        <v>110</v>
      </c>
      <c r="AA107" s="156" t="e">
        <f t="shared" si="1"/>
        <v>#VALUE!</v>
      </c>
      <c r="AB107" s="156" t="e">
        <f t="shared" si="0"/>
        <v>#VALUE!</v>
      </c>
    </row>
    <row r="108" spans="1:28" x14ac:dyDescent="0.2">
      <c r="A108" s="119"/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69" t="s">
        <v>178</v>
      </c>
      <c r="O108" s="209">
        <v>963.43</v>
      </c>
      <c r="P108" s="209">
        <v>891.39</v>
      </c>
      <c r="Q108" s="209">
        <v>550.66999999999996</v>
      </c>
      <c r="R108" s="209">
        <v>0.13</v>
      </c>
      <c r="S108" s="209">
        <v>13.1</v>
      </c>
      <c r="T108" s="209">
        <v>12.09</v>
      </c>
      <c r="U108" s="209">
        <v>201.09</v>
      </c>
      <c r="V108" s="209">
        <v>197.84</v>
      </c>
      <c r="W108" s="209">
        <v>9.61</v>
      </c>
      <c r="X108" s="209">
        <v>7.77</v>
      </c>
      <c r="Y108" s="209">
        <v>138.47</v>
      </c>
      <c r="Z108" s="209">
        <v>95.43</v>
      </c>
      <c r="AA108" s="156">
        <f t="shared" si="1"/>
        <v>50.489999999999981</v>
      </c>
      <c r="AB108" s="156">
        <f t="shared" si="0"/>
        <v>578.12999999999988</v>
      </c>
    </row>
    <row r="109" spans="1:28" x14ac:dyDescent="0.2">
      <c r="A109" s="119"/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69" t="s">
        <v>179</v>
      </c>
      <c r="O109" s="209">
        <v>7.92</v>
      </c>
      <c r="P109" s="209">
        <v>7.01</v>
      </c>
      <c r="Q109" s="209">
        <v>2.16</v>
      </c>
      <c r="R109" s="209">
        <v>2.11</v>
      </c>
      <c r="S109" s="209">
        <v>0.53</v>
      </c>
      <c r="T109" s="209">
        <v>0.34</v>
      </c>
      <c r="U109" s="209">
        <v>1.1499999999999999</v>
      </c>
      <c r="V109" s="209">
        <v>0.95</v>
      </c>
      <c r="W109" s="209">
        <v>0.48</v>
      </c>
      <c r="X109" s="209">
        <v>0.56000000000000005</v>
      </c>
      <c r="Y109" s="209">
        <v>3.31</v>
      </c>
      <c r="Z109" s="209">
        <v>2.7</v>
      </c>
      <c r="AA109" s="156">
        <f t="shared" si="1"/>
        <v>0.29000000000000004</v>
      </c>
      <c r="AB109" s="156">
        <f t="shared" si="0"/>
        <v>0.35000000000000009</v>
      </c>
    </row>
    <row r="110" spans="1:28" x14ac:dyDescent="0.2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69" t="s">
        <v>203</v>
      </c>
      <c r="O110" s="209">
        <v>629.16999999999996</v>
      </c>
      <c r="P110" s="209">
        <v>483.81</v>
      </c>
      <c r="Q110" s="209">
        <v>287.95</v>
      </c>
      <c r="R110" s="209">
        <v>201.22</v>
      </c>
      <c r="S110" s="209">
        <v>11.4</v>
      </c>
      <c r="T110" s="209">
        <v>7.75</v>
      </c>
      <c r="U110" s="209">
        <v>153.06</v>
      </c>
      <c r="V110" s="209">
        <v>101.68</v>
      </c>
      <c r="W110" s="209">
        <v>6.03</v>
      </c>
      <c r="X110" s="209">
        <v>5.65</v>
      </c>
      <c r="Y110" s="209">
        <v>140.22</v>
      </c>
      <c r="Z110" s="209">
        <v>136.99</v>
      </c>
      <c r="AA110" s="156">
        <f t="shared" si="1"/>
        <v>30.509999999999991</v>
      </c>
      <c r="AB110" s="156">
        <f t="shared" si="0"/>
        <v>30.52000000000001</v>
      </c>
    </row>
    <row r="111" spans="1:28" x14ac:dyDescent="0.2">
      <c r="A111" s="119"/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69" t="s">
        <v>204</v>
      </c>
      <c r="O111" s="209">
        <v>700</v>
      </c>
      <c r="P111" s="209">
        <v>695.5</v>
      </c>
      <c r="Q111" s="209">
        <v>280</v>
      </c>
      <c r="R111" s="209">
        <v>275</v>
      </c>
      <c r="S111" s="209">
        <v>3</v>
      </c>
      <c r="T111" s="209">
        <v>3</v>
      </c>
      <c r="U111" s="209">
        <v>7</v>
      </c>
      <c r="V111" s="209">
        <v>7</v>
      </c>
      <c r="W111" s="209">
        <v>30</v>
      </c>
      <c r="X111" s="209">
        <v>30.5</v>
      </c>
      <c r="Y111" s="209">
        <v>380</v>
      </c>
      <c r="Z111" s="209">
        <v>380</v>
      </c>
      <c r="AA111" s="156">
        <f t="shared" si="1"/>
        <v>0</v>
      </c>
      <c r="AB111" s="156">
        <f t="shared" si="0"/>
        <v>0</v>
      </c>
    </row>
    <row r="112" spans="1:28" x14ac:dyDescent="0.2">
      <c r="A112" s="119"/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69" t="s">
        <v>205</v>
      </c>
      <c r="O112" s="209">
        <v>10840.38</v>
      </c>
      <c r="P112" s="209">
        <v>8436.9500000000007</v>
      </c>
      <c r="Q112" s="209">
        <v>2387.1999999999998</v>
      </c>
      <c r="R112" s="209">
        <v>2428.1999999999998</v>
      </c>
      <c r="S112" s="209">
        <v>11.7</v>
      </c>
      <c r="T112" s="209">
        <v>13.26</v>
      </c>
      <c r="U112" s="209">
        <v>323.27999999999997</v>
      </c>
      <c r="V112" s="209">
        <v>362.2</v>
      </c>
      <c r="W112" s="209">
        <v>74.930000000000007</v>
      </c>
      <c r="X112" s="209">
        <v>88.29</v>
      </c>
      <c r="Y112" s="209">
        <v>7951.58</v>
      </c>
      <c r="Z112" s="209">
        <v>5454.8</v>
      </c>
      <c r="AA112" s="156">
        <f t="shared" si="1"/>
        <v>91.6899999999996</v>
      </c>
      <c r="AB112" s="156">
        <f t="shared" si="0"/>
        <v>90.200000000000728</v>
      </c>
    </row>
    <row r="113" spans="1:28" x14ac:dyDescent="0.2">
      <c r="A113" s="119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69" t="s">
        <v>180</v>
      </c>
      <c r="O113" s="209">
        <v>32382</v>
      </c>
      <c r="P113" s="209">
        <v>38269</v>
      </c>
      <c r="Q113" s="209">
        <v>15706</v>
      </c>
      <c r="R113" s="209">
        <v>18505</v>
      </c>
      <c r="S113" s="209">
        <v>301</v>
      </c>
      <c r="T113" s="209">
        <v>331</v>
      </c>
      <c r="U113" s="209">
        <v>6300</v>
      </c>
      <c r="V113" s="209">
        <v>8000</v>
      </c>
      <c r="W113" s="209">
        <v>210</v>
      </c>
      <c r="X113" s="209">
        <v>250</v>
      </c>
      <c r="Y113" s="209">
        <v>5950</v>
      </c>
      <c r="Z113" s="209">
        <v>6400</v>
      </c>
      <c r="AA113" s="156">
        <f t="shared" si="1"/>
        <v>3915</v>
      </c>
      <c r="AB113" s="156">
        <f t="shared" si="0"/>
        <v>4783</v>
      </c>
    </row>
    <row r="114" spans="1:28" x14ac:dyDescent="0.2">
      <c r="A114" s="119"/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69" t="s">
        <v>194</v>
      </c>
      <c r="O114" s="209">
        <v>1081.32</v>
      </c>
      <c r="P114" s="209">
        <v>1137.6400000000001</v>
      </c>
      <c r="Q114" s="209">
        <v>170.06</v>
      </c>
      <c r="R114" s="209">
        <v>213.02</v>
      </c>
      <c r="S114" s="209">
        <v>9.9700000000000006</v>
      </c>
      <c r="T114" s="209">
        <v>10.5</v>
      </c>
      <c r="U114" s="209">
        <v>48.65</v>
      </c>
      <c r="V114" s="209">
        <v>63.19</v>
      </c>
      <c r="W114" s="209">
        <v>19.600000000000001</v>
      </c>
      <c r="X114" s="209">
        <v>24.04</v>
      </c>
      <c r="Y114" s="209">
        <v>798.49</v>
      </c>
      <c r="Z114" s="209">
        <v>785.84</v>
      </c>
      <c r="AA114" s="156">
        <f t="shared" si="1"/>
        <v>34.549999999999955</v>
      </c>
      <c r="AB114" s="156">
        <f t="shared" si="0"/>
        <v>41.050000000000068</v>
      </c>
    </row>
    <row r="115" spans="1:28" x14ac:dyDescent="0.2">
      <c r="A115" s="119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69" t="s">
        <v>200</v>
      </c>
      <c r="O115" s="210" t="s">
        <v>110</v>
      </c>
      <c r="P115" s="210" t="s">
        <v>110</v>
      </c>
      <c r="Q115" s="210" t="s">
        <v>110</v>
      </c>
      <c r="R115" s="210" t="s">
        <v>110</v>
      </c>
      <c r="S115" s="210" t="s">
        <v>110</v>
      </c>
      <c r="T115" s="210" t="s">
        <v>110</v>
      </c>
      <c r="U115" s="210" t="s">
        <v>110</v>
      </c>
      <c r="V115" s="210" t="s">
        <v>110</v>
      </c>
      <c r="W115" s="210" t="s">
        <v>110</v>
      </c>
      <c r="X115" s="210" t="s">
        <v>110</v>
      </c>
      <c r="Y115" s="210" t="s">
        <v>110</v>
      </c>
      <c r="Z115" s="210" t="s">
        <v>110</v>
      </c>
      <c r="AA115" s="156" t="e">
        <f t="shared" si="1"/>
        <v>#VALUE!</v>
      </c>
      <c r="AB115" s="156" t="e">
        <f t="shared" si="0"/>
        <v>#VALUE!</v>
      </c>
    </row>
    <row r="116" spans="1:28" x14ac:dyDescent="0.2">
      <c r="A116" s="119"/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</row>
    <row r="117" spans="1:28" x14ac:dyDescent="0.2">
      <c r="A117" s="119"/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</row>
    <row r="118" spans="1:28" x14ac:dyDescent="0.2">
      <c r="A118" s="119"/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</row>
    <row r="119" spans="1:28" x14ac:dyDescent="0.2">
      <c r="A119" s="119"/>
      <c r="B119" s="119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</row>
    <row r="120" spans="1:28" x14ac:dyDescent="0.2">
      <c r="A120" s="119"/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</row>
    <row r="121" spans="1:28" x14ac:dyDescent="0.2">
      <c r="A121" s="119"/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</row>
    <row r="122" spans="1:28" x14ac:dyDescent="0.2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</row>
    <row r="123" spans="1:28" x14ac:dyDescent="0.2">
      <c r="A123" s="119"/>
      <c r="B123" s="119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</row>
    <row r="124" spans="1:28" x14ac:dyDescent="0.2">
      <c r="A124" s="119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</row>
    <row r="125" spans="1:28" x14ac:dyDescent="0.2">
      <c r="A125" s="119"/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</row>
    <row r="126" spans="1:28" ht="12.75" customHeight="1" x14ac:dyDescent="0.2">
      <c r="A126" s="119"/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</row>
    <row r="127" spans="1:28" x14ac:dyDescent="0.2">
      <c r="A127" s="119"/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</row>
    <row r="128" spans="1:28" x14ac:dyDescent="0.2">
      <c r="A128" s="119"/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</row>
    <row r="129" spans="1:26" x14ac:dyDescent="0.2">
      <c r="A129" s="119"/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</row>
    <row r="130" spans="1:26" x14ac:dyDescent="0.2">
      <c r="A130" s="119"/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</row>
    <row r="131" spans="1:26" x14ac:dyDescent="0.2">
      <c r="A131" s="119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</row>
    <row r="132" spans="1:26" x14ac:dyDescent="0.2">
      <c r="A132" s="119"/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</row>
    <row r="133" spans="1:26" x14ac:dyDescent="0.2">
      <c r="A133" s="119"/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</row>
    <row r="134" spans="1:26" x14ac:dyDescent="0.2">
      <c r="A134" s="119"/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</row>
    <row r="135" spans="1:26" ht="12" customHeight="1" x14ac:dyDescent="0.2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</row>
    <row r="136" spans="1:26" x14ac:dyDescent="0.2">
      <c r="A136" s="119"/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</row>
    <row r="137" spans="1:26" x14ac:dyDescent="0.2">
      <c r="A137" s="119"/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</row>
    <row r="138" spans="1:26" x14ac:dyDescent="0.2">
      <c r="A138" s="119"/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</row>
    <row r="139" spans="1:26" x14ac:dyDescent="0.2">
      <c r="A139" s="119"/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</row>
    <row r="140" spans="1:26" x14ac:dyDescent="0.2">
      <c r="A140" s="119"/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</row>
    <row r="141" spans="1:26" x14ac:dyDescent="0.2">
      <c r="A141" s="119"/>
      <c r="B141" s="119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</row>
    <row r="142" spans="1:26" x14ac:dyDescent="0.2">
      <c r="A142" s="119"/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</row>
    <row r="143" spans="1:26" x14ac:dyDescent="0.2">
      <c r="A143" s="119"/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</row>
    <row r="144" spans="1:26" x14ac:dyDescent="0.2">
      <c r="A144" s="119"/>
      <c r="B144" s="119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</row>
    <row r="145" spans="1:26" x14ac:dyDescent="0.2">
      <c r="A145" s="119"/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</row>
    <row r="146" spans="1:26" x14ac:dyDescent="0.2">
      <c r="A146" s="119"/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</row>
    <row r="147" spans="1:26" x14ac:dyDescent="0.2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</row>
  </sheetData>
  <mergeCells count="2">
    <mergeCell ref="AA73:AB73"/>
    <mergeCell ref="B37:H37"/>
  </mergeCells>
  <conditionalFormatting sqref="E66:E93">
    <cfRule type="top10" dxfId="12" priority="5" rank="4"/>
  </conditionalFormatting>
  <conditionalFormatting sqref="F66:F93">
    <cfRule type="top10" dxfId="11" priority="4" rank="4"/>
  </conditionalFormatting>
  <conditionalFormatting sqref="G66:G93">
    <cfRule type="top10" dxfId="10" priority="3" rank="4"/>
  </conditionalFormatting>
  <conditionalFormatting sqref="H66:H93">
    <cfRule type="top10" dxfId="9" priority="2" rank="4"/>
  </conditionalFormatting>
  <conditionalFormatting sqref="I66:I93">
    <cfRule type="top10" dxfId="8" priority="1" rank="4"/>
  </conditionalFormatting>
  <pageMargins left="0.7" right="0.7" top="0.75" bottom="0.75" header="0.3" footer="0.3"/>
  <pageSetup paperSize="9" scale="7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7:P136"/>
  <sheetViews>
    <sheetView showGridLines="0" zoomScaleNormal="100" workbookViewId="0">
      <selection activeCell="F44" sqref="F44"/>
    </sheetView>
  </sheetViews>
  <sheetFormatPr defaultColWidth="9.140625" defaultRowHeight="12" x14ac:dyDescent="0.2"/>
  <cols>
    <col min="1" max="1" width="15" style="1" customWidth="1"/>
    <col min="2" max="3" width="9.140625" style="1"/>
    <col min="4" max="6" width="9.85546875" style="1" bestFit="1" customWidth="1"/>
    <col min="7" max="7" width="8.85546875" style="1" customWidth="1"/>
    <col min="8" max="12" width="9.85546875" style="1" bestFit="1" customWidth="1"/>
    <col min="13" max="13" width="9.28515625" style="1" bestFit="1" customWidth="1"/>
    <col min="14" max="23" width="10.7109375" style="1" customWidth="1"/>
    <col min="24" max="26" width="11.42578125" style="1" customWidth="1"/>
    <col min="27" max="31" width="9.140625" style="1"/>
    <col min="32" max="40" width="11" style="1" customWidth="1"/>
    <col min="41" max="16384" width="9.140625" style="1"/>
  </cols>
  <sheetData>
    <row r="7" spans="2:14" x14ac:dyDescent="0.2">
      <c r="B7" s="220" t="s">
        <v>267</v>
      </c>
    </row>
    <row r="8" spans="2:14" x14ac:dyDescent="0.2">
      <c r="B8" s="28" t="s">
        <v>277</v>
      </c>
    </row>
    <row r="9" spans="2:14" x14ac:dyDescent="0.2">
      <c r="N9" s="60"/>
    </row>
    <row r="14" spans="2:14" x14ac:dyDescent="0.2">
      <c r="M14" s="60"/>
    </row>
    <row r="15" spans="2:14" x14ac:dyDescent="0.2">
      <c r="M15" s="60"/>
    </row>
    <row r="40" spans="1:4" x14ac:dyDescent="0.2">
      <c r="B40" s="119"/>
    </row>
    <row r="41" spans="1:4" x14ac:dyDescent="0.2">
      <c r="A41" s="60"/>
      <c r="B41" s="68" t="s">
        <v>255</v>
      </c>
    </row>
    <row r="43" spans="1:4" x14ac:dyDescent="0.2">
      <c r="A43" s="60"/>
    </row>
    <row r="44" spans="1:4" x14ac:dyDescent="0.2">
      <c r="A44" s="60"/>
      <c r="C44" s="59"/>
      <c r="D44" s="59"/>
    </row>
    <row r="45" spans="1:4" x14ac:dyDescent="0.2">
      <c r="B45" s="1" t="s">
        <v>232</v>
      </c>
    </row>
    <row r="54" spans="3:12" x14ac:dyDescent="0.2">
      <c r="D54" s="1">
        <f>D63/1000</f>
        <v>0.11596581</v>
      </c>
      <c r="E54" s="1">
        <f t="shared" ref="E54:L54" si="0">E63/1000</f>
        <v>0.10363185</v>
      </c>
      <c r="F54" s="1">
        <f t="shared" si="0"/>
        <v>0.11553355999999999</v>
      </c>
      <c r="G54" s="1">
        <f t="shared" si="0"/>
        <v>0.10506362</v>
      </c>
      <c r="H54" s="1">
        <f t="shared" si="0"/>
        <v>0.12514544</v>
      </c>
      <c r="I54" s="1">
        <f t="shared" si="0"/>
        <v>0.11481009</v>
      </c>
      <c r="J54" s="1">
        <f t="shared" si="0"/>
        <v>0.10897899999999999</v>
      </c>
      <c r="K54" s="1">
        <f t="shared" si="0"/>
        <v>0.13100898</v>
      </c>
      <c r="L54" s="1">
        <f t="shared" si="0"/>
        <v>0.10185569999999999</v>
      </c>
    </row>
    <row r="55" spans="3:12" x14ac:dyDescent="0.2">
      <c r="D55" s="1">
        <f t="shared" ref="D55:L55" si="1">D64/1000</f>
        <v>3.3212699999999998E-2</v>
      </c>
      <c r="E55" s="1">
        <f t="shared" si="1"/>
        <v>3.0306300000000001E-2</v>
      </c>
      <c r="F55" s="1">
        <f t="shared" si="1"/>
        <v>3.4913E-2</v>
      </c>
      <c r="G55" s="1">
        <f t="shared" si="1"/>
        <v>3.1874920000000001E-2</v>
      </c>
      <c r="H55" s="1">
        <f t="shared" si="1"/>
        <v>3.8106130000000002E-2</v>
      </c>
      <c r="I55" s="1">
        <f t="shared" si="1"/>
        <v>3.3738999999999998E-2</v>
      </c>
      <c r="J55" s="1">
        <f t="shared" si="1"/>
        <v>3.3749439999999999E-2</v>
      </c>
      <c r="K55" s="1">
        <f t="shared" si="1"/>
        <v>3.7931489999999998E-2</v>
      </c>
      <c r="L55" s="1">
        <f t="shared" si="1"/>
        <v>3.3503370000000005E-2</v>
      </c>
    </row>
    <row r="56" spans="3:12" x14ac:dyDescent="0.2">
      <c r="D56" s="1">
        <f t="shared" ref="D56:L56" si="2">D65/1000</f>
        <v>2.5139099999999998E-2</v>
      </c>
      <c r="E56" s="1">
        <f t="shared" si="2"/>
        <v>2.3002599999999998E-2</v>
      </c>
      <c r="F56" s="1">
        <f t="shared" si="2"/>
        <v>2.5919000000000001E-2</v>
      </c>
      <c r="G56" s="1">
        <f t="shared" si="2"/>
        <v>2.343193E-2</v>
      </c>
      <c r="H56" s="1">
        <f t="shared" si="2"/>
        <v>2.95775E-2</v>
      </c>
      <c r="I56" s="1">
        <f t="shared" si="2"/>
        <v>2.7686799999999998E-2</v>
      </c>
      <c r="J56" s="1">
        <f t="shared" si="2"/>
        <v>2.28287E-2</v>
      </c>
      <c r="K56" s="1">
        <f t="shared" si="2"/>
        <v>2.9748099999999996E-2</v>
      </c>
      <c r="L56" s="1">
        <f t="shared" si="2"/>
        <v>2.2571999999999998E-2</v>
      </c>
    </row>
    <row r="57" spans="3:12" x14ac:dyDescent="0.2">
      <c r="D57" s="1">
        <f t="shared" ref="D57:L57" si="3">D66/1000</f>
        <v>1.2681599999999999E-2</v>
      </c>
      <c r="E57" s="1">
        <f t="shared" si="3"/>
        <v>8.7150999999999999E-3</v>
      </c>
      <c r="F57" s="1">
        <f t="shared" si="3"/>
        <v>1.0849200000000002E-2</v>
      </c>
      <c r="G57" s="1">
        <f t="shared" si="3"/>
        <v>9.9725999999999999E-3</v>
      </c>
      <c r="H57" s="1">
        <f t="shared" si="3"/>
        <v>1.1674200000000001E-2</v>
      </c>
      <c r="I57" s="1">
        <f t="shared" si="3"/>
        <v>1.2349500000000001E-2</v>
      </c>
      <c r="J57" s="1">
        <f t="shared" si="3"/>
        <v>1.1234200000000001E-2</v>
      </c>
      <c r="K57" s="1">
        <f t="shared" si="3"/>
        <v>1.34889E-2</v>
      </c>
      <c r="L57" s="1">
        <f t="shared" si="3"/>
        <v>9.3644999999999996E-3</v>
      </c>
    </row>
    <row r="58" spans="3:12" x14ac:dyDescent="0.2">
      <c r="D58" s="1">
        <f t="shared" ref="D58:L58" si="4">D67/1000</f>
        <v>6.7329999999999994E-3</v>
      </c>
      <c r="E58" s="1">
        <f t="shared" si="4"/>
        <v>7.6410000000000002E-3</v>
      </c>
      <c r="F58" s="1">
        <f t="shared" si="4"/>
        <v>8.457000000000001E-3</v>
      </c>
      <c r="G58" s="1">
        <f t="shared" si="4"/>
        <v>6.5269999999999998E-3</v>
      </c>
      <c r="H58" s="1">
        <f t="shared" si="4"/>
        <v>8.5039999999999994E-3</v>
      </c>
      <c r="I58" s="1">
        <f t="shared" si="4"/>
        <v>7.2910000000000006E-3</v>
      </c>
      <c r="J58" s="1">
        <f t="shared" si="4"/>
        <v>8.43E-3</v>
      </c>
      <c r="K58" s="1">
        <f t="shared" si="4"/>
        <v>9.3100000000000006E-3</v>
      </c>
      <c r="L58" s="1">
        <f t="shared" si="4"/>
        <v>6.2179999999999996E-3</v>
      </c>
    </row>
    <row r="59" spans="3:12" x14ac:dyDescent="0.2">
      <c r="D59" s="1">
        <f t="shared" ref="D59:L59" si="5">D68/1000</f>
        <v>3.8199410000000003E-2</v>
      </c>
      <c r="E59" s="1">
        <f t="shared" si="5"/>
        <v>3.3966850000000007E-2</v>
      </c>
      <c r="F59" s="1">
        <f t="shared" si="5"/>
        <v>3.5395360000000001E-2</v>
      </c>
      <c r="G59" s="1">
        <f t="shared" si="5"/>
        <v>3.3257169999999996E-2</v>
      </c>
      <c r="H59" s="1">
        <f t="shared" si="5"/>
        <v>3.7283610000000002E-2</v>
      </c>
      <c r="I59" s="1">
        <f t="shared" si="5"/>
        <v>3.3743789999999996E-2</v>
      </c>
      <c r="J59" s="1">
        <f t="shared" si="5"/>
        <v>3.2736660000000001E-2</v>
      </c>
      <c r="K59" s="1">
        <f t="shared" si="5"/>
        <v>4.0530490000000009E-2</v>
      </c>
      <c r="L59" s="1">
        <f t="shared" si="5"/>
        <v>3.0197830000000002E-2</v>
      </c>
    </row>
    <row r="62" spans="3:12" x14ac:dyDescent="0.2">
      <c r="C62" s="69" t="s">
        <v>146</v>
      </c>
      <c r="D62" s="69" t="s">
        <v>145</v>
      </c>
      <c r="E62" s="69" t="s">
        <v>100</v>
      </c>
      <c r="F62" s="69" t="s">
        <v>101</v>
      </c>
      <c r="G62" s="69" t="s">
        <v>144</v>
      </c>
      <c r="H62" s="69" t="s">
        <v>143</v>
      </c>
      <c r="I62" s="69" t="s">
        <v>142</v>
      </c>
      <c r="J62" s="69" t="s">
        <v>141</v>
      </c>
      <c r="K62" s="69" t="s">
        <v>198</v>
      </c>
      <c r="L62" s="69" t="s">
        <v>216</v>
      </c>
    </row>
    <row r="63" spans="3:12" x14ac:dyDescent="0.2">
      <c r="C63" s="69" t="s">
        <v>140</v>
      </c>
      <c r="D63" s="70">
        <v>115.96581</v>
      </c>
      <c r="E63" s="70">
        <v>103.63185</v>
      </c>
      <c r="F63" s="70">
        <v>115.53355999999999</v>
      </c>
      <c r="G63" s="70">
        <v>105.06362</v>
      </c>
      <c r="H63" s="70">
        <v>125.14544000000001</v>
      </c>
      <c r="I63" s="70">
        <v>114.81009</v>
      </c>
      <c r="J63" s="70">
        <v>108.979</v>
      </c>
      <c r="K63" s="70">
        <v>131.00898000000001</v>
      </c>
      <c r="L63" s="70">
        <v>101.8557</v>
      </c>
    </row>
    <row r="64" spans="3:12" x14ac:dyDescent="0.2">
      <c r="C64" s="69" t="s">
        <v>130</v>
      </c>
      <c r="D64" s="70">
        <v>33.212699999999998</v>
      </c>
      <c r="E64" s="70">
        <v>30.3063</v>
      </c>
      <c r="F64" s="70">
        <v>34.912999999999997</v>
      </c>
      <c r="G64" s="70">
        <v>31.874919999999999</v>
      </c>
      <c r="H64" s="70">
        <v>38.10613</v>
      </c>
      <c r="I64" s="70">
        <v>33.738999999999997</v>
      </c>
      <c r="J64" s="70">
        <v>33.74944</v>
      </c>
      <c r="K64" s="70">
        <v>37.931489999999997</v>
      </c>
      <c r="L64" s="70">
        <v>33.503370000000004</v>
      </c>
    </row>
    <row r="65" spans="3:12" x14ac:dyDescent="0.2">
      <c r="C65" s="69" t="s">
        <v>193</v>
      </c>
      <c r="D65" s="70">
        <v>25.139099999999999</v>
      </c>
      <c r="E65" s="70">
        <v>23.002599999999997</v>
      </c>
      <c r="F65" s="70">
        <v>25.919</v>
      </c>
      <c r="G65" s="70">
        <v>23.431930000000001</v>
      </c>
      <c r="H65" s="70">
        <v>29.577500000000001</v>
      </c>
      <c r="I65" s="70">
        <v>27.686799999999998</v>
      </c>
      <c r="J65" s="70">
        <v>22.828700000000001</v>
      </c>
      <c r="K65" s="70">
        <v>29.748099999999997</v>
      </c>
      <c r="L65" s="70">
        <v>22.571999999999999</v>
      </c>
    </row>
    <row r="66" spans="3:12" x14ac:dyDescent="0.2">
      <c r="C66" s="69" t="s">
        <v>119</v>
      </c>
      <c r="D66" s="70">
        <v>12.6816</v>
      </c>
      <c r="E66" s="70">
        <v>8.7150999999999996</v>
      </c>
      <c r="F66" s="70">
        <v>10.849200000000002</v>
      </c>
      <c r="G66" s="70">
        <v>9.9725999999999999</v>
      </c>
      <c r="H66" s="70">
        <v>11.674200000000001</v>
      </c>
      <c r="I66" s="70">
        <v>12.349500000000001</v>
      </c>
      <c r="J66" s="70">
        <v>11.234200000000001</v>
      </c>
      <c r="K66" s="70">
        <v>13.488899999999999</v>
      </c>
      <c r="L66" s="70">
        <v>9.3644999999999996</v>
      </c>
    </row>
    <row r="67" spans="3:12" x14ac:dyDescent="0.2">
      <c r="C67" s="69" t="s">
        <v>112</v>
      </c>
      <c r="D67" s="70">
        <v>6.7329999999999997</v>
      </c>
      <c r="E67" s="70">
        <v>7.641</v>
      </c>
      <c r="F67" s="70">
        <v>8.4570000000000007</v>
      </c>
      <c r="G67" s="70">
        <v>6.5270000000000001</v>
      </c>
      <c r="H67" s="70">
        <v>8.5039999999999996</v>
      </c>
      <c r="I67" s="70">
        <v>7.2910000000000004</v>
      </c>
      <c r="J67" s="70">
        <v>8.43</v>
      </c>
      <c r="K67" s="70">
        <v>9.31</v>
      </c>
      <c r="L67" s="70">
        <v>6.218</v>
      </c>
    </row>
    <row r="68" spans="3:12" x14ac:dyDescent="0.2">
      <c r="C68" s="69" t="s">
        <v>206</v>
      </c>
      <c r="D68" s="70">
        <v>38.19941</v>
      </c>
      <c r="E68" s="70">
        <v>33.966850000000008</v>
      </c>
      <c r="F68" s="70">
        <v>35.395360000000004</v>
      </c>
      <c r="G68" s="70">
        <v>33.257169999999995</v>
      </c>
      <c r="H68" s="70">
        <v>37.283610000000003</v>
      </c>
      <c r="I68" s="70">
        <v>33.743789999999997</v>
      </c>
      <c r="J68" s="70">
        <v>32.736660000000001</v>
      </c>
      <c r="K68" s="70">
        <v>40.530490000000007</v>
      </c>
      <c r="L68" s="70">
        <v>30.197830000000003</v>
      </c>
    </row>
    <row r="73" spans="3:12" x14ac:dyDescent="0.2">
      <c r="C73" s="69" t="s">
        <v>146</v>
      </c>
      <c r="D73" s="69" t="s">
        <v>145</v>
      </c>
      <c r="E73" s="69" t="s">
        <v>100</v>
      </c>
      <c r="F73" s="69" t="s">
        <v>101</v>
      </c>
      <c r="G73" s="69" t="s">
        <v>144</v>
      </c>
      <c r="H73" s="69" t="s">
        <v>143</v>
      </c>
      <c r="I73" s="69" t="s">
        <v>142</v>
      </c>
      <c r="J73" s="69" t="s">
        <v>141</v>
      </c>
      <c r="K73" s="69" t="s">
        <v>198</v>
      </c>
      <c r="L73" s="69" t="s">
        <v>216</v>
      </c>
    </row>
    <row r="74" spans="3:12" x14ac:dyDescent="0.2">
      <c r="C74" s="69" t="s">
        <v>140</v>
      </c>
      <c r="D74" s="70">
        <v>115965.81</v>
      </c>
      <c r="E74" s="70">
        <v>103631.85</v>
      </c>
      <c r="F74" s="70">
        <v>115533.56</v>
      </c>
      <c r="G74" s="70">
        <v>105063.62</v>
      </c>
      <c r="H74" s="70">
        <v>125145.44</v>
      </c>
      <c r="I74" s="70">
        <v>114810.09</v>
      </c>
      <c r="J74" s="70">
        <v>108979</v>
      </c>
      <c r="K74" s="70">
        <v>131008.98</v>
      </c>
      <c r="L74" s="70">
        <v>101855.7</v>
      </c>
    </row>
    <row r="75" spans="3:12" x14ac:dyDescent="0.2">
      <c r="C75" s="69" t="s">
        <v>130</v>
      </c>
      <c r="D75" s="70">
        <v>33212.699999999997</v>
      </c>
      <c r="E75" s="70">
        <v>30306.3</v>
      </c>
      <c r="F75" s="70">
        <v>34913</v>
      </c>
      <c r="G75" s="70">
        <v>31874.92</v>
      </c>
      <c r="H75" s="70">
        <v>38106.129999999997</v>
      </c>
      <c r="I75" s="70">
        <v>33739</v>
      </c>
      <c r="J75" s="70">
        <v>33749.440000000002</v>
      </c>
      <c r="K75" s="70">
        <v>37931.49</v>
      </c>
      <c r="L75" s="70">
        <v>33503.370000000003</v>
      </c>
    </row>
    <row r="76" spans="3:12" x14ac:dyDescent="0.2">
      <c r="C76" s="69" t="s">
        <v>193</v>
      </c>
      <c r="D76" s="70">
        <v>25139.1</v>
      </c>
      <c r="E76" s="70">
        <v>23002.6</v>
      </c>
      <c r="F76" s="70">
        <v>25919</v>
      </c>
      <c r="G76" s="70">
        <v>23431.93</v>
      </c>
      <c r="H76" s="70">
        <v>29577.5</v>
      </c>
      <c r="I76" s="70">
        <v>27686.799999999999</v>
      </c>
      <c r="J76" s="70">
        <v>22828.7</v>
      </c>
      <c r="K76" s="70">
        <v>29748.1</v>
      </c>
      <c r="L76" s="70">
        <v>22572</v>
      </c>
    </row>
    <row r="77" spans="3:12" x14ac:dyDescent="0.2">
      <c r="C77" s="69" t="s">
        <v>119</v>
      </c>
      <c r="D77" s="70">
        <v>12681.6</v>
      </c>
      <c r="E77" s="70">
        <v>8715.1</v>
      </c>
      <c r="F77" s="70">
        <v>10849.2</v>
      </c>
      <c r="G77" s="70">
        <v>9972.6</v>
      </c>
      <c r="H77" s="70">
        <v>11674.2</v>
      </c>
      <c r="I77" s="70">
        <v>12349.5</v>
      </c>
      <c r="J77" s="70">
        <v>11234.2</v>
      </c>
      <c r="K77" s="70">
        <v>13488.9</v>
      </c>
      <c r="L77" s="70">
        <v>9364.5</v>
      </c>
    </row>
    <row r="78" spans="3:12" x14ac:dyDescent="0.2">
      <c r="C78" s="69" t="s">
        <v>112</v>
      </c>
      <c r="D78" s="70">
        <v>6733</v>
      </c>
      <c r="E78" s="70">
        <v>7641</v>
      </c>
      <c r="F78" s="70">
        <v>8457</v>
      </c>
      <c r="G78" s="70">
        <v>6527</v>
      </c>
      <c r="H78" s="70">
        <v>8504</v>
      </c>
      <c r="I78" s="70">
        <v>7291</v>
      </c>
      <c r="J78" s="70">
        <v>8430</v>
      </c>
      <c r="K78" s="70">
        <v>9310</v>
      </c>
      <c r="L78" s="70">
        <v>6218</v>
      </c>
    </row>
    <row r="79" spans="3:12" x14ac:dyDescent="0.2">
      <c r="C79" s="69" t="s">
        <v>206</v>
      </c>
      <c r="D79" s="70">
        <f t="shared" ref="D79:L79" si="6">D74-SUM(D75:D78)</f>
        <v>38199.410000000003</v>
      </c>
      <c r="E79" s="70">
        <f t="shared" si="6"/>
        <v>33966.850000000006</v>
      </c>
      <c r="F79" s="70">
        <f t="shared" si="6"/>
        <v>35395.360000000001</v>
      </c>
      <c r="G79" s="70">
        <f t="shared" si="6"/>
        <v>33257.17</v>
      </c>
      <c r="H79" s="70">
        <f t="shared" si="6"/>
        <v>37283.61</v>
      </c>
      <c r="I79" s="70">
        <f t="shared" si="6"/>
        <v>33743.789999999994</v>
      </c>
      <c r="J79" s="70">
        <f t="shared" si="6"/>
        <v>32736.660000000003</v>
      </c>
      <c r="K79" s="70">
        <f t="shared" si="6"/>
        <v>40530.490000000005</v>
      </c>
      <c r="L79" s="70">
        <f t="shared" si="6"/>
        <v>30197.83</v>
      </c>
    </row>
    <row r="83" spans="3:16" x14ac:dyDescent="0.2">
      <c r="C83" s="66" t="s">
        <v>213</v>
      </c>
    </row>
    <row r="85" spans="3:16" x14ac:dyDescent="0.2">
      <c r="C85" s="66" t="s">
        <v>155</v>
      </c>
      <c r="D85" s="67">
        <v>42662.798958333333</v>
      </c>
    </row>
    <row r="86" spans="3:16" x14ac:dyDescent="0.2">
      <c r="C86" s="66" t="s">
        <v>154</v>
      </c>
      <c r="D86" s="67">
        <v>42663.686711898146</v>
      </c>
    </row>
    <row r="87" spans="3:16" x14ac:dyDescent="0.2">
      <c r="C87" s="66" t="s">
        <v>153</v>
      </c>
      <c r="D87" s="66" t="s">
        <v>152</v>
      </c>
    </row>
    <row r="89" spans="3:16" x14ac:dyDescent="0.2">
      <c r="C89" s="66" t="s">
        <v>148</v>
      </c>
      <c r="D89" s="66" t="s">
        <v>147</v>
      </c>
    </row>
    <row r="90" spans="3:16" x14ac:dyDescent="0.2">
      <c r="C90" s="66" t="s">
        <v>214</v>
      </c>
      <c r="D90" s="66" t="s">
        <v>159</v>
      </c>
    </row>
    <row r="92" spans="3:16" x14ac:dyDescent="0.2">
      <c r="C92" s="69" t="s">
        <v>146</v>
      </c>
      <c r="D92" s="69" t="s">
        <v>145</v>
      </c>
      <c r="E92" s="69" t="s">
        <v>100</v>
      </c>
      <c r="F92" s="69" t="s">
        <v>101</v>
      </c>
      <c r="G92" s="69" t="s">
        <v>144</v>
      </c>
      <c r="H92" s="69" t="s">
        <v>143</v>
      </c>
      <c r="I92" s="69" t="s">
        <v>142</v>
      </c>
      <c r="J92" s="69" t="s">
        <v>141</v>
      </c>
      <c r="K92" s="69" t="s">
        <v>198</v>
      </c>
      <c r="L92" s="69" t="s">
        <v>216</v>
      </c>
    </row>
    <row r="93" spans="3:16" x14ac:dyDescent="0.2">
      <c r="C93" s="69" t="s">
        <v>140</v>
      </c>
      <c r="D93" s="209">
        <v>114383.2</v>
      </c>
      <c r="E93" s="209">
        <v>102362.35</v>
      </c>
      <c r="F93" s="209">
        <v>114316.56</v>
      </c>
      <c r="G93" s="209">
        <v>103814.47</v>
      </c>
      <c r="H93" s="209">
        <v>123977.43</v>
      </c>
      <c r="I93" s="209">
        <v>113890.86</v>
      </c>
      <c r="J93" s="209">
        <v>107928.28</v>
      </c>
      <c r="K93" s="209">
        <v>131008.98</v>
      </c>
      <c r="L93" s="209">
        <v>101855.7</v>
      </c>
      <c r="M93" s="156">
        <f>K93-L93</f>
        <v>29153.279999999999</v>
      </c>
      <c r="N93" s="151">
        <f>(L93-K93)/K93</f>
        <v>-0.22252886786844689</v>
      </c>
      <c r="O93" s="1">
        <f>(H94+I94+J94)/3</f>
        <v>116311.51000000001</v>
      </c>
      <c r="P93" s="151">
        <f>(L94-O93)/O93</f>
        <v>-0.12428529214348616</v>
      </c>
    </row>
    <row r="94" spans="3:16" x14ac:dyDescent="0.2">
      <c r="C94" s="69" t="s">
        <v>177</v>
      </c>
      <c r="D94" s="209">
        <v>115965.81</v>
      </c>
      <c r="E94" s="209">
        <v>103631.85</v>
      </c>
      <c r="F94" s="209">
        <v>115533.56</v>
      </c>
      <c r="G94" s="209">
        <v>105063.62</v>
      </c>
      <c r="H94" s="209">
        <v>125145.44</v>
      </c>
      <c r="I94" s="209">
        <v>114810.09</v>
      </c>
      <c r="J94" s="209">
        <v>108979</v>
      </c>
      <c r="K94" s="209">
        <v>131008.98</v>
      </c>
      <c r="L94" s="209">
        <v>101855.7</v>
      </c>
    </row>
    <row r="95" spans="3:16" x14ac:dyDescent="0.2">
      <c r="C95" s="69" t="s">
        <v>139</v>
      </c>
      <c r="D95" s="209">
        <v>5730.5</v>
      </c>
      <c r="E95" s="209">
        <v>4713.5</v>
      </c>
      <c r="F95" s="209">
        <v>5185.1000000000004</v>
      </c>
      <c r="G95" s="209">
        <v>4464.8</v>
      </c>
      <c r="H95" s="209">
        <v>5408.98</v>
      </c>
      <c r="I95" s="209">
        <v>4830.3999999999996</v>
      </c>
      <c r="J95" s="209">
        <v>4809.3</v>
      </c>
      <c r="K95" s="209">
        <v>5162.1099999999997</v>
      </c>
      <c r="L95" s="209">
        <v>4453.28</v>
      </c>
      <c r="M95" s="182">
        <f t="shared" ref="M95:M122" si="7">L95/L$94</f>
        <v>4.3721460850988207E-2</v>
      </c>
    </row>
    <row r="96" spans="3:16" x14ac:dyDescent="0.2">
      <c r="C96" s="69" t="s">
        <v>138</v>
      </c>
      <c r="D96" s="209">
        <v>16.3</v>
      </c>
      <c r="E96" s="209">
        <v>0.1</v>
      </c>
      <c r="F96" s="209">
        <v>0</v>
      </c>
      <c r="G96" s="209">
        <v>0</v>
      </c>
      <c r="H96" s="209">
        <v>0</v>
      </c>
      <c r="I96" s="209">
        <v>0</v>
      </c>
      <c r="J96" s="209">
        <v>0</v>
      </c>
      <c r="K96" s="209">
        <v>0</v>
      </c>
      <c r="L96" s="209">
        <v>0.54</v>
      </c>
      <c r="M96" s="182">
        <f t="shared" si="7"/>
        <v>5.3016178770554821E-6</v>
      </c>
    </row>
    <row r="97" spans="3:13" x14ac:dyDescent="0.2">
      <c r="C97" s="69" t="s">
        <v>137</v>
      </c>
      <c r="D97" s="209">
        <v>2889.9</v>
      </c>
      <c r="E97" s="209">
        <v>2884.6</v>
      </c>
      <c r="F97" s="209">
        <v>3038.2</v>
      </c>
      <c r="G97" s="209">
        <v>3064.99</v>
      </c>
      <c r="H97" s="209">
        <v>3898.89</v>
      </c>
      <c r="I97" s="209">
        <v>3868.83</v>
      </c>
      <c r="J97" s="209">
        <v>3743.77</v>
      </c>
      <c r="K97" s="209">
        <v>4424.62</v>
      </c>
      <c r="L97" s="209">
        <v>3421.04</v>
      </c>
      <c r="M97" s="182">
        <f t="shared" si="7"/>
        <v>3.3587123744670155E-2</v>
      </c>
    </row>
    <row r="98" spans="3:13" x14ac:dyDescent="0.2">
      <c r="C98" s="69" t="s">
        <v>136</v>
      </c>
      <c r="D98" s="209">
        <v>2255.3000000000002</v>
      </c>
      <c r="E98" s="209">
        <v>2187.1999999999998</v>
      </c>
      <c r="F98" s="209">
        <v>1898.2</v>
      </c>
      <c r="G98" s="209">
        <v>2356.4</v>
      </c>
      <c r="H98" s="209">
        <v>2700.4</v>
      </c>
      <c r="I98" s="209">
        <v>2648.9</v>
      </c>
      <c r="J98" s="209">
        <v>1993.6</v>
      </c>
      <c r="K98" s="209">
        <v>2266.1</v>
      </c>
      <c r="L98" s="209">
        <v>2429</v>
      </c>
      <c r="M98" s="182">
        <f t="shared" si="7"/>
        <v>2.3847462635866231E-2</v>
      </c>
    </row>
    <row r="99" spans="3:13" x14ac:dyDescent="0.2">
      <c r="C99" s="69" t="s">
        <v>135</v>
      </c>
      <c r="D99" s="209">
        <v>25139.1</v>
      </c>
      <c r="E99" s="209">
        <v>23002.6</v>
      </c>
      <c r="F99" s="209">
        <v>25919</v>
      </c>
      <c r="G99" s="209">
        <v>23431.93</v>
      </c>
      <c r="H99" s="209">
        <v>29577.5</v>
      </c>
      <c r="I99" s="209">
        <v>27686.799999999999</v>
      </c>
      <c r="J99" s="209">
        <v>22828.7</v>
      </c>
      <c r="K99" s="209">
        <v>29748.1</v>
      </c>
      <c r="L99" s="209">
        <v>22572</v>
      </c>
      <c r="M99" s="182">
        <f t="shared" si="7"/>
        <v>0.22160762726091912</v>
      </c>
    </row>
    <row r="100" spans="3:13" x14ac:dyDescent="0.2">
      <c r="C100" s="69" t="s">
        <v>134</v>
      </c>
      <c r="D100" s="209">
        <v>0</v>
      </c>
      <c r="E100" s="209">
        <v>0</v>
      </c>
      <c r="F100" s="209">
        <v>0</v>
      </c>
      <c r="G100" s="209">
        <v>0</v>
      </c>
      <c r="H100" s="209">
        <v>0</v>
      </c>
      <c r="I100" s="209">
        <v>0</v>
      </c>
      <c r="J100" s="209">
        <v>0</v>
      </c>
      <c r="K100" s="209">
        <v>0</v>
      </c>
      <c r="L100" s="209">
        <v>0</v>
      </c>
      <c r="M100" s="182">
        <f t="shared" si="7"/>
        <v>0</v>
      </c>
    </row>
    <row r="101" spans="3:13" x14ac:dyDescent="0.2">
      <c r="C101" s="69" t="s">
        <v>133</v>
      </c>
      <c r="D101" s="209">
        <v>0</v>
      </c>
      <c r="E101" s="209">
        <v>0</v>
      </c>
      <c r="F101" s="209">
        <v>0</v>
      </c>
      <c r="G101" s="209">
        <v>0</v>
      </c>
      <c r="H101" s="209">
        <v>0</v>
      </c>
      <c r="I101" s="209">
        <v>0</v>
      </c>
      <c r="J101" s="209">
        <v>0</v>
      </c>
      <c r="K101" s="209">
        <v>0</v>
      </c>
      <c r="L101" s="209">
        <v>0</v>
      </c>
      <c r="M101" s="182">
        <f t="shared" si="7"/>
        <v>0</v>
      </c>
    </row>
    <row r="102" spans="3:13" x14ac:dyDescent="0.2">
      <c r="C102" s="69" t="s">
        <v>132</v>
      </c>
      <c r="D102" s="209">
        <v>855.69</v>
      </c>
      <c r="E102" s="209">
        <v>1163.5899999999999</v>
      </c>
      <c r="F102" s="209">
        <v>1599.63</v>
      </c>
      <c r="G102" s="209">
        <v>761.46</v>
      </c>
      <c r="H102" s="209">
        <v>324.39999999999998</v>
      </c>
      <c r="I102" s="209">
        <v>434.86</v>
      </c>
      <c r="J102" s="209">
        <v>340.4</v>
      </c>
      <c r="K102" s="209">
        <v>524.33000000000004</v>
      </c>
      <c r="L102" s="209">
        <v>259.88</v>
      </c>
      <c r="M102" s="182">
        <f t="shared" si="7"/>
        <v>2.5514526923873676E-3</v>
      </c>
    </row>
    <row r="103" spans="3:13" x14ac:dyDescent="0.2">
      <c r="C103" s="69" t="s">
        <v>131</v>
      </c>
      <c r="D103" s="209">
        <v>4910</v>
      </c>
      <c r="E103" s="209">
        <v>4170.7</v>
      </c>
      <c r="F103" s="209">
        <v>4225.3999999999996</v>
      </c>
      <c r="G103" s="209">
        <v>3534.52</v>
      </c>
      <c r="H103" s="209">
        <v>4188.54</v>
      </c>
      <c r="I103" s="209">
        <v>3460.23</v>
      </c>
      <c r="J103" s="209">
        <v>2519.48</v>
      </c>
      <c r="K103" s="209">
        <v>3723.31</v>
      </c>
      <c r="L103" s="209">
        <v>3605.11</v>
      </c>
      <c r="M103" s="182">
        <f t="shared" si="7"/>
        <v>3.5394288193984234E-2</v>
      </c>
    </row>
    <row r="104" spans="3:13" x14ac:dyDescent="0.2">
      <c r="C104" s="69" t="s">
        <v>130</v>
      </c>
      <c r="D104" s="209">
        <v>33212.699999999997</v>
      </c>
      <c r="E104" s="209">
        <v>30306.3</v>
      </c>
      <c r="F104" s="209">
        <v>34913</v>
      </c>
      <c r="G104" s="209">
        <v>31874.92</v>
      </c>
      <c r="H104" s="209">
        <v>38106.129999999997</v>
      </c>
      <c r="I104" s="209">
        <v>33739</v>
      </c>
      <c r="J104" s="209">
        <v>33749.440000000002</v>
      </c>
      <c r="K104" s="209">
        <v>37931.49</v>
      </c>
      <c r="L104" s="209">
        <v>33503.370000000003</v>
      </c>
      <c r="M104" s="182">
        <f t="shared" si="7"/>
        <v>0.32892975061778579</v>
      </c>
    </row>
    <row r="105" spans="3:13" x14ac:dyDescent="0.2">
      <c r="C105" s="69" t="s">
        <v>129</v>
      </c>
      <c r="D105" s="209">
        <v>1582.61</v>
      </c>
      <c r="E105" s="209">
        <v>1269.5</v>
      </c>
      <c r="F105" s="209">
        <v>1217</v>
      </c>
      <c r="G105" s="209">
        <v>1249.1500000000001</v>
      </c>
      <c r="H105" s="209">
        <v>1168.02</v>
      </c>
      <c r="I105" s="209">
        <v>919.23</v>
      </c>
      <c r="J105" s="209">
        <v>1050.72</v>
      </c>
      <c r="K105" s="209">
        <v>1392</v>
      </c>
      <c r="L105" s="209">
        <v>756.51</v>
      </c>
      <c r="M105" s="182">
        <f t="shared" si="7"/>
        <v>7.4272721114282264E-3</v>
      </c>
    </row>
    <row r="106" spans="3:13" x14ac:dyDescent="0.2">
      <c r="C106" s="69" t="s">
        <v>128</v>
      </c>
      <c r="D106" s="209">
        <v>4629.8999999999996</v>
      </c>
      <c r="E106" s="209">
        <v>4390</v>
      </c>
      <c r="F106" s="209">
        <v>3307.7</v>
      </c>
      <c r="G106" s="209">
        <v>3550.07</v>
      </c>
      <c r="H106" s="209">
        <v>3547.95</v>
      </c>
      <c r="I106" s="209">
        <v>2501.16</v>
      </c>
      <c r="J106" s="209">
        <v>2159.38</v>
      </c>
      <c r="K106" s="209">
        <v>3784.44</v>
      </c>
      <c r="L106" s="209">
        <v>2183.88</v>
      </c>
      <c r="M106" s="182">
        <f t="shared" si="7"/>
        <v>2.144092083211838E-2</v>
      </c>
    </row>
    <row r="107" spans="3:13" x14ac:dyDescent="0.2">
      <c r="C107" s="69" t="s">
        <v>127</v>
      </c>
      <c r="D107" s="209">
        <v>0</v>
      </c>
      <c r="E107" s="209">
        <v>0</v>
      </c>
      <c r="F107" s="209">
        <v>0</v>
      </c>
      <c r="G107" s="209">
        <v>0</v>
      </c>
      <c r="H107" s="209">
        <v>0</v>
      </c>
      <c r="I107" s="209">
        <v>0</v>
      </c>
      <c r="J107" s="209">
        <v>0</v>
      </c>
      <c r="K107" s="209">
        <v>0</v>
      </c>
      <c r="L107" s="209">
        <v>0</v>
      </c>
      <c r="M107" s="182">
        <f t="shared" si="7"/>
        <v>0</v>
      </c>
    </row>
    <row r="108" spans="3:13" x14ac:dyDescent="0.2">
      <c r="C108" s="69" t="s">
        <v>126</v>
      </c>
      <c r="D108" s="209">
        <v>11.1</v>
      </c>
      <c r="E108" s="209">
        <v>0</v>
      </c>
      <c r="F108" s="209">
        <v>0</v>
      </c>
      <c r="G108" s="209">
        <v>0</v>
      </c>
      <c r="H108" s="209">
        <v>0</v>
      </c>
      <c r="I108" s="209">
        <v>0</v>
      </c>
      <c r="J108" s="209">
        <v>0</v>
      </c>
      <c r="K108" s="209">
        <v>0</v>
      </c>
      <c r="L108" s="209">
        <v>0</v>
      </c>
      <c r="M108" s="182">
        <f t="shared" si="7"/>
        <v>0</v>
      </c>
    </row>
    <row r="109" spans="3:13" x14ac:dyDescent="0.2">
      <c r="C109" s="69" t="s">
        <v>125</v>
      </c>
      <c r="D109" s="209">
        <v>799.9</v>
      </c>
      <c r="E109" s="209">
        <v>339.1</v>
      </c>
      <c r="F109" s="209">
        <v>682</v>
      </c>
      <c r="G109" s="209">
        <v>706.7</v>
      </c>
      <c r="H109" s="209">
        <v>877.8</v>
      </c>
      <c r="I109" s="209">
        <v>1003</v>
      </c>
      <c r="J109" s="209">
        <v>967.1</v>
      </c>
      <c r="K109" s="209">
        <v>1014.4</v>
      </c>
      <c r="L109" s="209">
        <v>619.48</v>
      </c>
      <c r="M109" s="182">
        <f t="shared" si="7"/>
        <v>6.0819374860709811E-3</v>
      </c>
    </row>
    <row r="110" spans="3:13" x14ac:dyDescent="0.2">
      <c r="C110" s="69" t="s">
        <v>124</v>
      </c>
      <c r="D110" s="209">
        <v>0</v>
      </c>
      <c r="E110" s="209">
        <v>0</v>
      </c>
      <c r="F110" s="209">
        <v>0</v>
      </c>
      <c r="G110" s="209">
        <v>0</v>
      </c>
      <c r="H110" s="209">
        <v>0</v>
      </c>
      <c r="I110" s="209">
        <v>0</v>
      </c>
      <c r="J110" s="209">
        <v>0</v>
      </c>
      <c r="K110" s="209">
        <v>0</v>
      </c>
      <c r="L110" s="209">
        <v>0</v>
      </c>
      <c r="M110" s="182">
        <f t="shared" si="7"/>
        <v>0</v>
      </c>
    </row>
    <row r="111" spans="3:13" x14ac:dyDescent="0.2">
      <c r="C111" s="69" t="s">
        <v>123</v>
      </c>
      <c r="D111" s="209">
        <v>1692.8</v>
      </c>
      <c r="E111" s="209">
        <v>573.20000000000005</v>
      </c>
      <c r="F111" s="209">
        <v>737</v>
      </c>
      <c r="G111" s="209">
        <v>818.94</v>
      </c>
      <c r="H111" s="209">
        <v>856.37</v>
      </c>
      <c r="I111" s="209">
        <v>881.72</v>
      </c>
      <c r="J111" s="209">
        <v>990.72</v>
      </c>
      <c r="K111" s="209">
        <v>1066.75</v>
      </c>
      <c r="L111" s="209">
        <v>910.92</v>
      </c>
      <c r="M111" s="182">
        <f t="shared" si="7"/>
        <v>8.9432402899395913E-3</v>
      </c>
    </row>
    <row r="112" spans="3:13" x14ac:dyDescent="0.2">
      <c r="C112" s="69" t="s">
        <v>122</v>
      </c>
      <c r="D112" s="209">
        <v>0</v>
      </c>
      <c r="E112" s="209">
        <v>0</v>
      </c>
      <c r="F112" s="209">
        <v>0</v>
      </c>
      <c r="G112" s="209">
        <v>0</v>
      </c>
      <c r="H112" s="209">
        <v>0</v>
      </c>
      <c r="I112" s="209">
        <v>0</v>
      </c>
      <c r="J112" s="209">
        <v>0</v>
      </c>
      <c r="K112" s="209">
        <v>0</v>
      </c>
      <c r="L112" s="209">
        <v>0</v>
      </c>
      <c r="M112" s="182">
        <f t="shared" si="7"/>
        <v>0</v>
      </c>
    </row>
    <row r="113" spans="3:13" x14ac:dyDescent="0.2">
      <c r="C113" s="69" t="s">
        <v>121</v>
      </c>
      <c r="D113" s="209">
        <v>5511.5</v>
      </c>
      <c r="E113" s="209">
        <v>5218.5</v>
      </c>
      <c r="F113" s="209">
        <v>5735</v>
      </c>
      <c r="G113" s="209">
        <v>5280.43</v>
      </c>
      <c r="H113" s="209">
        <v>5858</v>
      </c>
      <c r="I113" s="209">
        <v>5735</v>
      </c>
      <c r="J113" s="209">
        <v>5727</v>
      </c>
      <c r="K113" s="209">
        <v>6822</v>
      </c>
      <c r="L113" s="209">
        <v>4868.26</v>
      </c>
      <c r="M113" s="182">
        <f t="shared" si="7"/>
        <v>4.7795656011396521E-2</v>
      </c>
    </row>
    <row r="114" spans="3:13" x14ac:dyDescent="0.2">
      <c r="C114" s="69" t="s">
        <v>120</v>
      </c>
      <c r="D114" s="209">
        <v>2656.2</v>
      </c>
      <c r="E114" s="209">
        <v>3091.4</v>
      </c>
      <c r="F114" s="209">
        <v>3083.1</v>
      </c>
      <c r="G114" s="209">
        <v>3131.67</v>
      </c>
      <c r="H114" s="209">
        <v>3456.23</v>
      </c>
      <c r="I114" s="209">
        <v>3114.43</v>
      </c>
      <c r="J114" s="209">
        <v>3465.79</v>
      </c>
      <c r="K114" s="209">
        <v>4244.22</v>
      </c>
      <c r="L114" s="209">
        <v>2853.28</v>
      </c>
      <c r="M114" s="182">
        <f t="shared" si="7"/>
        <v>2.801296343749049E-2</v>
      </c>
    </row>
    <row r="115" spans="3:13" x14ac:dyDescent="0.2">
      <c r="C115" s="69" t="s">
        <v>119</v>
      </c>
      <c r="D115" s="209">
        <v>12681.6</v>
      </c>
      <c r="E115" s="209">
        <v>8715.1</v>
      </c>
      <c r="F115" s="209">
        <v>10849.2</v>
      </c>
      <c r="G115" s="209">
        <v>9972.6</v>
      </c>
      <c r="H115" s="209">
        <v>11674.2</v>
      </c>
      <c r="I115" s="209">
        <v>12349.5</v>
      </c>
      <c r="J115" s="209">
        <v>11234.2</v>
      </c>
      <c r="K115" s="209">
        <v>13488.9</v>
      </c>
      <c r="L115" s="209">
        <v>9364.5</v>
      </c>
      <c r="M115" s="182">
        <f t="shared" si="7"/>
        <v>9.1938890017937147E-2</v>
      </c>
    </row>
    <row r="116" spans="3:13" x14ac:dyDescent="0.2">
      <c r="C116" s="69" t="s">
        <v>118</v>
      </c>
      <c r="D116" s="209">
        <v>251.57</v>
      </c>
      <c r="E116" s="209">
        <v>137</v>
      </c>
      <c r="F116" s="209">
        <v>6.61</v>
      </c>
      <c r="G116" s="209">
        <v>4.16</v>
      </c>
      <c r="H116" s="209">
        <v>7.96</v>
      </c>
      <c r="I116" s="209">
        <v>18.89</v>
      </c>
      <c r="J116" s="209">
        <v>9.89</v>
      </c>
      <c r="K116" s="209">
        <v>13.32</v>
      </c>
      <c r="L116" s="209">
        <v>5.76</v>
      </c>
      <c r="M116" s="182">
        <f t="shared" si="7"/>
        <v>5.6550590688591802E-5</v>
      </c>
    </row>
    <row r="117" spans="3:13" x14ac:dyDescent="0.2">
      <c r="C117" s="69" t="s">
        <v>117</v>
      </c>
      <c r="D117" s="209">
        <v>748.84</v>
      </c>
      <c r="E117" s="209">
        <v>706.66</v>
      </c>
      <c r="F117" s="209">
        <v>816.81</v>
      </c>
      <c r="G117" s="209">
        <v>837.9</v>
      </c>
      <c r="H117" s="209">
        <v>660.5</v>
      </c>
      <c r="I117" s="209">
        <v>719.79</v>
      </c>
      <c r="J117" s="209">
        <v>1029.21</v>
      </c>
      <c r="K117" s="209">
        <v>1398.57</v>
      </c>
      <c r="L117" s="209">
        <v>1040.6500000000001</v>
      </c>
      <c r="M117" s="182">
        <f t="shared" si="7"/>
        <v>1.0216904895847754E-2</v>
      </c>
    </row>
    <row r="118" spans="3:13" x14ac:dyDescent="0.2">
      <c r="C118" s="69" t="s">
        <v>116</v>
      </c>
      <c r="D118" s="209">
        <v>0</v>
      </c>
      <c r="E118" s="209">
        <v>0</v>
      </c>
      <c r="F118" s="209">
        <v>0</v>
      </c>
      <c r="G118" s="209">
        <v>0</v>
      </c>
      <c r="H118" s="209">
        <v>0</v>
      </c>
      <c r="I118" s="209">
        <v>0</v>
      </c>
      <c r="J118" s="209">
        <v>0</v>
      </c>
      <c r="K118" s="209">
        <v>0</v>
      </c>
      <c r="L118" s="209">
        <v>0</v>
      </c>
      <c r="M118" s="182">
        <f t="shared" si="7"/>
        <v>0</v>
      </c>
    </row>
    <row r="119" spans="3:13" x14ac:dyDescent="0.2">
      <c r="C119" s="69" t="s">
        <v>115</v>
      </c>
      <c r="D119" s="209">
        <v>846.5</v>
      </c>
      <c r="E119" s="209">
        <v>678.9</v>
      </c>
      <c r="F119" s="209">
        <v>898.8</v>
      </c>
      <c r="G119" s="209">
        <v>977.69</v>
      </c>
      <c r="H119" s="209">
        <v>1160.7</v>
      </c>
      <c r="I119" s="209">
        <v>894.46</v>
      </c>
      <c r="J119" s="209">
        <v>1144.5999999999999</v>
      </c>
      <c r="K119" s="209">
        <v>1550.22</v>
      </c>
      <c r="L119" s="209">
        <v>1205.45</v>
      </c>
      <c r="M119" s="182">
        <f t="shared" si="7"/>
        <v>1.183488012943802E-2</v>
      </c>
    </row>
    <row r="120" spans="3:13" x14ac:dyDescent="0.2">
      <c r="C120" s="69" t="s">
        <v>114</v>
      </c>
      <c r="D120" s="209">
        <v>673.1</v>
      </c>
      <c r="E120" s="209">
        <v>468</v>
      </c>
      <c r="F120" s="209">
        <v>559</v>
      </c>
      <c r="G120" s="209">
        <v>542.1</v>
      </c>
      <c r="H120" s="209">
        <v>675.7</v>
      </c>
      <c r="I120" s="209">
        <v>398.7</v>
      </c>
      <c r="J120" s="209">
        <v>459.5</v>
      </c>
      <c r="K120" s="209">
        <v>626.29999999999995</v>
      </c>
      <c r="L120" s="209">
        <v>406.5</v>
      </c>
      <c r="M120" s="182">
        <f t="shared" si="7"/>
        <v>3.9909401241167656E-3</v>
      </c>
    </row>
    <row r="121" spans="3:13" x14ac:dyDescent="0.2">
      <c r="C121" s="69" t="s">
        <v>113</v>
      </c>
      <c r="D121" s="209">
        <v>2137.6999999999998</v>
      </c>
      <c r="E121" s="209">
        <v>1974.9</v>
      </c>
      <c r="F121" s="209">
        <v>2405.8000000000002</v>
      </c>
      <c r="G121" s="209">
        <v>1976.2</v>
      </c>
      <c r="H121" s="209">
        <v>2493.1999999999998</v>
      </c>
      <c r="I121" s="209">
        <v>2314.1999999999998</v>
      </c>
      <c r="J121" s="209">
        <v>2326.1999999999998</v>
      </c>
      <c r="K121" s="209">
        <v>2517.8000000000002</v>
      </c>
      <c r="L121" s="209">
        <v>1178.3</v>
      </c>
      <c r="M121" s="182">
        <f t="shared" si="7"/>
        <v>1.1568326563952729E-2</v>
      </c>
    </row>
    <row r="122" spans="3:13" x14ac:dyDescent="0.2">
      <c r="C122" s="69" t="s">
        <v>112</v>
      </c>
      <c r="D122" s="209">
        <v>6733</v>
      </c>
      <c r="E122" s="209">
        <v>7641</v>
      </c>
      <c r="F122" s="209">
        <v>8457</v>
      </c>
      <c r="G122" s="209">
        <v>6527</v>
      </c>
      <c r="H122" s="209">
        <v>8504</v>
      </c>
      <c r="I122" s="209">
        <v>7291</v>
      </c>
      <c r="J122" s="209">
        <v>8430</v>
      </c>
      <c r="K122" s="209">
        <v>9310</v>
      </c>
      <c r="L122" s="209">
        <v>6218</v>
      </c>
      <c r="M122" s="182">
        <f t="shared" si="7"/>
        <v>6.1047148073205527E-2</v>
      </c>
    </row>
    <row r="123" spans="3:13" x14ac:dyDescent="0.2">
      <c r="C123" s="69" t="s">
        <v>201</v>
      </c>
      <c r="D123" s="209">
        <v>0</v>
      </c>
      <c r="E123" s="209">
        <v>0</v>
      </c>
      <c r="F123" s="209">
        <v>0</v>
      </c>
      <c r="G123" s="209">
        <v>0</v>
      </c>
      <c r="H123" s="209">
        <v>0</v>
      </c>
      <c r="I123" s="209">
        <v>0</v>
      </c>
      <c r="J123" s="209">
        <v>0</v>
      </c>
      <c r="K123" s="210" t="s">
        <v>110</v>
      </c>
      <c r="L123" s="209">
        <v>0</v>
      </c>
    </row>
    <row r="124" spans="3:13" x14ac:dyDescent="0.2">
      <c r="C124" s="69" t="s">
        <v>202</v>
      </c>
      <c r="D124" s="210" t="s">
        <v>110</v>
      </c>
      <c r="E124" s="210" t="s">
        <v>110</v>
      </c>
      <c r="F124" s="210" t="s">
        <v>110</v>
      </c>
      <c r="G124" s="210" t="s">
        <v>110</v>
      </c>
      <c r="H124" s="210" t="s">
        <v>110</v>
      </c>
      <c r="I124" s="210" t="s">
        <v>110</v>
      </c>
      <c r="J124" s="210" t="s">
        <v>110</v>
      </c>
      <c r="K124" s="210" t="s">
        <v>110</v>
      </c>
      <c r="L124" s="210" t="s">
        <v>110</v>
      </c>
    </row>
    <row r="125" spans="3:13" x14ac:dyDescent="0.2">
      <c r="C125" s="69" t="s">
        <v>199</v>
      </c>
      <c r="D125" s="210" t="s">
        <v>110</v>
      </c>
      <c r="E125" s="210" t="s">
        <v>110</v>
      </c>
      <c r="F125" s="210" t="s">
        <v>110</v>
      </c>
      <c r="G125" s="210" t="s">
        <v>110</v>
      </c>
      <c r="H125" s="210" t="s">
        <v>110</v>
      </c>
      <c r="I125" s="210" t="s">
        <v>110</v>
      </c>
      <c r="J125" s="210" t="s">
        <v>110</v>
      </c>
      <c r="K125" s="210" t="s">
        <v>110</v>
      </c>
      <c r="L125" s="210" t="s">
        <v>110</v>
      </c>
    </row>
    <row r="126" spans="3:13" x14ac:dyDescent="0.2">
      <c r="C126" s="69" t="s">
        <v>178</v>
      </c>
      <c r="D126" s="209">
        <v>1572.3</v>
      </c>
      <c r="E126" s="209">
        <v>1508.4</v>
      </c>
      <c r="F126" s="210" t="s">
        <v>110</v>
      </c>
      <c r="G126" s="209">
        <v>1302.06</v>
      </c>
      <c r="H126" s="209">
        <v>1828.18</v>
      </c>
      <c r="I126" s="209">
        <v>1697.82</v>
      </c>
      <c r="J126" s="209">
        <v>1337.25</v>
      </c>
      <c r="K126" s="209">
        <v>1924.26</v>
      </c>
      <c r="L126" s="209">
        <v>1357.72</v>
      </c>
    </row>
    <row r="127" spans="3:13" x14ac:dyDescent="0.2">
      <c r="C127" s="69" t="s">
        <v>179</v>
      </c>
      <c r="D127" s="209">
        <v>0</v>
      </c>
      <c r="E127" s="209">
        <v>0</v>
      </c>
      <c r="F127" s="209">
        <v>0</v>
      </c>
      <c r="G127" s="209">
        <v>0</v>
      </c>
      <c r="H127" s="209">
        <v>0</v>
      </c>
      <c r="I127" s="209">
        <v>0</v>
      </c>
      <c r="J127" s="209">
        <v>0</v>
      </c>
      <c r="K127" s="209">
        <v>0</v>
      </c>
      <c r="L127" s="209">
        <v>0</v>
      </c>
    </row>
    <row r="128" spans="3:13" x14ac:dyDescent="0.2">
      <c r="C128" s="69" t="s">
        <v>203</v>
      </c>
      <c r="D128" s="209">
        <v>7.85</v>
      </c>
      <c r="E128" s="209">
        <v>0</v>
      </c>
      <c r="F128" s="209">
        <v>0</v>
      </c>
      <c r="G128" s="209">
        <v>0</v>
      </c>
      <c r="H128" s="209">
        <v>0</v>
      </c>
      <c r="I128" s="209">
        <v>0</v>
      </c>
      <c r="J128" s="209">
        <v>0</v>
      </c>
      <c r="K128" s="209">
        <v>0</v>
      </c>
      <c r="L128" s="209">
        <v>0</v>
      </c>
    </row>
    <row r="129" spans="3:12" x14ac:dyDescent="0.2">
      <c r="C129" s="69" t="s">
        <v>204</v>
      </c>
      <c r="D129" s="209">
        <v>0</v>
      </c>
      <c r="E129" s="209">
        <v>0</v>
      </c>
      <c r="F129" s="210" t="s">
        <v>110</v>
      </c>
      <c r="G129" s="210" t="s">
        <v>110</v>
      </c>
      <c r="H129" s="210" t="s">
        <v>110</v>
      </c>
      <c r="I129" s="210" t="s">
        <v>110</v>
      </c>
      <c r="J129" s="210" t="s">
        <v>110</v>
      </c>
      <c r="K129" s="210" t="s">
        <v>110</v>
      </c>
      <c r="L129" s="209">
        <v>0</v>
      </c>
    </row>
    <row r="130" spans="3:12" x14ac:dyDescent="0.2">
      <c r="C130" s="69" t="s">
        <v>205</v>
      </c>
      <c r="D130" s="209">
        <v>3412.09</v>
      </c>
      <c r="E130" s="209">
        <v>2454.61</v>
      </c>
      <c r="F130" s="209">
        <v>2977.78</v>
      </c>
      <c r="G130" s="209">
        <v>3551.07</v>
      </c>
      <c r="H130" s="209">
        <v>3004.24</v>
      </c>
      <c r="I130" s="209">
        <v>2482.96</v>
      </c>
      <c r="J130" s="209">
        <v>3180.01</v>
      </c>
      <c r="K130" s="209">
        <v>3507.44</v>
      </c>
      <c r="L130" s="209">
        <v>2183.19</v>
      </c>
    </row>
    <row r="131" spans="3:12" x14ac:dyDescent="0.2">
      <c r="C131" s="69" t="s">
        <v>180</v>
      </c>
      <c r="D131" s="209">
        <v>12415</v>
      </c>
      <c r="E131" s="209">
        <v>15488</v>
      </c>
      <c r="F131" s="209">
        <v>16300</v>
      </c>
      <c r="G131" s="209">
        <v>17942</v>
      </c>
      <c r="H131" s="209">
        <v>16126</v>
      </c>
      <c r="I131" s="209">
        <v>15000</v>
      </c>
      <c r="J131" s="209">
        <v>16483</v>
      </c>
      <c r="K131" s="209">
        <v>16573</v>
      </c>
      <c r="L131" s="209">
        <v>16462</v>
      </c>
    </row>
    <row r="132" spans="3:12" x14ac:dyDescent="0.2">
      <c r="C132" s="69" t="s">
        <v>194</v>
      </c>
      <c r="D132" s="209">
        <v>0</v>
      </c>
      <c r="E132" s="209">
        <v>0</v>
      </c>
      <c r="F132" s="209">
        <v>0</v>
      </c>
      <c r="G132" s="209">
        <v>0</v>
      </c>
      <c r="H132" s="209">
        <v>0</v>
      </c>
      <c r="I132" s="209">
        <v>0</v>
      </c>
      <c r="J132" s="209">
        <v>0</v>
      </c>
      <c r="K132" s="209">
        <v>0</v>
      </c>
      <c r="L132" s="209">
        <v>0</v>
      </c>
    </row>
    <row r="133" spans="3:12" x14ac:dyDescent="0.2">
      <c r="C133" s="69" t="s">
        <v>200</v>
      </c>
      <c r="D133" s="210" t="s">
        <v>110</v>
      </c>
      <c r="E133" s="210" t="s">
        <v>110</v>
      </c>
      <c r="F133" s="210" t="s">
        <v>110</v>
      </c>
      <c r="G133" s="210" t="s">
        <v>110</v>
      </c>
      <c r="H133" s="210" t="s">
        <v>110</v>
      </c>
      <c r="I133" s="210" t="s">
        <v>110</v>
      </c>
      <c r="J133" s="210" t="s">
        <v>110</v>
      </c>
      <c r="K133" s="210" t="s">
        <v>110</v>
      </c>
      <c r="L133" s="210" t="s">
        <v>110</v>
      </c>
    </row>
    <row r="135" spans="3:12" x14ac:dyDescent="0.2">
      <c r="C135" s="66" t="s">
        <v>111</v>
      </c>
    </row>
    <row r="136" spans="3:12" x14ac:dyDescent="0.2">
      <c r="C136" s="66" t="s">
        <v>110</v>
      </c>
      <c r="D136" s="66" t="s">
        <v>109</v>
      </c>
    </row>
  </sheetData>
  <conditionalFormatting sqref="M95:M122">
    <cfRule type="top10" dxfId="7" priority="1" rank="5"/>
  </conditionalFormatting>
  <pageMargins left="0.7" right="0.7" top="0.75" bottom="0.75" header="0.3" footer="0.3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3:O218"/>
  <sheetViews>
    <sheetView showGridLines="0" zoomScaleNormal="100" workbookViewId="0">
      <selection activeCell="L198" sqref="L198"/>
    </sheetView>
  </sheetViews>
  <sheetFormatPr defaultColWidth="9.140625" defaultRowHeight="12" x14ac:dyDescent="0.2"/>
  <cols>
    <col min="1" max="1" width="9.140625" style="1"/>
    <col min="2" max="2" width="10.28515625" style="1" customWidth="1"/>
    <col min="3" max="3" width="10" style="1" customWidth="1"/>
    <col min="4" max="4" width="11.5703125" style="1" customWidth="1"/>
    <col min="5" max="5" width="10" style="1" customWidth="1"/>
    <col min="6" max="10" width="10.140625" style="1" customWidth="1"/>
    <col min="11" max="21" width="9.140625" style="1"/>
    <col min="22" max="30" width="11.5703125" style="1" customWidth="1"/>
    <col min="31" max="16384" width="9.140625" style="1"/>
  </cols>
  <sheetData>
    <row r="3" spans="2:2" x14ac:dyDescent="0.2">
      <c r="B3" s="220" t="s">
        <v>308</v>
      </c>
    </row>
    <row r="4" spans="2:2" x14ac:dyDescent="0.2">
      <c r="B4" s="28" t="s">
        <v>277</v>
      </c>
    </row>
    <row r="35" spans="2:2" x14ac:dyDescent="0.2">
      <c r="B35" s="68" t="s">
        <v>255</v>
      </c>
    </row>
    <row r="91" spans="2:2" x14ac:dyDescent="0.2">
      <c r="B91" s="1" t="s">
        <v>224</v>
      </c>
    </row>
    <row r="97" spans="2:15" x14ac:dyDescent="0.2">
      <c r="B97" s="1" t="s">
        <v>213</v>
      </c>
    </row>
    <row r="99" spans="2:15" x14ac:dyDescent="0.2">
      <c r="B99" s="1" t="s">
        <v>155</v>
      </c>
      <c r="C99" s="67">
        <v>42665.084363425922</v>
      </c>
    </row>
    <row r="100" spans="2:15" x14ac:dyDescent="0.2">
      <c r="B100" s="1" t="s">
        <v>154</v>
      </c>
      <c r="C100" s="67">
        <v>42665.524498229162</v>
      </c>
    </row>
    <row r="101" spans="2:15" x14ac:dyDescent="0.2">
      <c r="B101" s="1" t="s">
        <v>153</v>
      </c>
      <c r="C101" s="66" t="s">
        <v>152</v>
      </c>
    </row>
    <row r="103" spans="2:15" x14ac:dyDescent="0.2">
      <c r="B103" s="1" t="s">
        <v>148</v>
      </c>
      <c r="C103" s="66" t="s">
        <v>147</v>
      </c>
    </row>
    <row r="104" spans="2:15" x14ac:dyDescent="0.2">
      <c r="B104" s="1" t="s">
        <v>214</v>
      </c>
      <c r="C104" s="66" t="s">
        <v>225</v>
      </c>
    </row>
    <row r="106" spans="2:15" x14ac:dyDescent="0.2">
      <c r="B106" s="69" t="s">
        <v>146</v>
      </c>
      <c r="C106" s="69" t="s">
        <v>145</v>
      </c>
      <c r="D106" s="69" t="s">
        <v>100</v>
      </c>
      <c r="E106" s="69" t="s">
        <v>101</v>
      </c>
      <c r="F106" s="69" t="s">
        <v>144</v>
      </c>
      <c r="G106" s="69" t="s">
        <v>143</v>
      </c>
      <c r="H106" s="69" t="s">
        <v>142</v>
      </c>
      <c r="I106" s="69" t="s">
        <v>141</v>
      </c>
      <c r="J106" s="69" t="s">
        <v>198</v>
      </c>
      <c r="K106" s="69">
        <v>2015</v>
      </c>
    </row>
    <row r="107" spans="2:15" x14ac:dyDescent="0.2">
      <c r="B107" s="69" t="s">
        <v>140</v>
      </c>
      <c r="C107" s="209">
        <f>18511.89/100</f>
        <v>185.1189</v>
      </c>
      <c r="D107" s="209">
        <f>19024.72/100</f>
        <v>190.24720000000002</v>
      </c>
      <c r="E107" s="209">
        <f>21516.55/100</f>
        <v>215.16549999999998</v>
      </c>
      <c r="F107" s="209">
        <f>20617.78/100</f>
        <v>206.17779999999999</v>
      </c>
      <c r="G107" s="209">
        <f>19237.54/100</f>
        <v>192.37540000000001</v>
      </c>
      <c r="H107" s="209">
        <f>19191.79/100</f>
        <v>191.9179</v>
      </c>
      <c r="I107" s="209">
        <f>20866.95/100</f>
        <v>208.6695</v>
      </c>
      <c r="J107" s="209">
        <f>24126.09/100</f>
        <v>241.26089999999999</v>
      </c>
      <c r="K107" s="209">
        <f>21700.9/100</f>
        <v>217.00900000000001</v>
      </c>
      <c r="L107" s="182">
        <f>(K107-J107)/J107</f>
        <v>-0.1005214686673223</v>
      </c>
      <c r="M107" s="156">
        <f>AVERAGE(F107:J107)</f>
        <v>208.08029999999999</v>
      </c>
      <c r="N107" s="182">
        <f>(K107-M107)/M107</f>
        <v>4.2909876619747378E-2</v>
      </c>
    </row>
    <row r="108" spans="2:15" x14ac:dyDescent="0.2">
      <c r="B108" s="69" t="s">
        <v>139</v>
      </c>
      <c r="C108" s="209">
        <v>40.5</v>
      </c>
      <c r="D108" s="209">
        <v>33.299999999999997</v>
      </c>
      <c r="E108" s="209">
        <v>41.7</v>
      </c>
      <c r="F108" s="209">
        <v>45.5</v>
      </c>
      <c r="G108" s="209">
        <v>52.21</v>
      </c>
      <c r="H108" s="209">
        <v>48.4</v>
      </c>
      <c r="I108" s="209">
        <v>55.9</v>
      </c>
      <c r="J108" s="209">
        <v>53.27</v>
      </c>
      <c r="K108" s="209">
        <v>48.24</v>
      </c>
      <c r="L108" s="182">
        <f t="shared" ref="L108:L135" si="0">(K108-J108)/J108</f>
        <v>-9.4424629247231107E-2</v>
      </c>
      <c r="O108" s="182">
        <f t="shared" ref="O108:O135" si="1">K108/K$107</f>
        <v>0.22229492786013483</v>
      </c>
    </row>
    <row r="109" spans="2:15" x14ac:dyDescent="0.2">
      <c r="B109" s="69" t="s">
        <v>138</v>
      </c>
      <c r="C109" s="209">
        <v>93</v>
      </c>
      <c r="D109" s="209">
        <v>231.2</v>
      </c>
      <c r="E109" s="209">
        <v>235.5</v>
      </c>
      <c r="F109" s="209">
        <v>544.84</v>
      </c>
      <c r="G109" s="209">
        <v>519.91</v>
      </c>
      <c r="H109" s="209">
        <v>271</v>
      </c>
      <c r="I109" s="209">
        <v>336.73</v>
      </c>
      <c r="J109" s="209">
        <v>527.91</v>
      </c>
      <c r="K109" s="209">
        <v>422.09</v>
      </c>
      <c r="L109" s="182">
        <f t="shared" si="0"/>
        <v>-0.20045083442253414</v>
      </c>
      <c r="O109" s="182">
        <f t="shared" si="1"/>
        <v>1.945034537738066</v>
      </c>
    </row>
    <row r="110" spans="2:15" x14ac:dyDescent="0.2">
      <c r="B110" s="69" t="s">
        <v>137</v>
      </c>
      <c r="C110" s="209">
        <v>1031.9000000000001</v>
      </c>
      <c r="D110" s="209">
        <v>1048.9000000000001</v>
      </c>
      <c r="E110" s="209">
        <v>1128.0999999999999</v>
      </c>
      <c r="F110" s="209">
        <v>1042.42</v>
      </c>
      <c r="G110" s="209">
        <v>1046.07</v>
      </c>
      <c r="H110" s="209">
        <v>1109.1400000000001</v>
      </c>
      <c r="I110" s="209">
        <v>1443.21</v>
      </c>
      <c r="J110" s="209">
        <v>1537.32</v>
      </c>
      <c r="K110" s="209">
        <v>1256.21</v>
      </c>
      <c r="L110" s="182">
        <f t="shared" si="0"/>
        <v>-0.18285718002758042</v>
      </c>
      <c r="O110" s="182">
        <f t="shared" si="1"/>
        <v>5.78874608887189</v>
      </c>
    </row>
    <row r="111" spans="2:15" x14ac:dyDescent="0.2">
      <c r="B111" s="69" t="s">
        <v>136</v>
      </c>
      <c r="C111" s="209">
        <v>596.29999999999995</v>
      </c>
      <c r="D111" s="209">
        <v>629.20000000000005</v>
      </c>
      <c r="E111" s="209">
        <v>637.4</v>
      </c>
      <c r="F111" s="209">
        <v>579.79999999999995</v>
      </c>
      <c r="G111" s="209">
        <v>508.3</v>
      </c>
      <c r="H111" s="209">
        <v>484.6</v>
      </c>
      <c r="I111" s="209">
        <v>687.7</v>
      </c>
      <c r="J111" s="209">
        <v>708.9</v>
      </c>
      <c r="K111" s="209">
        <v>826</v>
      </c>
      <c r="L111" s="182">
        <f t="shared" si="0"/>
        <v>0.16518549865989565</v>
      </c>
      <c r="O111" s="182">
        <f t="shared" si="1"/>
        <v>3.806293748185559</v>
      </c>
    </row>
    <row r="112" spans="2:15" x14ac:dyDescent="0.2">
      <c r="B112" s="69" t="s">
        <v>135</v>
      </c>
      <c r="C112" s="209">
        <v>5320.5</v>
      </c>
      <c r="D112" s="209">
        <v>5154.7</v>
      </c>
      <c r="E112" s="209">
        <v>6306.7</v>
      </c>
      <c r="F112" s="209">
        <v>5697.6</v>
      </c>
      <c r="G112" s="209">
        <v>3869.5</v>
      </c>
      <c r="H112" s="209">
        <v>4821.1000000000004</v>
      </c>
      <c r="I112" s="209">
        <v>5784.3</v>
      </c>
      <c r="J112" s="209">
        <v>6247.4</v>
      </c>
      <c r="K112" s="209">
        <v>5016.8</v>
      </c>
      <c r="L112" s="182">
        <f t="shared" si="0"/>
        <v>-0.1969779428242148</v>
      </c>
      <c r="O112" s="182">
        <f t="shared" si="1"/>
        <v>23.117935200844205</v>
      </c>
    </row>
    <row r="113" spans="2:15" x14ac:dyDescent="0.2">
      <c r="B113" s="69" t="s">
        <v>134</v>
      </c>
      <c r="C113" s="209">
        <v>133.30000000000001</v>
      </c>
      <c r="D113" s="209">
        <v>111.1</v>
      </c>
      <c r="E113" s="209">
        <v>136</v>
      </c>
      <c r="F113" s="209">
        <v>131</v>
      </c>
      <c r="G113" s="209">
        <v>144.19999999999999</v>
      </c>
      <c r="H113" s="209">
        <v>157.80000000000001</v>
      </c>
      <c r="I113" s="209">
        <v>174</v>
      </c>
      <c r="J113" s="209">
        <v>166.2</v>
      </c>
      <c r="K113" s="209">
        <v>196.3</v>
      </c>
      <c r="L113" s="182">
        <f t="shared" si="0"/>
        <v>0.1811070998796632</v>
      </c>
      <c r="O113" s="182">
        <f t="shared" si="1"/>
        <v>0.90457077817049059</v>
      </c>
    </row>
    <row r="114" spans="2:15" x14ac:dyDescent="0.2">
      <c r="B114" s="69" t="s">
        <v>133</v>
      </c>
      <c r="C114" s="209">
        <v>31.9</v>
      </c>
      <c r="D114" s="209">
        <v>20.32</v>
      </c>
      <c r="E114" s="209">
        <v>23.65</v>
      </c>
      <c r="F114" s="209">
        <v>28.07</v>
      </c>
      <c r="G114" s="209">
        <v>55.9</v>
      </c>
      <c r="H114" s="209">
        <v>58.74</v>
      </c>
      <c r="I114" s="209">
        <v>49.23</v>
      </c>
      <c r="J114" s="209">
        <v>34.21</v>
      </c>
      <c r="K114" s="209">
        <v>39.94</v>
      </c>
      <c r="L114" s="182">
        <f t="shared" si="0"/>
        <v>0.1674948845366851</v>
      </c>
      <c r="O114" s="182">
        <f t="shared" si="1"/>
        <v>0.18404766622582472</v>
      </c>
    </row>
    <row r="115" spans="2:15" x14ac:dyDescent="0.2">
      <c r="B115" s="69" t="s">
        <v>132</v>
      </c>
      <c r="C115" s="209">
        <v>24.73</v>
      </c>
      <c r="D115" s="209">
        <v>35.450000000000003</v>
      </c>
      <c r="E115" s="209">
        <v>37.22</v>
      </c>
      <c r="F115" s="209">
        <v>39.72</v>
      </c>
      <c r="G115" s="209">
        <v>4.76</v>
      </c>
      <c r="H115" s="209">
        <v>1.1599999999999999</v>
      </c>
      <c r="I115" s="209">
        <v>0.83</v>
      </c>
      <c r="J115" s="209">
        <v>1.38</v>
      </c>
      <c r="K115" s="209">
        <v>3.06</v>
      </c>
      <c r="L115" s="182">
        <f t="shared" si="0"/>
        <v>1.2173913043478264</v>
      </c>
      <c r="O115" s="182">
        <f t="shared" si="1"/>
        <v>1.4100797662769745E-2</v>
      </c>
    </row>
    <row r="116" spans="2:15" x14ac:dyDescent="0.2">
      <c r="B116" s="69" t="s">
        <v>131</v>
      </c>
      <c r="C116" s="209">
        <v>34.700000000000003</v>
      </c>
      <c r="D116" s="209">
        <v>20.8</v>
      </c>
      <c r="E116" s="209">
        <v>34.700000000000003</v>
      </c>
      <c r="F116" s="209">
        <v>35.82</v>
      </c>
      <c r="G116" s="209">
        <v>63.9</v>
      </c>
      <c r="H116" s="209">
        <v>53.45</v>
      </c>
      <c r="I116" s="209">
        <v>112.93</v>
      </c>
      <c r="J116" s="209">
        <v>104.26</v>
      </c>
      <c r="K116" s="209">
        <v>149.19999999999999</v>
      </c>
      <c r="L116" s="182">
        <f t="shared" si="0"/>
        <v>0.43103779014003435</v>
      </c>
      <c r="O116" s="182">
        <f t="shared" si="1"/>
        <v>0.68752908865530915</v>
      </c>
    </row>
    <row r="117" spans="2:15" x14ac:dyDescent="0.2">
      <c r="B117" s="69" t="s">
        <v>130</v>
      </c>
      <c r="C117" s="209">
        <v>4683.8</v>
      </c>
      <c r="D117" s="209">
        <v>4719.1000000000004</v>
      </c>
      <c r="E117" s="209">
        <v>5584.1</v>
      </c>
      <c r="F117" s="209">
        <v>4815.5200000000004</v>
      </c>
      <c r="G117" s="209">
        <v>5369.01</v>
      </c>
      <c r="H117" s="209">
        <v>5483.13</v>
      </c>
      <c r="I117" s="209">
        <v>4370.08</v>
      </c>
      <c r="J117" s="209">
        <v>5509.81</v>
      </c>
      <c r="K117" s="209">
        <v>5307.17</v>
      </c>
      <c r="L117" s="182">
        <f t="shared" si="0"/>
        <v>-3.6778037718179085E-2</v>
      </c>
      <c r="O117" s="182">
        <f t="shared" si="1"/>
        <v>24.45599030454958</v>
      </c>
    </row>
    <row r="118" spans="2:15" x14ac:dyDescent="0.2">
      <c r="B118" s="69" t="s">
        <v>129</v>
      </c>
      <c r="C118" s="209">
        <v>39.33</v>
      </c>
      <c r="D118" s="209">
        <v>62.9</v>
      </c>
      <c r="E118" s="209">
        <v>80.400000000000006</v>
      </c>
      <c r="F118" s="209">
        <v>33.049999999999997</v>
      </c>
      <c r="G118" s="209">
        <v>49.48</v>
      </c>
      <c r="H118" s="209">
        <v>26.41</v>
      </c>
      <c r="I118" s="209">
        <v>47.83</v>
      </c>
      <c r="J118" s="209">
        <v>71.23</v>
      </c>
      <c r="K118" s="209">
        <v>56.78</v>
      </c>
      <c r="L118" s="182">
        <f t="shared" si="0"/>
        <v>-0.2028639618138425</v>
      </c>
      <c r="O118" s="182">
        <f t="shared" si="1"/>
        <v>0.26164813440917195</v>
      </c>
    </row>
    <row r="119" spans="2:15" x14ac:dyDescent="0.2">
      <c r="B119" s="69" t="s">
        <v>128</v>
      </c>
      <c r="C119" s="209">
        <v>14.6</v>
      </c>
      <c r="D119" s="209">
        <v>28.1</v>
      </c>
      <c r="E119" s="209">
        <v>50.7</v>
      </c>
      <c r="F119" s="209">
        <v>50.27</v>
      </c>
      <c r="G119" s="209">
        <v>44.23</v>
      </c>
      <c r="H119" s="209">
        <v>25.19</v>
      </c>
      <c r="I119" s="209">
        <v>40.24</v>
      </c>
      <c r="J119" s="209">
        <v>41.63</v>
      </c>
      <c r="K119" s="209">
        <v>28.07</v>
      </c>
      <c r="L119" s="182">
        <f t="shared" si="0"/>
        <v>-0.32572663944270963</v>
      </c>
      <c r="O119" s="182">
        <f t="shared" si="1"/>
        <v>0.12934947398494992</v>
      </c>
    </row>
    <row r="120" spans="2:15" x14ac:dyDescent="0.2">
      <c r="B120" s="69" t="s">
        <v>127</v>
      </c>
      <c r="C120" s="209">
        <v>0</v>
      </c>
      <c r="D120" s="209">
        <v>0</v>
      </c>
      <c r="E120" s="209">
        <v>0</v>
      </c>
      <c r="F120" s="209">
        <v>0</v>
      </c>
      <c r="G120" s="209">
        <v>0</v>
      </c>
      <c r="H120" s="209">
        <v>0</v>
      </c>
      <c r="I120" s="209">
        <v>0</v>
      </c>
      <c r="J120" s="209">
        <v>0</v>
      </c>
      <c r="K120" s="209">
        <v>0</v>
      </c>
      <c r="L120" s="182" t="e">
        <f t="shared" si="0"/>
        <v>#DIV/0!</v>
      </c>
      <c r="O120" s="182">
        <f t="shared" si="1"/>
        <v>0</v>
      </c>
    </row>
    <row r="121" spans="2:15" x14ac:dyDescent="0.2">
      <c r="B121" s="69" t="s">
        <v>126</v>
      </c>
      <c r="C121" s="209">
        <v>211.7</v>
      </c>
      <c r="D121" s="209">
        <v>204.7</v>
      </c>
      <c r="E121" s="209">
        <v>208.5</v>
      </c>
      <c r="F121" s="209">
        <v>226.3</v>
      </c>
      <c r="G121" s="209">
        <v>220.1</v>
      </c>
      <c r="H121" s="209">
        <v>303.89999999999998</v>
      </c>
      <c r="I121" s="209">
        <v>299.10000000000002</v>
      </c>
      <c r="J121" s="209">
        <v>186.4</v>
      </c>
      <c r="K121" s="209">
        <v>293.2</v>
      </c>
      <c r="L121" s="182">
        <f t="shared" si="0"/>
        <v>0.57296137339055786</v>
      </c>
      <c r="O121" s="182">
        <f t="shared" si="1"/>
        <v>1.3510960374915324</v>
      </c>
    </row>
    <row r="122" spans="2:15" x14ac:dyDescent="0.2">
      <c r="B122" s="69" t="s">
        <v>125</v>
      </c>
      <c r="C122" s="209">
        <v>311.89999999999998</v>
      </c>
      <c r="D122" s="209">
        <v>330.2</v>
      </c>
      <c r="E122" s="209">
        <v>415.8</v>
      </c>
      <c r="F122" s="209">
        <v>416.7</v>
      </c>
      <c r="G122" s="209">
        <v>484.3</v>
      </c>
      <c r="H122" s="209">
        <v>632.9</v>
      </c>
      <c r="I122" s="209">
        <v>550.6</v>
      </c>
      <c r="J122" s="209">
        <v>501.5</v>
      </c>
      <c r="K122" s="209">
        <v>512.16</v>
      </c>
      <c r="L122" s="182">
        <f t="shared" si="0"/>
        <v>2.1256231306081692E-2</v>
      </c>
      <c r="O122" s="182">
        <f t="shared" si="1"/>
        <v>2.3600864480275008</v>
      </c>
    </row>
    <row r="123" spans="2:15" x14ac:dyDescent="0.2">
      <c r="B123" s="69" t="s">
        <v>124</v>
      </c>
      <c r="C123" s="209">
        <v>18.3</v>
      </c>
      <c r="D123" s="209">
        <v>16.399999999999999</v>
      </c>
      <c r="E123" s="209">
        <v>18.100000000000001</v>
      </c>
      <c r="F123" s="209">
        <v>15.9</v>
      </c>
      <c r="G123" s="209">
        <v>15.57</v>
      </c>
      <c r="H123" s="209">
        <v>15.34</v>
      </c>
      <c r="I123" s="209">
        <v>15.26</v>
      </c>
      <c r="J123" s="209">
        <v>15.71</v>
      </c>
      <c r="K123" s="209">
        <v>13.83</v>
      </c>
      <c r="L123" s="182">
        <f t="shared" si="0"/>
        <v>-0.11966900063653728</v>
      </c>
      <c r="O123" s="182">
        <f t="shared" si="1"/>
        <v>6.3730075711145612E-2</v>
      </c>
    </row>
    <row r="124" spans="2:15" x14ac:dyDescent="0.2">
      <c r="B124" s="69" t="s">
        <v>123</v>
      </c>
      <c r="C124" s="209">
        <v>495.9</v>
      </c>
      <c r="D124" s="209">
        <v>654.70000000000005</v>
      </c>
      <c r="E124" s="209">
        <v>579.4</v>
      </c>
      <c r="F124" s="209">
        <v>530.62</v>
      </c>
      <c r="G124" s="209">
        <v>526.71</v>
      </c>
      <c r="H124" s="209">
        <v>414.64</v>
      </c>
      <c r="I124" s="209">
        <v>532.52</v>
      </c>
      <c r="J124" s="209">
        <v>699.75</v>
      </c>
      <c r="K124" s="209">
        <v>590.44000000000005</v>
      </c>
      <c r="L124" s="182">
        <f t="shared" si="0"/>
        <v>-0.15621293319042506</v>
      </c>
      <c r="O124" s="182">
        <f t="shared" si="1"/>
        <v>2.7208088143809706</v>
      </c>
    </row>
    <row r="125" spans="2:15" x14ac:dyDescent="0.2">
      <c r="B125" s="69" t="s">
        <v>122</v>
      </c>
      <c r="C125" s="209">
        <v>0</v>
      </c>
      <c r="D125" s="209">
        <v>0</v>
      </c>
      <c r="E125" s="209">
        <v>0</v>
      </c>
      <c r="F125" s="209">
        <v>0</v>
      </c>
      <c r="G125" s="209">
        <v>0</v>
      </c>
      <c r="H125" s="209">
        <v>0</v>
      </c>
      <c r="I125" s="209">
        <v>0</v>
      </c>
      <c r="J125" s="209">
        <v>0</v>
      </c>
      <c r="K125" s="209">
        <v>0</v>
      </c>
      <c r="L125" s="182" t="e">
        <f t="shared" si="0"/>
        <v>#DIV/0!</v>
      </c>
      <c r="O125" s="182">
        <f t="shared" si="1"/>
        <v>0</v>
      </c>
    </row>
    <row r="126" spans="2:15" x14ac:dyDescent="0.2">
      <c r="B126" s="69" t="s">
        <v>121</v>
      </c>
      <c r="C126" s="209">
        <v>11.8</v>
      </c>
      <c r="D126" s="209">
        <v>9.5</v>
      </c>
      <c r="E126" s="209">
        <v>12</v>
      </c>
      <c r="F126" s="209">
        <v>11.52</v>
      </c>
      <c r="G126" s="209">
        <v>6.76</v>
      </c>
      <c r="H126" s="209">
        <v>7</v>
      </c>
      <c r="I126" s="209">
        <v>10</v>
      </c>
      <c r="J126" s="209">
        <v>10</v>
      </c>
      <c r="K126" s="209">
        <v>8.85</v>
      </c>
      <c r="L126" s="182">
        <f t="shared" si="0"/>
        <v>-0.11500000000000003</v>
      </c>
      <c r="O126" s="182">
        <f t="shared" si="1"/>
        <v>4.0781718730559559E-2</v>
      </c>
    </row>
    <row r="127" spans="2:15" x14ac:dyDescent="0.2">
      <c r="B127" s="69" t="s">
        <v>120</v>
      </c>
      <c r="C127" s="209">
        <v>144.69999999999999</v>
      </c>
      <c r="D127" s="209">
        <v>174.6</v>
      </c>
      <c r="E127" s="209">
        <v>171.1</v>
      </c>
      <c r="F127" s="209">
        <v>170.58</v>
      </c>
      <c r="G127" s="209">
        <v>179.67</v>
      </c>
      <c r="H127" s="209">
        <v>148.87</v>
      </c>
      <c r="I127" s="209">
        <v>196.83</v>
      </c>
      <c r="J127" s="209">
        <v>198.29</v>
      </c>
      <c r="K127" s="209">
        <v>111.75</v>
      </c>
      <c r="L127" s="182">
        <f t="shared" si="0"/>
        <v>-0.43643148923294162</v>
      </c>
      <c r="O127" s="182">
        <f t="shared" si="1"/>
        <v>0.51495560091977743</v>
      </c>
    </row>
    <row r="128" spans="2:15" x14ac:dyDescent="0.2">
      <c r="B128" s="69" t="s">
        <v>119</v>
      </c>
      <c r="C128" s="209">
        <v>2129.9</v>
      </c>
      <c r="D128" s="209">
        <v>2105.8000000000002</v>
      </c>
      <c r="E128" s="209">
        <v>2496.8000000000002</v>
      </c>
      <c r="F128" s="209">
        <v>2228.6999999999998</v>
      </c>
      <c r="G128" s="209">
        <v>1861.8</v>
      </c>
      <c r="H128" s="209">
        <v>1865.6</v>
      </c>
      <c r="I128" s="209">
        <v>2677.7</v>
      </c>
      <c r="J128" s="209">
        <v>3275.8</v>
      </c>
      <c r="K128" s="209">
        <v>2700.8</v>
      </c>
      <c r="L128" s="182">
        <f t="shared" si="0"/>
        <v>-0.17552964161426216</v>
      </c>
      <c r="O128" s="182">
        <f t="shared" si="1"/>
        <v>12.445566773728279</v>
      </c>
    </row>
    <row r="129" spans="2:15" x14ac:dyDescent="0.2">
      <c r="B129" s="69" t="s">
        <v>118</v>
      </c>
      <c r="C129" s="209">
        <v>0</v>
      </c>
      <c r="D129" s="209">
        <v>0</v>
      </c>
      <c r="E129" s="209">
        <v>0</v>
      </c>
      <c r="F129" s="209">
        <v>0</v>
      </c>
      <c r="G129" s="209">
        <v>0</v>
      </c>
      <c r="H129" s="209">
        <v>0</v>
      </c>
      <c r="I129" s="209">
        <v>0</v>
      </c>
      <c r="J129" s="209">
        <v>0</v>
      </c>
      <c r="K129" s="209">
        <v>0</v>
      </c>
      <c r="L129" s="182" t="e">
        <f t="shared" si="0"/>
        <v>#DIV/0!</v>
      </c>
      <c r="O129" s="182">
        <f t="shared" si="1"/>
        <v>0</v>
      </c>
    </row>
    <row r="130" spans="2:15" x14ac:dyDescent="0.2">
      <c r="B130" s="69" t="s">
        <v>117</v>
      </c>
      <c r="C130" s="209">
        <v>361.5</v>
      </c>
      <c r="D130" s="209">
        <v>673.03</v>
      </c>
      <c r="E130" s="209">
        <v>569.61</v>
      </c>
      <c r="F130" s="209">
        <v>943.03</v>
      </c>
      <c r="G130" s="209">
        <v>738.97</v>
      </c>
      <c r="H130" s="209">
        <v>157.51</v>
      </c>
      <c r="I130" s="209">
        <v>666.1</v>
      </c>
      <c r="J130" s="209">
        <v>1059.1199999999999</v>
      </c>
      <c r="K130" s="209">
        <v>919.47</v>
      </c>
      <c r="L130" s="182">
        <f t="shared" si="0"/>
        <v>-0.13185474733741206</v>
      </c>
      <c r="O130" s="182">
        <f t="shared" si="1"/>
        <v>4.2370132114336272</v>
      </c>
    </row>
    <row r="131" spans="2:15" x14ac:dyDescent="0.2">
      <c r="B131" s="69" t="s">
        <v>116</v>
      </c>
      <c r="C131" s="209">
        <v>14.74</v>
      </c>
      <c r="D131" s="209">
        <v>10.95</v>
      </c>
      <c r="E131" s="209">
        <v>9.85</v>
      </c>
      <c r="F131" s="209">
        <v>15.52</v>
      </c>
      <c r="G131" s="209">
        <v>13.95</v>
      </c>
      <c r="H131" s="209">
        <v>16.690000000000001</v>
      </c>
      <c r="I131" s="209">
        <v>15.11</v>
      </c>
      <c r="J131" s="209">
        <v>19.88</v>
      </c>
      <c r="K131" s="209">
        <v>3.64</v>
      </c>
      <c r="L131" s="182">
        <f t="shared" si="0"/>
        <v>-0.81690140845070414</v>
      </c>
      <c r="O131" s="182">
        <f t="shared" si="1"/>
        <v>1.6773497873360091E-2</v>
      </c>
    </row>
    <row r="132" spans="2:15" x14ac:dyDescent="0.2">
      <c r="B132" s="69" t="s">
        <v>115</v>
      </c>
      <c r="C132" s="209">
        <v>321.10000000000002</v>
      </c>
      <c r="D132" s="209">
        <v>424.4</v>
      </c>
      <c r="E132" s="209">
        <v>386.7</v>
      </c>
      <c r="F132" s="209">
        <v>322.45</v>
      </c>
      <c r="G132" s="209">
        <v>332.2</v>
      </c>
      <c r="H132" s="209">
        <v>212.63</v>
      </c>
      <c r="I132" s="209">
        <v>373.96</v>
      </c>
      <c r="J132" s="209">
        <v>448.86</v>
      </c>
      <c r="K132" s="209">
        <v>320.63</v>
      </c>
      <c r="L132" s="182">
        <f t="shared" si="0"/>
        <v>-0.28567927638907459</v>
      </c>
      <c r="O132" s="182">
        <f t="shared" si="1"/>
        <v>1.4774963250372104</v>
      </c>
    </row>
    <row r="133" spans="2:15" x14ac:dyDescent="0.2">
      <c r="B133" s="69" t="s">
        <v>114</v>
      </c>
      <c r="C133" s="209">
        <v>113.6</v>
      </c>
      <c r="D133" s="209">
        <v>88.9</v>
      </c>
      <c r="E133" s="209">
        <v>139.80000000000001</v>
      </c>
      <c r="F133" s="209">
        <v>178.5</v>
      </c>
      <c r="G133" s="209">
        <v>115.1</v>
      </c>
      <c r="H133" s="209">
        <v>73.8</v>
      </c>
      <c r="I133" s="209">
        <v>79.7</v>
      </c>
      <c r="J133" s="209">
        <v>62.1</v>
      </c>
      <c r="K133" s="209">
        <v>85.3</v>
      </c>
      <c r="L133" s="182">
        <f t="shared" si="0"/>
        <v>0.3735909822866344</v>
      </c>
      <c r="O133" s="182">
        <f t="shared" si="1"/>
        <v>0.39307125510923507</v>
      </c>
    </row>
    <row r="134" spans="2:15" x14ac:dyDescent="0.2">
      <c r="B134" s="69" t="s">
        <v>113</v>
      </c>
      <c r="C134" s="209">
        <v>222.4</v>
      </c>
      <c r="D134" s="209">
        <v>259.39999999999998</v>
      </c>
      <c r="E134" s="209">
        <v>298.5</v>
      </c>
      <c r="F134" s="209">
        <v>279.60000000000002</v>
      </c>
      <c r="G134" s="209">
        <v>250.4</v>
      </c>
      <c r="H134" s="209">
        <v>321.89999999999998</v>
      </c>
      <c r="I134" s="209">
        <v>331.5</v>
      </c>
      <c r="J134" s="209">
        <v>325.39999999999998</v>
      </c>
      <c r="K134" s="209">
        <v>359.3</v>
      </c>
      <c r="L134" s="182">
        <f t="shared" si="0"/>
        <v>0.10417947141979114</v>
      </c>
      <c r="O134" s="182">
        <f t="shared" si="1"/>
        <v>1.6556916994226045</v>
      </c>
    </row>
    <row r="135" spans="2:15" x14ac:dyDescent="0.2">
      <c r="B135" s="69" t="s">
        <v>112</v>
      </c>
      <c r="C135" s="209">
        <v>2108.1</v>
      </c>
      <c r="D135" s="209">
        <v>1973.2</v>
      </c>
      <c r="E135" s="209">
        <v>1912</v>
      </c>
      <c r="F135" s="209">
        <v>2230</v>
      </c>
      <c r="G135" s="209">
        <v>2758</v>
      </c>
      <c r="H135" s="209">
        <v>2557</v>
      </c>
      <c r="I135" s="209">
        <v>2128</v>
      </c>
      <c r="J135" s="209">
        <v>2460</v>
      </c>
      <c r="K135" s="209">
        <v>2542</v>
      </c>
      <c r="L135" s="182">
        <f t="shared" si="0"/>
        <v>3.3333333333333333E-2</v>
      </c>
      <c r="O135" s="182">
        <f t="shared" si="1"/>
        <v>11.713799888483887</v>
      </c>
    </row>
    <row r="137" spans="2:15" x14ac:dyDescent="0.2">
      <c r="B137" s="66" t="s">
        <v>111</v>
      </c>
    </row>
    <row r="138" spans="2:15" x14ac:dyDescent="0.2">
      <c r="B138" s="66" t="s">
        <v>110</v>
      </c>
      <c r="C138" s="66" t="s">
        <v>109</v>
      </c>
    </row>
    <row r="143" spans="2:15" x14ac:dyDescent="0.2">
      <c r="B143" s="66" t="s">
        <v>213</v>
      </c>
    </row>
    <row r="145" spans="2:15" x14ac:dyDescent="0.2">
      <c r="B145" s="66" t="s">
        <v>155</v>
      </c>
      <c r="C145" s="67">
        <v>42665.084363425922</v>
      </c>
    </row>
    <row r="146" spans="2:15" x14ac:dyDescent="0.2">
      <c r="B146" s="66" t="s">
        <v>154</v>
      </c>
      <c r="C146" s="67">
        <v>42665.524498252315</v>
      </c>
    </row>
    <row r="147" spans="2:15" x14ac:dyDescent="0.2">
      <c r="B147" s="66" t="s">
        <v>153</v>
      </c>
      <c r="C147" s="66" t="s">
        <v>152</v>
      </c>
    </row>
    <row r="149" spans="2:15" x14ac:dyDescent="0.2">
      <c r="B149" s="66" t="s">
        <v>148</v>
      </c>
      <c r="C149" s="66" t="s">
        <v>147</v>
      </c>
    </row>
    <row r="150" spans="2:15" x14ac:dyDescent="0.2">
      <c r="B150" s="66" t="s">
        <v>214</v>
      </c>
      <c r="C150" s="66" t="s">
        <v>161</v>
      </c>
    </row>
    <row r="152" spans="2:15" x14ac:dyDescent="0.2">
      <c r="B152" s="69" t="s">
        <v>146</v>
      </c>
      <c r="C152" s="69" t="s">
        <v>145</v>
      </c>
      <c r="D152" s="69" t="s">
        <v>100</v>
      </c>
      <c r="E152" s="69" t="s">
        <v>101</v>
      </c>
      <c r="F152" s="69" t="s">
        <v>144</v>
      </c>
      <c r="G152" s="69" t="s">
        <v>143</v>
      </c>
      <c r="H152" s="69" t="s">
        <v>142</v>
      </c>
      <c r="I152" s="69" t="s">
        <v>141</v>
      </c>
      <c r="J152" s="69" t="s">
        <v>198</v>
      </c>
      <c r="K152" s="69" t="s">
        <v>216</v>
      </c>
    </row>
    <row r="153" spans="2:15" x14ac:dyDescent="0.2">
      <c r="B153" s="69" t="s">
        <v>140</v>
      </c>
      <c r="C153" s="209">
        <f>4876.28/100</f>
        <v>48.762799999999999</v>
      </c>
      <c r="D153" s="209">
        <f>7222.05/100</f>
        <v>72.220500000000001</v>
      </c>
      <c r="E153" s="209">
        <f>7031.31/100</f>
        <v>70.313100000000006</v>
      </c>
      <c r="F153" s="209">
        <f>7064.91/100</f>
        <v>70.649100000000004</v>
      </c>
      <c r="G153" s="209">
        <f>8659.43/100</f>
        <v>86.594300000000004</v>
      </c>
      <c r="H153" s="209">
        <f>7219.55/100</f>
        <v>72.195499999999996</v>
      </c>
      <c r="I153" s="209">
        <f>9518.63/100</f>
        <v>95.186299999999989</v>
      </c>
      <c r="J153" s="209">
        <f>9254.04/100</f>
        <v>92.540400000000005</v>
      </c>
      <c r="K153" s="209">
        <f>7885.06/100</f>
        <v>78.8506</v>
      </c>
      <c r="L153" s="182">
        <f>(K153-J153)/J153</f>
        <v>-0.14793322700139619</v>
      </c>
      <c r="M153" s="156">
        <f>AVERAGE(F153:J153)</f>
        <v>83.433119999999988</v>
      </c>
      <c r="N153" s="182">
        <f>(K153-M153)/M153</f>
        <v>-5.4924471241156854E-2</v>
      </c>
    </row>
    <row r="154" spans="2:15" x14ac:dyDescent="0.2">
      <c r="B154" s="69" t="s">
        <v>139</v>
      </c>
      <c r="C154" s="209">
        <v>0</v>
      </c>
      <c r="D154" s="209">
        <v>0</v>
      </c>
      <c r="E154" s="209">
        <v>0</v>
      </c>
      <c r="F154" s="209">
        <v>0</v>
      </c>
      <c r="G154" s="209">
        <v>0</v>
      </c>
      <c r="H154" s="209">
        <v>0</v>
      </c>
      <c r="I154" s="209">
        <v>0</v>
      </c>
      <c r="J154" s="209">
        <v>0</v>
      </c>
      <c r="K154" s="209">
        <v>0</v>
      </c>
      <c r="L154" s="182" t="e">
        <f t="shared" ref="L154:L181" si="2">(K154-J154)/J154</f>
        <v>#DIV/0!</v>
      </c>
      <c r="O154" s="182">
        <f t="shared" ref="O154:O181" si="3">K154/K$153</f>
        <v>0</v>
      </c>
    </row>
    <row r="155" spans="2:15" x14ac:dyDescent="0.2">
      <c r="B155" s="69" t="s">
        <v>138</v>
      </c>
      <c r="C155" s="209">
        <v>564.4</v>
      </c>
      <c r="D155" s="209">
        <v>1300.7</v>
      </c>
      <c r="E155" s="209">
        <v>1318</v>
      </c>
      <c r="F155" s="209">
        <v>1536.32</v>
      </c>
      <c r="G155" s="209">
        <v>1439.7</v>
      </c>
      <c r="H155" s="209">
        <v>1387.8</v>
      </c>
      <c r="I155" s="209">
        <v>1974.43</v>
      </c>
      <c r="J155" s="209">
        <v>2010.67</v>
      </c>
      <c r="K155" s="209">
        <v>1699.23</v>
      </c>
      <c r="L155" s="182">
        <f t="shared" si="2"/>
        <v>-0.15489364241770159</v>
      </c>
      <c r="O155" s="182">
        <f t="shared" si="3"/>
        <v>21.549994546648978</v>
      </c>
    </row>
    <row r="156" spans="2:15" x14ac:dyDescent="0.2">
      <c r="B156" s="69" t="s">
        <v>137</v>
      </c>
      <c r="C156" s="209">
        <v>52</v>
      </c>
      <c r="D156" s="209">
        <v>60.9</v>
      </c>
      <c r="E156" s="209">
        <v>61</v>
      </c>
      <c r="F156" s="209">
        <v>57.36</v>
      </c>
      <c r="G156" s="209">
        <v>70.900000000000006</v>
      </c>
      <c r="H156" s="209">
        <v>56.94</v>
      </c>
      <c r="I156" s="209">
        <v>46.8</v>
      </c>
      <c r="J156" s="209">
        <v>42.31</v>
      </c>
      <c r="K156" s="209">
        <v>31.62</v>
      </c>
      <c r="L156" s="182">
        <f t="shared" si="2"/>
        <v>-0.25265894587567955</v>
      </c>
      <c r="O156" s="182">
        <f t="shared" si="3"/>
        <v>0.40101153320329841</v>
      </c>
    </row>
    <row r="157" spans="2:15" x14ac:dyDescent="0.2">
      <c r="B157" s="69" t="s">
        <v>136</v>
      </c>
      <c r="C157" s="209">
        <v>0</v>
      </c>
      <c r="D157" s="209">
        <v>0</v>
      </c>
      <c r="E157" s="209">
        <v>0</v>
      </c>
      <c r="F157" s="209">
        <v>0</v>
      </c>
      <c r="G157" s="209">
        <v>0</v>
      </c>
      <c r="H157" s="209">
        <v>0</v>
      </c>
      <c r="I157" s="209">
        <v>0</v>
      </c>
      <c r="J157" s="209">
        <v>0</v>
      </c>
      <c r="K157" s="209">
        <v>0</v>
      </c>
      <c r="L157" s="182" t="e">
        <f t="shared" si="2"/>
        <v>#DIV/0!</v>
      </c>
      <c r="O157" s="182">
        <f t="shared" si="3"/>
        <v>0</v>
      </c>
    </row>
    <row r="158" spans="2:15" x14ac:dyDescent="0.2">
      <c r="B158" s="69" t="s">
        <v>135</v>
      </c>
      <c r="C158" s="209">
        <v>50.9</v>
      </c>
      <c r="D158" s="209">
        <v>48.9</v>
      </c>
      <c r="E158" s="209">
        <v>56.9</v>
      </c>
      <c r="F158" s="209">
        <v>47.24</v>
      </c>
      <c r="G158" s="209">
        <v>53.2</v>
      </c>
      <c r="H158" s="209">
        <v>62.8</v>
      </c>
      <c r="I158" s="209">
        <v>46.1</v>
      </c>
      <c r="J158" s="209">
        <v>46</v>
      </c>
      <c r="K158" s="209">
        <v>35.299999999999997</v>
      </c>
      <c r="L158" s="182">
        <f t="shared" si="2"/>
        <v>-0.23260869565217399</v>
      </c>
      <c r="O158" s="182">
        <f t="shared" si="3"/>
        <v>0.44768207217193018</v>
      </c>
    </row>
    <row r="159" spans="2:15" x14ac:dyDescent="0.2">
      <c r="B159" s="69" t="s">
        <v>134</v>
      </c>
      <c r="C159" s="209">
        <v>0</v>
      </c>
      <c r="D159" s="209">
        <v>0</v>
      </c>
      <c r="E159" s="209">
        <v>0</v>
      </c>
      <c r="F159" s="209">
        <v>0</v>
      </c>
      <c r="G159" s="209">
        <v>0</v>
      </c>
      <c r="H159" s="209">
        <v>0</v>
      </c>
      <c r="I159" s="209">
        <v>0</v>
      </c>
      <c r="J159" s="209">
        <v>0</v>
      </c>
      <c r="K159" s="209">
        <v>0</v>
      </c>
      <c r="L159" s="182" t="e">
        <f t="shared" si="2"/>
        <v>#DIV/0!</v>
      </c>
      <c r="O159" s="182">
        <f t="shared" si="3"/>
        <v>0</v>
      </c>
    </row>
    <row r="160" spans="2:15" x14ac:dyDescent="0.2">
      <c r="B160" s="69" t="s">
        <v>133</v>
      </c>
      <c r="C160" s="209">
        <v>0</v>
      </c>
      <c r="D160" s="209">
        <v>0</v>
      </c>
      <c r="E160" s="209">
        <v>0</v>
      </c>
      <c r="F160" s="209">
        <v>0</v>
      </c>
      <c r="G160" s="209">
        <v>0</v>
      </c>
      <c r="H160" s="209">
        <v>0</v>
      </c>
      <c r="I160" s="209">
        <v>0</v>
      </c>
      <c r="J160" s="209">
        <v>0</v>
      </c>
      <c r="K160" s="209">
        <v>0</v>
      </c>
      <c r="L160" s="182" t="e">
        <f t="shared" si="2"/>
        <v>#DIV/0!</v>
      </c>
      <c r="O160" s="182">
        <f t="shared" si="3"/>
        <v>0</v>
      </c>
    </row>
    <row r="161" spans="2:15" x14ac:dyDescent="0.2">
      <c r="B161" s="69" t="s">
        <v>132</v>
      </c>
      <c r="C161" s="209">
        <v>16.88</v>
      </c>
      <c r="D161" s="209">
        <v>15.29</v>
      </c>
      <c r="E161" s="209">
        <v>28.02</v>
      </c>
      <c r="F161" s="209">
        <v>204.13</v>
      </c>
      <c r="G161" s="209">
        <v>300.60000000000002</v>
      </c>
      <c r="H161" s="209">
        <v>220.17</v>
      </c>
      <c r="I161" s="209">
        <v>510.95</v>
      </c>
      <c r="J161" s="209">
        <v>218.01</v>
      </c>
      <c r="K161" s="209">
        <v>214.89</v>
      </c>
      <c r="L161" s="182">
        <f t="shared" si="2"/>
        <v>-1.4311270125223634E-2</v>
      </c>
      <c r="O161" s="182">
        <f t="shared" si="3"/>
        <v>2.7252804671112201</v>
      </c>
    </row>
    <row r="162" spans="2:15" x14ac:dyDescent="0.2">
      <c r="B162" s="69" t="s">
        <v>131</v>
      </c>
      <c r="C162" s="209">
        <v>733.2</v>
      </c>
      <c r="D162" s="209">
        <v>872.7</v>
      </c>
      <c r="E162" s="209">
        <v>869.5</v>
      </c>
      <c r="F162" s="209">
        <v>846.65</v>
      </c>
      <c r="G162" s="209">
        <v>1090.17</v>
      </c>
      <c r="H162" s="209">
        <v>642.02</v>
      </c>
      <c r="I162" s="209">
        <v>1038.07</v>
      </c>
      <c r="J162" s="209">
        <v>952.99</v>
      </c>
      <c r="K162" s="209">
        <v>769.2</v>
      </c>
      <c r="L162" s="182">
        <f t="shared" si="2"/>
        <v>-0.19285616848025683</v>
      </c>
      <c r="O162" s="182">
        <f t="shared" si="3"/>
        <v>9.7551572213781519</v>
      </c>
    </row>
    <row r="163" spans="2:15" x14ac:dyDescent="0.2">
      <c r="B163" s="69" t="s">
        <v>130</v>
      </c>
      <c r="C163" s="209">
        <v>1307.9000000000001</v>
      </c>
      <c r="D163" s="209">
        <v>1608</v>
      </c>
      <c r="E163" s="209">
        <v>1703.9</v>
      </c>
      <c r="F163" s="209">
        <v>1635.59</v>
      </c>
      <c r="G163" s="209">
        <v>1880.7</v>
      </c>
      <c r="H163" s="209">
        <v>1575.13</v>
      </c>
      <c r="I163" s="209">
        <v>1582.45</v>
      </c>
      <c r="J163" s="209">
        <v>1559.14</v>
      </c>
      <c r="K163" s="209">
        <v>1185.77</v>
      </c>
      <c r="L163" s="182">
        <f t="shared" si="2"/>
        <v>-0.23947176007286075</v>
      </c>
      <c r="O163" s="182">
        <f t="shared" si="3"/>
        <v>15.038186139357215</v>
      </c>
    </row>
    <row r="164" spans="2:15" x14ac:dyDescent="0.2">
      <c r="B164" s="69" t="s">
        <v>129</v>
      </c>
      <c r="C164" s="209">
        <v>54.3</v>
      </c>
      <c r="D164" s="209">
        <v>119.9</v>
      </c>
      <c r="E164" s="209">
        <v>82.1</v>
      </c>
      <c r="F164" s="209">
        <v>61.79</v>
      </c>
      <c r="G164" s="209">
        <v>84.96</v>
      </c>
      <c r="H164" s="209">
        <v>90.02</v>
      </c>
      <c r="I164" s="209">
        <v>130.58000000000001</v>
      </c>
      <c r="J164" s="209">
        <v>99.49</v>
      </c>
      <c r="K164" s="209">
        <v>94.08</v>
      </c>
      <c r="L164" s="182">
        <f t="shared" si="2"/>
        <v>-5.4377324354206419E-2</v>
      </c>
      <c r="O164" s="182">
        <f t="shared" si="3"/>
        <v>1.1931424745024135</v>
      </c>
    </row>
    <row r="165" spans="2:15" x14ac:dyDescent="0.2">
      <c r="B165" s="69" t="s">
        <v>128</v>
      </c>
      <c r="C165" s="209">
        <v>277.39999999999998</v>
      </c>
      <c r="D165" s="209">
        <v>261.3</v>
      </c>
      <c r="E165" s="209">
        <v>280.2</v>
      </c>
      <c r="F165" s="209">
        <v>212.9</v>
      </c>
      <c r="G165" s="209">
        <v>274.42</v>
      </c>
      <c r="H165" s="209">
        <v>185.49</v>
      </c>
      <c r="I165" s="209">
        <v>285.23</v>
      </c>
      <c r="J165" s="209">
        <v>250.38</v>
      </c>
      <c r="K165" s="209">
        <v>248.01</v>
      </c>
      <c r="L165" s="182">
        <f t="shared" si="2"/>
        <v>-9.465612269350606E-3</v>
      </c>
      <c r="O165" s="182">
        <f t="shared" si="3"/>
        <v>3.1453153178289068</v>
      </c>
    </row>
    <row r="166" spans="2:15" x14ac:dyDescent="0.2">
      <c r="B166" s="69" t="s">
        <v>127</v>
      </c>
      <c r="C166" s="209">
        <v>0</v>
      </c>
      <c r="D166" s="209">
        <v>0</v>
      </c>
      <c r="E166" s="209">
        <v>0</v>
      </c>
      <c r="F166" s="209">
        <v>0</v>
      </c>
      <c r="G166" s="209">
        <v>0</v>
      </c>
      <c r="H166" s="209">
        <v>0</v>
      </c>
      <c r="I166" s="209">
        <v>0</v>
      </c>
      <c r="J166" s="209">
        <v>0</v>
      </c>
      <c r="K166" s="209">
        <v>0</v>
      </c>
      <c r="L166" s="182" t="e">
        <f t="shared" si="2"/>
        <v>#DIV/0!</v>
      </c>
      <c r="O166" s="182">
        <f t="shared" si="3"/>
        <v>0</v>
      </c>
    </row>
    <row r="167" spans="2:15" x14ac:dyDescent="0.2">
      <c r="B167" s="69" t="s">
        <v>126</v>
      </c>
      <c r="C167" s="209">
        <v>0</v>
      </c>
      <c r="D167" s="209">
        <v>0</v>
      </c>
      <c r="E167" s="209">
        <v>0</v>
      </c>
      <c r="F167" s="209">
        <v>0</v>
      </c>
      <c r="G167" s="209">
        <v>0</v>
      </c>
      <c r="H167" s="209">
        <v>0</v>
      </c>
      <c r="I167" s="209">
        <v>0</v>
      </c>
      <c r="J167" s="209">
        <v>0</v>
      </c>
      <c r="K167" s="209">
        <v>0</v>
      </c>
      <c r="L167" s="182" t="e">
        <f t="shared" si="2"/>
        <v>#DIV/0!</v>
      </c>
      <c r="O167" s="182">
        <f t="shared" si="3"/>
        <v>0</v>
      </c>
    </row>
    <row r="168" spans="2:15" x14ac:dyDescent="0.2">
      <c r="B168" s="69" t="s">
        <v>125</v>
      </c>
      <c r="C168" s="209">
        <v>0</v>
      </c>
      <c r="D168" s="209">
        <v>0</v>
      </c>
      <c r="E168" s="209">
        <v>0</v>
      </c>
      <c r="F168" s="209">
        <v>0</v>
      </c>
      <c r="G168" s="209">
        <v>0</v>
      </c>
      <c r="H168" s="209">
        <v>0</v>
      </c>
      <c r="I168" s="209">
        <v>0</v>
      </c>
      <c r="J168" s="209">
        <v>0</v>
      </c>
      <c r="K168" s="209">
        <v>0</v>
      </c>
      <c r="L168" s="182" t="e">
        <f t="shared" si="2"/>
        <v>#DIV/0!</v>
      </c>
      <c r="O168" s="182">
        <f t="shared" si="3"/>
        <v>0</v>
      </c>
    </row>
    <row r="169" spans="2:15" x14ac:dyDescent="0.2">
      <c r="B169" s="69" t="s">
        <v>124</v>
      </c>
      <c r="C169" s="210" t="s">
        <v>110</v>
      </c>
      <c r="D169" s="210" t="s">
        <v>110</v>
      </c>
      <c r="E169" s="210" t="s">
        <v>110</v>
      </c>
      <c r="F169" s="209">
        <v>0</v>
      </c>
      <c r="G169" s="209">
        <v>0</v>
      </c>
      <c r="H169" s="209">
        <v>0</v>
      </c>
      <c r="I169" s="209">
        <v>0</v>
      </c>
      <c r="J169" s="209">
        <v>0</v>
      </c>
      <c r="K169" s="209">
        <v>0</v>
      </c>
      <c r="L169" s="182" t="e">
        <f t="shared" si="2"/>
        <v>#DIV/0!</v>
      </c>
      <c r="O169" s="182">
        <f t="shared" si="3"/>
        <v>0</v>
      </c>
    </row>
    <row r="170" spans="2:15" x14ac:dyDescent="0.2">
      <c r="B170" s="69" t="s">
        <v>123</v>
      </c>
      <c r="C170" s="209">
        <v>1060.5</v>
      </c>
      <c r="D170" s="209">
        <v>1468.1</v>
      </c>
      <c r="E170" s="209">
        <v>1256.2</v>
      </c>
      <c r="F170" s="209">
        <v>969.72</v>
      </c>
      <c r="G170" s="209">
        <v>1374.78</v>
      </c>
      <c r="H170" s="209">
        <v>1316.55</v>
      </c>
      <c r="I170" s="209">
        <v>1484.37</v>
      </c>
      <c r="J170" s="209">
        <v>1597.25</v>
      </c>
      <c r="K170" s="209">
        <v>1556.98</v>
      </c>
      <c r="L170" s="182">
        <f t="shared" si="2"/>
        <v>-2.5212083268117066E-2</v>
      </c>
      <c r="O170" s="182">
        <f t="shared" si="3"/>
        <v>19.745949935701187</v>
      </c>
    </row>
    <row r="171" spans="2:15" x14ac:dyDescent="0.2">
      <c r="B171" s="69" t="s">
        <v>122</v>
      </c>
      <c r="C171" s="209">
        <v>0</v>
      </c>
      <c r="D171" s="209">
        <v>0</v>
      </c>
      <c r="E171" s="209">
        <v>0</v>
      </c>
      <c r="F171" s="209">
        <v>0</v>
      </c>
      <c r="G171" s="209">
        <v>0</v>
      </c>
      <c r="H171" s="209">
        <v>0</v>
      </c>
      <c r="I171" s="209">
        <v>0</v>
      </c>
      <c r="J171" s="209">
        <v>0</v>
      </c>
      <c r="K171" s="209">
        <v>0</v>
      </c>
      <c r="L171" s="182" t="e">
        <f t="shared" si="2"/>
        <v>#DIV/0!</v>
      </c>
      <c r="O171" s="182">
        <f t="shared" si="3"/>
        <v>0</v>
      </c>
    </row>
    <row r="172" spans="2:15" x14ac:dyDescent="0.2">
      <c r="B172" s="69" t="s">
        <v>121</v>
      </c>
      <c r="C172" s="209">
        <v>0</v>
      </c>
      <c r="D172" s="209">
        <v>0</v>
      </c>
      <c r="E172" s="209">
        <v>0</v>
      </c>
      <c r="F172" s="209">
        <v>0</v>
      </c>
      <c r="G172" s="210" t="s">
        <v>110</v>
      </c>
      <c r="H172" s="209">
        <v>0</v>
      </c>
      <c r="I172" s="209">
        <v>0</v>
      </c>
      <c r="J172" s="209">
        <v>0</v>
      </c>
      <c r="K172" s="209">
        <v>0</v>
      </c>
      <c r="L172" s="182" t="e">
        <f t="shared" si="2"/>
        <v>#DIV/0!</v>
      </c>
      <c r="O172" s="182">
        <f t="shared" si="3"/>
        <v>0</v>
      </c>
    </row>
    <row r="173" spans="2:15" x14ac:dyDescent="0.2">
      <c r="B173" s="69" t="s">
        <v>120</v>
      </c>
      <c r="C173" s="209">
        <v>59.5</v>
      </c>
      <c r="D173" s="209">
        <v>79.7</v>
      </c>
      <c r="E173" s="209">
        <v>71</v>
      </c>
      <c r="F173" s="209">
        <v>66.5</v>
      </c>
      <c r="G173" s="209">
        <v>73.709999999999994</v>
      </c>
      <c r="H173" s="209">
        <v>53.05</v>
      </c>
      <c r="I173" s="209">
        <v>51.29</v>
      </c>
      <c r="J173" s="209">
        <v>57.75</v>
      </c>
      <c r="K173" s="209">
        <v>38.06</v>
      </c>
      <c r="L173" s="182">
        <f t="shared" si="2"/>
        <v>-0.3409523809523809</v>
      </c>
      <c r="O173" s="182">
        <f t="shared" si="3"/>
        <v>0.48268497639840408</v>
      </c>
    </row>
    <row r="174" spans="2:15" x14ac:dyDescent="0.2">
      <c r="B174" s="69" t="s">
        <v>119</v>
      </c>
      <c r="C174" s="209">
        <v>5.7</v>
      </c>
      <c r="D174" s="209">
        <v>4.7</v>
      </c>
      <c r="E174" s="209">
        <v>4.0999999999999996</v>
      </c>
      <c r="F174" s="209">
        <v>4.5</v>
      </c>
      <c r="G174" s="209">
        <v>5.2</v>
      </c>
      <c r="H174" s="209">
        <v>5.7</v>
      </c>
      <c r="I174" s="209">
        <v>4.5999999999999996</v>
      </c>
      <c r="J174" s="209">
        <v>2.2999999999999998</v>
      </c>
      <c r="K174" s="209">
        <v>2.2000000000000002</v>
      </c>
      <c r="L174" s="182">
        <f t="shared" si="2"/>
        <v>-4.3478260869565064E-2</v>
      </c>
      <c r="O174" s="182">
        <f t="shared" si="3"/>
        <v>2.7900865687769023E-2</v>
      </c>
    </row>
    <row r="175" spans="2:15" x14ac:dyDescent="0.2">
      <c r="B175" s="69" t="s">
        <v>118</v>
      </c>
      <c r="C175" s="209">
        <v>14.1</v>
      </c>
      <c r="D175" s="209">
        <v>16.2</v>
      </c>
      <c r="E175" s="209">
        <v>11.46</v>
      </c>
      <c r="F175" s="209">
        <v>7.61</v>
      </c>
      <c r="G175" s="209">
        <v>12.57</v>
      </c>
      <c r="H175" s="209">
        <v>9.6199999999999992</v>
      </c>
      <c r="I175" s="209">
        <v>11.57</v>
      </c>
      <c r="J175" s="209">
        <v>16.43</v>
      </c>
      <c r="K175" s="209">
        <v>24.74</v>
      </c>
      <c r="L175" s="182">
        <f t="shared" si="2"/>
        <v>0.50578210590383443</v>
      </c>
      <c r="O175" s="182">
        <f t="shared" si="3"/>
        <v>0.31375791687063886</v>
      </c>
    </row>
    <row r="176" spans="2:15" x14ac:dyDescent="0.2">
      <c r="B176" s="69" t="s">
        <v>117</v>
      </c>
      <c r="C176" s="209">
        <v>546.91999999999996</v>
      </c>
      <c r="D176" s="209">
        <v>1169.94</v>
      </c>
      <c r="E176" s="209">
        <v>1098.05</v>
      </c>
      <c r="F176" s="209">
        <v>1262.93</v>
      </c>
      <c r="G176" s="209">
        <v>1789.33</v>
      </c>
      <c r="H176" s="209">
        <v>1398.2</v>
      </c>
      <c r="I176" s="209">
        <v>2142.09</v>
      </c>
      <c r="J176" s="209">
        <v>2189.31</v>
      </c>
      <c r="K176" s="209">
        <v>1785.76</v>
      </c>
      <c r="L176" s="182">
        <f t="shared" si="2"/>
        <v>-0.18432748217474912</v>
      </c>
      <c r="O176" s="182">
        <f t="shared" si="3"/>
        <v>22.64738632299564</v>
      </c>
    </row>
    <row r="177" spans="2:15" x14ac:dyDescent="0.2">
      <c r="B177" s="69" t="s">
        <v>116</v>
      </c>
      <c r="C177" s="209">
        <v>0.43</v>
      </c>
      <c r="D177" s="209">
        <v>0.41</v>
      </c>
      <c r="E177" s="209">
        <v>0.33</v>
      </c>
      <c r="F177" s="209">
        <v>0.48</v>
      </c>
      <c r="G177" s="209">
        <v>0.98</v>
      </c>
      <c r="H177" s="209">
        <v>0.87</v>
      </c>
      <c r="I177" s="209">
        <v>0.51</v>
      </c>
      <c r="J177" s="209">
        <v>0.53</v>
      </c>
      <c r="K177" s="209">
        <v>0.57999999999999996</v>
      </c>
      <c r="L177" s="182">
        <f t="shared" si="2"/>
        <v>9.4339622641509302E-2</v>
      </c>
      <c r="O177" s="182">
        <f t="shared" si="3"/>
        <v>7.355682772230014E-3</v>
      </c>
    </row>
    <row r="178" spans="2:15" x14ac:dyDescent="0.2">
      <c r="B178" s="69" t="s">
        <v>115</v>
      </c>
      <c r="C178" s="209">
        <v>132.69999999999999</v>
      </c>
      <c r="D178" s="209">
        <v>192.3</v>
      </c>
      <c r="E178" s="209">
        <v>187.2</v>
      </c>
      <c r="F178" s="209">
        <v>150.33000000000001</v>
      </c>
      <c r="G178" s="209">
        <v>201</v>
      </c>
      <c r="H178" s="209">
        <v>197.23</v>
      </c>
      <c r="I178" s="209">
        <v>195.74</v>
      </c>
      <c r="J178" s="209">
        <v>200.7</v>
      </c>
      <c r="K178" s="209">
        <v>174.29</v>
      </c>
      <c r="L178" s="182">
        <f t="shared" si="2"/>
        <v>-0.13158943697060288</v>
      </c>
      <c r="O178" s="182">
        <f t="shared" si="3"/>
        <v>2.2103826730551193</v>
      </c>
    </row>
    <row r="179" spans="2:15" x14ac:dyDescent="0.2">
      <c r="B179" s="69" t="s">
        <v>114</v>
      </c>
      <c r="C179" s="209">
        <v>0</v>
      </c>
      <c r="D179" s="209">
        <v>0</v>
      </c>
      <c r="E179" s="209">
        <v>0</v>
      </c>
      <c r="F179" s="209">
        <v>0</v>
      </c>
      <c r="G179" s="209">
        <v>0</v>
      </c>
      <c r="H179" s="209">
        <v>0</v>
      </c>
      <c r="I179" s="209">
        <v>0</v>
      </c>
      <c r="J179" s="209">
        <v>0</v>
      </c>
      <c r="K179" s="209">
        <v>0</v>
      </c>
      <c r="L179" s="182" t="e">
        <f t="shared" si="2"/>
        <v>#DIV/0!</v>
      </c>
      <c r="O179" s="182">
        <f t="shared" si="3"/>
        <v>0</v>
      </c>
    </row>
    <row r="180" spans="2:15" x14ac:dyDescent="0.2">
      <c r="B180" s="69" t="s">
        <v>113</v>
      </c>
      <c r="C180" s="209">
        <v>0</v>
      </c>
      <c r="D180" s="209">
        <v>0</v>
      </c>
      <c r="E180" s="209">
        <v>0</v>
      </c>
      <c r="F180" s="209">
        <v>0</v>
      </c>
      <c r="G180" s="209">
        <v>0</v>
      </c>
      <c r="H180" s="209">
        <v>0</v>
      </c>
      <c r="I180" s="209">
        <v>0</v>
      </c>
      <c r="J180" s="209">
        <v>0</v>
      </c>
      <c r="K180" s="209">
        <v>0</v>
      </c>
      <c r="L180" s="182" t="e">
        <f t="shared" si="2"/>
        <v>#DIV/0!</v>
      </c>
      <c r="O180" s="182">
        <f t="shared" si="3"/>
        <v>0</v>
      </c>
    </row>
    <row r="181" spans="2:15" x14ac:dyDescent="0.2">
      <c r="B181" s="69" t="s">
        <v>112</v>
      </c>
      <c r="C181" s="209">
        <v>0</v>
      </c>
      <c r="D181" s="209">
        <v>0</v>
      </c>
      <c r="E181" s="209">
        <v>0</v>
      </c>
      <c r="F181" s="209">
        <v>0</v>
      </c>
      <c r="G181" s="209">
        <v>0</v>
      </c>
      <c r="H181" s="209">
        <v>0</v>
      </c>
      <c r="I181" s="209">
        <v>0</v>
      </c>
      <c r="J181" s="209">
        <v>0</v>
      </c>
      <c r="K181" s="209">
        <v>0</v>
      </c>
      <c r="L181" s="182" t="e">
        <f t="shared" si="2"/>
        <v>#DIV/0!</v>
      </c>
      <c r="O181" s="182">
        <f t="shared" si="3"/>
        <v>0</v>
      </c>
    </row>
    <row r="183" spans="2:15" x14ac:dyDescent="0.2">
      <c r="B183" s="66" t="s">
        <v>111</v>
      </c>
    </row>
    <row r="184" spans="2:15" x14ac:dyDescent="0.2">
      <c r="B184" s="66" t="s">
        <v>110</v>
      </c>
      <c r="C184" s="66" t="s">
        <v>109</v>
      </c>
    </row>
    <row r="189" spans="2:15" x14ac:dyDescent="0.2">
      <c r="B189" s="66" t="s">
        <v>213</v>
      </c>
    </row>
    <row r="191" spans="2:15" x14ac:dyDescent="0.2">
      <c r="B191" s="66" t="s">
        <v>155</v>
      </c>
      <c r="C191" s="67">
        <v>42698.837013888886</v>
      </c>
    </row>
    <row r="192" spans="2:15" x14ac:dyDescent="0.2">
      <c r="B192" s="66" t="s">
        <v>154</v>
      </c>
      <c r="C192" s="67">
        <v>42699.818651493057</v>
      </c>
    </row>
    <row r="193" spans="2:13" x14ac:dyDescent="0.2">
      <c r="B193" s="66" t="s">
        <v>153</v>
      </c>
      <c r="C193" s="66" t="s">
        <v>152</v>
      </c>
    </row>
    <row r="195" spans="2:13" x14ac:dyDescent="0.2">
      <c r="B195" s="66" t="s">
        <v>148</v>
      </c>
      <c r="C195" s="66" t="s">
        <v>147</v>
      </c>
    </row>
    <row r="196" spans="2:13" x14ac:dyDescent="0.2">
      <c r="B196" s="66" t="s">
        <v>214</v>
      </c>
      <c r="C196" s="66" t="s">
        <v>309</v>
      </c>
    </row>
    <row r="197" spans="2:13" x14ac:dyDescent="0.2">
      <c r="L197" s="268"/>
    </row>
    <row r="198" spans="2:13" x14ac:dyDescent="0.2">
      <c r="B198" s="69" t="s">
        <v>146</v>
      </c>
      <c r="C198" s="69" t="s">
        <v>145</v>
      </c>
      <c r="D198" s="69" t="s">
        <v>100</v>
      </c>
      <c r="E198" s="69" t="s">
        <v>101</v>
      </c>
      <c r="F198" s="69" t="s">
        <v>144</v>
      </c>
      <c r="G198" s="69" t="s">
        <v>143</v>
      </c>
      <c r="H198" s="69" t="s">
        <v>142</v>
      </c>
      <c r="I198" s="69" t="s">
        <v>141</v>
      </c>
      <c r="J198" s="69" t="s">
        <v>198</v>
      </c>
      <c r="K198" s="269" t="s">
        <v>216</v>
      </c>
      <c r="L198" s="270"/>
      <c r="M198" s="1">
        <v>100</v>
      </c>
    </row>
    <row r="199" spans="2:13" x14ac:dyDescent="0.2">
      <c r="B199" s="69" t="s">
        <v>177</v>
      </c>
      <c r="C199" s="209">
        <v>861.86</v>
      </c>
      <c r="D199" s="209">
        <v>764.34</v>
      </c>
      <c r="E199" s="209">
        <v>963.39</v>
      </c>
      <c r="F199" s="209">
        <v>1260.53</v>
      </c>
      <c r="G199" s="209">
        <v>1282.23</v>
      </c>
      <c r="H199" s="209">
        <v>999.33</v>
      </c>
      <c r="I199" s="209">
        <v>1290.26</v>
      </c>
      <c r="J199" s="209">
        <v>1923.68</v>
      </c>
      <c r="K199" s="271">
        <v>2441.9</v>
      </c>
      <c r="L199" s="270"/>
    </row>
    <row r="200" spans="2:13" x14ac:dyDescent="0.2">
      <c r="C200" s="1">
        <f>C199/$M$198</f>
        <v>8.6186000000000007</v>
      </c>
      <c r="D200" s="1">
        <f t="shared" ref="D200:K200" si="4">D199/$M$198</f>
        <v>7.6434000000000006</v>
      </c>
      <c r="E200" s="1">
        <f t="shared" si="4"/>
        <v>9.6339000000000006</v>
      </c>
      <c r="F200" s="1">
        <f t="shared" si="4"/>
        <v>12.6053</v>
      </c>
      <c r="G200" s="1">
        <f t="shared" si="4"/>
        <v>12.8223</v>
      </c>
      <c r="H200" s="1">
        <f t="shared" si="4"/>
        <v>9.9932999999999996</v>
      </c>
      <c r="I200" s="1">
        <f t="shared" si="4"/>
        <v>12.9026</v>
      </c>
      <c r="J200" s="1">
        <f t="shared" si="4"/>
        <v>19.236800000000002</v>
      </c>
      <c r="K200" s="1">
        <f t="shared" si="4"/>
        <v>24.419</v>
      </c>
      <c r="L200" s="268"/>
      <c r="M200" s="151">
        <f>(K200-J200)/J200</f>
        <v>0.26938991932130069</v>
      </c>
    </row>
    <row r="201" spans="2:13" x14ac:dyDescent="0.2">
      <c r="B201" s="66" t="s">
        <v>111</v>
      </c>
    </row>
    <row r="202" spans="2:13" x14ac:dyDescent="0.2">
      <c r="B202" s="66" t="s">
        <v>110</v>
      </c>
      <c r="C202" s="66" t="s">
        <v>109</v>
      </c>
    </row>
    <row r="205" spans="2:13" x14ac:dyDescent="0.2">
      <c r="B205" s="66" t="s">
        <v>213</v>
      </c>
    </row>
    <row r="207" spans="2:13" x14ac:dyDescent="0.2">
      <c r="B207" s="66" t="s">
        <v>155</v>
      </c>
      <c r="C207" s="67">
        <v>42698.837013888886</v>
      </c>
    </row>
    <row r="208" spans="2:13" x14ac:dyDescent="0.2">
      <c r="B208" s="66" t="s">
        <v>154</v>
      </c>
      <c r="C208" s="67">
        <v>42699.82625568287</v>
      </c>
    </row>
    <row r="209" spans="2:13" x14ac:dyDescent="0.2">
      <c r="B209" s="66" t="s">
        <v>153</v>
      </c>
      <c r="C209" s="66" t="s">
        <v>152</v>
      </c>
    </row>
    <row r="211" spans="2:13" x14ac:dyDescent="0.2">
      <c r="B211" s="66" t="s">
        <v>148</v>
      </c>
      <c r="C211" s="66" t="s">
        <v>310</v>
      </c>
    </row>
    <row r="212" spans="2:13" x14ac:dyDescent="0.2">
      <c r="B212" s="66" t="s">
        <v>214</v>
      </c>
      <c r="C212" s="66" t="s">
        <v>309</v>
      </c>
    </row>
    <row r="214" spans="2:13" x14ac:dyDescent="0.2">
      <c r="B214" s="69" t="s">
        <v>146</v>
      </c>
      <c r="C214" s="69" t="s">
        <v>145</v>
      </c>
      <c r="D214" s="69" t="s">
        <v>100</v>
      </c>
      <c r="E214" s="69" t="s">
        <v>101</v>
      </c>
      <c r="F214" s="69" t="s">
        <v>144</v>
      </c>
      <c r="G214" s="69" t="s">
        <v>143</v>
      </c>
      <c r="H214" s="69" t="s">
        <v>142</v>
      </c>
      <c r="I214" s="69" t="s">
        <v>141</v>
      </c>
      <c r="J214" s="69" t="s">
        <v>198</v>
      </c>
      <c r="K214" s="69" t="s">
        <v>216</v>
      </c>
      <c r="L214" s="69"/>
    </row>
    <row r="215" spans="2:13" x14ac:dyDescent="0.2">
      <c r="B215" s="69" t="s">
        <v>177</v>
      </c>
      <c r="C215" s="209">
        <v>411.85</v>
      </c>
      <c r="D215" s="209">
        <v>273.02999999999997</v>
      </c>
      <c r="E215" s="209">
        <v>347.24</v>
      </c>
      <c r="F215" s="209">
        <v>437.89</v>
      </c>
      <c r="G215" s="209">
        <v>457.42</v>
      </c>
      <c r="H215" s="209">
        <v>444.5</v>
      </c>
      <c r="I215" s="209">
        <v>476.83</v>
      </c>
      <c r="J215" s="209">
        <v>579.63</v>
      </c>
      <c r="K215" s="209">
        <v>892.88</v>
      </c>
      <c r="L215" s="210"/>
      <c r="M215" s="151">
        <f>(K215-J215)/J215</f>
        <v>0.54043096458085327</v>
      </c>
    </row>
    <row r="217" spans="2:13" x14ac:dyDescent="0.2">
      <c r="B217" s="66" t="s">
        <v>111</v>
      </c>
    </row>
    <row r="218" spans="2:13" x14ac:dyDescent="0.2">
      <c r="B218" s="66" t="s">
        <v>110</v>
      </c>
      <c r="C218" s="66" t="s">
        <v>109</v>
      </c>
    </row>
  </sheetData>
  <conditionalFormatting sqref="O154:O181">
    <cfRule type="top10" dxfId="6" priority="1" percent="1" rank="4"/>
  </conditionalFormatting>
  <pageMargins left="0.7" right="0.7" top="0.75" bottom="0.75" header="0.3" footer="0.3"/>
  <pageSetup paperSize="9" scale="6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Y131"/>
  <sheetViews>
    <sheetView showGridLines="0" zoomScaleNormal="100" workbookViewId="0">
      <selection activeCell="B6" sqref="B6:H42"/>
    </sheetView>
  </sheetViews>
  <sheetFormatPr defaultColWidth="9.140625" defaultRowHeight="12" x14ac:dyDescent="0.2"/>
  <cols>
    <col min="1" max="1" width="9.140625" style="59"/>
    <col min="2" max="2" width="21.42578125" style="59" customWidth="1"/>
    <col min="3" max="6" width="10.5703125" style="59" customWidth="1"/>
    <col min="7" max="7" width="11.140625" style="59" customWidth="1"/>
    <col min="8" max="8" width="12.28515625" style="59" customWidth="1"/>
    <col min="9" max="9" width="9.140625" style="59"/>
    <col min="10" max="10" width="14.7109375" style="59" customWidth="1"/>
    <col min="11" max="19" width="9.140625" style="59"/>
    <col min="20" max="23" width="10.28515625" style="59" customWidth="1"/>
    <col min="24" max="16384" width="9.140625" style="59"/>
  </cols>
  <sheetData>
    <row r="1" spans="1:17" x14ac:dyDescent="0.2">
      <c r="A1" s="60"/>
    </row>
    <row r="3" spans="1:17" x14ac:dyDescent="0.2">
      <c r="A3" s="60"/>
      <c r="B3" s="221" t="s">
        <v>226</v>
      </c>
    </row>
    <row r="4" spans="1:17" x14ac:dyDescent="0.2">
      <c r="A4" s="60"/>
      <c r="B4" s="84" t="s">
        <v>160</v>
      </c>
      <c r="Q4" s="1"/>
    </row>
    <row r="5" spans="1:17" x14ac:dyDescent="0.2">
      <c r="A5" s="60"/>
      <c r="B5" s="60"/>
      <c r="C5" s="60"/>
      <c r="D5" s="60"/>
      <c r="E5" s="60"/>
      <c r="F5" s="60"/>
      <c r="G5" s="60"/>
      <c r="H5" s="60"/>
      <c r="Q5" s="1"/>
    </row>
    <row r="6" spans="1:17" x14ac:dyDescent="0.2">
      <c r="B6" s="85"/>
      <c r="C6" s="272" t="s">
        <v>164</v>
      </c>
      <c r="D6" s="272" t="s">
        <v>165</v>
      </c>
      <c r="E6" s="272" t="s">
        <v>166</v>
      </c>
      <c r="F6" s="272" t="s">
        <v>167</v>
      </c>
      <c r="G6" s="272" t="s">
        <v>168</v>
      </c>
      <c r="H6" s="272" t="s">
        <v>184</v>
      </c>
      <c r="Q6" s="1"/>
    </row>
    <row r="7" spans="1:17" x14ac:dyDescent="0.2">
      <c r="A7" s="60"/>
      <c r="B7" s="86" t="s">
        <v>102</v>
      </c>
      <c r="C7" s="275">
        <v>17562.23</v>
      </c>
      <c r="D7" s="275">
        <v>5087.33</v>
      </c>
      <c r="E7" s="273">
        <v>6109.39</v>
      </c>
      <c r="F7" s="273">
        <v>12698.08</v>
      </c>
      <c r="G7" s="273">
        <v>2539.98</v>
      </c>
      <c r="H7" s="273">
        <v>5961.1900000000005</v>
      </c>
      <c r="Q7" s="1"/>
    </row>
    <row r="8" spans="1:17" x14ac:dyDescent="0.2">
      <c r="A8" s="60"/>
      <c r="B8" s="144" t="s">
        <v>139</v>
      </c>
      <c r="C8" s="222">
        <v>253.05</v>
      </c>
      <c r="D8" s="222">
        <v>245.4</v>
      </c>
      <c r="E8" s="274">
        <v>108.25</v>
      </c>
      <c r="F8" s="274">
        <v>284.20999999999998</v>
      </c>
      <c r="G8" s="274">
        <v>0</v>
      </c>
      <c r="H8" s="274">
        <v>0</v>
      </c>
      <c r="Q8" s="1"/>
    </row>
    <row r="9" spans="1:17" x14ac:dyDescent="0.2">
      <c r="B9" s="145" t="s">
        <v>138</v>
      </c>
      <c r="C9" s="223">
        <v>121.65</v>
      </c>
      <c r="D9" s="223">
        <v>7.91</v>
      </c>
      <c r="E9" s="223">
        <v>8.93</v>
      </c>
      <c r="F9" s="223">
        <v>58.42</v>
      </c>
      <c r="G9" s="223">
        <v>34.369999999999997</v>
      </c>
      <c r="H9" s="223">
        <v>0</v>
      </c>
      <c r="Q9" s="1"/>
    </row>
    <row r="10" spans="1:17" x14ac:dyDescent="0.2">
      <c r="B10" s="145" t="s">
        <v>137</v>
      </c>
      <c r="C10" s="223">
        <v>5.55</v>
      </c>
      <c r="D10" s="223">
        <v>23.45</v>
      </c>
      <c r="E10" s="223">
        <v>27.21</v>
      </c>
      <c r="F10" s="223">
        <v>155.36000000000001</v>
      </c>
      <c r="G10" s="223">
        <v>1.6</v>
      </c>
      <c r="H10" s="223">
        <v>0</v>
      </c>
      <c r="Q10" s="1"/>
    </row>
    <row r="11" spans="1:17" x14ac:dyDescent="0.2">
      <c r="B11" s="145" t="s">
        <v>136</v>
      </c>
      <c r="C11" s="223">
        <v>10.58</v>
      </c>
      <c r="D11" s="223">
        <v>89.21</v>
      </c>
      <c r="E11" s="223">
        <v>53.42</v>
      </c>
      <c r="F11" s="223">
        <v>35.65</v>
      </c>
      <c r="G11" s="223">
        <v>0</v>
      </c>
      <c r="H11" s="223">
        <v>0</v>
      </c>
      <c r="Q11" s="1"/>
    </row>
    <row r="12" spans="1:17" x14ac:dyDescent="0.2">
      <c r="B12" s="145" t="s">
        <v>193</v>
      </c>
      <c r="C12" s="223">
        <v>80.92</v>
      </c>
      <c r="D12" s="223">
        <v>526.86</v>
      </c>
      <c r="E12" s="223">
        <v>553.26</v>
      </c>
      <c r="F12" s="223">
        <v>973.46</v>
      </c>
      <c r="G12" s="223">
        <v>0</v>
      </c>
      <c r="H12" s="223">
        <v>0</v>
      </c>
      <c r="Q12" s="1"/>
    </row>
    <row r="13" spans="1:17" x14ac:dyDescent="0.2">
      <c r="B13" s="145" t="s">
        <v>134</v>
      </c>
      <c r="C13" s="223">
        <v>0.9</v>
      </c>
      <c r="D13" s="223">
        <v>18.100000000000001</v>
      </c>
      <c r="E13" s="223">
        <v>0.2</v>
      </c>
      <c r="F13" s="223">
        <v>1.6</v>
      </c>
      <c r="G13" s="223">
        <v>0</v>
      </c>
      <c r="H13" s="223">
        <v>0</v>
      </c>
      <c r="Q13" s="1"/>
    </row>
    <row r="14" spans="1:17" x14ac:dyDescent="0.2">
      <c r="B14" s="145" t="s">
        <v>133</v>
      </c>
      <c r="C14" s="223">
        <v>4.43</v>
      </c>
      <c r="D14" s="223">
        <v>40.17</v>
      </c>
      <c r="E14" s="223">
        <v>4.55</v>
      </c>
      <c r="F14" s="223">
        <v>18.79</v>
      </c>
      <c r="G14" s="223">
        <v>0</v>
      </c>
      <c r="H14" s="223">
        <v>0</v>
      </c>
      <c r="Q14" s="1"/>
    </row>
    <row r="15" spans="1:17" x14ac:dyDescent="0.2">
      <c r="B15" s="145" t="s">
        <v>132</v>
      </c>
      <c r="C15" s="223">
        <v>995.06</v>
      </c>
      <c r="D15" s="223">
        <v>32.520000000000003</v>
      </c>
      <c r="E15" s="223">
        <v>211.02</v>
      </c>
      <c r="F15" s="223">
        <v>278.5</v>
      </c>
      <c r="G15" s="223">
        <v>626.57000000000005</v>
      </c>
      <c r="H15" s="223">
        <v>909.7</v>
      </c>
      <c r="Q15" s="1"/>
    </row>
    <row r="16" spans="1:17" x14ac:dyDescent="0.2">
      <c r="B16" s="145" t="s">
        <v>131</v>
      </c>
      <c r="C16" s="223">
        <v>4832.7</v>
      </c>
      <c r="D16" s="223">
        <v>410.87</v>
      </c>
      <c r="E16" s="223">
        <v>1247.57</v>
      </c>
      <c r="F16" s="223">
        <v>598.21</v>
      </c>
      <c r="G16" s="223">
        <v>720.93</v>
      </c>
      <c r="H16" s="223">
        <v>3098.32</v>
      </c>
      <c r="Q16" s="1"/>
    </row>
    <row r="17" spans="2:17" x14ac:dyDescent="0.2">
      <c r="B17" s="145" t="s">
        <v>130</v>
      </c>
      <c r="C17" s="223">
        <v>787.88</v>
      </c>
      <c r="D17" s="223">
        <v>560.01</v>
      </c>
      <c r="E17" s="223">
        <v>368.65</v>
      </c>
      <c r="F17" s="223">
        <v>1967.14</v>
      </c>
      <c r="G17" s="223">
        <v>114.72</v>
      </c>
      <c r="H17" s="223">
        <v>3.67</v>
      </c>
      <c r="Q17" s="1"/>
    </row>
    <row r="18" spans="2:17" x14ac:dyDescent="0.2">
      <c r="B18" s="145" t="s">
        <v>129</v>
      </c>
      <c r="C18" s="223">
        <v>36.270000000000003</v>
      </c>
      <c r="D18" s="223">
        <v>10.86</v>
      </c>
      <c r="E18" s="223">
        <v>29.4</v>
      </c>
      <c r="F18" s="223">
        <v>96.18</v>
      </c>
      <c r="G18" s="223">
        <v>3.66</v>
      </c>
      <c r="H18" s="223">
        <v>0.16</v>
      </c>
      <c r="Q18" s="1"/>
    </row>
    <row r="19" spans="2:17" x14ac:dyDescent="0.2">
      <c r="B19" s="145" t="s">
        <v>128</v>
      </c>
      <c r="C19" s="223">
        <v>6410.25</v>
      </c>
      <c r="D19" s="223">
        <v>532.95000000000005</v>
      </c>
      <c r="E19" s="223">
        <v>378.3</v>
      </c>
      <c r="F19" s="223">
        <v>2441.58</v>
      </c>
      <c r="G19" s="223">
        <v>921.15</v>
      </c>
      <c r="H19" s="223">
        <v>1668.71</v>
      </c>
      <c r="Q19" s="1"/>
    </row>
    <row r="20" spans="2:17" x14ac:dyDescent="0.2">
      <c r="B20" s="145" t="s">
        <v>127</v>
      </c>
      <c r="C20" s="223">
        <v>16.059999999999999</v>
      </c>
      <c r="D20" s="223">
        <v>2.2799999999999998</v>
      </c>
      <c r="E20" s="223">
        <v>7.04</v>
      </c>
      <c r="F20" s="223">
        <v>4.88</v>
      </c>
      <c r="G20" s="223">
        <v>2.29</v>
      </c>
      <c r="H20" s="223">
        <v>32.799999999999997</v>
      </c>
      <c r="Q20" s="1"/>
    </row>
    <row r="21" spans="2:17" x14ac:dyDescent="0.2">
      <c r="B21" s="145" t="s">
        <v>126</v>
      </c>
      <c r="C21" s="223">
        <v>6.1</v>
      </c>
      <c r="D21" s="223">
        <v>8.8000000000000007</v>
      </c>
      <c r="E21" s="223">
        <v>5.7</v>
      </c>
      <c r="F21" s="223">
        <v>7.8</v>
      </c>
      <c r="G21" s="223">
        <v>0</v>
      </c>
      <c r="H21" s="223" t="s">
        <v>110</v>
      </c>
      <c r="Q21" s="1"/>
    </row>
    <row r="22" spans="2:17" x14ac:dyDescent="0.2">
      <c r="B22" s="145" t="s">
        <v>125</v>
      </c>
      <c r="C22" s="223">
        <v>7.66</v>
      </c>
      <c r="D22" s="223">
        <v>37.99</v>
      </c>
      <c r="E22" s="223">
        <v>22.16</v>
      </c>
      <c r="F22" s="223">
        <v>64.98</v>
      </c>
      <c r="G22" s="223">
        <v>0</v>
      </c>
      <c r="H22" s="223">
        <v>0</v>
      </c>
      <c r="Q22" s="1"/>
    </row>
    <row r="23" spans="2:17" x14ac:dyDescent="0.2">
      <c r="B23" s="145" t="s">
        <v>124</v>
      </c>
      <c r="C23" s="223">
        <v>0.12</v>
      </c>
      <c r="D23" s="223">
        <v>1</v>
      </c>
      <c r="E23" s="223">
        <v>0.12</v>
      </c>
      <c r="F23" s="223">
        <v>2.42</v>
      </c>
      <c r="G23" s="223">
        <v>0</v>
      </c>
      <c r="H23" s="223">
        <v>0</v>
      </c>
      <c r="Q23" s="1"/>
    </row>
    <row r="24" spans="2:17" x14ac:dyDescent="0.2">
      <c r="B24" s="145" t="s">
        <v>123</v>
      </c>
      <c r="C24" s="223">
        <v>200.35</v>
      </c>
      <c r="D24" s="223">
        <v>78.16</v>
      </c>
      <c r="E24" s="223">
        <v>60.34</v>
      </c>
      <c r="F24" s="223">
        <v>511.46</v>
      </c>
      <c r="G24" s="223">
        <v>37.369999999999997</v>
      </c>
      <c r="H24" s="223">
        <v>0</v>
      </c>
      <c r="Q24" s="1"/>
    </row>
    <row r="25" spans="2:17" x14ac:dyDescent="0.2">
      <c r="B25" s="145" t="s">
        <v>122</v>
      </c>
      <c r="C25" s="223">
        <v>11.98</v>
      </c>
      <c r="D25" s="223">
        <v>1.26</v>
      </c>
      <c r="E25" s="223">
        <v>8.11</v>
      </c>
      <c r="F25" s="223">
        <v>0.03</v>
      </c>
      <c r="G25" s="223">
        <v>0.69</v>
      </c>
      <c r="H25" s="223">
        <v>1.19</v>
      </c>
      <c r="Q25" s="1"/>
    </row>
    <row r="26" spans="2:17" x14ac:dyDescent="0.2">
      <c r="B26" s="145" t="s">
        <v>121</v>
      </c>
      <c r="C26" s="223">
        <v>890</v>
      </c>
      <c r="D26" s="223">
        <v>563.44000000000005</v>
      </c>
      <c r="E26" s="223">
        <v>1504.12</v>
      </c>
      <c r="F26" s="223">
        <v>335.9</v>
      </c>
      <c r="G26" s="223">
        <v>0</v>
      </c>
      <c r="H26" s="223">
        <v>0</v>
      </c>
      <c r="Q26" s="1"/>
    </row>
    <row r="27" spans="2:17" x14ac:dyDescent="0.2">
      <c r="B27" s="145" t="s">
        <v>120</v>
      </c>
      <c r="C27" s="223">
        <v>55.67</v>
      </c>
      <c r="D27" s="223">
        <v>66.760000000000005</v>
      </c>
      <c r="E27" s="223">
        <v>168.09</v>
      </c>
      <c r="F27" s="223">
        <v>287.60000000000002</v>
      </c>
      <c r="G27" s="223">
        <v>2.92</v>
      </c>
      <c r="H27" s="223">
        <v>0</v>
      </c>
      <c r="Q27" s="1"/>
    </row>
    <row r="28" spans="2:17" x14ac:dyDescent="0.2">
      <c r="B28" s="145" t="s">
        <v>119</v>
      </c>
      <c r="C28" s="223">
        <v>789.6</v>
      </c>
      <c r="D28" s="223">
        <v>677.7</v>
      </c>
      <c r="E28" s="223">
        <v>548.4</v>
      </c>
      <c r="F28" s="223">
        <v>3168.8</v>
      </c>
      <c r="G28" s="223">
        <v>9.9</v>
      </c>
      <c r="H28" s="223">
        <v>0</v>
      </c>
      <c r="Q28" s="1"/>
    </row>
    <row r="29" spans="2:17" x14ac:dyDescent="0.2">
      <c r="B29" s="145" t="s">
        <v>118</v>
      </c>
      <c r="C29" s="223">
        <v>1407</v>
      </c>
      <c r="D29" s="223">
        <v>97.49</v>
      </c>
      <c r="E29" s="223">
        <v>59.37</v>
      </c>
      <c r="F29" s="223">
        <v>324.99</v>
      </c>
      <c r="G29" s="223">
        <v>35.64</v>
      </c>
      <c r="H29" s="223">
        <v>246.64</v>
      </c>
      <c r="Q29" s="1"/>
    </row>
    <row r="30" spans="2:17" x14ac:dyDescent="0.2">
      <c r="B30" s="145" t="s">
        <v>117</v>
      </c>
      <c r="C30" s="223">
        <v>464.81</v>
      </c>
      <c r="D30" s="223">
        <v>122.09</v>
      </c>
      <c r="E30" s="223">
        <v>218.23</v>
      </c>
      <c r="F30" s="223">
        <v>459.05</v>
      </c>
      <c r="G30" s="223">
        <v>20.5</v>
      </c>
      <c r="H30" s="223">
        <v>0</v>
      </c>
      <c r="Q30" s="1"/>
    </row>
    <row r="31" spans="2:17" x14ac:dyDescent="0.2">
      <c r="B31" s="145" t="s">
        <v>116</v>
      </c>
      <c r="C31" s="223">
        <v>5.71</v>
      </c>
      <c r="D31" s="223">
        <v>3.37</v>
      </c>
      <c r="E31" s="223">
        <v>7.18</v>
      </c>
      <c r="F31" s="223">
        <v>83.86</v>
      </c>
      <c r="G31" s="223">
        <v>5.55</v>
      </c>
      <c r="H31" s="223">
        <v>0</v>
      </c>
      <c r="Q31" s="1"/>
    </row>
    <row r="32" spans="2:17" x14ac:dyDescent="0.2">
      <c r="B32" s="145" t="s">
        <v>115</v>
      </c>
      <c r="C32" s="223">
        <v>19.5</v>
      </c>
      <c r="D32" s="223">
        <v>10.1</v>
      </c>
      <c r="E32" s="223">
        <v>16.86</v>
      </c>
      <c r="F32" s="223">
        <v>46.25</v>
      </c>
      <c r="G32" s="223">
        <v>2.11</v>
      </c>
      <c r="H32" s="223" t="s">
        <v>110</v>
      </c>
      <c r="Q32" s="1"/>
    </row>
    <row r="33" spans="2:17" x14ac:dyDescent="0.2">
      <c r="B33" s="145" t="s">
        <v>114</v>
      </c>
      <c r="C33" s="223">
        <v>36.450000000000003</v>
      </c>
      <c r="D33" s="223">
        <v>71.98</v>
      </c>
      <c r="E33" s="223">
        <v>20.22</v>
      </c>
      <c r="F33" s="223">
        <v>6.03</v>
      </c>
      <c r="G33" s="223">
        <v>0</v>
      </c>
      <c r="H33" s="223">
        <v>0</v>
      </c>
      <c r="Q33" s="1"/>
    </row>
    <row r="34" spans="2:17" x14ac:dyDescent="0.2">
      <c r="B34" s="146" t="s">
        <v>113</v>
      </c>
      <c r="C34" s="239">
        <v>14.79</v>
      </c>
      <c r="D34" s="239">
        <v>115.63</v>
      </c>
      <c r="E34" s="239">
        <v>64.59</v>
      </c>
      <c r="F34" s="239">
        <v>25.35</v>
      </c>
      <c r="G34" s="239">
        <v>0</v>
      </c>
      <c r="H34" s="239">
        <v>0</v>
      </c>
      <c r="Q34" s="1"/>
    </row>
    <row r="35" spans="2:17" x14ac:dyDescent="0.2">
      <c r="B35" s="147" t="s">
        <v>112</v>
      </c>
      <c r="C35" s="240">
        <v>97.2</v>
      </c>
      <c r="D35" s="240">
        <v>731</v>
      </c>
      <c r="E35" s="240">
        <v>408.1</v>
      </c>
      <c r="F35" s="240">
        <v>459.6</v>
      </c>
      <c r="G35" s="240">
        <v>0</v>
      </c>
      <c r="H35" s="240">
        <v>0</v>
      </c>
      <c r="Q35" s="1"/>
    </row>
    <row r="36" spans="2:17" x14ac:dyDescent="0.2">
      <c r="B36" s="276" t="s">
        <v>201</v>
      </c>
      <c r="C36" s="241">
        <v>0.14000000000000001</v>
      </c>
      <c r="D36" s="241">
        <v>0.6</v>
      </c>
      <c r="E36" s="241">
        <v>0</v>
      </c>
      <c r="F36" s="241">
        <v>0</v>
      </c>
      <c r="G36" s="241">
        <v>0</v>
      </c>
      <c r="H36" s="241">
        <v>0</v>
      </c>
    </row>
    <row r="37" spans="2:17" x14ac:dyDescent="0.2">
      <c r="B37" s="147" t="s">
        <v>178</v>
      </c>
      <c r="C37" s="240">
        <v>45.73</v>
      </c>
      <c r="D37" s="240">
        <v>71.56</v>
      </c>
      <c r="E37" s="240">
        <v>41.16</v>
      </c>
      <c r="F37" s="240">
        <v>141.69</v>
      </c>
      <c r="G37" s="240">
        <v>0</v>
      </c>
      <c r="H37" s="240">
        <v>0</v>
      </c>
    </row>
    <row r="38" spans="2:17" x14ac:dyDescent="0.2">
      <c r="B38" s="277" t="s">
        <v>179</v>
      </c>
      <c r="C38" s="222">
        <v>2.65</v>
      </c>
      <c r="D38" s="222">
        <v>0</v>
      </c>
      <c r="E38" s="222">
        <v>1.04</v>
      </c>
      <c r="F38" s="222">
        <v>2.82</v>
      </c>
      <c r="G38" s="222">
        <v>0</v>
      </c>
      <c r="H38" s="222">
        <v>0</v>
      </c>
    </row>
    <row r="39" spans="2:17" x14ac:dyDescent="0.2">
      <c r="B39" s="145" t="s">
        <v>250</v>
      </c>
      <c r="C39" s="224">
        <v>173.43</v>
      </c>
      <c r="D39" s="223">
        <v>4.29</v>
      </c>
      <c r="E39" s="223">
        <v>59.54</v>
      </c>
      <c r="F39" s="223">
        <v>136.93</v>
      </c>
      <c r="G39" s="223">
        <v>12.01</v>
      </c>
      <c r="H39" s="223" t="s">
        <v>110</v>
      </c>
    </row>
    <row r="40" spans="2:17" x14ac:dyDescent="0.2">
      <c r="B40" s="146" t="s">
        <v>204</v>
      </c>
      <c r="C40" s="278">
        <v>256.5</v>
      </c>
      <c r="D40" s="239">
        <v>6.9</v>
      </c>
      <c r="E40" s="239">
        <v>90.5</v>
      </c>
      <c r="F40" s="239">
        <v>91.8</v>
      </c>
      <c r="G40" s="239" t="s">
        <v>110</v>
      </c>
      <c r="H40" s="239">
        <v>8.4</v>
      </c>
    </row>
    <row r="41" spans="2:17" x14ac:dyDescent="0.2">
      <c r="B41" s="147" t="s">
        <v>180</v>
      </c>
      <c r="C41" s="282">
        <v>12615</v>
      </c>
      <c r="D41" s="240">
        <v>535</v>
      </c>
      <c r="E41" s="240">
        <v>2021</v>
      </c>
      <c r="F41" s="240">
        <v>2570</v>
      </c>
      <c r="G41" s="240">
        <v>561</v>
      </c>
      <c r="H41" s="240">
        <v>1817</v>
      </c>
    </row>
    <row r="42" spans="2:17" x14ac:dyDescent="0.2">
      <c r="B42" s="279" t="s">
        <v>194</v>
      </c>
      <c r="C42" s="280">
        <v>41.18</v>
      </c>
      <c r="D42" s="281">
        <v>17.100000000000001</v>
      </c>
      <c r="E42" s="281">
        <v>37.72</v>
      </c>
      <c r="F42" s="281">
        <v>91.47</v>
      </c>
      <c r="G42" s="281">
        <v>9.23</v>
      </c>
      <c r="H42" s="280">
        <v>0</v>
      </c>
    </row>
    <row r="44" spans="2:17" x14ac:dyDescent="0.2">
      <c r="B44" s="64"/>
      <c r="C44" s="64"/>
      <c r="D44" s="64"/>
    </row>
    <row r="45" spans="2:17" x14ac:dyDescent="0.2">
      <c r="B45" s="64" t="s">
        <v>296</v>
      </c>
      <c r="C45" s="64"/>
      <c r="D45" s="64"/>
    </row>
    <row r="50" spans="2:25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25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25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2:25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2:25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2:25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2:25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2:25" x14ac:dyDescent="0.2">
      <c r="B57" s="59" t="s">
        <v>256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T57" s="1"/>
      <c r="U57" s="1"/>
      <c r="V57" s="1"/>
      <c r="W57" s="1"/>
      <c r="X57" s="1"/>
      <c r="Y57" s="1"/>
    </row>
    <row r="58" spans="2:25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2:25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2:25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2:25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2:25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2:25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2:25" x14ac:dyDescent="0.2"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2:25" x14ac:dyDescent="0.2"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2:25" x14ac:dyDescent="0.2"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5" x14ac:dyDescent="0.2">
      <c r="C67" s="1"/>
      <c r="D67" s="1"/>
      <c r="E67" s="1"/>
      <c r="F67" s="1"/>
      <c r="G67" s="154">
        <f>C19+C16</f>
        <v>11242.95</v>
      </c>
      <c r="H67" s="1"/>
      <c r="I67" s="1"/>
      <c r="J67" s="1"/>
      <c r="K67" s="66" t="s">
        <v>213</v>
      </c>
      <c r="L67" s="1"/>
      <c r="M67" s="1"/>
      <c r="N67" s="1"/>
      <c r="O67" s="1"/>
      <c r="P67" s="1"/>
      <c r="Q67" s="1"/>
      <c r="S67" s="1"/>
      <c r="T67" s="1"/>
      <c r="U67" s="1"/>
      <c r="V67" s="1"/>
      <c r="W67" s="1"/>
      <c r="X67" s="1"/>
      <c r="Y67" s="1"/>
    </row>
    <row r="68" spans="2:25" x14ac:dyDescent="0.2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S68" s="1"/>
      <c r="T68" s="1"/>
      <c r="U68" s="1"/>
      <c r="V68" s="1"/>
      <c r="W68" s="1"/>
      <c r="X68" s="1"/>
      <c r="Y68" s="1"/>
    </row>
    <row r="69" spans="2:25" x14ac:dyDescent="0.2">
      <c r="C69" s="1"/>
      <c r="D69" s="1"/>
      <c r="E69" s="1"/>
      <c r="F69" s="1"/>
      <c r="G69" s="1"/>
      <c r="H69" s="1"/>
      <c r="I69" s="1"/>
      <c r="J69" s="1"/>
      <c r="K69" s="66" t="s">
        <v>155</v>
      </c>
      <c r="L69" s="67">
        <v>42667.857812499999</v>
      </c>
      <c r="M69" s="1"/>
      <c r="N69" s="1"/>
      <c r="O69" s="1"/>
      <c r="P69" s="1"/>
      <c r="Q69" s="1"/>
      <c r="S69" s="1"/>
      <c r="T69" s="1"/>
      <c r="U69" s="1"/>
      <c r="V69" s="1"/>
      <c r="W69" s="1"/>
      <c r="X69" s="1"/>
      <c r="Y69" s="1"/>
    </row>
    <row r="70" spans="2:25" x14ac:dyDescent="0.2">
      <c r="B70" s="183">
        <f t="shared" ref="B70:B98" si="0">C7+D7+E7</f>
        <v>28758.949999999997</v>
      </c>
      <c r="C70" s="1"/>
      <c r="D70" s="1"/>
      <c r="E70" s="1"/>
      <c r="F70" s="1"/>
      <c r="G70" s="1"/>
      <c r="H70" s="1"/>
      <c r="I70" s="1"/>
      <c r="J70" s="1"/>
      <c r="K70" s="66" t="s">
        <v>154</v>
      </c>
      <c r="L70" s="67">
        <v>42667.973901898149</v>
      </c>
      <c r="M70" s="1"/>
      <c r="N70" s="1"/>
      <c r="O70" s="1"/>
      <c r="P70" s="1"/>
      <c r="Q70" s="1"/>
      <c r="S70" s="1"/>
      <c r="T70" s="1"/>
      <c r="U70" s="1"/>
      <c r="V70" s="1"/>
      <c r="W70" s="1"/>
      <c r="X70" s="1"/>
      <c r="Y70" s="1"/>
    </row>
    <row r="71" spans="2:25" x14ac:dyDescent="0.2">
      <c r="B71" s="183">
        <f t="shared" si="0"/>
        <v>606.70000000000005</v>
      </c>
      <c r="C71" s="182">
        <f t="shared" ref="C71:C98" si="1">B71/B$70</f>
        <v>2.1096041406240496E-2</v>
      </c>
      <c r="D71" s="182">
        <f t="shared" ref="D71:H80" si="2">D8/D$7</f>
        <v>4.8237484102662889E-2</v>
      </c>
      <c r="E71" s="182">
        <f t="shared" si="2"/>
        <v>1.7718626573193067E-2</v>
      </c>
      <c r="F71" s="182">
        <f t="shared" si="2"/>
        <v>2.2382123911646484E-2</v>
      </c>
      <c r="G71" s="182">
        <f t="shared" si="2"/>
        <v>0</v>
      </c>
      <c r="H71" s="182">
        <f t="shared" si="2"/>
        <v>0</v>
      </c>
      <c r="I71" s="1"/>
      <c r="J71" s="1"/>
      <c r="K71" s="66" t="s">
        <v>153</v>
      </c>
      <c r="L71" s="66" t="s">
        <v>152</v>
      </c>
      <c r="M71" s="1"/>
      <c r="N71" s="1"/>
      <c r="O71" s="1"/>
      <c r="P71" s="1"/>
      <c r="Q71" s="1"/>
      <c r="S71" s="1"/>
      <c r="T71" s="1"/>
      <c r="U71" s="1"/>
      <c r="V71" s="1"/>
      <c r="W71" s="1"/>
      <c r="X71" s="1"/>
      <c r="Y71" s="1"/>
    </row>
    <row r="72" spans="2:25" x14ac:dyDescent="0.2">
      <c r="B72" s="183">
        <f t="shared" si="0"/>
        <v>138.49</v>
      </c>
      <c r="C72" s="182">
        <f t="shared" si="1"/>
        <v>4.8155443783587382E-3</v>
      </c>
      <c r="D72" s="182">
        <f t="shared" si="2"/>
        <v>1.5548431102366074E-3</v>
      </c>
      <c r="E72" s="182">
        <f t="shared" si="2"/>
        <v>1.4616843907493218E-3</v>
      </c>
      <c r="F72" s="182">
        <f t="shared" si="2"/>
        <v>4.6006955382231016E-3</v>
      </c>
      <c r="G72" s="182">
        <f t="shared" si="2"/>
        <v>1.3531602611044181E-2</v>
      </c>
      <c r="H72" s="182">
        <f t="shared" si="2"/>
        <v>0</v>
      </c>
      <c r="I72" s="1"/>
      <c r="J72" s="1"/>
      <c r="K72" s="1"/>
      <c r="L72" s="1"/>
      <c r="M72" s="1"/>
      <c r="N72" s="1"/>
      <c r="O72" s="1"/>
      <c r="P72" s="1"/>
      <c r="Q72" s="1"/>
      <c r="S72" s="1"/>
      <c r="T72" s="1"/>
      <c r="U72" s="1"/>
      <c r="V72" s="1"/>
      <c r="W72" s="1"/>
      <c r="X72" s="1"/>
      <c r="Y72" s="1"/>
    </row>
    <row r="73" spans="2:25" x14ac:dyDescent="0.2">
      <c r="B73" s="183">
        <f t="shared" si="0"/>
        <v>56.21</v>
      </c>
      <c r="C73" s="182">
        <f t="shared" si="1"/>
        <v>1.9545219835911953E-3</v>
      </c>
      <c r="D73" s="182">
        <f t="shared" si="2"/>
        <v>4.6094906365421549E-3</v>
      </c>
      <c r="E73" s="182">
        <f t="shared" si="2"/>
        <v>4.4537998065273289E-3</v>
      </c>
      <c r="F73" s="182">
        <f t="shared" si="2"/>
        <v>1.223492055491854E-2</v>
      </c>
      <c r="G73" s="182">
        <f t="shared" si="2"/>
        <v>6.2992621989149526E-4</v>
      </c>
      <c r="H73" s="182">
        <f t="shared" si="2"/>
        <v>0</v>
      </c>
      <c r="I73" s="1"/>
      <c r="J73" s="1"/>
      <c r="K73" s="66" t="s">
        <v>148</v>
      </c>
      <c r="L73" s="66" t="s">
        <v>147</v>
      </c>
      <c r="M73" s="1"/>
      <c r="N73" s="1"/>
      <c r="O73" s="1"/>
      <c r="P73" s="1"/>
      <c r="Q73" s="1"/>
      <c r="S73" s="1"/>
      <c r="T73" s="1"/>
      <c r="U73" s="1"/>
      <c r="V73" s="1"/>
      <c r="W73" s="1"/>
      <c r="X73" s="1"/>
      <c r="Y73" s="1"/>
    </row>
    <row r="74" spans="2:25" x14ac:dyDescent="0.2">
      <c r="B74" s="183">
        <f t="shared" si="0"/>
        <v>153.20999999999998</v>
      </c>
      <c r="C74" s="182">
        <f t="shared" si="1"/>
        <v>5.3273850401353313E-3</v>
      </c>
      <c r="D74" s="182">
        <f t="shared" si="2"/>
        <v>1.7535721095348639E-2</v>
      </c>
      <c r="E74" s="182">
        <f t="shared" si="2"/>
        <v>8.7439171504847448E-3</v>
      </c>
      <c r="F74" s="182">
        <f t="shared" si="2"/>
        <v>2.8075110567896879E-3</v>
      </c>
      <c r="G74" s="182">
        <f t="shared" si="2"/>
        <v>0</v>
      </c>
      <c r="H74" s="182">
        <f t="shared" si="2"/>
        <v>0</v>
      </c>
      <c r="I74" s="1"/>
      <c r="J74" s="1"/>
      <c r="K74" s="66" t="s">
        <v>214</v>
      </c>
      <c r="L74" s="66" t="s">
        <v>164</v>
      </c>
      <c r="M74" s="66" t="s">
        <v>165</v>
      </c>
      <c r="N74" s="66" t="s">
        <v>166</v>
      </c>
      <c r="O74" s="66" t="s">
        <v>167</v>
      </c>
      <c r="P74" s="66" t="s">
        <v>168</v>
      </c>
      <c r="Q74" s="66" t="s">
        <v>184</v>
      </c>
      <c r="S74" s="1"/>
      <c r="T74" s="1"/>
      <c r="U74" s="1"/>
      <c r="V74" s="1"/>
      <c r="W74" s="1"/>
      <c r="X74" s="1"/>
      <c r="Y74" s="1"/>
    </row>
    <row r="75" spans="2:25" x14ac:dyDescent="0.2">
      <c r="B75" s="183">
        <f t="shared" si="0"/>
        <v>1161.04</v>
      </c>
      <c r="C75" s="182">
        <f t="shared" si="1"/>
        <v>4.0371432197628912E-2</v>
      </c>
      <c r="D75" s="182">
        <f t="shared" si="2"/>
        <v>0.10356316574706183</v>
      </c>
      <c r="E75" s="182">
        <f t="shared" si="2"/>
        <v>9.0558959241429995E-2</v>
      </c>
      <c r="F75" s="182">
        <f t="shared" si="2"/>
        <v>7.6661983543968859E-2</v>
      </c>
      <c r="G75" s="182">
        <f t="shared" si="2"/>
        <v>0</v>
      </c>
      <c r="H75" s="182">
        <f t="shared" si="2"/>
        <v>0</v>
      </c>
      <c r="I75" s="1"/>
      <c r="J75" s="1"/>
      <c r="K75" s="1"/>
      <c r="L75" s="1"/>
      <c r="M75" s="1"/>
      <c r="N75" s="1"/>
      <c r="O75" s="1"/>
      <c r="P75" s="1"/>
      <c r="Q75" s="1"/>
      <c r="S75" s="1"/>
      <c r="T75" s="1"/>
      <c r="U75" s="1"/>
      <c r="V75" s="1"/>
      <c r="W75" s="1"/>
      <c r="X75" s="1"/>
      <c r="Y75" s="1"/>
    </row>
    <row r="76" spans="2:25" x14ac:dyDescent="0.2">
      <c r="B76" s="183">
        <f t="shared" si="0"/>
        <v>19.2</v>
      </c>
      <c r="C76" s="182">
        <f t="shared" si="1"/>
        <v>6.6761825449121058E-4</v>
      </c>
      <c r="D76" s="182">
        <f t="shared" si="2"/>
        <v>3.5578584444099365E-3</v>
      </c>
      <c r="E76" s="182">
        <f t="shared" si="2"/>
        <v>3.2736492513982573E-5</v>
      </c>
      <c r="F76" s="182">
        <f t="shared" si="2"/>
        <v>1.2600330128649371E-4</v>
      </c>
      <c r="G76" s="182">
        <f t="shared" si="2"/>
        <v>0</v>
      </c>
      <c r="H76" s="182">
        <f t="shared" si="2"/>
        <v>0</v>
      </c>
      <c r="I76" s="1"/>
      <c r="J76" s="1"/>
      <c r="K76" s="69" t="s">
        <v>146</v>
      </c>
      <c r="L76" s="69" t="s">
        <v>216</v>
      </c>
      <c r="M76" s="69" t="s">
        <v>216</v>
      </c>
      <c r="N76" s="69" t="s">
        <v>216</v>
      </c>
      <c r="O76" s="69" t="s">
        <v>216</v>
      </c>
      <c r="P76" s="69" t="s">
        <v>216</v>
      </c>
      <c r="Q76" s="69" t="s">
        <v>216</v>
      </c>
      <c r="S76" s="1"/>
      <c r="T76" s="1"/>
      <c r="U76" s="1"/>
      <c r="V76" s="1"/>
      <c r="W76" s="1"/>
      <c r="X76" s="1"/>
      <c r="Y76" s="1"/>
    </row>
    <row r="77" spans="2:25" x14ac:dyDescent="0.2">
      <c r="B77" s="183">
        <f t="shared" si="0"/>
        <v>49.15</v>
      </c>
      <c r="C77" s="182">
        <f t="shared" si="1"/>
        <v>1.7090331879293229E-3</v>
      </c>
      <c r="D77" s="182">
        <f t="shared" si="2"/>
        <v>7.8960869454114437E-3</v>
      </c>
      <c r="E77" s="182">
        <f t="shared" si="2"/>
        <v>7.4475520469310344E-4</v>
      </c>
      <c r="F77" s="182">
        <f t="shared" si="2"/>
        <v>1.4797512694832604E-3</v>
      </c>
      <c r="G77" s="182">
        <f t="shared" si="2"/>
        <v>0</v>
      </c>
      <c r="H77" s="182">
        <f t="shared" si="2"/>
        <v>0</v>
      </c>
      <c r="I77" s="1"/>
      <c r="J77" s="1"/>
      <c r="K77" s="69" t="s">
        <v>140</v>
      </c>
      <c r="L77" s="209">
        <v>17562.23</v>
      </c>
      <c r="M77" s="209">
        <v>5087.33</v>
      </c>
      <c r="N77" s="209">
        <v>6109.39</v>
      </c>
      <c r="O77" s="209">
        <v>12698.08</v>
      </c>
      <c r="P77" s="209">
        <v>2539.98</v>
      </c>
      <c r="Q77" s="210" t="s">
        <v>110</v>
      </c>
      <c r="S77" s="1"/>
      <c r="T77" s="1"/>
      <c r="U77" s="1"/>
      <c r="V77" s="1"/>
      <c r="W77" s="1"/>
      <c r="X77" s="1"/>
      <c r="Y77" s="1"/>
    </row>
    <row r="78" spans="2:25" x14ac:dyDescent="0.2">
      <c r="B78" s="183">
        <f t="shared" si="0"/>
        <v>1238.5999999999999</v>
      </c>
      <c r="C78" s="182">
        <f t="shared" si="1"/>
        <v>4.3068331771500698E-2</v>
      </c>
      <c r="D78" s="182">
        <f t="shared" si="2"/>
        <v>6.3923511940448142E-3</v>
      </c>
      <c r="E78" s="182">
        <f t="shared" si="2"/>
        <v>3.4540273251503016E-2</v>
      </c>
      <c r="F78" s="182">
        <f t="shared" si="2"/>
        <v>2.193244963018031E-2</v>
      </c>
      <c r="G78" s="182">
        <f t="shared" si="2"/>
        <v>0.24668304474838387</v>
      </c>
      <c r="H78" s="182">
        <f t="shared" si="2"/>
        <v>0.15260375864550535</v>
      </c>
      <c r="I78" s="1"/>
      <c r="J78" s="1"/>
      <c r="K78" s="69" t="s">
        <v>177</v>
      </c>
      <c r="L78" s="209">
        <v>17562.23</v>
      </c>
      <c r="M78" s="209">
        <v>5087.33</v>
      </c>
      <c r="N78" s="209">
        <v>6109.39</v>
      </c>
      <c r="O78" s="209">
        <v>12698.08</v>
      </c>
      <c r="P78" s="209">
        <v>2539.98</v>
      </c>
      <c r="Q78" s="209">
        <f>SUM(Q79:Q106)</f>
        <v>5961.1900000000005</v>
      </c>
      <c r="S78" s="1"/>
      <c r="T78" s="1"/>
      <c r="U78" s="1"/>
      <c r="V78" s="1"/>
      <c r="W78" s="1"/>
      <c r="X78" s="1"/>
      <c r="Y78" s="1"/>
    </row>
    <row r="79" spans="2:25" x14ac:dyDescent="0.2">
      <c r="B79" s="183">
        <f t="shared" si="0"/>
        <v>6491.1399999999994</v>
      </c>
      <c r="C79" s="182">
        <f t="shared" si="1"/>
        <v>0.22570851856552482</v>
      </c>
      <c r="D79" s="182">
        <f t="shared" si="2"/>
        <v>8.0763386688105551E-2</v>
      </c>
      <c r="E79" s="182">
        <f t="shared" si="2"/>
        <v>0.20420532982834619</v>
      </c>
      <c r="F79" s="182">
        <f t="shared" si="2"/>
        <v>4.7110271789120875E-2</v>
      </c>
      <c r="G79" s="182">
        <f t="shared" si="2"/>
        <v>0.28383294356648475</v>
      </c>
      <c r="H79" s="182">
        <f t="shared" si="2"/>
        <v>0.5197485736908235</v>
      </c>
      <c r="I79" s="1"/>
      <c r="J79" s="1"/>
      <c r="K79" s="69" t="s">
        <v>139</v>
      </c>
      <c r="L79" s="209">
        <v>253.05</v>
      </c>
      <c r="M79" s="209">
        <v>245.4</v>
      </c>
      <c r="N79" s="209">
        <v>108.25</v>
      </c>
      <c r="O79" s="209">
        <v>284.20999999999998</v>
      </c>
      <c r="P79" s="209">
        <v>0</v>
      </c>
      <c r="Q79" s="209">
        <v>0</v>
      </c>
      <c r="S79" s="1"/>
      <c r="T79" s="1"/>
      <c r="U79" s="1"/>
      <c r="V79" s="1"/>
      <c r="W79" s="1"/>
      <c r="X79" s="1"/>
      <c r="Y79" s="1"/>
    </row>
    <row r="80" spans="2:25" x14ac:dyDescent="0.2">
      <c r="B80" s="183">
        <f t="shared" si="0"/>
        <v>1716.54</v>
      </c>
      <c r="C80" s="182">
        <f t="shared" si="1"/>
        <v>5.9687158258559511E-2</v>
      </c>
      <c r="D80" s="182">
        <f t="shared" si="2"/>
        <v>0.11007935400298388</v>
      </c>
      <c r="E80" s="182">
        <f t="shared" si="2"/>
        <v>6.0341539826398373E-2</v>
      </c>
      <c r="F80" s="182">
        <f t="shared" si="2"/>
        <v>0.15491633380794578</v>
      </c>
      <c r="G80" s="182">
        <f t="shared" si="2"/>
        <v>4.5165709966220206E-2</v>
      </c>
      <c r="H80" s="182">
        <f t="shared" si="2"/>
        <v>6.1564888889634444E-4</v>
      </c>
      <c r="I80" s="1"/>
      <c r="J80" s="1"/>
      <c r="K80" s="69" t="s">
        <v>138</v>
      </c>
      <c r="L80" s="209">
        <v>121.65</v>
      </c>
      <c r="M80" s="209">
        <v>7.91</v>
      </c>
      <c r="N80" s="209">
        <v>8.93</v>
      </c>
      <c r="O80" s="209">
        <v>58.42</v>
      </c>
      <c r="P80" s="209">
        <v>34.369999999999997</v>
      </c>
      <c r="Q80" s="209">
        <v>0</v>
      </c>
      <c r="S80" s="1"/>
      <c r="T80" s="1"/>
      <c r="U80" s="1"/>
      <c r="V80" s="1"/>
      <c r="W80" s="1"/>
      <c r="X80" s="1"/>
      <c r="Y80" s="1"/>
    </row>
    <row r="81" spans="2:25" x14ac:dyDescent="0.2">
      <c r="B81" s="183">
        <f t="shared" si="0"/>
        <v>76.53</v>
      </c>
      <c r="C81" s="182">
        <f t="shared" si="1"/>
        <v>2.6610846362610601E-3</v>
      </c>
      <c r="D81" s="182">
        <f t="shared" ref="D81:H90" si="3">D18/D$7</f>
        <v>2.1347150666459615E-3</v>
      </c>
      <c r="E81" s="182">
        <f t="shared" si="3"/>
        <v>4.8122643995554383E-3</v>
      </c>
      <c r="F81" s="182">
        <f t="shared" si="3"/>
        <v>7.5743734485843534E-3</v>
      </c>
      <c r="G81" s="182">
        <f t="shared" si="3"/>
        <v>1.4409562280017954E-3</v>
      </c>
      <c r="H81" s="182">
        <f t="shared" si="3"/>
        <v>2.6840278534990496E-5</v>
      </c>
      <c r="I81" s="1"/>
      <c r="J81" s="1"/>
      <c r="K81" s="69" t="s">
        <v>137</v>
      </c>
      <c r="L81" s="209">
        <v>5.55</v>
      </c>
      <c r="M81" s="209">
        <v>23.45</v>
      </c>
      <c r="N81" s="209">
        <v>27.21</v>
      </c>
      <c r="O81" s="209">
        <v>155.36000000000001</v>
      </c>
      <c r="P81" s="209">
        <v>1.6</v>
      </c>
      <c r="Q81" s="209">
        <v>0</v>
      </c>
      <c r="S81" s="1"/>
      <c r="T81" s="1"/>
      <c r="U81" s="1"/>
      <c r="V81" s="1"/>
      <c r="W81" s="1"/>
      <c r="X81" s="1"/>
      <c r="Y81" s="1"/>
    </row>
    <row r="82" spans="2:25" x14ac:dyDescent="0.2">
      <c r="B82" s="183">
        <f t="shared" si="0"/>
        <v>7321.5</v>
      </c>
      <c r="C82" s="182">
        <f t="shared" si="1"/>
        <v>0.25458161720090616</v>
      </c>
      <c r="D82" s="182">
        <f t="shared" si="3"/>
        <v>0.10476025734520859</v>
      </c>
      <c r="E82" s="182">
        <f t="shared" si="3"/>
        <v>6.1921075590198035E-2</v>
      </c>
      <c r="F82" s="182">
        <f t="shared" si="3"/>
        <v>0.19227946272192331</v>
      </c>
      <c r="G82" s="182">
        <f t="shared" si="3"/>
        <v>0.36266033590815677</v>
      </c>
      <c r="H82" s="182">
        <f t="shared" si="3"/>
        <v>0.27992900746327493</v>
      </c>
      <c r="I82" s="1"/>
      <c r="J82" s="1"/>
      <c r="K82" s="69" t="s">
        <v>136</v>
      </c>
      <c r="L82" s="209">
        <v>10.58</v>
      </c>
      <c r="M82" s="209">
        <v>89.21</v>
      </c>
      <c r="N82" s="209">
        <v>53.42</v>
      </c>
      <c r="O82" s="209">
        <v>35.65</v>
      </c>
      <c r="P82" s="209">
        <v>0</v>
      </c>
      <c r="Q82" s="209">
        <v>0</v>
      </c>
      <c r="S82" s="1"/>
      <c r="T82" s="1"/>
      <c r="U82" s="1"/>
      <c r="V82" s="1"/>
      <c r="W82" s="1"/>
      <c r="X82" s="1"/>
      <c r="Y82" s="1"/>
    </row>
    <row r="83" spans="2:25" x14ac:dyDescent="0.2">
      <c r="B83" s="183">
        <f t="shared" si="0"/>
        <v>25.38</v>
      </c>
      <c r="C83" s="182">
        <f t="shared" si="1"/>
        <v>8.8250788015556902E-4</v>
      </c>
      <c r="D83" s="182">
        <f t="shared" si="3"/>
        <v>4.4817222393672121E-4</v>
      </c>
      <c r="E83" s="182">
        <f t="shared" si="3"/>
        <v>1.1523245364921865E-3</v>
      </c>
      <c r="F83" s="182">
        <f t="shared" si="3"/>
        <v>3.843100689238058E-4</v>
      </c>
      <c r="G83" s="182">
        <f t="shared" si="3"/>
        <v>9.0158190221970253E-4</v>
      </c>
      <c r="H83" s="182">
        <f t="shared" si="3"/>
        <v>5.502257099673051E-3</v>
      </c>
      <c r="I83" s="1"/>
      <c r="J83" s="1"/>
      <c r="K83" s="69" t="s">
        <v>135</v>
      </c>
      <c r="L83" s="209">
        <v>80.92</v>
      </c>
      <c r="M83" s="209">
        <v>526.86</v>
      </c>
      <c r="N83" s="209">
        <v>553.26</v>
      </c>
      <c r="O83" s="209">
        <v>973.46</v>
      </c>
      <c r="P83" s="209">
        <v>0</v>
      </c>
      <c r="Q83" s="209">
        <v>0</v>
      </c>
      <c r="S83" s="1"/>
      <c r="T83" s="1"/>
      <c r="U83" s="1"/>
      <c r="V83" s="1"/>
      <c r="W83" s="1"/>
      <c r="X83" s="1"/>
      <c r="Y83" s="1"/>
    </row>
    <row r="84" spans="2:25" x14ac:dyDescent="0.2">
      <c r="B84" s="183">
        <f t="shared" si="0"/>
        <v>20.6</v>
      </c>
      <c r="C84" s="182">
        <f t="shared" si="1"/>
        <v>7.1629875221452817E-4</v>
      </c>
      <c r="D84" s="182">
        <f t="shared" si="3"/>
        <v>1.7297875309838365E-3</v>
      </c>
      <c r="E84" s="182">
        <f t="shared" si="3"/>
        <v>9.3299003664850332E-4</v>
      </c>
      <c r="F84" s="182">
        <f t="shared" si="3"/>
        <v>6.1426609377165681E-4</v>
      </c>
      <c r="G84" s="182">
        <f t="shared" si="3"/>
        <v>0</v>
      </c>
      <c r="H84" s="182" t="e">
        <f t="shared" si="3"/>
        <v>#VALUE!</v>
      </c>
      <c r="I84" s="1"/>
      <c r="J84" s="1"/>
      <c r="K84" s="69" t="s">
        <v>134</v>
      </c>
      <c r="L84" s="209">
        <v>0.9</v>
      </c>
      <c r="M84" s="209">
        <v>18.100000000000001</v>
      </c>
      <c r="N84" s="209">
        <v>0.2</v>
      </c>
      <c r="O84" s="209">
        <v>1.6</v>
      </c>
      <c r="P84" s="209">
        <v>0</v>
      </c>
      <c r="Q84" s="209">
        <v>0</v>
      </c>
      <c r="S84" s="1"/>
      <c r="T84" s="1"/>
      <c r="U84" s="1"/>
      <c r="V84" s="1"/>
      <c r="W84" s="1"/>
      <c r="X84" s="1"/>
      <c r="Y84" s="1"/>
    </row>
    <row r="85" spans="2:25" x14ac:dyDescent="0.2">
      <c r="B85" s="183">
        <f t="shared" si="0"/>
        <v>67.81</v>
      </c>
      <c r="C85" s="182">
        <f t="shared" si="1"/>
        <v>2.3578746790129685E-3</v>
      </c>
      <c r="D85" s="182">
        <f t="shared" si="3"/>
        <v>7.4675713979631755E-3</v>
      </c>
      <c r="E85" s="182">
        <f t="shared" si="3"/>
        <v>3.6272033705492691E-3</v>
      </c>
      <c r="F85" s="182">
        <f t="shared" si="3"/>
        <v>5.1173090734977257E-3</v>
      </c>
      <c r="G85" s="182">
        <f t="shared" si="3"/>
        <v>0</v>
      </c>
      <c r="H85" s="182">
        <f t="shared" si="3"/>
        <v>0</v>
      </c>
      <c r="I85" s="1"/>
      <c r="J85" s="1"/>
      <c r="K85" s="69" t="s">
        <v>133</v>
      </c>
      <c r="L85" s="209">
        <v>4.43</v>
      </c>
      <c r="M85" s="209">
        <v>40.17</v>
      </c>
      <c r="N85" s="209">
        <v>4.55</v>
      </c>
      <c r="O85" s="209">
        <v>18.79</v>
      </c>
      <c r="P85" s="209">
        <v>0</v>
      </c>
      <c r="Q85" s="209">
        <v>0</v>
      </c>
      <c r="S85" s="1"/>
      <c r="T85" s="1"/>
      <c r="U85" s="1"/>
      <c r="V85" s="1"/>
      <c r="W85" s="1"/>
      <c r="X85" s="1"/>
      <c r="Y85" s="1"/>
    </row>
    <row r="86" spans="2:25" x14ac:dyDescent="0.2">
      <c r="B86" s="183">
        <f t="shared" si="0"/>
        <v>1.2400000000000002</v>
      </c>
      <c r="C86" s="182">
        <f t="shared" si="1"/>
        <v>4.3117012269224029E-5</v>
      </c>
      <c r="D86" s="182">
        <f t="shared" si="3"/>
        <v>1.9656676488452685E-4</v>
      </c>
      <c r="E86" s="182">
        <f t="shared" si="3"/>
        <v>1.9641895508389543E-5</v>
      </c>
      <c r="F86" s="182">
        <f t="shared" si="3"/>
        <v>1.9057999319582172E-4</v>
      </c>
      <c r="G86" s="182">
        <f t="shared" si="3"/>
        <v>0</v>
      </c>
      <c r="H86" s="182">
        <f t="shared" si="3"/>
        <v>0</v>
      </c>
      <c r="I86" s="1"/>
      <c r="J86" s="1"/>
      <c r="K86" s="69" t="s">
        <v>132</v>
      </c>
      <c r="L86" s="209">
        <v>995.06</v>
      </c>
      <c r="M86" s="209">
        <v>32.520000000000003</v>
      </c>
      <c r="N86" s="209">
        <v>211.02</v>
      </c>
      <c r="O86" s="209">
        <v>278.5</v>
      </c>
      <c r="P86" s="209">
        <v>626.57000000000005</v>
      </c>
      <c r="Q86" s="209">
        <v>909.7</v>
      </c>
      <c r="S86" s="1"/>
      <c r="T86" s="1"/>
      <c r="U86" s="1"/>
      <c r="V86" s="1"/>
      <c r="W86" s="1"/>
      <c r="X86" s="1"/>
      <c r="Y86" s="1"/>
    </row>
    <row r="87" spans="2:25" x14ac:dyDescent="0.2">
      <c r="B87" s="183">
        <f t="shared" si="0"/>
        <v>338.85</v>
      </c>
      <c r="C87" s="182">
        <f t="shared" si="1"/>
        <v>1.1782419038247225E-2</v>
      </c>
      <c r="D87" s="182">
        <f t="shared" si="3"/>
        <v>1.5363658343374619E-2</v>
      </c>
      <c r="E87" s="182">
        <f t="shared" si="3"/>
        <v>9.8765997914685433E-3</v>
      </c>
      <c r="F87" s="182">
        <f t="shared" si="3"/>
        <v>4.0278530297493793E-2</v>
      </c>
      <c r="G87" s="182">
        <f t="shared" si="3"/>
        <v>1.4712714273340734E-2</v>
      </c>
      <c r="H87" s="182">
        <f t="shared" si="3"/>
        <v>0</v>
      </c>
      <c r="I87" s="1"/>
      <c r="J87" s="1"/>
      <c r="K87" s="69" t="s">
        <v>131</v>
      </c>
      <c r="L87" s="209">
        <v>4832.7</v>
      </c>
      <c r="M87" s="209">
        <v>410.87</v>
      </c>
      <c r="N87" s="209">
        <v>1247.57</v>
      </c>
      <c r="O87" s="209">
        <v>598.21</v>
      </c>
      <c r="P87" s="209">
        <v>720.93</v>
      </c>
      <c r="Q87" s="209">
        <v>3098.32</v>
      </c>
      <c r="S87" s="1"/>
      <c r="T87" s="1"/>
      <c r="U87" s="1"/>
      <c r="V87" s="1"/>
      <c r="W87" s="1"/>
      <c r="X87" s="1"/>
      <c r="Y87" s="1"/>
    </row>
    <row r="88" spans="2:25" x14ac:dyDescent="0.2">
      <c r="B88" s="183">
        <f t="shared" si="0"/>
        <v>21.35</v>
      </c>
      <c r="C88" s="182">
        <f t="shared" si="1"/>
        <v>7.4237759028059102E-4</v>
      </c>
      <c r="D88" s="182">
        <f t="shared" si="3"/>
        <v>2.4767412375450385E-4</v>
      </c>
      <c r="E88" s="182">
        <f t="shared" si="3"/>
        <v>1.3274647714419932E-3</v>
      </c>
      <c r="F88" s="182">
        <f t="shared" si="3"/>
        <v>2.3625618991217568E-6</v>
      </c>
      <c r="G88" s="182">
        <f t="shared" si="3"/>
        <v>2.7165568232820727E-4</v>
      </c>
      <c r="H88" s="182">
        <f t="shared" si="3"/>
        <v>1.9962457160399178E-4</v>
      </c>
      <c r="I88" s="1"/>
      <c r="J88" s="1"/>
      <c r="K88" s="69" t="s">
        <v>130</v>
      </c>
      <c r="L88" s="209">
        <v>787.88</v>
      </c>
      <c r="M88" s="209">
        <v>560.01</v>
      </c>
      <c r="N88" s="209">
        <v>368.65</v>
      </c>
      <c r="O88" s="209">
        <v>1967.14</v>
      </c>
      <c r="P88" s="209">
        <v>114.72</v>
      </c>
      <c r="Q88" s="209">
        <v>3.67</v>
      </c>
      <c r="S88" s="1"/>
      <c r="T88" s="1"/>
      <c r="U88" s="1"/>
      <c r="V88" s="1"/>
      <c r="W88" s="1"/>
      <c r="X88" s="1"/>
      <c r="Y88" s="1"/>
    </row>
    <row r="89" spans="2:25" x14ac:dyDescent="0.2">
      <c r="B89" s="183">
        <f t="shared" si="0"/>
        <v>2957.56</v>
      </c>
      <c r="C89" s="182">
        <f t="shared" si="1"/>
        <v>0.10283963774755338</v>
      </c>
      <c r="D89" s="182">
        <f t="shared" si="3"/>
        <v>0.11075357800653782</v>
      </c>
      <c r="E89" s="182">
        <f t="shared" si="3"/>
        <v>0.24619806560065732</v>
      </c>
      <c r="F89" s="182">
        <f t="shared" si="3"/>
        <v>2.6452818063833271E-2</v>
      </c>
      <c r="G89" s="182">
        <f t="shared" si="3"/>
        <v>0</v>
      </c>
      <c r="H89" s="182">
        <f t="shared" si="3"/>
        <v>0</v>
      </c>
      <c r="I89" s="1"/>
      <c r="J89" s="1"/>
      <c r="K89" s="69" t="s">
        <v>129</v>
      </c>
      <c r="L89" s="209">
        <v>36.270000000000003</v>
      </c>
      <c r="M89" s="209">
        <v>10.86</v>
      </c>
      <c r="N89" s="209">
        <v>29.4</v>
      </c>
      <c r="O89" s="209">
        <v>96.18</v>
      </c>
      <c r="P89" s="209">
        <v>3.66</v>
      </c>
      <c r="Q89" s="209">
        <v>0.16</v>
      </c>
      <c r="S89" s="1"/>
      <c r="T89" s="1"/>
      <c r="U89" s="1"/>
      <c r="V89" s="1"/>
      <c r="W89" s="1"/>
      <c r="X89" s="1"/>
      <c r="Y89" s="1"/>
    </row>
    <row r="90" spans="2:25" x14ac:dyDescent="0.2">
      <c r="B90" s="183">
        <f t="shared" si="0"/>
        <v>290.52</v>
      </c>
      <c r="C90" s="182">
        <f t="shared" si="1"/>
        <v>1.010189871327013E-2</v>
      </c>
      <c r="D90" s="182">
        <f t="shared" si="3"/>
        <v>1.3122797223691014E-2</v>
      </c>
      <c r="E90" s="182">
        <f t="shared" si="3"/>
        <v>2.7513385133376655E-2</v>
      </c>
      <c r="F90" s="182">
        <f t="shared" si="3"/>
        <v>2.2649093406247246E-2</v>
      </c>
      <c r="G90" s="182">
        <f t="shared" si="3"/>
        <v>1.1496153513019787E-3</v>
      </c>
      <c r="H90" s="182">
        <f t="shared" si="3"/>
        <v>0</v>
      </c>
      <c r="I90" s="1"/>
      <c r="J90" s="1"/>
      <c r="K90" s="69" t="s">
        <v>128</v>
      </c>
      <c r="L90" s="209">
        <v>6410.25</v>
      </c>
      <c r="M90" s="209">
        <v>532.95000000000005</v>
      </c>
      <c r="N90" s="209">
        <v>378.3</v>
      </c>
      <c r="O90" s="209">
        <v>2441.58</v>
      </c>
      <c r="P90" s="209">
        <v>921.15</v>
      </c>
      <c r="Q90" s="209">
        <v>1668.71</v>
      </c>
      <c r="S90" s="1"/>
      <c r="T90" s="1"/>
      <c r="U90" s="1"/>
      <c r="V90" s="1"/>
      <c r="W90" s="1"/>
      <c r="X90" s="1"/>
      <c r="Y90" s="1"/>
    </row>
    <row r="91" spans="2:25" x14ac:dyDescent="0.2">
      <c r="B91" s="183">
        <f t="shared" si="0"/>
        <v>2015.7000000000003</v>
      </c>
      <c r="C91" s="182">
        <f t="shared" si="1"/>
        <v>7.0089485186350706E-2</v>
      </c>
      <c r="D91" s="182">
        <f t="shared" ref="D91:H98" si="4">D28/D$7</f>
        <v>0.13321329656224387</v>
      </c>
      <c r="E91" s="182">
        <f t="shared" si="4"/>
        <v>8.9763462473340216E-2</v>
      </c>
      <c r="F91" s="182">
        <f t="shared" si="4"/>
        <v>0.24954953819790079</v>
      </c>
      <c r="G91" s="182">
        <f t="shared" si="4"/>
        <v>3.8976684855786268E-3</v>
      </c>
      <c r="H91" s="182">
        <f t="shared" si="4"/>
        <v>0</v>
      </c>
      <c r="I91" s="1"/>
      <c r="J91" s="1"/>
      <c r="K91" s="69" t="s">
        <v>127</v>
      </c>
      <c r="L91" s="209">
        <v>16.059999999999999</v>
      </c>
      <c r="M91" s="209">
        <v>2.2799999999999998</v>
      </c>
      <c r="N91" s="209">
        <v>7.04</v>
      </c>
      <c r="O91" s="209">
        <v>4.88</v>
      </c>
      <c r="P91" s="209">
        <v>2.29</v>
      </c>
      <c r="Q91" s="209">
        <v>32.799999999999997</v>
      </c>
      <c r="S91" s="1"/>
      <c r="T91" s="1"/>
      <c r="U91" s="1"/>
      <c r="V91" s="1"/>
      <c r="W91" s="1"/>
      <c r="X91" s="1"/>
      <c r="Y91" s="1"/>
    </row>
    <row r="92" spans="2:25" x14ac:dyDescent="0.2">
      <c r="B92" s="183">
        <f t="shared" si="0"/>
        <v>1563.86</v>
      </c>
      <c r="C92" s="182">
        <f t="shared" si="1"/>
        <v>5.4378202263990864E-2</v>
      </c>
      <c r="D92" s="182">
        <f t="shared" si="4"/>
        <v>1.9163293908592522E-2</v>
      </c>
      <c r="E92" s="182">
        <f t="shared" si="4"/>
        <v>9.7178278027757262E-3</v>
      </c>
      <c r="F92" s="182">
        <f t="shared" si="4"/>
        <v>2.5593633053185995E-2</v>
      </c>
      <c r="G92" s="182">
        <f t="shared" si="4"/>
        <v>1.4031606548083057E-2</v>
      </c>
      <c r="H92" s="182">
        <f t="shared" si="4"/>
        <v>4.1374289361687848E-2</v>
      </c>
      <c r="I92" s="1"/>
      <c r="J92" s="1"/>
      <c r="K92" s="69" t="s">
        <v>126</v>
      </c>
      <c r="L92" s="209">
        <v>6.1</v>
      </c>
      <c r="M92" s="209">
        <v>8.8000000000000007</v>
      </c>
      <c r="N92" s="209">
        <v>5.7</v>
      </c>
      <c r="O92" s="209">
        <v>7.8</v>
      </c>
      <c r="P92" s="209">
        <v>0</v>
      </c>
      <c r="Q92" s="210" t="s">
        <v>110</v>
      </c>
      <c r="S92" s="1"/>
      <c r="T92" s="1"/>
      <c r="U92" s="1"/>
      <c r="V92" s="1"/>
      <c r="W92" s="1"/>
      <c r="X92" s="1"/>
      <c r="Y92" s="1"/>
    </row>
    <row r="93" spans="2:25" x14ac:dyDescent="0.2">
      <c r="B93" s="183">
        <f t="shared" si="0"/>
        <v>805.13</v>
      </c>
      <c r="C93" s="182">
        <f t="shared" si="1"/>
        <v>2.7995806522838979E-2</v>
      </c>
      <c r="D93" s="182">
        <f t="shared" si="4"/>
        <v>2.3998836324751884E-2</v>
      </c>
      <c r="E93" s="182">
        <f t="shared" si="4"/>
        <v>3.5720423806632082E-2</v>
      </c>
      <c r="F93" s="182">
        <f t="shared" si="4"/>
        <v>3.6151134659728086E-2</v>
      </c>
      <c r="G93" s="182">
        <f t="shared" si="4"/>
        <v>8.0709296923597816E-3</v>
      </c>
      <c r="H93" s="182">
        <f t="shared" si="4"/>
        <v>0</v>
      </c>
      <c r="I93" s="1"/>
      <c r="J93" s="1"/>
      <c r="K93" s="69" t="s">
        <v>125</v>
      </c>
      <c r="L93" s="209">
        <v>7.66</v>
      </c>
      <c r="M93" s="209">
        <v>37.99</v>
      </c>
      <c r="N93" s="209">
        <v>22.16</v>
      </c>
      <c r="O93" s="209">
        <v>64.98</v>
      </c>
      <c r="P93" s="209">
        <v>0</v>
      </c>
      <c r="Q93" s="209">
        <v>0</v>
      </c>
      <c r="S93" s="1"/>
      <c r="T93" s="1"/>
      <c r="U93" s="1"/>
      <c r="V93" s="1"/>
      <c r="W93" s="1"/>
      <c r="X93" s="1"/>
      <c r="Y93" s="1"/>
    </row>
    <row r="94" spans="2:25" x14ac:dyDescent="0.2">
      <c r="B94" s="183">
        <f t="shared" si="0"/>
        <v>16.259999999999998</v>
      </c>
      <c r="C94" s="182">
        <f t="shared" si="1"/>
        <v>5.6538920927224397E-4</v>
      </c>
      <c r="D94" s="182">
        <f t="shared" si="4"/>
        <v>6.6242999766085548E-4</v>
      </c>
      <c r="E94" s="182">
        <f t="shared" si="4"/>
        <v>1.1752400812519743E-3</v>
      </c>
      <c r="F94" s="182">
        <f t="shared" si="4"/>
        <v>6.6041480286783511E-3</v>
      </c>
      <c r="G94" s="182">
        <f t="shared" si="4"/>
        <v>2.1850565752486238E-3</v>
      </c>
      <c r="H94" s="182">
        <f t="shared" si="4"/>
        <v>0</v>
      </c>
      <c r="I94" s="1"/>
      <c r="J94" s="1"/>
      <c r="K94" s="69" t="s">
        <v>124</v>
      </c>
      <c r="L94" s="209">
        <v>0.12</v>
      </c>
      <c r="M94" s="209">
        <v>1</v>
      </c>
      <c r="N94" s="209">
        <v>0.12</v>
      </c>
      <c r="O94" s="209">
        <v>2.42</v>
      </c>
      <c r="P94" s="209">
        <v>0</v>
      </c>
      <c r="Q94" s="209">
        <v>0</v>
      </c>
      <c r="S94" s="1"/>
      <c r="T94" s="1"/>
      <c r="U94" s="1"/>
      <c r="V94" s="1"/>
      <c r="W94" s="1"/>
      <c r="X94" s="1"/>
      <c r="Y94" s="1"/>
    </row>
    <row r="95" spans="2:25" x14ac:dyDescent="0.2">
      <c r="B95" s="183">
        <f t="shared" si="0"/>
        <v>46.46</v>
      </c>
      <c r="C95" s="182">
        <f t="shared" si="1"/>
        <v>1.6154970887323774E-3</v>
      </c>
      <c r="D95" s="182">
        <f t="shared" si="4"/>
        <v>1.985324325333721E-3</v>
      </c>
      <c r="E95" s="182">
        <f t="shared" si="4"/>
        <v>2.759686318928731E-3</v>
      </c>
      <c r="F95" s="182">
        <f t="shared" si="4"/>
        <v>3.6422829278127088E-3</v>
      </c>
      <c r="G95" s="182">
        <f t="shared" si="4"/>
        <v>8.3071520248190927E-4</v>
      </c>
      <c r="H95" s="182" t="e">
        <f t="shared" si="4"/>
        <v>#VALUE!</v>
      </c>
      <c r="I95" s="1"/>
      <c r="J95" s="1"/>
      <c r="K95" s="69" t="s">
        <v>123</v>
      </c>
      <c r="L95" s="209">
        <v>200.35</v>
      </c>
      <c r="M95" s="209">
        <v>78.16</v>
      </c>
      <c r="N95" s="209">
        <v>60.34</v>
      </c>
      <c r="O95" s="209">
        <v>511.46</v>
      </c>
      <c r="P95" s="209">
        <v>37.369999999999997</v>
      </c>
      <c r="Q95" s="209">
        <v>0</v>
      </c>
      <c r="S95" s="1"/>
      <c r="T95" s="1"/>
      <c r="U95" s="1"/>
      <c r="V95" s="1"/>
      <c r="W95" s="1"/>
      <c r="X95" s="1"/>
      <c r="Y95" s="1"/>
    </row>
    <row r="96" spans="2:25" x14ac:dyDescent="0.2">
      <c r="B96" s="183">
        <f t="shared" si="0"/>
        <v>128.65</v>
      </c>
      <c r="C96" s="182">
        <f t="shared" si="1"/>
        <v>4.4733900229319921E-3</v>
      </c>
      <c r="D96" s="182">
        <f t="shared" si="4"/>
        <v>1.4148875736388244E-2</v>
      </c>
      <c r="E96" s="182">
        <f t="shared" si="4"/>
        <v>3.3096593931636379E-3</v>
      </c>
      <c r="F96" s="182">
        <f t="shared" si="4"/>
        <v>4.748749417234732E-4</v>
      </c>
      <c r="G96" s="182">
        <f t="shared" si="4"/>
        <v>0</v>
      </c>
      <c r="H96" s="182">
        <f t="shared" si="4"/>
        <v>0</v>
      </c>
      <c r="I96" s="1"/>
      <c r="J96" s="1"/>
      <c r="K96" s="69" t="s">
        <v>122</v>
      </c>
      <c r="L96" s="209">
        <v>11.98</v>
      </c>
      <c r="M96" s="209">
        <v>1.26</v>
      </c>
      <c r="N96" s="209">
        <v>8.11</v>
      </c>
      <c r="O96" s="209">
        <v>0.03</v>
      </c>
      <c r="P96" s="209">
        <v>0.69</v>
      </c>
      <c r="Q96" s="209">
        <v>1.19</v>
      </c>
      <c r="S96" s="1"/>
      <c r="T96" s="1"/>
      <c r="U96" s="1"/>
      <c r="V96" s="1"/>
      <c r="W96" s="1"/>
      <c r="X96" s="1"/>
      <c r="Y96" s="1"/>
    </row>
    <row r="97" spans="2:25" x14ac:dyDescent="0.2">
      <c r="B97" s="183">
        <f t="shared" si="0"/>
        <v>195.01</v>
      </c>
      <c r="C97" s="182">
        <f t="shared" si="1"/>
        <v>6.7808456150172383E-3</v>
      </c>
      <c r="D97" s="182">
        <f t="shared" si="4"/>
        <v>2.2729015023597841E-2</v>
      </c>
      <c r="E97" s="182">
        <f t="shared" si="4"/>
        <v>1.0572250257390673E-2</v>
      </c>
      <c r="F97" s="182">
        <f t="shared" si="4"/>
        <v>1.9963648047578849E-3</v>
      </c>
      <c r="G97" s="182">
        <f t="shared" si="4"/>
        <v>0</v>
      </c>
      <c r="H97" s="182">
        <f t="shared" si="4"/>
        <v>0</v>
      </c>
      <c r="I97" s="1"/>
      <c r="J97" s="1"/>
      <c r="K97" s="69" t="s">
        <v>121</v>
      </c>
      <c r="L97" s="209">
        <v>890</v>
      </c>
      <c r="M97" s="209">
        <v>563.44000000000005</v>
      </c>
      <c r="N97" s="209">
        <v>1504.12</v>
      </c>
      <c r="O97" s="209">
        <v>335.9</v>
      </c>
      <c r="P97" s="209">
        <v>0</v>
      </c>
      <c r="Q97" s="209">
        <v>0</v>
      </c>
      <c r="S97" s="1"/>
      <c r="T97" s="1"/>
      <c r="U97" s="1"/>
      <c r="V97" s="1"/>
      <c r="W97" s="1"/>
      <c r="X97" s="1"/>
      <c r="Y97" s="1"/>
    </row>
    <row r="98" spans="2:25" x14ac:dyDescent="0.2">
      <c r="B98" s="183">
        <f t="shared" si="0"/>
        <v>1236.3000000000002</v>
      </c>
      <c r="C98" s="182">
        <f t="shared" si="1"/>
        <v>4.2988356668098117E-2</v>
      </c>
      <c r="D98" s="182">
        <f t="shared" si="4"/>
        <v>0.14369030513058914</v>
      </c>
      <c r="E98" s="182">
        <f t="shared" si="4"/>
        <v>6.6798812974781449E-2</v>
      </c>
      <c r="F98" s="182">
        <f t="shared" si="4"/>
        <v>3.6194448294545316E-2</v>
      </c>
      <c r="G98" s="182">
        <f t="shared" si="4"/>
        <v>0</v>
      </c>
      <c r="H98" s="182">
        <f t="shared" si="4"/>
        <v>0</v>
      </c>
      <c r="I98" s="1"/>
      <c r="J98" s="1"/>
      <c r="K98" s="69" t="s">
        <v>120</v>
      </c>
      <c r="L98" s="209">
        <v>55.67</v>
      </c>
      <c r="M98" s="209">
        <v>66.760000000000005</v>
      </c>
      <c r="N98" s="209">
        <v>168.09</v>
      </c>
      <c r="O98" s="209">
        <v>287.60000000000002</v>
      </c>
      <c r="P98" s="209">
        <v>2.92</v>
      </c>
      <c r="Q98" s="209">
        <v>0</v>
      </c>
      <c r="S98" s="1"/>
      <c r="T98" s="1"/>
      <c r="U98" s="1"/>
      <c r="V98" s="1"/>
      <c r="W98" s="1"/>
      <c r="X98" s="1"/>
      <c r="Y98" s="1"/>
    </row>
    <row r="99" spans="2:25" x14ac:dyDescent="0.2">
      <c r="J99" s="1"/>
      <c r="K99" s="69" t="s">
        <v>119</v>
      </c>
      <c r="L99" s="209">
        <v>789.6</v>
      </c>
      <c r="M99" s="209">
        <v>677.7</v>
      </c>
      <c r="N99" s="209">
        <v>548.4</v>
      </c>
      <c r="O99" s="209">
        <v>3168.8</v>
      </c>
      <c r="P99" s="209">
        <v>9.9</v>
      </c>
      <c r="Q99" s="209">
        <v>0</v>
      </c>
      <c r="S99" s="1"/>
      <c r="T99" s="1"/>
      <c r="U99" s="1"/>
      <c r="V99" s="1"/>
      <c r="W99" s="1"/>
      <c r="X99" s="1"/>
      <c r="Y99" s="1"/>
    </row>
    <row r="100" spans="2:25" x14ac:dyDescent="0.2">
      <c r="J100" s="1"/>
      <c r="K100" s="69" t="s">
        <v>118</v>
      </c>
      <c r="L100" s="209">
        <v>1407</v>
      </c>
      <c r="M100" s="209">
        <v>97.49</v>
      </c>
      <c r="N100" s="209">
        <v>59.37</v>
      </c>
      <c r="O100" s="209">
        <v>324.99</v>
      </c>
      <c r="P100" s="209">
        <v>35.64</v>
      </c>
      <c r="Q100" s="209">
        <v>246.64</v>
      </c>
      <c r="S100" s="1"/>
      <c r="T100" s="1"/>
      <c r="U100" s="1"/>
      <c r="V100" s="1"/>
      <c r="W100" s="1"/>
      <c r="X100" s="1"/>
      <c r="Y100" s="1"/>
    </row>
    <row r="101" spans="2:25" x14ac:dyDescent="0.2">
      <c r="J101" s="1"/>
      <c r="K101" s="69" t="s">
        <v>117</v>
      </c>
      <c r="L101" s="209">
        <v>464.81</v>
      </c>
      <c r="M101" s="209">
        <v>122.09</v>
      </c>
      <c r="N101" s="209">
        <v>218.23</v>
      </c>
      <c r="O101" s="209">
        <v>459.05</v>
      </c>
      <c r="P101" s="209">
        <v>20.5</v>
      </c>
      <c r="Q101" s="209">
        <v>0</v>
      </c>
      <c r="S101" s="1"/>
      <c r="T101" s="1"/>
      <c r="U101" s="1"/>
      <c r="V101" s="1"/>
      <c r="W101" s="1"/>
      <c r="X101" s="1"/>
      <c r="Y101" s="1"/>
    </row>
    <row r="102" spans="2:25" x14ac:dyDescent="0.2">
      <c r="J102" s="1"/>
      <c r="K102" s="69" t="s">
        <v>116</v>
      </c>
      <c r="L102" s="209">
        <v>5.71</v>
      </c>
      <c r="M102" s="209">
        <v>3.37</v>
      </c>
      <c r="N102" s="209">
        <v>7.18</v>
      </c>
      <c r="O102" s="209">
        <v>83.86</v>
      </c>
      <c r="P102" s="209">
        <v>5.55</v>
      </c>
      <c r="Q102" s="209">
        <v>0</v>
      </c>
      <c r="S102" s="1"/>
      <c r="T102" s="1"/>
      <c r="U102" s="1"/>
      <c r="V102" s="1"/>
      <c r="W102" s="1"/>
      <c r="X102" s="1"/>
      <c r="Y102" s="1"/>
    </row>
    <row r="103" spans="2:25" x14ac:dyDescent="0.2">
      <c r="J103" s="1"/>
      <c r="K103" s="69" t="s">
        <v>115</v>
      </c>
      <c r="L103" s="209">
        <v>19.5</v>
      </c>
      <c r="M103" s="209">
        <v>10.1</v>
      </c>
      <c r="N103" s="209">
        <v>16.86</v>
      </c>
      <c r="O103" s="209">
        <v>46.25</v>
      </c>
      <c r="P103" s="209">
        <v>2.11</v>
      </c>
      <c r="Q103" s="210" t="s">
        <v>110</v>
      </c>
      <c r="S103" s="1"/>
      <c r="T103" s="1"/>
      <c r="U103" s="1"/>
      <c r="V103" s="1"/>
      <c r="W103" s="1"/>
      <c r="X103" s="1"/>
      <c r="Y103" s="1"/>
    </row>
    <row r="104" spans="2:25" x14ac:dyDescent="0.2">
      <c r="J104" s="1"/>
      <c r="K104" s="69" t="s">
        <v>114</v>
      </c>
      <c r="L104" s="209">
        <v>36.450000000000003</v>
      </c>
      <c r="M104" s="209">
        <v>71.98</v>
      </c>
      <c r="N104" s="209">
        <v>20.22</v>
      </c>
      <c r="O104" s="209">
        <v>6.03</v>
      </c>
      <c r="P104" s="209">
        <v>0</v>
      </c>
      <c r="Q104" s="209">
        <v>0</v>
      </c>
      <c r="S104" s="1"/>
      <c r="T104" s="1"/>
      <c r="U104" s="1"/>
      <c r="V104" s="1"/>
      <c r="W104" s="1"/>
      <c r="X104" s="1"/>
      <c r="Y104" s="1"/>
    </row>
    <row r="105" spans="2:25" x14ac:dyDescent="0.2">
      <c r="J105" s="1"/>
      <c r="K105" s="69" t="s">
        <v>113</v>
      </c>
      <c r="L105" s="209">
        <v>14.79</v>
      </c>
      <c r="M105" s="209">
        <v>115.63</v>
      </c>
      <c r="N105" s="209">
        <v>64.59</v>
      </c>
      <c r="O105" s="209">
        <v>25.35</v>
      </c>
      <c r="P105" s="209">
        <v>0</v>
      </c>
      <c r="Q105" s="209">
        <v>0</v>
      </c>
      <c r="S105" s="1"/>
      <c r="T105" s="1"/>
      <c r="U105" s="1"/>
      <c r="V105" s="1"/>
      <c r="W105" s="1"/>
      <c r="X105" s="1"/>
      <c r="Y105" s="1"/>
    </row>
    <row r="106" spans="2:25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69" t="s">
        <v>112</v>
      </c>
      <c r="L106" s="209">
        <v>97.2</v>
      </c>
      <c r="M106" s="209">
        <v>731</v>
      </c>
      <c r="N106" s="209">
        <v>408.1</v>
      </c>
      <c r="O106" s="209">
        <v>459.6</v>
      </c>
      <c r="P106" s="209">
        <v>0</v>
      </c>
      <c r="Q106" s="209">
        <v>0</v>
      </c>
      <c r="S106" s="1"/>
      <c r="T106" s="1"/>
      <c r="U106" s="1"/>
      <c r="V106" s="1"/>
      <c r="W106" s="1"/>
      <c r="X106" s="1"/>
      <c r="Y106" s="1"/>
    </row>
    <row r="107" spans="2:25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69" t="s">
        <v>201</v>
      </c>
      <c r="L107" s="209">
        <v>0.14000000000000001</v>
      </c>
      <c r="M107" s="209">
        <v>0.6</v>
      </c>
      <c r="N107" s="209">
        <v>0</v>
      </c>
      <c r="O107" s="209">
        <v>0</v>
      </c>
      <c r="P107" s="209">
        <v>0</v>
      </c>
      <c r="Q107" s="209">
        <v>0</v>
      </c>
      <c r="S107" s="1"/>
      <c r="T107" s="1"/>
      <c r="U107" s="1"/>
      <c r="V107" s="1"/>
      <c r="W107" s="1"/>
      <c r="X107" s="1"/>
      <c r="Y107" s="1"/>
    </row>
    <row r="108" spans="2:25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69" t="s">
        <v>202</v>
      </c>
      <c r="L108" s="210" t="s">
        <v>110</v>
      </c>
      <c r="M108" s="210" t="s">
        <v>110</v>
      </c>
      <c r="N108" s="210" t="s">
        <v>110</v>
      </c>
      <c r="O108" s="210" t="s">
        <v>110</v>
      </c>
      <c r="P108" s="210" t="s">
        <v>110</v>
      </c>
      <c r="Q108" s="210" t="s">
        <v>110</v>
      </c>
      <c r="S108" s="1"/>
      <c r="T108" s="1"/>
      <c r="U108" s="1"/>
      <c r="V108" s="1"/>
      <c r="W108" s="1"/>
      <c r="X108" s="1"/>
      <c r="Y108" s="1"/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69" t="s">
        <v>199</v>
      </c>
      <c r="L109" s="210" t="s">
        <v>110</v>
      </c>
      <c r="M109" s="210" t="s">
        <v>110</v>
      </c>
      <c r="N109" s="210" t="s">
        <v>110</v>
      </c>
      <c r="O109" s="210" t="s">
        <v>110</v>
      </c>
      <c r="P109" s="210" t="s">
        <v>110</v>
      </c>
      <c r="Q109" s="210" t="s">
        <v>110</v>
      </c>
      <c r="S109" s="1"/>
      <c r="T109" s="1"/>
      <c r="U109" s="1"/>
      <c r="V109" s="1"/>
      <c r="W109" s="1"/>
      <c r="X109" s="1"/>
      <c r="Y109" s="1"/>
    </row>
    <row r="110" spans="2:25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69" t="s">
        <v>178</v>
      </c>
      <c r="L110" s="209">
        <v>45.73</v>
      </c>
      <c r="M110" s="209">
        <v>71.56</v>
      </c>
      <c r="N110" s="209">
        <v>41.16</v>
      </c>
      <c r="O110" s="209">
        <v>141.69</v>
      </c>
      <c r="P110" s="209">
        <v>0</v>
      </c>
      <c r="Q110" s="209">
        <v>0</v>
      </c>
      <c r="S110" s="1"/>
      <c r="T110" s="1"/>
      <c r="U110" s="1"/>
      <c r="V110" s="1"/>
      <c r="W110" s="1"/>
      <c r="X110" s="1"/>
      <c r="Y110" s="1"/>
    </row>
    <row r="111" spans="2:25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69" t="s">
        <v>179</v>
      </c>
      <c r="L111" s="209">
        <v>2.65</v>
      </c>
      <c r="M111" s="209">
        <v>0</v>
      </c>
      <c r="N111" s="209">
        <v>1.04</v>
      </c>
      <c r="O111" s="209">
        <v>2.82</v>
      </c>
      <c r="P111" s="209">
        <v>0</v>
      </c>
      <c r="Q111" s="209">
        <v>0</v>
      </c>
      <c r="S111" s="1"/>
      <c r="T111" s="1"/>
      <c r="U111" s="1"/>
      <c r="V111" s="1"/>
      <c r="W111" s="1"/>
      <c r="X111" s="1"/>
      <c r="Y111" s="1"/>
    </row>
    <row r="112" spans="2:25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69" t="s">
        <v>203</v>
      </c>
      <c r="L112" s="209">
        <v>173.43</v>
      </c>
      <c r="M112" s="209">
        <v>4.29</v>
      </c>
      <c r="N112" s="209">
        <v>59.54</v>
      </c>
      <c r="O112" s="209">
        <v>136.93</v>
      </c>
      <c r="P112" s="209">
        <v>12.01</v>
      </c>
      <c r="Q112" s="210" t="s">
        <v>110</v>
      </c>
      <c r="S112" s="1"/>
      <c r="T112" s="1"/>
      <c r="U112" s="1"/>
      <c r="V112" s="1"/>
      <c r="W112" s="1"/>
      <c r="X112" s="1"/>
      <c r="Y112" s="1"/>
    </row>
    <row r="113" spans="2:25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69" t="s">
        <v>204</v>
      </c>
      <c r="L113" s="209">
        <v>256.5</v>
      </c>
      <c r="M113" s="209">
        <v>6.9</v>
      </c>
      <c r="N113" s="209">
        <v>90.5</v>
      </c>
      <c r="O113" s="209">
        <v>91.8</v>
      </c>
      <c r="P113" s="210" t="s">
        <v>110</v>
      </c>
      <c r="Q113" s="209">
        <v>8.4</v>
      </c>
      <c r="S113" s="1"/>
      <c r="T113" s="1"/>
      <c r="U113" s="1"/>
      <c r="V113" s="1"/>
      <c r="W113" s="1"/>
      <c r="X113" s="1"/>
      <c r="Y113" s="1"/>
    </row>
    <row r="114" spans="2:25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69" t="s">
        <v>205</v>
      </c>
      <c r="L114" s="210" t="s">
        <v>110</v>
      </c>
      <c r="M114" s="210" t="s">
        <v>110</v>
      </c>
      <c r="N114" s="210" t="s">
        <v>110</v>
      </c>
      <c r="O114" s="210" t="s">
        <v>110</v>
      </c>
      <c r="P114" s="210" t="s">
        <v>110</v>
      </c>
      <c r="Q114" s="210" t="s">
        <v>110</v>
      </c>
      <c r="S114" s="1"/>
      <c r="T114" s="1"/>
      <c r="U114" s="1"/>
      <c r="V114" s="1"/>
      <c r="W114" s="1"/>
      <c r="X114" s="1"/>
      <c r="Y114" s="1"/>
    </row>
    <row r="115" spans="2:25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69" t="s">
        <v>180</v>
      </c>
      <c r="L115" s="209">
        <v>12615</v>
      </c>
      <c r="M115" s="209">
        <v>535</v>
      </c>
      <c r="N115" s="209">
        <v>2021</v>
      </c>
      <c r="O115" s="209">
        <v>2570</v>
      </c>
      <c r="P115" s="209">
        <v>561</v>
      </c>
      <c r="Q115" s="209">
        <v>1817</v>
      </c>
      <c r="S115" s="1"/>
      <c r="T115" s="1"/>
      <c r="U115" s="1"/>
      <c r="V115" s="1"/>
      <c r="W115" s="1"/>
      <c r="X115" s="1"/>
      <c r="Y115" s="1"/>
    </row>
    <row r="116" spans="2:25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69" t="s">
        <v>194</v>
      </c>
      <c r="L116" s="209">
        <v>41.18</v>
      </c>
      <c r="M116" s="209">
        <v>17.100000000000001</v>
      </c>
      <c r="N116" s="209">
        <v>37.72</v>
      </c>
      <c r="O116" s="209">
        <v>91.47</v>
      </c>
      <c r="P116" s="209">
        <v>9.23</v>
      </c>
      <c r="Q116" s="209">
        <v>0</v>
      </c>
      <c r="S116" s="1"/>
      <c r="T116" s="1"/>
      <c r="U116" s="1"/>
      <c r="V116" s="1"/>
      <c r="W116" s="1"/>
      <c r="X116" s="1"/>
      <c r="Y116" s="1"/>
    </row>
    <row r="117" spans="2:25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69" t="s">
        <v>200</v>
      </c>
      <c r="L117" s="210" t="s">
        <v>110</v>
      </c>
      <c r="M117" s="210" t="s">
        <v>110</v>
      </c>
      <c r="N117" s="210" t="s">
        <v>110</v>
      </c>
      <c r="O117" s="210" t="s">
        <v>110</v>
      </c>
      <c r="P117" s="210" t="s">
        <v>110</v>
      </c>
      <c r="Q117" s="210" t="s">
        <v>110</v>
      </c>
      <c r="S117" s="1"/>
      <c r="T117" s="1"/>
      <c r="U117" s="1"/>
      <c r="V117" s="1"/>
      <c r="W117" s="1"/>
      <c r="X117" s="1"/>
      <c r="Y117" s="1"/>
    </row>
    <row r="118" spans="2:25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2:25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2:25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2:25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2:25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2:25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2:25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2:25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2:25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2:25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2:25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2:25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2:25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2:25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</sheetData>
  <conditionalFormatting sqref="E71:E98">
    <cfRule type="top10" dxfId="5" priority="5" rank="5"/>
  </conditionalFormatting>
  <conditionalFormatting sqref="F71:F98">
    <cfRule type="top10" dxfId="4" priority="4" rank="5"/>
  </conditionalFormatting>
  <conditionalFormatting sqref="G71:G98">
    <cfRule type="top10" dxfId="3" priority="2" rank="5"/>
  </conditionalFormatting>
  <conditionalFormatting sqref="H71:H98">
    <cfRule type="top10" dxfId="2" priority="1" rank="5"/>
  </conditionalFormatting>
  <pageMargins left="0.75" right="0.75" top="1" bottom="1" header="0.5" footer="0.5"/>
  <pageSetup paperSize="9" firstPageNumber="0" pageOrder="overThenDown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3:S118"/>
  <sheetViews>
    <sheetView showGridLines="0" zoomScaleNormal="100" workbookViewId="0">
      <selection activeCell="R40" sqref="R40"/>
    </sheetView>
  </sheetViews>
  <sheetFormatPr defaultColWidth="9.140625" defaultRowHeight="12" x14ac:dyDescent="0.2"/>
  <cols>
    <col min="1" max="5" width="9.140625" style="59"/>
    <col min="6" max="6" width="10.28515625" style="59" customWidth="1"/>
    <col min="7" max="9" width="9.140625" style="59"/>
    <col min="10" max="10" width="15" style="59" customWidth="1"/>
    <col min="11" max="16" width="9.140625" style="59"/>
    <col min="17" max="17" width="10.140625" style="59" customWidth="1"/>
    <col min="18" max="16384" width="9.140625" style="59"/>
  </cols>
  <sheetData>
    <row r="3" spans="2:2" x14ac:dyDescent="0.2">
      <c r="B3" s="221" t="s">
        <v>228</v>
      </c>
    </row>
    <row r="4" spans="2:2" x14ac:dyDescent="0.2">
      <c r="B4" s="64" t="s">
        <v>272</v>
      </c>
    </row>
    <row r="20" spans="2:8" x14ac:dyDescent="0.2">
      <c r="H20" s="71"/>
    </row>
    <row r="26" spans="2:8" x14ac:dyDescent="0.2">
      <c r="B26" s="64"/>
    </row>
    <row r="34" spans="2:19" x14ac:dyDescent="0.2">
      <c r="E34" s="1"/>
      <c r="F34" s="1"/>
      <c r="G34" s="1"/>
      <c r="H34" s="1"/>
      <c r="I34" s="1"/>
      <c r="J34" s="1"/>
    </row>
    <row r="35" spans="2:19" x14ac:dyDescent="0.2">
      <c r="E35" s="1"/>
      <c r="F35" s="1"/>
      <c r="G35" s="1"/>
      <c r="H35" s="1"/>
      <c r="I35" s="1"/>
      <c r="J35" s="1"/>
    </row>
    <row r="36" spans="2:19" x14ac:dyDescent="0.2">
      <c r="E36" s="1"/>
      <c r="F36" s="1"/>
      <c r="G36" s="1"/>
      <c r="H36" s="1"/>
      <c r="I36" s="1"/>
      <c r="J36" s="1"/>
      <c r="S36" s="221"/>
    </row>
    <row r="37" spans="2:19" x14ac:dyDescent="0.2">
      <c r="E37" s="1"/>
      <c r="F37" s="1"/>
      <c r="G37" s="1"/>
      <c r="H37" s="1"/>
      <c r="I37" s="1"/>
      <c r="J37" s="1"/>
    </row>
    <row r="38" spans="2:19" x14ac:dyDescent="0.2">
      <c r="E38" s="1"/>
      <c r="F38" s="1"/>
      <c r="G38" s="1"/>
      <c r="H38" s="1"/>
      <c r="I38" s="1"/>
      <c r="J38" s="1"/>
    </row>
    <row r="39" spans="2:19" x14ac:dyDescent="0.2">
      <c r="E39" s="1"/>
      <c r="F39" s="1"/>
      <c r="G39" s="1"/>
      <c r="H39" s="1"/>
      <c r="I39" s="1"/>
      <c r="J39" s="1"/>
    </row>
    <row r="40" spans="2:19" x14ac:dyDescent="0.2">
      <c r="G40" s="1"/>
      <c r="H40" s="1"/>
      <c r="I40" s="1"/>
      <c r="J40" s="1"/>
    </row>
    <row r="41" spans="2:19" x14ac:dyDescent="0.2">
      <c r="E41" s="1"/>
      <c r="F41" s="1"/>
      <c r="G41" s="1"/>
      <c r="H41" s="1"/>
      <c r="I41" s="1"/>
      <c r="J41" s="1"/>
    </row>
    <row r="42" spans="2:19" x14ac:dyDescent="0.2">
      <c r="B42" s="63" t="s">
        <v>252</v>
      </c>
      <c r="E42" s="1"/>
      <c r="F42" s="1"/>
      <c r="G42" s="1"/>
      <c r="H42" s="1"/>
      <c r="I42" s="1"/>
      <c r="J42" s="1"/>
      <c r="K42" s="1"/>
    </row>
    <row r="43" spans="2:19" x14ac:dyDescent="0.2">
      <c r="E43" s="1"/>
      <c r="F43" s="1"/>
      <c r="G43" s="1"/>
      <c r="H43" s="1"/>
      <c r="I43" s="1"/>
      <c r="J43" s="1"/>
      <c r="K43" s="1"/>
    </row>
    <row r="44" spans="2:19" x14ac:dyDescent="0.2">
      <c r="E44" s="1"/>
      <c r="F44" s="1"/>
      <c r="G44" s="1"/>
      <c r="H44" s="1"/>
      <c r="I44" s="1"/>
      <c r="J44" s="1"/>
      <c r="K44" s="1"/>
    </row>
    <row r="45" spans="2:19" x14ac:dyDescent="0.2">
      <c r="E45" s="1"/>
      <c r="F45" s="1"/>
      <c r="G45" s="1"/>
      <c r="H45" s="1"/>
      <c r="I45" s="1"/>
      <c r="J45" s="1"/>
      <c r="K45" s="1"/>
    </row>
    <row r="46" spans="2:19" x14ac:dyDescent="0.2">
      <c r="E46" s="1"/>
      <c r="F46" s="1"/>
      <c r="G46" s="1"/>
      <c r="H46" s="1"/>
      <c r="I46" s="1"/>
      <c r="J46" s="1"/>
      <c r="K46" s="1"/>
    </row>
    <row r="47" spans="2:19" x14ac:dyDescent="0.2">
      <c r="E47" s="1"/>
      <c r="F47" s="1"/>
      <c r="G47" s="1"/>
      <c r="H47" s="1"/>
      <c r="I47" s="1"/>
      <c r="J47" s="1"/>
      <c r="K47" s="1"/>
    </row>
    <row r="48" spans="2:19" x14ac:dyDescent="0.2">
      <c r="G48" s="66" t="s">
        <v>213</v>
      </c>
      <c r="H48" s="1"/>
      <c r="J48" s="1"/>
      <c r="K48" s="1"/>
    </row>
    <row r="49" spans="3:11" x14ac:dyDescent="0.2">
      <c r="G49" s="1"/>
      <c r="H49" s="1"/>
      <c r="J49" s="1"/>
      <c r="K49" s="1"/>
    </row>
    <row r="50" spans="3:11" x14ac:dyDescent="0.2">
      <c r="G50" s="66" t="s">
        <v>155</v>
      </c>
      <c r="H50" s="67">
        <v>42665.084363425922</v>
      </c>
      <c r="J50" s="1"/>
      <c r="K50" s="1"/>
    </row>
    <row r="51" spans="3:11" x14ac:dyDescent="0.2">
      <c r="G51" s="66" t="s">
        <v>154</v>
      </c>
      <c r="H51" s="67">
        <v>42665.586391527773</v>
      </c>
      <c r="J51" s="1"/>
      <c r="K51" s="1"/>
    </row>
    <row r="52" spans="3:11" x14ac:dyDescent="0.2">
      <c r="G52" s="66" t="s">
        <v>153</v>
      </c>
      <c r="H52" s="66" t="s">
        <v>152</v>
      </c>
      <c r="J52" s="1"/>
      <c r="K52" s="1"/>
    </row>
    <row r="53" spans="3:11" x14ac:dyDescent="0.2">
      <c r="G53" s="1"/>
      <c r="H53" s="1"/>
      <c r="J53" s="1"/>
      <c r="K53" s="1"/>
    </row>
    <row r="54" spans="3:11" x14ac:dyDescent="0.2">
      <c r="G54" s="66" t="s">
        <v>148</v>
      </c>
      <c r="H54" s="66" t="s">
        <v>147</v>
      </c>
      <c r="J54" s="1"/>
      <c r="K54" s="1"/>
    </row>
    <row r="55" spans="3:11" x14ac:dyDescent="0.2">
      <c r="G55" s="66" t="s">
        <v>214</v>
      </c>
      <c r="H55" s="66" t="s">
        <v>227</v>
      </c>
      <c r="J55" s="1"/>
      <c r="K55" s="1"/>
    </row>
    <row r="56" spans="3:11" x14ac:dyDescent="0.2">
      <c r="G56" s="1"/>
      <c r="H56" s="1"/>
      <c r="J56" s="1"/>
      <c r="K56" s="1"/>
    </row>
    <row r="57" spans="3:11" x14ac:dyDescent="0.2">
      <c r="G57" s="69" t="s">
        <v>146</v>
      </c>
      <c r="H57" s="69" t="s">
        <v>216</v>
      </c>
      <c r="J57" s="1"/>
      <c r="K57" s="1"/>
    </row>
    <row r="58" spans="3:11" x14ac:dyDescent="0.2">
      <c r="G58" s="69" t="s">
        <v>140</v>
      </c>
      <c r="H58" s="209">
        <v>23413.119999999999</v>
      </c>
      <c r="J58" s="1"/>
      <c r="K58" s="1"/>
    </row>
    <row r="59" spans="3:11" x14ac:dyDescent="0.2">
      <c r="C59" s="1"/>
      <c r="D59" s="1"/>
      <c r="E59" s="1"/>
      <c r="G59" s="69" t="s">
        <v>177</v>
      </c>
      <c r="H59" s="209">
        <v>23413.119999999999</v>
      </c>
      <c r="J59" s="1"/>
      <c r="K59" s="1"/>
    </row>
    <row r="60" spans="3:11" x14ac:dyDescent="0.2">
      <c r="C60" s="1"/>
      <c r="D60" s="1"/>
      <c r="E60" s="1"/>
      <c r="G60" s="69" t="s">
        <v>139</v>
      </c>
      <c r="H60" s="209">
        <v>0</v>
      </c>
      <c r="J60" s="1"/>
      <c r="K60" s="1"/>
    </row>
    <row r="61" spans="3:11" x14ac:dyDescent="0.2">
      <c r="C61" s="1"/>
      <c r="D61" s="1"/>
      <c r="E61" s="1"/>
      <c r="G61" s="69" t="s">
        <v>138</v>
      </c>
      <c r="H61" s="209">
        <v>244.78</v>
      </c>
      <c r="J61" s="1"/>
      <c r="K61" s="1"/>
    </row>
    <row r="62" spans="3:11" x14ac:dyDescent="0.2">
      <c r="C62" s="1"/>
      <c r="D62" s="1"/>
      <c r="E62" s="1"/>
      <c r="G62" s="69" t="s">
        <v>137</v>
      </c>
      <c r="H62" s="209">
        <v>90.61</v>
      </c>
      <c r="J62" s="1"/>
      <c r="K62" s="1"/>
    </row>
    <row r="63" spans="3:11" x14ac:dyDescent="0.2">
      <c r="C63" s="1"/>
      <c r="D63" s="1"/>
      <c r="E63" s="1"/>
      <c r="G63" s="69" t="s">
        <v>136</v>
      </c>
      <c r="H63" s="209">
        <v>0</v>
      </c>
      <c r="J63" s="1"/>
      <c r="K63" s="1"/>
    </row>
    <row r="64" spans="3:11" x14ac:dyDescent="0.2">
      <c r="D64" s="1"/>
      <c r="G64" s="69" t="s">
        <v>193</v>
      </c>
      <c r="H64" s="209">
        <v>1199.03</v>
      </c>
      <c r="J64" s="1"/>
      <c r="K64" s="1"/>
    </row>
    <row r="65" spans="3:11" x14ac:dyDescent="0.2">
      <c r="G65" s="69" t="s">
        <v>134</v>
      </c>
      <c r="H65" s="209">
        <v>0</v>
      </c>
      <c r="J65" s="1"/>
      <c r="K65" s="1"/>
    </row>
    <row r="66" spans="3:11" x14ac:dyDescent="0.2">
      <c r="G66" s="69" t="s">
        <v>133</v>
      </c>
      <c r="H66" s="209">
        <v>0</v>
      </c>
      <c r="J66" s="1"/>
      <c r="K66" s="1"/>
    </row>
    <row r="67" spans="3:11" x14ac:dyDescent="0.2">
      <c r="C67" s="211" t="s">
        <v>128</v>
      </c>
      <c r="D67" s="59">
        <v>6878.32</v>
      </c>
      <c r="E67" s="257">
        <f>D67/D$72</f>
        <v>0.29378058114424732</v>
      </c>
      <c r="G67" s="69" t="s">
        <v>132</v>
      </c>
      <c r="H67" s="209">
        <v>529.28</v>
      </c>
      <c r="J67" s="1"/>
      <c r="K67" s="1"/>
    </row>
    <row r="68" spans="3:11" x14ac:dyDescent="0.2">
      <c r="C68" s="211" t="s">
        <v>130</v>
      </c>
      <c r="D68" s="59">
        <v>6150.31</v>
      </c>
      <c r="E68" s="257">
        <f>D68/D$72</f>
        <v>0.26268647664215622</v>
      </c>
      <c r="G68" s="69" t="s">
        <v>131</v>
      </c>
      <c r="H68" s="209">
        <v>5527.1</v>
      </c>
      <c r="J68" s="1"/>
      <c r="K68" s="1"/>
    </row>
    <row r="69" spans="3:11" x14ac:dyDescent="0.2">
      <c r="C69" s="211" t="s">
        <v>131</v>
      </c>
      <c r="D69" s="59">
        <v>5527.1</v>
      </c>
      <c r="E69" s="257">
        <f>D69/D$72</f>
        <v>0.23606849492933879</v>
      </c>
      <c r="G69" s="69" t="s">
        <v>130</v>
      </c>
      <c r="H69" s="209">
        <v>6150.31</v>
      </c>
      <c r="J69" s="1"/>
      <c r="K69" s="1"/>
    </row>
    <row r="70" spans="3:11" x14ac:dyDescent="0.2">
      <c r="C70" s="211" t="s">
        <v>298</v>
      </c>
      <c r="D70" s="59">
        <v>1199.03</v>
      </c>
      <c r="E70" s="257">
        <f>D70/D$72</f>
        <v>5.1211884618538664E-2</v>
      </c>
      <c r="G70" s="69" t="s">
        <v>129</v>
      </c>
      <c r="H70" s="209">
        <v>154.22999999999999</v>
      </c>
      <c r="J70" s="1"/>
      <c r="K70" s="1"/>
    </row>
    <row r="71" spans="3:11" x14ac:dyDescent="0.2">
      <c r="C71" s="211" t="s">
        <v>108</v>
      </c>
      <c r="D71" s="185">
        <f>H59-SUM(D67:D70)</f>
        <v>3658.3599999999969</v>
      </c>
      <c r="E71" s="257">
        <f>D71/D$72</f>
        <v>0.15625256266571894</v>
      </c>
      <c r="G71" s="69" t="s">
        <v>128</v>
      </c>
      <c r="H71" s="209">
        <v>6878.32</v>
      </c>
      <c r="J71" s="1"/>
      <c r="K71" s="1"/>
    </row>
    <row r="72" spans="3:11" x14ac:dyDescent="0.2">
      <c r="D72" s="59">
        <f>SUM(D67:D71)</f>
        <v>23413.119999999999</v>
      </c>
      <c r="G72" s="69" t="s">
        <v>127</v>
      </c>
      <c r="H72" s="209">
        <v>18.38</v>
      </c>
      <c r="J72" s="1"/>
      <c r="K72" s="1"/>
    </row>
    <row r="73" spans="3:11" x14ac:dyDescent="0.2">
      <c r="G73" s="69" t="s">
        <v>126</v>
      </c>
      <c r="H73" s="209">
        <v>0</v>
      </c>
      <c r="J73" s="1"/>
      <c r="K73" s="1"/>
    </row>
    <row r="74" spans="3:11" x14ac:dyDescent="0.2">
      <c r="G74" s="69" t="s">
        <v>125</v>
      </c>
      <c r="H74" s="209">
        <v>0</v>
      </c>
      <c r="J74" s="1"/>
      <c r="K74" s="1"/>
    </row>
    <row r="75" spans="3:11" x14ac:dyDescent="0.2">
      <c r="G75" s="69" t="s">
        <v>124</v>
      </c>
      <c r="H75" s="209">
        <v>14.72</v>
      </c>
      <c r="J75" s="1"/>
      <c r="K75" s="1"/>
    </row>
    <row r="76" spans="3:11" x14ac:dyDescent="0.2">
      <c r="G76" s="69" t="s">
        <v>123</v>
      </c>
      <c r="H76" s="209">
        <v>457.92</v>
      </c>
      <c r="J76" s="1"/>
      <c r="K76" s="1"/>
    </row>
    <row r="77" spans="3:11" x14ac:dyDescent="0.2">
      <c r="G77" s="69" t="s">
        <v>122</v>
      </c>
      <c r="H77" s="209">
        <v>4.75</v>
      </c>
      <c r="J77" s="1"/>
      <c r="K77" s="1"/>
    </row>
    <row r="78" spans="3:11" x14ac:dyDescent="0.2">
      <c r="G78" s="69" t="s">
        <v>121</v>
      </c>
      <c r="H78" s="209">
        <v>1.48</v>
      </c>
      <c r="J78" s="1"/>
      <c r="K78" s="1"/>
    </row>
    <row r="79" spans="3:11" x14ac:dyDescent="0.2">
      <c r="G79" s="69" t="s">
        <v>120</v>
      </c>
      <c r="H79" s="209">
        <v>302.45</v>
      </c>
      <c r="J79" s="1"/>
      <c r="K79" s="1"/>
    </row>
    <row r="80" spans="3:11" x14ac:dyDescent="0.2">
      <c r="G80" s="69" t="s">
        <v>119</v>
      </c>
      <c r="H80" s="209">
        <v>0</v>
      </c>
      <c r="J80" s="1"/>
      <c r="K80" s="1"/>
    </row>
    <row r="81" spans="2:8" x14ac:dyDescent="0.2">
      <c r="B81" s="1"/>
      <c r="G81" s="69" t="s">
        <v>118</v>
      </c>
      <c r="H81" s="209">
        <v>915.6</v>
      </c>
    </row>
    <row r="82" spans="2:8" x14ac:dyDescent="0.2">
      <c r="B82" s="1"/>
      <c r="G82" s="69" t="s">
        <v>117</v>
      </c>
      <c r="H82" s="209">
        <v>752.85</v>
      </c>
    </row>
    <row r="83" spans="2:8" x14ac:dyDescent="0.2">
      <c r="B83" s="1"/>
      <c r="G83" s="69" t="s">
        <v>116</v>
      </c>
      <c r="H83" s="209">
        <v>117.59</v>
      </c>
    </row>
    <row r="84" spans="2:8" x14ac:dyDescent="0.2">
      <c r="B84" s="1"/>
      <c r="G84" s="69" t="s">
        <v>115</v>
      </c>
      <c r="H84" s="209">
        <v>49.66</v>
      </c>
    </row>
    <row r="85" spans="2:8" x14ac:dyDescent="0.2">
      <c r="B85" s="1"/>
      <c r="G85" s="69" t="s">
        <v>114</v>
      </c>
      <c r="H85" s="209">
        <v>0</v>
      </c>
    </row>
    <row r="86" spans="2:8" x14ac:dyDescent="0.2">
      <c r="B86" s="1"/>
      <c r="G86" s="69" t="s">
        <v>113</v>
      </c>
      <c r="H86" s="209">
        <v>7.0000000000000007E-2</v>
      </c>
    </row>
    <row r="87" spans="2:8" x14ac:dyDescent="0.2">
      <c r="B87" s="1"/>
      <c r="G87" s="69" t="s">
        <v>112</v>
      </c>
      <c r="H87" s="209">
        <v>4.01</v>
      </c>
    </row>
    <row r="88" spans="2:8" x14ac:dyDescent="0.2">
      <c r="B88" s="1"/>
      <c r="G88" s="69" t="s">
        <v>201</v>
      </c>
      <c r="H88" s="209">
        <v>0</v>
      </c>
    </row>
    <row r="89" spans="2:8" x14ac:dyDescent="0.2">
      <c r="B89" s="1"/>
      <c r="G89" s="69" t="s">
        <v>202</v>
      </c>
      <c r="H89" s="210" t="s">
        <v>110</v>
      </c>
    </row>
    <row r="90" spans="2:8" x14ac:dyDescent="0.2">
      <c r="B90" s="1"/>
      <c r="G90" s="69" t="s">
        <v>199</v>
      </c>
      <c r="H90" s="210" t="s">
        <v>110</v>
      </c>
    </row>
    <row r="91" spans="2:8" x14ac:dyDescent="0.2">
      <c r="B91" s="1"/>
      <c r="G91" s="69" t="s">
        <v>178</v>
      </c>
      <c r="H91" s="209">
        <v>106.31</v>
      </c>
    </row>
    <row r="92" spans="2:8" x14ac:dyDescent="0.2">
      <c r="B92" s="1"/>
      <c r="G92" s="69" t="s">
        <v>179</v>
      </c>
      <c r="H92" s="209">
        <v>20.059999999999999</v>
      </c>
    </row>
    <row r="93" spans="2:8" x14ac:dyDescent="0.2">
      <c r="B93" s="1"/>
      <c r="G93" s="69" t="s">
        <v>203</v>
      </c>
      <c r="H93" s="209">
        <v>277.29000000000002</v>
      </c>
    </row>
    <row r="94" spans="2:8" x14ac:dyDescent="0.2">
      <c r="B94" s="1"/>
      <c r="G94" s="69" t="s">
        <v>204</v>
      </c>
      <c r="H94" s="210" t="s">
        <v>110</v>
      </c>
    </row>
    <row r="95" spans="2:8" x14ac:dyDescent="0.2">
      <c r="B95" s="1"/>
      <c r="G95" s="69" t="s">
        <v>205</v>
      </c>
      <c r="H95" s="210" t="s">
        <v>110</v>
      </c>
    </row>
    <row r="96" spans="2:8" x14ac:dyDescent="0.2">
      <c r="B96" s="1"/>
      <c r="G96" s="69" t="s">
        <v>180</v>
      </c>
      <c r="H96" s="209">
        <v>424</v>
      </c>
    </row>
    <row r="97" spans="2:8" x14ac:dyDescent="0.2">
      <c r="B97" s="1"/>
      <c r="G97" s="69" t="s">
        <v>194</v>
      </c>
      <c r="H97" s="209">
        <v>25.51</v>
      </c>
    </row>
    <row r="98" spans="2:8" x14ac:dyDescent="0.2">
      <c r="B98" s="1"/>
      <c r="G98" s="69" t="s">
        <v>200</v>
      </c>
      <c r="H98" s="210" t="s">
        <v>110</v>
      </c>
    </row>
    <row r="99" spans="2:8" x14ac:dyDescent="0.2">
      <c r="B99" s="1"/>
      <c r="G99" s="1"/>
      <c r="H99" s="1"/>
    </row>
    <row r="100" spans="2:8" x14ac:dyDescent="0.2">
      <c r="B100" s="1"/>
      <c r="G100" s="66" t="s">
        <v>111</v>
      </c>
      <c r="H100" s="1"/>
    </row>
    <row r="101" spans="2:8" x14ac:dyDescent="0.2">
      <c r="B101" s="1"/>
      <c r="G101" s="66" t="s">
        <v>110</v>
      </c>
      <c r="H101" s="66" t="s">
        <v>109</v>
      </c>
    </row>
    <row r="118" spans="8:8" x14ac:dyDescent="0.2">
      <c r="H118" s="1"/>
    </row>
  </sheetData>
  <sortState ref="D71:E98">
    <sortCondition descending="1" ref="E71"/>
  </sortState>
  <conditionalFormatting sqref="H60:H87">
    <cfRule type="top10" dxfId="1" priority="1" rank="4"/>
  </conditionalFormatting>
  <pageMargins left="0.75" right="0.75" top="1" bottom="1" header="0.5" footer="0.5"/>
  <pageSetup paperSize="9" scale="80" firstPageNumber="0" pageOrder="overThenDown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3:I126"/>
  <sheetViews>
    <sheetView showGridLines="0" zoomScaleNormal="100" workbookViewId="0">
      <selection activeCell="Q24" sqref="Q24"/>
    </sheetView>
  </sheetViews>
  <sheetFormatPr defaultColWidth="9.140625" defaultRowHeight="12" x14ac:dyDescent="0.2"/>
  <cols>
    <col min="1" max="11" width="9.140625" style="59"/>
    <col min="12" max="12" width="11.42578125" style="59" customWidth="1"/>
    <col min="13" max="14" width="21.140625" style="59" customWidth="1"/>
    <col min="15" max="15" width="15" style="59" customWidth="1"/>
    <col min="16" max="16" width="19.140625" style="59" customWidth="1"/>
    <col min="17" max="16384" width="9.140625" style="59"/>
  </cols>
  <sheetData>
    <row r="3" spans="2:2" x14ac:dyDescent="0.2">
      <c r="B3" s="221" t="s">
        <v>257</v>
      </c>
    </row>
    <row r="4" spans="2:2" x14ac:dyDescent="0.2">
      <c r="B4" s="64" t="s">
        <v>254</v>
      </c>
    </row>
    <row r="31" spans="1:9" x14ac:dyDescent="0.2">
      <c r="A31" s="1"/>
      <c r="C31" s="1"/>
      <c r="D31" s="1"/>
      <c r="E31" s="1"/>
      <c r="F31" s="1"/>
      <c r="G31" s="1"/>
      <c r="H31" s="1"/>
      <c r="I31" s="213"/>
    </row>
    <row r="32" spans="1:9" x14ac:dyDescent="0.2">
      <c r="G32" s="1"/>
      <c r="H32" s="1"/>
    </row>
    <row r="35" spans="1:6" x14ac:dyDescent="0.2">
      <c r="A35" s="1"/>
      <c r="B35" s="1"/>
      <c r="C35" s="1"/>
      <c r="D35" s="1"/>
      <c r="E35" s="1"/>
    </row>
    <row r="36" spans="1:6" x14ac:dyDescent="0.2">
      <c r="A36" s="1"/>
      <c r="B36" s="1"/>
      <c r="C36" s="1"/>
      <c r="D36" s="1"/>
      <c r="E36" s="1"/>
    </row>
    <row r="37" spans="1:6" x14ac:dyDescent="0.2">
      <c r="A37" s="1"/>
      <c r="B37" s="1"/>
      <c r="C37" s="1"/>
      <c r="D37" s="1"/>
      <c r="E37" s="1"/>
    </row>
    <row r="38" spans="1:6" x14ac:dyDescent="0.2">
      <c r="A38" s="1"/>
      <c r="B38" s="1"/>
      <c r="C38" s="1"/>
      <c r="D38" s="1"/>
      <c r="E38" s="1"/>
    </row>
    <row r="39" spans="1:6" x14ac:dyDescent="0.2">
      <c r="A39" s="1"/>
      <c r="B39" s="1"/>
      <c r="C39" s="1"/>
      <c r="D39" s="1"/>
      <c r="E39" s="1"/>
    </row>
    <row r="40" spans="1:6" x14ac:dyDescent="0.2">
      <c r="A40" s="1"/>
      <c r="B40" s="1"/>
      <c r="C40" s="1"/>
      <c r="D40" s="1"/>
      <c r="E40" s="1"/>
    </row>
    <row r="41" spans="1:6" x14ac:dyDescent="0.2">
      <c r="A41" s="1"/>
      <c r="B41" s="1"/>
      <c r="C41" s="1"/>
      <c r="D41" s="1"/>
      <c r="E41" s="1"/>
    </row>
    <row r="42" spans="1:6" x14ac:dyDescent="0.2">
      <c r="A42" s="1"/>
      <c r="B42" s="1"/>
      <c r="C42" s="1"/>
      <c r="D42" s="1"/>
      <c r="E42" s="1"/>
    </row>
    <row r="43" spans="1:6" x14ac:dyDescent="0.2">
      <c r="A43" s="1"/>
      <c r="B43" s="1"/>
      <c r="C43" s="1"/>
      <c r="D43" s="1"/>
      <c r="E43" s="1"/>
    </row>
    <row r="44" spans="1:6" x14ac:dyDescent="0.2">
      <c r="A44" s="1"/>
      <c r="B44" s="1"/>
      <c r="C44" s="1"/>
      <c r="D44" s="1"/>
      <c r="E44" s="1"/>
    </row>
    <row r="45" spans="1:6" x14ac:dyDescent="0.2">
      <c r="A45" s="1"/>
      <c r="B45" s="59" t="s">
        <v>276</v>
      </c>
      <c r="C45" s="1"/>
      <c r="D45" s="1"/>
      <c r="E45" s="1"/>
      <c r="F45" s="1"/>
    </row>
    <row r="46" spans="1:6" x14ac:dyDescent="0.2">
      <c r="B46" s="63" t="s">
        <v>252</v>
      </c>
    </row>
    <row r="47" spans="1:6" x14ac:dyDescent="0.2">
      <c r="A47" s="1"/>
      <c r="B47" s="1"/>
      <c r="C47" s="1"/>
      <c r="D47" s="1"/>
      <c r="E47" s="1"/>
    </row>
    <row r="48" spans="1:6" x14ac:dyDescent="0.2">
      <c r="A48" s="1"/>
      <c r="B48" s="1"/>
      <c r="C48" s="1"/>
      <c r="D48" s="1"/>
      <c r="E48" s="1"/>
    </row>
    <row r="49" spans="1:5" x14ac:dyDescent="0.2">
      <c r="A49" s="1"/>
      <c r="B49" s="1"/>
      <c r="C49" s="1"/>
      <c r="D49" s="1"/>
      <c r="E49" s="1"/>
    </row>
    <row r="50" spans="1:5" x14ac:dyDescent="0.2">
      <c r="A50" s="1"/>
      <c r="B50" s="1"/>
      <c r="C50" s="1"/>
      <c r="D50" s="1"/>
      <c r="E50" s="1"/>
    </row>
    <row r="51" spans="1:5" x14ac:dyDescent="0.2">
      <c r="A51" s="1"/>
      <c r="B51" s="1"/>
      <c r="C51" s="1"/>
      <c r="D51" s="1"/>
      <c r="E51" s="1"/>
    </row>
    <row r="52" spans="1:5" x14ac:dyDescent="0.2">
      <c r="A52" s="1"/>
      <c r="B52" s="1"/>
      <c r="C52" s="1"/>
      <c r="D52" s="1"/>
      <c r="E52" s="1"/>
    </row>
    <row r="53" spans="1:5" x14ac:dyDescent="0.2">
      <c r="A53" s="1"/>
      <c r="B53" s="1"/>
      <c r="C53" s="1"/>
      <c r="D53" s="1"/>
      <c r="E53" s="1"/>
    </row>
    <row r="54" spans="1:5" x14ac:dyDescent="0.2">
      <c r="A54" s="1"/>
      <c r="B54" s="1"/>
      <c r="C54" s="1"/>
      <c r="D54" s="1"/>
      <c r="E54" s="1"/>
    </row>
    <row r="55" spans="1:5" x14ac:dyDescent="0.2">
      <c r="A55" s="1"/>
      <c r="B55" s="1"/>
      <c r="C55" s="1"/>
      <c r="D55" s="1"/>
      <c r="E55" s="1"/>
    </row>
    <row r="56" spans="1:5" x14ac:dyDescent="0.2">
      <c r="A56" s="1"/>
      <c r="B56" s="1"/>
      <c r="C56" s="1"/>
      <c r="D56" s="1"/>
      <c r="E56" s="1"/>
    </row>
    <row r="57" spans="1:5" x14ac:dyDescent="0.2">
      <c r="A57" s="1"/>
      <c r="B57" s="1"/>
      <c r="C57" s="1"/>
      <c r="D57" s="1"/>
      <c r="E57" s="1"/>
    </row>
    <row r="58" spans="1:5" x14ac:dyDescent="0.2">
      <c r="A58" s="1"/>
      <c r="B58" s="1"/>
      <c r="C58" s="1"/>
      <c r="D58" s="1"/>
      <c r="E58" s="1"/>
    </row>
    <row r="59" spans="1:5" x14ac:dyDescent="0.2">
      <c r="A59" s="1"/>
      <c r="B59" s="1"/>
      <c r="C59" s="1"/>
      <c r="D59" s="1"/>
      <c r="E59" s="1"/>
    </row>
    <row r="60" spans="1:5" x14ac:dyDescent="0.2">
      <c r="A60" s="1"/>
      <c r="B60" s="1"/>
      <c r="C60" s="1"/>
      <c r="D60" s="1"/>
      <c r="E60" s="1"/>
    </row>
    <row r="61" spans="1:5" x14ac:dyDescent="0.2">
      <c r="A61" s="1"/>
      <c r="B61" s="1"/>
      <c r="C61" s="1"/>
      <c r="D61" s="1"/>
      <c r="E61" s="1"/>
    </row>
    <row r="62" spans="1:5" x14ac:dyDescent="0.2">
      <c r="A62" s="1"/>
      <c r="B62" s="1"/>
      <c r="C62" s="1"/>
      <c r="D62" s="1"/>
      <c r="E62" s="1"/>
    </row>
    <row r="63" spans="1:5" x14ac:dyDescent="0.2">
      <c r="A63" s="1"/>
      <c r="B63" s="1"/>
      <c r="C63" s="1"/>
      <c r="D63" s="1"/>
      <c r="E63" s="1"/>
    </row>
    <row r="64" spans="1:5" x14ac:dyDescent="0.2">
      <c r="A64" s="1"/>
      <c r="B64" s="59" t="s">
        <v>230</v>
      </c>
      <c r="C64" s="1"/>
      <c r="D64" s="1"/>
      <c r="E64" s="1"/>
    </row>
    <row r="65" spans="1:6" x14ac:dyDescent="0.2">
      <c r="A65" s="1"/>
      <c r="B65" s="1"/>
      <c r="C65" s="1"/>
      <c r="D65" s="1"/>
      <c r="E65" s="1"/>
    </row>
    <row r="66" spans="1:6" x14ac:dyDescent="0.2">
      <c r="A66" s="1"/>
      <c r="B66" s="1"/>
      <c r="C66" s="1"/>
      <c r="D66" s="1"/>
      <c r="E66" s="1"/>
    </row>
    <row r="67" spans="1:6" x14ac:dyDescent="0.2">
      <c r="A67" s="1"/>
      <c r="B67" s="1"/>
      <c r="C67" s="1"/>
      <c r="D67" s="1"/>
      <c r="E67" s="1"/>
    </row>
    <row r="68" spans="1:6" x14ac:dyDescent="0.2">
      <c r="A68" s="1"/>
      <c r="B68" s="1"/>
      <c r="C68" s="1"/>
      <c r="D68" s="1"/>
      <c r="E68" s="1"/>
    </row>
    <row r="69" spans="1:6" x14ac:dyDescent="0.2">
      <c r="A69" s="1"/>
      <c r="B69" s="1"/>
      <c r="C69" s="1"/>
      <c r="D69" s="1"/>
      <c r="E69" s="1"/>
    </row>
    <row r="70" spans="1:6" x14ac:dyDescent="0.2">
      <c r="A70" s="1"/>
      <c r="B70" s="1"/>
      <c r="C70" s="1"/>
      <c r="D70" s="1"/>
      <c r="E70" s="1"/>
    </row>
    <row r="71" spans="1:6" x14ac:dyDescent="0.2">
      <c r="A71" s="1"/>
    </row>
    <row r="72" spans="1:6" x14ac:dyDescent="0.2">
      <c r="A72" s="1"/>
    </row>
    <row r="73" spans="1:6" x14ac:dyDescent="0.2">
      <c r="A73" s="1"/>
      <c r="C73" s="66" t="s">
        <v>213</v>
      </c>
      <c r="D73" s="1"/>
      <c r="E73" s="1"/>
      <c r="F73" s="1"/>
    </row>
    <row r="74" spans="1:6" x14ac:dyDescent="0.2">
      <c r="A74" s="1"/>
      <c r="C74" s="1"/>
      <c r="D74" s="1"/>
      <c r="E74" s="1"/>
      <c r="F74" s="1"/>
    </row>
    <row r="75" spans="1:6" x14ac:dyDescent="0.2">
      <c r="A75" s="1"/>
      <c r="C75" s="66" t="s">
        <v>155</v>
      </c>
      <c r="D75" s="67">
        <v>42665.084363425922</v>
      </c>
      <c r="E75" s="1"/>
      <c r="F75" s="1"/>
    </row>
    <row r="76" spans="1:6" x14ac:dyDescent="0.2">
      <c r="A76" s="1"/>
      <c r="C76" s="66" t="s">
        <v>154</v>
      </c>
      <c r="D76" s="67">
        <v>42665.593232500003</v>
      </c>
      <c r="E76" s="1"/>
      <c r="F76" s="1"/>
    </row>
    <row r="77" spans="1:6" x14ac:dyDescent="0.2">
      <c r="A77" s="1"/>
      <c r="C77" s="66" t="s">
        <v>153</v>
      </c>
      <c r="D77" s="66" t="s">
        <v>152</v>
      </c>
      <c r="E77" s="1"/>
      <c r="F77" s="1"/>
    </row>
    <row r="78" spans="1:6" x14ac:dyDescent="0.2">
      <c r="A78" s="1"/>
      <c r="C78" s="1"/>
      <c r="D78" s="1"/>
      <c r="E78" s="1"/>
      <c r="F78" s="1"/>
    </row>
    <row r="79" spans="1:6" x14ac:dyDescent="0.2">
      <c r="A79" s="1"/>
      <c r="C79" s="66" t="s">
        <v>148</v>
      </c>
      <c r="D79" s="66" t="s">
        <v>147</v>
      </c>
      <c r="E79" s="1"/>
      <c r="F79" s="1"/>
    </row>
    <row r="80" spans="1:6" x14ac:dyDescent="0.2">
      <c r="A80" s="1"/>
      <c r="C80" s="66" t="s">
        <v>214</v>
      </c>
      <c r="D80" s="66" t="s">
        <v>229</v>
      </c>
      <c r="E80" s="1"/>
      <c r="F80" s="1"/>
    </row>
    <row r="81" spans="1:9" x14ac:dyDescent="0.2">
      <c r="A81" s="1"/>
      <c r="C81" s="1"/>
      <c r="D81" s="1"/>
      <c r="E81" s="1"/>
      <c r="F81" s="1"/>
    </row>
    <row r="82" spans="1:9" x14ac:dyDescent="0.2">
      <c r="A82" s="1"/>
      <c r="C82" s="69" t="s">
        <v>146</v>
      </c>
      <c r="D82" s="69" t="s">
        <v>198</v>
      </c>
      <c r="E82" s="69" t="s">
        <v>216</v>
      </c>
      <c r="F82" s="1"/>
      <c r="G82" s="61" t="s">
        <v>158</v>
      </c>
      <c r="H82" s="61" t="s">
        <v>169</v>
      </c>
    </row>
    <row r="83" spans="1:9" x14ac:dyDescent="0.2">
      <c r="A83" s="1"/>
      <c r="C83" s="69" t="s">
        <v>140</v>
      </c>
      <c r="D83" s="209">
        <v>8091.47</v>
      </c>
      <c r="E83" s="210" t="s">
        <v>110</v>
      </c>
      <c r="F83" s="1"/>
      <c r="G83" s="211" t="s">
        <v>131</v>
      </c>
      <c r="H83" s="215">
        <v>6804.34</v>
      </c>
      <c r="I83" s="184">
        <f>H83/H$88</f>
        <v>0.65606828014374163</v>
      </c>
    </row>
    <row r="84" spans="1:9" x14ac:dyDescent="0.2">
      <c r="A84" s="1"/>
      <c r="C84" s="69" t="s">
        <v>177</v>
      </c>
      <c r="D84" s="209">
        <v>8091.47</v>
      </c>
      <c r="E84" s="209">
        <f>SUM(E85:E112)</f>
        <v>10371.39</v>
      </c>
      <c r="F84" s="1"/>
      <c r="G84" s="211" t="s">
        <v>128</v>
      </c>
      <c r="H84" s="215">
        <v>1903</v>
      </c>
      <c r="I84" s="184">
        <f>H84/H$88</f>
        <v>0.1834855308690542</v>
      </c>
    </row>
    <row r="85" spans="1:9" x14ac:dyDescent="0.2">
      <c r="A85" s="1"/>
      <c r="C85" s="69" t="s">
        <v>139</v>
      </c>
      <c r="D85" s="209">
        <v>0</v>
      </c>
      <c r="E85" s="209">
        <v>0</v>
      </c>
      <c r="F85" s="1"/>
      <c r="G85" s="211" t="s">
        <v>132</v>
      </c>
      <c r="H85" s="215">
        <v>889.01</v>
      </c>
      <c r="I85" s="184">
        <f>H85/H$88</f>
        <v>8.5717536415080342E-2</v>
      </c>
    </row>
    <row r="86" spans="1:9" x14ac:dyDescent="0.2">
      <c r="A86" s="1"/>
      <c r="C86" s="69" t="s">
        <v>138</v>
      </c>
      <c r="D86" s="209">
        <v>0</v>
      </c>
      <c r="E86" s="209">
        <v>0</v>
      </c>
      <c r="F86" s="1"/>
      <c r="G86" s="211" t="s">
        <v>118</v>
      </c>
      <c r="H86" s="215">
        <v>702.14</v>
      </c>
      <c r="I86" s="184">
        <f>H86/H$88</f>
        <v>6.7699700811559488E-2</v>
      </c>
    </row>
    <row r="87" spans="1:9" x14ac:dyDescent="0.2">
      <c r="A87" s="1"/>
      <c r="C87" s="69" t="s">
        <v>137</v>
      </c>
      <c r="D87" s="209">
        <v>0</v>
      </c>
      <c r="E87" s="209">
        <v>0</v>
      </c>
      <c r="F87" s="1"/>
      <c r="G87" s="61" t="s">
        <v>108</v>
      </c>
      <c r="H87" s="62">
        <f>E84-SUM(H83:H86)</f>
        <v>72.899999999999636</v>
      </c>
      <c r="I87" s="184">
        <f>H87/H$88</f>
        <v>7.0289517605643644E-3</v>
      </c>
    </row>
    <row r="88" spans="1:9" x14ac:dyDescent="0.2">
      <c r="A88" s="1"/>
      <c r="C88" s="69" t="s">
        <v>136</v>
      </c>
      <c r="D88" s="209">
        <v>0</v>
      </c>
      <c r="E88" s="209">
        <v>0</v>
      </c>
      <c r="F88" s="1"/>
      <c r="G88" s="1"/>
      <c r="H88" s="154">
        <f>SUM(H83:H87)</f>
        <v>10371.39</v>
      </c>
    </row>
    <row r="89" spans="1:9" x14ac:dyDescent="0.2">
      <c r="A89" s="1"/>
      <c r="C89" s="69" t="s">
        <v>135</v>
      </c>
      <c r="D89" s="209">
        <v>0</v>
      </c>
      <c r="E89" s="209">
        <v>0</v>
      </c>
      <c r="F89" s="1"/>
      <c r="G89" s="1"/>
      <c r="H89" s="1"/>
    </row>
    <row r="90" spans="1:9" x14ac:dyDescent="0.2">
      <c r="A90" s="1"/>
      <c r="C90" s="69" t="s">
        <v>134</v>
      </c>
      <c r="D90" s="209">
        <v>0</v>
      </c>
      <c r="E90" s="209">
        <v>0</v>
      </c>
      <c r="F90" s="1"/>
      <c r="G90" s="1"/>
      <c r="H90" s="1"/>
    </row>
    <row r="91" spans="1:9" x14ac:dyDescent="0.2">
      <c r="A91" s="1"/>
      <c r="C91" s="69" t="s">
        <v>133</v>
      </c>
      <c r="D91" s="209">
        <v>0</v>
      </c>
      <c r="E91" s="209">
        <v>0</v>
      </c>
      <c r="F91" s="1"/>
      <c r="G91" s="1"/>
      <c r="H91" s="1"/>
    </row>
    <row r="92" spans="1:9" x14ac:dyDescent="0.2">
      <c r="A92" s="1"/>
      <c r="C92" s="69" t="s">
        <v>132</v>
      </c>
      <c r="D92" s="209">
        <v>1570.93</v>
      </c>
      <c r="E92" s="209">
        <v>889.01</v>
      </c>
      <c r="F92" s="1"/>
    </row>
    <row r="93" spans="1:9" x14ac:dyDescent="0.2">
      <c r="A93" s="1"/>
      <c r="C93" s="69" t="s">
        <v>131</v>
      </c>
      <c r="D93" s="209">
        <v>4142.9799999999996</v>
      </c>
      <c r="E93" s="209">
        <v>6804.34</v>
      </c>
      <c r="F93" s="1"/>
    </row>
    <row r="94" spans="1:9" x14ac:dyDescent="0.2">
      <c r="A94" s="1"/>
      <c r="C94" s="69" t="s">
        <v>130</v>
      </c>
      <c r="D94" s="209">
        <v>12.74</v>
      </c>
      <c r="E94" s="209">
        <v>31.73</v>
      </c>
      <c r="F94" s="1"/>
    </row>
    <row r="95" spans="1:9" x14ac:dyDescent="0.2">
      <c r="A95" s="1"/>
      <c r="C95" s="69" t="s">
        <v>129</v>
      </c>
      <c r="D95" s="209">
        <v>8.84</v>
      </c>
      <c r="E95" s="209">
        <v>28.27</v>
      </c>
      <c r="F95" s="1"/>
    </row>
    <row r="96" spans="1:9" x14ac:dyDescent="0.2">
      <c r="A96" s="1"/>
      <c r="C96" s="69" t="s">
        <v>128</v>
      </c>
      <c r="D96" s="209">
        <v>1903.43</v>
      </c>
      <c r="E96" s="210">
        <v>1903</v>
      </c>
      <c r="F96" s="1"/>
      <c r="G96" s="1"/>
    </row>
    <row r="97" spans="1:7" x14ac:dyDescent="0.2">
      <c r="A97" s="1"/>
      <c r="C97" s="69" t="s">
        <v>127</v>
      </c>
      <c r="D97" s="209">
        <v>13.76</v>
      </c>
      <c r="E97" s="209">
        <v>11.32</v>
      </c>
      <c r="F97" s="1"/>
      <c r="G97" s="1"/>
    </row>
    <row r="98" spans="1:7" x14ac:dyDescent="0.2">
      <c r="A98" s="1"/>
      <c r="C98" s="69" t="s">
        <v>126</v>
      </c>
      <c r="D98" s="209">
        <v>0</v>
      </c>
      <c r="E98" s="209">
        <v>0</v>
      </c>
      <c r="F98" s="1"/>
    </row>
    <row r="99" spans="1:7" x14ac:dyDescent="0.2">
      <c r="C99" s="69" t="s">
        <v>125</v>
      </c>
      <c r="D99" s="209">
        <v>0</v>
      </c>
      <c r="E99" s="209">
        <v>0</v>
      </c>
      <c r="F99" s="1"/>
    </row>
    <row r="100" spans="1:7" x14ac:dyDescent="0.2">
      <c r="C100" s="69" t="s">
        <v>124</v>
      </c>
      <c r="D100" s="209">
        <v>0</v>
      </c>
      <c r="E100" s="209">
        <v>0</v>
      </c>
      <c r="F100" s="1"/>
    </row>
    <row r="101" spans="1:7" x14ac:dyDescent="0.2">
      <c r="C101" s="69" t="s">
        <v>123</v>
      </c>
      <c r="D101" s="209">
        <v>0</v>
      </c>
      <c r="E101" s="209">
        <v>0</v>
      </c>
      <c r="F101" s="1"/>
    </row>
    <row r="102" spans="1:7" x14ac:dyDescent="0.2">
      <c r="C102" s="69" t="s">
        <v>122</v>
      </c>
      <c r="D102" s="209">
        <v>0</v>
      </c>
      <c r="E102" s="209">
        <v>0</v>
      </c>
      <c r="F102" s="1"/>
    </row>
    <row r="103" spans="1:7" x14ac:dyDescent="0.2">
      <c r="C103" s="69" t="s">
        <v>121</v>
      </c>
      <c r="D103" s="209">
        <v>0</v>
      </c>
      <c r="E103" s="209">
        <v>0</v>
      </c>
      <c r="F103" s="1"/>
    </row>
    <row r="104" spans="1:7" x14ac:dyDescent="0.2">
      <c r="C104" s="69" t="s">
        <v>120</v>
      </c>
      <c r="D104" s="209">
        <v>0</v>
      </c>
      <c r="E104" s="209">
        <v>0</v>
      </c>
      <c r="F104" s="1"/>
    </row>
    <row r="105" spans="1:7" x14ac:dyDescent="0.2">
      <c r="C105" s="69" t="s">
        <v>119</v>
      </c>
      <c r="D105" s="209">
        <v>0</v>
      </c>
      <c r="E105" s="209">
        <v>0</v>
      </c>
      <c r="F105" s="1"/>
    </row>
    <row r="106" spans="1:7" x14ac:dyDescent="0.2">
      <c r="C106" s="69" t="s">
        <v>118</v>
      </c>
      <c r="D106" s="209">
        <v>437.97</v>
      </c>
      <c r="E106" s="209">
        <v>702.14</v>
      </c>
      <c r="F106" s="1"/>
    </row>
    <row r="107" spans="1:7" x14ac:dyDescent="0.2">
      <c r="C107" s="69" t="s">
        <v>117</v>
      </c>
      <c r="D107" s="209">
        <v>0</v>
      </c>
      <c r="E107" s="209">
        <v>0</v>
      </c>
      <c r="F107" s="1"/>
    </row>
    <row r="108" spans="1:7" x14ac:dyDescent="0.2">
      <c r="C108" s="69" t="s">
        <v>116</v>
      </c>
      <c r="D108" s="209">
        <v>0.81</v>
      </c>
      <c r="E108" s="209">
        <v>1.58</v>
      </c>
      <c r="F108" s="1"/>
    </row>
    <row r="109" spans="1:7" x14ac:dyDescent="0.2">
      <c r="C109" s="69" t="s">
        <v>115</v>
      </c>
      <c r="D109" s="209">
        <v>0</v>
      </c>
      <c r="E109" s="209">
        <v>0</v>
      </c>
      <c r="F109" s="1"/>
    </row>
    <row r="110" spans="1:7" x14ac:dyDescent="0.2">
      <c r="C110" s="69" t="s">
        <v>114</v>
      </c>
      <c r="D110" s="209">
        <v>0</v>
      </c>
      <c r="E110" s="209">
        <v>0</v>
      </c>
      <c r="F110" s="1"/>
    </row>
    <row r="111" spans="1:7" x14ac:dyDescent="0.2">
      <c r="C111" s="69" t="s">
        <v>113</v>
      </c>
      <c r="D111" s="209">
        <v>0</v>
      </c>
      <c r="E111" s="209">
        <v>0</v>
      </c>
      <c r="F111" s="1"/>
    </row>
    <row r="112" spans="1:7" x14ac:dyDescent="0.2">
      <c r="C112" s="69" t="s">
        <v>112</v>
      </c>
      <c r="D112" s="209">
        <v>0</v>
      </c>
      <c r="E112" s="209">
        <v>0</v>
      </c>
      <c r="F112" s="1"/>
    </row>
    <row r="113" spans="3:6" x14ac:dyDescent="0.2">
      <c r="C113" s="69" t="s">
        <v>201</v>
      </c>
      <c r="D113" s="209">
        <v>0</v>
      </c>
      <c r="E113" s="209">
        <v>0</v>
      </c>
      <c r="F113" s="1"/>
    </row>
    <row r="114" spans="3:6" x14ac:dyDescent="0.2">
      <c r="C114" s="69" t="s">
        <v>202</v>
      </c>
      <c r="D114" s="210" t="s">
        <v>110</v>
      </c>
      <c r="E114" s="210" t="s">
        <v>110</v>
      </c>
      <c r="F114" s="1"/>
    </row>
    <row r="115" spans="3:6" x14ac:dyDescent="0.2">
      <c r="C115" s="69" t="s">
        <v>199</v>
      </c>
      <c r="D115" s="210" t="s">
        <v>110</v>
      </c>
      <c r="E115" s="210" t="s">
        <v>110</v>
      </c>
      <c r="F115" s="1"/>
    </row>
    <row r="116" spans="3:6" x14ac:dyDescent="0.2">
      <c r="C116" s="69" t="s">
        <v>178</v>
      </c>
      <c r="D116" s="209">
        <v>0</v>
      </c>
      <c r="E116" s="209">
        <v>0</v>
      </c>
      <c r="F116" s="1"/>
    </row>
    <row r="117" spans="3:6" x14ac:dyDescent="0.2">
      <c r="C117" s="69" t="s">
        <v>179</v>
      </c>
      <c r="D117" s="210" t="s">
        <v>110</v>
      </c>
      <c r="E117" s="209">
        <v>0.19</v>
      </c>
      <c r="F117" s="1"/>
    </row>
    <row r="118" spans="3:6" x14ac:dyDescent="0.2">
      <c r="C118" s="69" t="s">
        <v>203</v>
      </c>
      <c r="D118" s="210" t="s">
        <v>110</v>
      </c>
      <c r="E118" s="210" t="s">
        <v>110</v>
      </c>
      <c r="F118" s="1"/>
    </row>
    <row r="119" spans="3:6" x14ac:dyDescent="0.2">
      <c r="C119" s="69" t="s">
        <v>204</v>
      </c>
      <c r="D119" s="209">
        <v>74.900000000000006</v>
      </c>
      <c r="E119" s="209">
        <v>75.099999999999994</v>
      </c>
      <c r="F119" s="1"/>
    </row>
    <row r="120" spans="3:6" x14ac:dyDescent="0.2">
      <c r="C120" s="69" t="s">
        <v>205</v>
      </c>
      <c r="D120" s="209">
        <v>0</v>
      </c>
      <c r="E120" s="210" t="s">
        <v>110</v>
      </c>
      <c r="F120" s="1"/>
    </row>
    <row r="121" spans="3:6" x14ac:dyDescent="0.2">
      <c r="C121" s="69" t="s">
        <v>180</v>
      </c>
      <c r="D121" s="209">
        <v>1330</v>
      </c>
      <c r="E121" s="209">
        <v>1300</v>
      </c>
      <c r="F121" s="1"/>
    </row>
    <row r="122" spans="3:6" x14ac:dyDescent="0.2">
      <c r="C122" s="69" t="s">
        <v>194</v>
      </c>
      <c r="D122" s="209">
        <v>0</v>
      </c>
      <c r="E122" s="209">
        <v>0</v>
      </c>
      <c r="F122" s="1"/>
    </row>
    <row r="123" spans="3:6" x14ac:dyDescent="0.2">
      <c r="C123" s="69" t="s">
        <v>200</v>
      </c>
      <c r="D123" s="210" t="s">
        <v>110</v>
      </c>
      <c r="E123" s="210" t="s">
        <v>110</v>
      </c>
      <c r="F123" s="1"/>
    </row>
    <row r="124" spans="3:6" x14ac:dyDescent="0.2">
      <c r="C124" s="1"/>
      <c r="D124" s="1"/>
      <c r="E124" s="1"/>
      <c r="F124" s="1"/>
    </row>
    <row r="125" spans="3:6" x14ac:dyDescent="0.2">
      <c r="C125" s="66" t="s">
        <v>111</v>
      </c>
      <c r="D125" s="1"/>
      <c r="E125" s="1"/>
      <c r="F125" s="1"/>
    </row>
    <row r="126" spans="3:6" x14ac:dyDescent="0.2">
      <c r="C126" s="66" t="s">
        <v>110</v>
      </c>
      <c r="D126" s="66" t="s">
        <v>109</v>
      </c>
      <c r="E126" s="1"/>
      <c r="F126" s="1"/>
    </row>
  </sheetData>
  <conditionalFormatting sqref="E85:E112">
    <cfRule type="top10" dxfId="0" priority="1" rank="4"/>
  </conditionalFormatting>
  <pageMargins left="0.75" right="0.75" top="1" bottom="1" header="0.5" footer="0.5"/>
  <pageSetup paperSize="9" scale="96" firstPageNumber="0" pageOrder="overThenDown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2:AA126"/>
  <sheetViews>
    <sheetView showGridLines="0" zoomScale="80" zoomScaleNormal="80" workbookViewId="0">
      <selection activeCell="Q73" sqref="Q73"/>
    </sheetView>
  </sheetViews>
  <sheetFormatPr defaultColWidth="9.140625" defaultRowHeight="12" x14ac:dyDescent="0.2"/>
  <cols>
    <col min="1" max="16384" width="9.140625" style="59"/>
  </cols>
  <sheetData>
    <row r="2" spans="2:2" x14ac:dyDescent="0.2">
      <c r="B2" s="221" t="s">
        <v>316</v>
      </c>
    </row>
    <row r="3" spans="2:2" x14ac:dyDescent="0.2">
      <c r="B3" s="64" t="s">
        <v>241</v>
      </c>
    </row>
    <row r="21" spans="21:21" x14ac:dyDescent="0.2">
      <c r="U21" s="59" t="s">
        <v>266</v>
      </c>
    </row>
    <row r="66" spans="1:9" x14ac:dyDescent="0.2">
      <c r="B66" s="162" t="s">
        <v>258</v>
      </c>
    </row>
    <row r="68" spans="1:9" x14ac:dyDescent="0.2">
      <c r="B68" s="63" t="s">
        <v>317</v>
      </c>
    </row>
    <row r="75" spans="1:9" x14ac:dyDescent="0.2">
      <c r="A75" s="176" t="s">
        <v>240</v>
      </c>
    </row>
    <row r="76" spans="1:9" x14ac:dyDescent="0.2">
      <c r="A76" s="177" t="s">
        <v>259</v>
      </c>
    </row>
    <row r="77" spans="1:9" x14ac:dyDescent="0.2">
      <c r="A77" s="177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27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27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27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27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27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27" x14ac:dyDescent="0.2">
      <c r="A86" s="1"/>
      <c r="B86" s="1"/>
      <c r="C86" s="1"/>
      <c r="D86" s="1"/>
      <c r="E86" s="1"/>
      <c r="F86" s="1"/>
      <c r="G86" s="1"/>
      <c r="H86" s="1"/>
      <c r="I86" s="1"/>
    </row>
    <row r="89" spans="1:27" x14ac:dyDescent="0.2">
      <c r="N89" s="87"/>
      <c r="O89" s="87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">
      <c r="A90" s="87"/>
      <c r="B90" s="87"/>
      <c r="C90" s="176" t="s">
        <v>144</v>
      </c>
      <c r="D90" s="176" t="s">
        <v>143</v>
      </c>
      <c r="E90" s="176" t="s">
        <v>142</v>
      </c>
      <c r="F90" s="176" t="s">
        <v>141</v>
      </c>
      <c r="G90" s="176" t="s">
        <v>198</v>
      </c>
      <c r="H90" s="176">
        <v>2015</v>
      </c>
      <c r="I90" s="187" t="s">
        <v>278</v>
      </c>
      <c r="J90" s="59" t="s">
        <v>289</v>
      </c>
      <c r="K90" s="188" t="s">
        <v>288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7" x14ac:dyDescent="0.2">
      <c r="B91" s="176" t="s">
        <v>242</v>
      </c>
      <c r="C91" s="87">
        <v>100</v>
      </c>
      <c r="D91" s="87">
        <v>131.16</v>
      </c>
      <c r="E91" s="87">
        <v>137.6</v>
      </c>
      <c r="F91" s="59">
        <v>122.19</v>
      </c>
      <c r="G91" s="59">
        <v>106.11</v>
      </c>
      <c r="H91" s="59">
        <v>102.6</v>
      </c>
      <c r="K91" s="87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7" x14ac:dyDescent="0.2">
      <c r="D92" s="59">
        <f t="shared" ref="D92:G92" si="0">D91/C91*100-100</f>
        <v>31.159999999999997</v>
      </c>
      <c r="E92" s="59">
        <f t="shared" si="0"/>
        <v>4.9100335468130538</v>
      </c>
      <c r="F92" s="59">
        <f t="shared" si="0"/>
        <v>-11.199127906976742</v>
      </c>
      <c r="G92" s="59">
        <f t="shared" si="0"/>
        <v>-13.159833046894178</v>
      </c>
      <c r="H92" s="59">
        <f>ROUND(H91/G91*100-100,1)</f>
        <v>-3.3</v>
      </c>
      <c r="I92" s="176">
        <f>ROUND(H91/C91*100-100,1)</f>
        <v>2.6</v>
      </c>
      <c r="J92" s="59">
        <f>AVERAGEA(C91:G91)</f>
        <v>119.41199999999999</v>
      </c>
      <c r="K92" s="87">
        <f>ROUND(H91/J92*100-100,1)</f>
        <v>-14.1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7" x14ac:dyDescent="0.2">
      <c r="C93" s="176" t="s">
        <v>144</v>
      </c>
      <c r="D93" s="176" t="s">
        <v>143</v>
      </c>
      <c r="E93" s="176" t="s">
        <v>142</v>
      </c>
      <c r="F93" s="176" t="s">
        <v>141</v>
      </c>
      <c r="G93" s="176" t="s">
        <v>198</v>
      </c>
      <c r="H93" s="176">
        <v>2015</v>
      </c>
      <c r="I93" s="176"/>
      <c r="J93" s="87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7" x14ac:dyDescent="0.2">
      <c r="B94" s="176" t="s">
        <v>243</v>
      </c>
      <c r="C94" s="87">
        <v>100</v>
      </c>
      <c r="D94" s="1">
        <v>90.71</v>
      </c>
      <c r="E94" s="1">
        <v>93.29</v>
      </c>
      <c r="F94" s="1">
        <v>94.45</v>
      </c>
      <c r="G94" s="1">
        <v>89.44</v>
      </c>
      <c r="H94" s="1">
        <v>95.52</v>
      </c>
      <c r="I94" s="176"/>
      <c r="J94" s="87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7" x14ac:dyDescent="0.2">
      <c r="D95" s="59">
        <f t="shared" ref="D95:G95" si="1">D94/C94*100-100</f>
        <v>-9.2900000000000063</v>
      </c>
      <c r="E95" s="59">
        <f t="shared" si="1"/>
        <v>2.8442288612060622</v>
      </c>
      <c r="F95" s="59">
        <f t="shared" si="1"/>
        <v>1.2434344517097173</v>
      </c>
      <c r="G95" s="59">
        <f t="shared" si="1"/>
        <v>-5.3043938591847706</v>
      </c>
      <c r="H95" s="59">
        <f>ROUND(H94/G94*100-100,1)</f>
        <v>6.8</v>
      </c>
      <c r="I95" s="176">
        <f>ROUND(H94/C94*100-100,1)</f>
        <v>-4.5</v>
      </c>
      <c r="J95" s="59">
        <f>AVERAGEA(C94:G94)</f>
        <v>93.578000000000003</v>
      </c>
      <c r="K95" s="87">
        <f>ROUND(H94/J95*100-100,1)</f>
        <v>2.1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7" x14ac:dyDescent="0.2">
      <c r="C96" s="176" t="s">
        <v>144</v>
      </c>
      <c r="D96" s="176" t="s">
        <v>143</v>
      </c>
      <c r="E96" s="176" t="s">
        <v>142</v>
      </c>
      <c r="F96" s="176" t="s">
        <v>141</v>
      </c>
      <c r="G96" s="176" t="s">
        <v>198</v>
      </c>
      <c r="H96" s="176">
        <v>2015</v>
      </c>
    </row>
    <row r="97" spans="1:18" x14ac:dyDescent="0.2">
      <c r="A97" s="178"/>
      <c r="B97" s="176" t="s">
        <v>244</v>
      </c>
      <c r="C97" s="87">
        <v>100</v>
      </c>
      <c r="D97" s="87">
        <v>105.25264237034769</v>
      </c>
      <c r="E97" s="87">
        <v>111.81635219951242</v>
      </c>
      <c r="F97" s="59">
        <v>119.9635525266532</v>
      </c>
      <c r="G97" s="59">
        <v>119.5845210515449</v>
      </c>
      <c r="H97" s="148">
        <v>98</v>
      </c>
    </row>
    <row r="98" spans="1:18" x14ac:dyDescent="0.2">
      <c r="A98" s="178"/>
      <c r="D98" s="59">
        <f t="shared" ref="D98:G98" si="2">D97/C97*100-100</f>
        <v>5.2526423703476866</v>
      </c>
      <c r="E98" s="59">
        <f t="shared" si="2"/>
        <v>6.2361473131185647</v>
      </c>
      <c r="F98" s="59">
        <f t="shared" si="2"/>
        <v>7.2862333342835512</v>
      </c>
      <c r="G98" s="59">
        <f t="shared" si="2"/>
        <v>-0.31595552742912503</v>
      </c>
      <c r="H98" s="59">
        <f>ROUND(H97/G97*100-100,1)</f>
        <v>-18</v>
      </c>
      <c r="I98" s="176">
        <f>ROUND(H97/C97*100-100,1)</f>
        <v>-2</v>
      </c>
      <c r="J98" s="59">
        <f>AVERAGEA(C97:G97)</f>
        <v>111.32341362961165</v>
      </c>
      <c r="K98" s="87">
        <f>ROUND(H97/J98*100-100,1)</f>
        <v>-12</v>
      </c>
    </row>
    <row r="99" spans="1:18" x14ac:dyDescent="0.2">
      <c r="C99" s="176" t="s">
        <v>144</v>
      </c>
      <c r="D99" s="176" t="s">
        <v>143</v>
      </c>
      <c r="E99" s="176" t="s">
        <v>142</v>
      </c>
      <c r="F99" s="176" t="s">
        <v>141</v>
      </c>
      <c r="G99" s="176" t="s">
        <v>198</v>
      </c>
      <c r="H99" s="176">
        <v>2015</v>
      </c>
    </row>
    <row r="100" spans="1:18" x14ac:dyDescent="0.2">
      <c r="A100" s="87"/>
      <c r="B100" s="176" t="s">
        <v>245</v>
      </c>
      <c r="C100" s="87">
        <v>100</v>
      </c>
      <c r="D100" s="1">
        <v>96.93</v>
      </c>
      <c r="E100" s="1">
        <v>102</v>
      </c>
      <c r="F100" s="1">
        <v>107.7</v>
      </c>
      <c r="G100" s="1">
        <v>97.68</v>
      </c>
      <c r="H100" s="1">
        <v>104.65</v>
      </c>
      <c r="L100" s="176"/>
      <c r="M100" s="176"/>
      <c r="N100" s="176"/>
      <c r="O100" s="176"/>
      <c r="P100" s="176"/>
      <c r="Q100" s="176"/>
      <c r="R100" s="176"/>
    </row>
    <row r="101" spans="1:18" x14ac:dyDescent="0.2">
      <c r="A101" s="176"/>
      <c r="D101" s="59">
        <f t="shared" ref="D101:G101" si="3">D100/C100*100-100</f>
        <v>-3.0699999999999932</v>
      </c>
      <c r="E101" s="59">
        <f t="shared" si="3"/>
        <v>5.2305787681832214</v>
      </c>
      <c r="F101" s="59">
        <f t="shared" si="3"/>
        <v>5.5882352941176521</v>
      </c>
      <c r="G101" s="59">
        <f t="shared" si="3"/>
        <v>-9.3036211699164255</v>
      </c>
      <c r="H101" s="59">
        <f>ROUND(H100/G100*100-100,1)</f>
        <v>7.1</v>
      </c>
      <c r="I101" s="176">
        <f>ROUND(H100/C100*100-100,1)</f>
        <v>4.7</v>
      </c>
      <c r="J101" s="59">
        <f>AVERAGEA(C100:G100)</f>
        <v>100.86199999999999</v>
      </c>
      <c r="K101" s="87">
        <f>ROUND(H100/J101*100-100,1)</f>
        <v>3.8</v>
      </c>
      <c r="L101" s="87"/>
      <c r="M101" s="87"/>
      <c r="N101" s="87"/>
      <c r="O101" s="87"/>
      <c r="P101" s="87"/>
      <c r="Q101" s="87"/>
      <c r="R101" s="87"/>
    </row>
    <row r="102" spans="1:18" x14ac:dyDescent="0.2">
      <c r="A102" s="176"/>
      <c r="C102" s="176" t="s">
        <v>144</v>
      </c>
      <c r="D102" s="176" t="s">
        <v>143</v>
      </c>
      <c r="E102" s="176" t="s">
        <v>142</v>
      </c>
      <c r="F102" s="176" t="s">
        <v>141</v>
      </c>
      <c r="G102" s="176" t="s">
        <v>198</v>
      </c>
      <c r="H102" s="176">
        <v>2015</v>
      </c>
      <c r="I102" s="176"/>
      <c r="J102" s="87"/>
      <c r="K102" s="87"/>
      <c r="L102" s="87"/>
      <c r="M102" s="87"/>
      <c r="N102" s="87"/>
      <c r="O102" s="87"/>
      <c r="P102" s="87"/>
      <c r="Q102" s="87"/>
      <c r="R102" s="87"/>
    </row>
    <row r="103" spans="1:18" x14ac:dyDescent="0.2">
      <c r="A103" s="176"/>
      <c r="B103" s="176" t="s">
        <v>246</v>
      </c>
      <c r="C103" s="87">
        <v>100.00000000000003</v>
      </c>
      <c r="D103" s="1">
        <v>104.43</v>
      </c>
      <c r="E103" s="1">
        <v>109.23</v>
      </c>
      <c r="F103" s="1">
        <v>117.43</v>
      </c>
      <c r="G103" s="1">
        <v>119.07</v>
      </c>
      <c r="H103" s="1">
        <v>116.47</v>
      </c>
      <c r="I103" s="176"/>
      <c r="J103" s="87"/>
      <c r="K103" s="87"/>
      <c r="L103" s="87"/>
      <c r="M103" s="87"/>
      <c r="N103" s="87"/>
      <c r="O103" s="87"/>
      <c r="P103" s="87"/>
      <c r="Q103" s="87"/>
      <c r="R103" s="87"/>
    </row>
    <row r="104" spans="1:18" x14ac:dyDescent="0.2">
      <c r="A104" s="176"/>
      <c r="D104" s="59">
        <f t="shared" ref="D104:G104" si="4">D103/C103*100-100</f>
        <v>4.4299999999999784</v>
      </c>
      <c r="E104" s="59">
        <f t="shared" si="4"/>
        <v>4.5963803504740071</v>
      </c>
      <c r="F104" s="59">
        <f t="shared" si="4"/>
        <v>7.5070951203881577</v>
      </c>
      <c r="G104" s="59">
        <f t="shared" si="4"/>
        <v>1.396576683981948</v>
      </c>
      <c r="H104" s="59">
        <f>ROUND(H103/G103*100-100,1)</f>
        <v>-2.2000000000000002</v>
      </c>
      <c r="I104" s="176">
        <f>ROUND(H103/C103*100-100,1)</f>
        <v>16.5</v>
      </c>
      <c r="J104" s="59">
        <f>AVERAGEA(C103:G103)</f>
        <v>110.03200000000001</v>
      </c>
      <c r="K104" s="87">
        <f>ROUND(H103/J104*100-100,1)</f>
        <v>5.9</v>
      </c>
      <c r="L104" s="87"/>
      <c r="M104" s="87"/>
      <c r="N104" s="87"/>
      <c r="O104" s="87"/>
      <c r="P104" s="87"/>
      <c r="Q104" s="87"/>
      <c r="R104" s="87"/>
    </row>
    <row r="105" spans="1:18" x14ac:dyDescent="0.2">
      <c r="A105" s="176"/>
      <c r="B105" s="87"/>
      <c r="C105" s="176" t="s">
        <v>144</v>
      </c>
      <c r="D105" s="176" t="s">
        <v>143</v>
      </c>
      <c r="E105" s="176" t="s">
        <v>142</v>
      </c>
      <c r="F105" s="176" t="s">
        <v>141</v>
      </c>
      <c r="G105" s="176" t="s">
        <v>198</v>
      </c>
      <c r="H105" s="176">
        <v>2015</v>
      </c>
      <c r="I105" s="176"/>
      <c r="J105" s="87"/>
      <c r="K105" s="87"/>
      <c r="L105" s="87"/>
      <c r="M105" s="87"/>
      <c r="N105" s="87"/>
      <c r="O105" s="87"/>
      <c r="P105" s="87"/>
      <c r="Q105" s="87"/>
      <c r="R105" s="87"/>
    </row>
    <row r="106" spans="1:18" x14ac:dyDescent="0.2">
      <c r="A106" s="176"/>
      <c r="B106" s="176" t="s">
        <v>247</v>
      </c>
      <c r="C106" s="87">
        <v>100</v>
      </c>
      <c r="D106" s="1">
        <v>97.41</v>
      </c>
      <c r="E106" s="1">
        <v>96.47</v>
      </c>
      <c r="F106" s="1">
        <v>115.51</v>
      </c>
      <c r="G106" s="1">
        <v>111.76</v>
      </c>
      <c r="H106" s="1">
        <v>152.08000000000001</v>
      </c>
      <c r="I106" s="176"/>
      <c r="J106" s="87"/>
      <c r="K106" s="87"/>
      <c r="L106" s="87"/>
      <c r="M106" s="87"/>
      <c r="N106" s="87"/>
      <c r="O106" s="87"/>
      <c r="P106" s="87"/>
      <c r="Q106" s="87"/>
      <c r="R106" s="87"/>
    </row>
    <row r="107" spans="1:18" x14ac:dyDescent="0.2">
      <c r="D107" s="59">
        <f t="shared" ref="D107:G107" si="5">D106/C106*100-100</f>
        <v>-2.5900000000000034</v>
      </c>
      <c r="E107" s="59">
        <f t="shared" si="5"/>
        <v>-0.96499332717380071</v>
      </c>
      <c r="F107" s="59">
        <f t="shared" si="5"/>
        <v>19.736705711620203</v>
      </c>
      <c r="G107" s="59">
        <f t="shared" si="5"/>
        <v>-3.2464721669119569</v>
      </c>
      <c r="H107" s="59">
        <f>ROUND(H106/G106*100-100,1)</f>
        <v>36.1</v>
      </c>
      <c r="I107" s="176">
        <f>ROUND(H106/C106*100-100,1)</f>
        <v>52.1</v>
      </c>
      <c r="J107" s="59">
        <f>AVERAGEA(C106:G106)</f>
        <v>104.22999999999999</v>
      </c>
      <c r="K107" s="87">
        <f>ROUND(H106/J107*100-100,1)</f>
        <v>45.9</v>
      </c>
    </row>
    <row r="108" spans="1:18" x14ac:dyDescent="0.2">
      <c r="A108" s="60"/>
    </row>
    <row r="109" spans="1:18" x14ac:dyDescent="0.2">
      <c r="A109" s="60"/>
      <c r="B109" s="60"/>
    </row>
    <row r="114" spans="3:13" x14ac:dyDescent="0.2">
      <c r="C114" s="1"/>
      <c r="D114" s="1"/>
      <c r="E114" s="30" t="s">
        <v>279</v>
      </c>
      <c r="F114" s="1"/>
      <c r="G114" s="1"/>
      <c r="H114" s="1"/>
      <c r="I114" s="1"/>
      <c r="J114" s="1"/>
    </row>
    <row r="115" spans="3:13" x14ac:dyDescent="0.2">
      <c r="C115" s="1" t="s">
        <v>280</v>
      </c>
      <c r="D115" s="1"/>
      <c r="H115" s="1">
        <v>2010</v>
      </c>
      <c r="I115" s="1">
        <v>2011</v>
      </c>
      <c r="J115" s="1">
        <v>2012</v>
      </c>
      <c r="K115" s="1">
        <v>2013</v>
      </c>
      <c r="L115" s="1">
        <v>2014</v>
      </c>
      <c r="M115" s="1">
        <v>2015</v>
      </c>
    </row>
    <row r="116" spans="3:13" x14ac:dyDescent="0.2">
      <c r="C116" s="1" t="s">
        <v>281</v>
      </c>
      <c r="D116" s="1" t="s">
        <v>242</v>
      </c>
      <c r="H116" s="1">
        <v>100</v>
      </c>
      <c r="I116" s="1">
        <v>131.16</v>
      </c>
      <c r="J116" s="1">
        <v>137.6</v>
      </c>
      <c r="K116" s="1">
        <v>122.19</v>
      </c>
      <c r="L116" s="1">
        <v>106.11</v>
      </c>
      <c r="M116" s="1">
        <v>102.6</v>
      </c>
    </row>
    <row r="117" spans="3:13" x14ac:dyDescent="0.2">
      <c r="C117" s="1" t="s">
        <v>282</v>
      </c>
      <c r="D117" s="1" t="s">
        <v>283</v>
      </c>
      <c r="H117" s="1">
        <v>100</v>
      </c>
      <c r="I117" s="1">
        <v>90.71</v>
      </c>
      <c r="J117" s="1">
        <v>93.29</v>
      </c>
      <c r="K117" s="1">
        <v>94.45</v>
      </c>
      <c r="L117" s="1">
        <v>89.44</v>
      </c>
      <c r="M117" s="1">
        <v>95.52</v>
      </c>
    </row>
    <row r="118" spans="3:13" x14ac:dyDescent="0.2">
      <c r="C118" s="1" t="s">
        <v>284</v>
      </c>
      <c r="D118" s="1" t="s">
        <v>245</v>
      </c>
      <c r="H118" s="1">
        <v>100</v>
      </c>
      <c r="I118" s="1">
        <v>96.93</v>
      </c>
      <c r="J118" s="1">
        <v>102</v>
      </c>
      <c r="K118" s="1">
        <v>107.7</v>
      </c>
      <c r="L118" s="1">
        <v>97.68</v>
      </c>
      <c r="M118" s="1">
        <v>104.65</v>
      </c>
    </row>
    <row r="119" spans="3:13" x14ac:dyDescent="0.2">
      <c r="C119" s="1" t="s">
        <v>285</v>
      </c>
      <c r="D119" s="1" t="s">
        <v>246</v>
      </c>
      <c r="H119" s="1">
        <v>100</v>
      </c>
      <c r="I119" s="1">
        <v>104.43</v>
      </c>
      <c r="J119" s="1">
        <v>109.23</v>
      </c>
      <c r="K119" s="1">
        <v>117.43</v>
      </c>
      <c r="L119" s="1">
        <v>119.07</v>
      </c>
      <c r="M119" s="1">
        <v>116.47</v>
      </c>
    </row>
    <row r="120" spans="3:13" x14ac:dyDescent="0.2">
      <c r="C120" s="1" t="s">
        <v>286</v>
      </c>
      <c r="D120" s="1" t="s">
        <v>287</v>
      </c>
      <c r="H120" s="1">
        <v>100</v>
      </c>
      <c r="I120" s="1">
        <v>97.41</v>
      </c>
      <c r="J120" s="1">
        <v>96.47</v>
      </c>
      <c r="K120" s="1">
        <v>115.51</v>
      </c>
      <c r="L120" s="1">
        <v>111.76</v>
      </c>
      <c r="M120" s="1">
        <v>152.08000000000001</v>
      </c>
    </row>
    <row r="122" spans="3:13" x14ac:dyDescent="0.2">
      <c r="I122" s="59">
        <f>I116-D91</f>
        <v>0</v>
      </c>
      <c r="J122" s="59">
        <f>J116-E91</f>
        <v>0</v>
      </c>
      <c r="K122" s="59">
        <f>K116-F91</f>
        <v>0</v>
      </c>
      <c r="L122" s="59">
        <f>L116-G91</f>
        <v>0</v>
      </c>
      <c r="M122" s="59">
        <f>M116-H91</f>
        <v>0</v>
      </c>
    </row>
    <row r="123" spans="3:13" x14ac:dyDescent="0.2">
      <c r="I123" s="59">
        <f>I117-D94</f>
        <v>0</v>
      </c>
      <c r="J123" s="59">
        <f>J117-E94</f>
        <v>0</v>
      </c>
      <c r="K123" s="59">
        <f>K117-F94</f>
        <v>0</v>
      </c>
      <c r="L123" s="59">
        <f>L117-G94</f>
        <v>0</v>
      </c>
      <c r="M123" s="59">
        <f>M117-H94</f>
        <v>0</v>
      </c>
    </row>
    <row r="124" spans="3:13" x14ac:dyDescent="0.2">
      <c r="I124" s="59">
        <f>I118-D100</f>
        <v>0</v>
      </c>
      <c r="J124" s="59">
        <f>J118-E100</f>
        <v>0</v>
      </c>
      <c r="K124" s="59">
        <f>K118-F100</f>
        <v>0</v>
      </c>
      <c r="L124" s="59">
        <f>L118-G100</f>
        <v>0</v>
      </c>
      <c r="M124" s="59">
        <f>M118-H100</f>
        <v>0</v>
      </c>
    </row>
    <row r="125" spans="3:13" x14ac:dyDescent="0.2">
      <c r="I125" s="59">
        <f>I119-D103</f>
        <v>0</v>
      </c>
      <c r="J125" s="59">
        <f>J119-E103</f>
        <v>0</v>
      </c>
      <c r="K125" s="59">
        <f>K119-F103</f>
        <v>0</v>
      </c>
      <c r="L125" s="59">
        <f>L119-G103</f>
        <v>0</v>
      </c>
      <c r="M125" s="59">
        <f>M119-H103</f>
        <v>0</v>
      </c>
    </row>
    <row r="126" spans="3:13" x14ac:dyDescent="0.2">
      <c r="I126" s="59">
        <f>I120-D106</f>
        <v>0</v>
      </c>
      <c r="J126" s="59">
        <f>J120-E106</f>
        <v>0</v>
      </c>
      <c r="K126" s="59">
        <f>K120-F106</f>
        <v>0</v>
      </c>
      <c r="L126" s="59">
        <f>L120-G106</f>
        <v>0</v>
      </c>
      <c r="M126" s="59">
        <f>M120-H106</f>
        <v>0</v>
      </c>
    </row>
  </sheetData>
  <pageMargins left="0.75" right="0.75" top="1" bottom="1" header="0.5" footer="0.5"/>
  <pageSetup paperSize="9" scale="59" firstPageNumber="0" pageOrder="overThenDown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V124"/>
  <sheetViews>
    <sheetView showGridLines="0" topLeftCell="A10" zoomScaleNormal="100" workbookViewId="0">
      <selection activeCell="B50" sqref="B50"/>
    </sheetView>
  </sheetViews>
  <sheetFormatPr defaultColWidth="9.140625" defaultRowHeight="12" x14ac:dyDescent="0.2"/>
  <cols>
    <col min="1" max="1" width="9.140625" style="87"/>
    <col min="2" max="2" width="14.42578125" style="87" customWidth="1"/>
    <col min="3" max="3" width="11.42578125" style="87" customWidth="1"/>
    <col min="4" max="4" width="10.5703125" style="87" customWidth="1"/>
    <col min="5" max="5" width="10.7109375" style="87" customWidth="1"/>
    <col min="6" max="6" width="10.140625" style="87" customWidth="1"/>
    <col min="7" max="7" width="11.42578125" style="87" customWidth="1"/>
    <col min="8" max="11" width="9.140625" style="87"/>
    <col min="12" max="12" width="9.85546875" style="87" bestFit="1" customWidth="1"/>
    <col min="13" max="16" width="9.140625" style="87"/>
    <col min="17" max="17" width="10.5703125" style="87" customWidth="1"/>
    <col min="18" max="21" width="9.140625" style="87"/>
    <col min="22" max="22" width="13.140625" style="87" customWidth="1"/>
    <col min="23" max="16384" width="9.140625" style="87"/>
  </cols>
  <sheetData>
    <row r="1" spans="1:10" x14ac:dyDescent="0.2">
      <c r="G1" s="162"/>
      <c r="H1" s="162"/>
      <c r="I1" s="162"/>
      <c r="J1" s="162"/>
    </row>
    <row r="2" spans="1:10" x14ac:dyDescent="0.2">
      <c r="A2" s="88"/>
      <c r="B2" s="225" t="s">
        <v>314</v>
      </c>
      <c r="G2" s="88"/>
      <c r="H2" s="162"/>
      <c r="I2" s="162"/>
      <c r="J2" s="162"/>
    </row>
    <row r="3" spans="1:10" ht="12" customHeight="1" x14ac:dyDescent="0.2">
      <c r="A3" s="88"/>
      <c r="B3" s="163" t="s">
        <v>234</v>
      </c>
      <c r="G3" s="88"/>
      <c r="H3" s="162"/>
      <c r="I3" s="162"/>
      <c r="J3" s="162"/>
    </row>
    <row r="4" spans="1:10" x14ac:dyDescent="0.2">
      <c r="A4" s="88"/>
      <c r="G4" s="88"/>
      <c r="H4" s="162"/>
      <c r="I4" s="162"/>
      <c r="J4" s="162"/>
    </row>
    <row r="5" spans="1:10" ht="24" x14ac:dyDescent="0.2">
      <c r="A5" s="164"/>
      <c r="B5" s="165"/>
      <c r="C5" s="166" t="s">
        <v>299</v>
      </c>
      <c r="D5" s="166" t="s">
        <v>301</v>
      </c>
      <c r="E5" s="166" t="s">
        <v>302</v>
      </c>
      <c r="F5" s="166" t="s">
        <v>303</v>
      </c>
      <c r="G5" s="166" t="s">
        <v>315</v>
      </c>
      <c r="H5" s="162"/>
      <c r="I5" s="162"/>
      <c r="J5" s="162"/>
    </row>
    <row r="6" spans="1:10" x14ac:dyDescent="0.2">
      <c r="A6" s="167"/>
      <c r="B6" s="168" t="s">
        <v>139</v>
      </c>
      <c r="C6" s="226">
        <v>15.44</v>
      </c>
      <c r="D6" s="234" t="s">
        <v>110</v>
      </c>
      <c r="E6" s="226">
        <v>39.42</v>
      </c>
      <c r="F6" s="233" t="s">
        <v>110</v>
      </c>
      <c r="G6" s="234" t="s">
        <v>110</v>
      </c>
      <c r="H6" s="162"/>
      <c r="I6" s="162"/>
      <c r="J6" s="162"/>
    </row>
    <row r="7" spans="1:10" x14ac:dyDescent="0.2">
      <c r="A7" s="167"/>
      <c r="B7" s="170" t="s">
        <v>138</v>
      </c>
      <c r="C7" s="227">
        <v>15.59</v>
      </c>
      <c r="D7" s="227">
        <v>23.66</v>
      </c>
      <c r="E7" s="227">
        <v>23.92</v>
      </c>
      <c r="F7" s="227">
        <v>30.78</v>
      </c>
      <c r="G7" s="232" t="s">
        <v>110</v>
      </c>
      <c r="H7" s="162"/>
      <c r="I7" s="162"/>
      <c r="J7" s="162"/>
    </row>
    <row r="8" spans="1:10" x14ac:dyDescent="0.2">
      <c r="A8" s="167"/>
      <c r="B8" s="170" t="s">
        <v>137</v>
      </c>
      <c r="C8" s="227">
        <v>15.84</v>
      </c>
      <c r="D8" s="227">
        <v>87.32</v>
      </c>
      <c r="E8" s="227">
        <v>34.61</v>
      </c>
      <c r="F8" s="227">
        <v>65.62</v>
      </c>
      <c r="G8" s="232" t="s">
        <v>110</v>
      </c>
      <c r="H8" s="88"/>
      <c r="I8" s="162"/>
      <c r="J8" s="162"/>
    </row>
    <row r="9" spans="1:10" x14ac:dyDescent="0.2">
      <c r="B9" s="170" t="s">
        <v>136</v>
      </c>
      <c r="C9" s="227">
        <v>15.5</v>
      </c>
      <c r="D9" s="232" t="s">
        <v>110</v>
      </c>
      <c r="E9" s="227">
        <v>43.71</v>
      </c>
      <c r="F9" s="231" t="s">
        <v>110</v>
      </c>
      <c r="G9" s="232" t="s">
        <v>110</v>
      </c>
      <c r="H9" s="162"/>
      <c r="I9" s="162"/>
      <c r="J9" s="162"/>
    </row>
    <row r="10" spans="1:10" x14ac:dyDescent="0.2">
      <c r="B10" s="170" t="s">
        <v>193</v>
      </c>
      <c r="C10" s="232" t="s">
        <v>110</v>
      </c>
      <c r="D10" s="232" t="s">
        <v>110</v>
      </c>
      <c r="E10" s="232" t="s">
        <v>110</v>
      </c>
      <c r="F10" s="231" t="s">
        <v>110</v>
      </c>
      <c r="G10" s="232" t="s">
        <v>110</v>
      </c>
      <c r="H10" s="162"/>
      <c r="I10" s="162"/>
      <c r="J10" s="162"/>
    </row>
    <row r="11" spans="1:10" x14ac:dyDescent="0.2">
      <c r="B11" s="170" t="s">
        <v>134</v>
      </c>
      <c r="C11" s="227">
        <v>15.97</v>
      </c>
      <c r="D11" s="232" t="s">
        <v>110</v>
      </c>
      <c r="E11" s="232" t="s">
        <v>110</v>
      </c>
      <c r="F11" s="231" t="s">
        <v>110</v>
      </c>
      <c r="G11" s="232" t="s">
        <v>110</v>
      </c>
      <c r="H11" s="162"/>
      <c r="I11" s="162"/>
      <c r="J11" s="162"/>
    </row>
    <row r="12" spans="1:10" x14ac:dyDescent="0.2">
      <c r="B12" s="170" t="s">
        <v>133</v>
      </c>
      <c r="C12" s="232" t="s">
        <v>110</v>
      </c>
      <c r="D12" s="232" t="s">
        <v>110</v>
      </c>
      <c r="E12" s="232" t="s">
        <v>110</v>
      </c>
      <c r="F12" s="231" t="s">
        <v>110</v>
      </c>
      <c r="G12" s="232" t="s">
        <v>110</v>
      </c>
      <c r="H12" s="162"/>
      <c r="I12" s="162"/>
      <c r="J12" s="162"/>
    </row>
    <row r="13" spans="1:10" x14ac:dyDescent="0.2">
      <c r="B13" s="170" t="s">
        <v>132</v>
      </c>
      <c r="C13" s="227">
        <v>19.399999999999999</v>
      </c>
      <c r="D13" s="227">
        <v>48.35</v>
      </c>
      <c r="E13" s="227">
        <v>60.33</v>
      </c>
      <c r="F13" s="227">
        <v>40.9</v>
      </c>
      <c r="G13" s="227">
        <v>334.92</v>
      </c>
      <c r="H13" s="162"/>
      <c r="I13" s="162"/>
      <c r="J13" s="162"/>
    </row>
    <row r="14" spans="1:10" x14ac:dyDescent="0.2">
      <c r="B14" s="170" t="s">
        <v>131</v>
      </c>
      <c r="C14" s="232" t="s">
        <v>110</v>
      </c>
      <c r="D14" s="232" t="s">
        <v>110</v>
      </c>
      <c r="E14" s="232" t="s">
        <v>110</v>
      </c>
      <c r="F14" s="231" t="s">
        <v>110</v>
      </c>
      <c r="G14" s="232" t="s">
        <v>110</v>
      </c>
      <c r="H14" s="162"/>
      <c r="I14" s="162"/>
      <c r="J14" s="162"/>
    </row>
    <row r="15" spans="1:10" x14ac:dyDescent="0.2">
      <c r="B15" s="170" t="s">
        <v>130</v>
      </c>
      <c r="C15" s="227">
        <v>22.3</v>
      </c>
      <c r="D15" s="232" t="s">
        <v>110</v>
      </c>
      <c r="E15" s="232" t="s">
        <v>110</v>
      </c>
      <c r="F15" s="231" t="s">
        <v>110</v>
      </c>
      <c r="G15" s="232" t="s">
        <v>110</v>
      </c>
      <c r="H15" s="162"/>
      <c r="I15" s="162"/>
      <c r="J15" s="162"/>
    </row>
    <row r="16" spans="1:10" x14ac:dyDescent="0.2">
      <c r="B16" s="170" t="s">
        <v>129</v>
      </c>
      <c r="C16" s="227">
        <v>15.23</v>
      </c>
      <c r="D16" s="227">
        <v>44.17</v>
      </c>
      <c r="E16" s="227">
        <v>29.82</v>
      </c>
      <c r="F16" s="227">
        <v>60.71</v>
      </c>
      <c r="G16" s="227">
        <v>1055.3800000000001</v>
      </c>
      <c r="H16" s="162"/>
      <c r="I16" s="162"/>
      <c r="J16" s="162"/>
    </row>
    <row r="17" spans="2:10" x14ac:dyDescent="0.2">
      <c r="B17" s="170" t="s">
        <v>128</v>
      </c>
      <c r="C17" s="227">
        <v>19.47</v>
      </c>
      <c r="D17" s="227">
        <v>78.39</v>
      </c>
      <c r="E17" s="227">
        <v>44.58</v>
      </c>
      <c r="F17" s="231" t="s">
        <v>110</v>
      </c>
      <c r="G17" s="227">
        <v>509.1</v>
      </c>
      <c r="H17" s="162"/>
      <c r="I17" s="162"/>
      <c r="J17" s="162"/>
    </row>
    <row r="18" spans="2:10" x14ac:dyDescent="0.2">
      <c r="B18" s="170" t="s">
        <v>127</v>
      </c>
      <c r="C18" s="232" t="s">
        <v>110</v>
      </c>
      <c r="D18" s="232" t="s">
        <v>110</v>
      </c>
      <c r="E18" s="232" t="s">
        <v>110</v>
      </c>
      <c r="F18" s="231" t="s">
        <v>110</v>
      </c>
      <c r="G18" s="232" t="s">
        <v>110</v>
      </c>
      <c r="H18" s="162"/>
      <c r="I18" s="162"/>
      <c r="J18" s="162"/>
    </row>
    <row r="19" spans="2:10" x14ac:dyDescent="0.2">
      <c r="B19" s="170" t="s">
        <v>126</v>
      </c>
      <c r="C19" s="227">
        <v>14.76</v>
      </c>
      <c r="D19" s="232" t="s">
        <v>110</v>
      </c>
      <c r="E19" s="227">
        <v>33.35</v>
      </c>
      <c r="F19" s="231" t="s">
        <v>110</v>
      </c>
      <c r="G19" s="232" t="s">
        <v>110</v>
      </c>
      <c r="H19" s="162"/>
      <c r="I19" s="162"/>
      <c r="J19" s="162"/>
    </row>
    <row r="20" spans="2:10" x14ac:dyDescent="0.2">
      <c r="B20" s="170" t="s">
        <v>125</v>
      </c>
      <c r="C20" s="227">
        <v>16.22</v>
      </c>
      <c r="D20" s="232" t="s">
        <v>110</v>
      </c>
      <c r="E20" s="227">
        <v>40.07</v>
      </c>
      <c r="F20" s="231" t="s">
        <v>110</v>
      </c>
      <c r="G20" s="232" t="s">
        <v>110</v>
      </c>
      <c r="H20" s="162"/>
      <c r="I20" s="162"/>
      <c r="J20" s="162"/>
    </row>
    <row r="21" spans="2:10" x14ac:dyDescent="0.2">
      <c r="B21" s="170" t="s">
        <v>124</v>
      </c>
      <c r="C21" s="227">
        <v>15.6</v>
      </c>
      <c r="D21" s="232" t="s">
        <v>110</v>
      </c>
      <c r="E21" s="227">
        <v>138</v>
      </c>
      <c r="F21" s="227">
        <v>122.4</v>
      </c>
      <c r="G21" s="232" t="s">
        <v>110</v>
      </c>
      <c r="H21" s="162"/>
      <c r="I21" s="162"/>
      <c r="J21" s="162"/>
    </row>
    <row r="22" spans="2:10" x14ac:dyDescent="0.2">
      <c r="B22" s="170" t="s">
        <v>123</v>
      </c>
      <c r="C22" s="227">
        <v>15.58</v>
      </c>
      <c r="D22" s="227">
        <v>24.23</v>
      </c>
      <c r="E22" s="227">
        <v>25.8</v>
      </c>
      <c r="F22" s="227">
        <v>31.54</v>
      </c>
      <c r="G22" s="232" t="s">
        <v>110</v>
      </c>
      <c r="H22" s="162"/>
      <c r="I22" s="162"/>
      <c r="J22" s="162"/>
    </row>
    <row r="23" spans="2:10" x14ac:dyDescent="0.2">
      <c r="B23" s="170" t="s">
        <v>122</v>
      </c>
      <c r="C23" s="232" t="s">
        <v>110</v>
      </c>
      <c r="D23" s="227">
        <v>96.34</v>
      </c>
      <c r="E23" s="227">
        <v>44.83</v>
      </c>
      <c r="F23" s="231" t="s">
        <v>110</v>
      </c>
      <c r="G23" s="232" t="s">
        <v>110</v>
      </c>
      <c r="H23" s="162"/>
      <c r="I23" s="162"/>
      <c r="J23" s="162"/>
    </row>
    <row r="24" spans="2:10" x14ac:dyDescent="0.2">
      <c r="B24" s="170" t="s">
        <v>121</v>
      </c>
      <c r="C24" s="227">
        <v>15.6</v>
      </c>
      <c r="D24" s="232" t="s">
        <v>110</v>
      </c>
      <c r="E24" s="227">
        <v>48.21</v>
      </c>
      <c r="F24" s="231" t="s">
        <v>110</v>
      </c>
      <c r="G24" s="232" t="s">
        <v>110</v>
      </c>
      <c r="H24" s="162"/>
      <c r="I24" s="162"/>
      <c r="J24" s="162"/>
    </row>
    <row r="25" spans="2:10" x14ac:dyDescent="0.2">
      <c r="B25" s="170" t="s">
        <v>120</v>
      </c>
      <c r="C25" s="227">
        <v>12.71</v>
      </c>
      <c r="D25" s="232" t="s">
        <v>110</v>
      </c>
      <c r="E25" s="227">
        <v>39.04</v>
      </c>
      <c r="F25" s="227">
        <v>54.78</v>
      </c>
      <c r="G25" s="232" t="s">
        <v>110</v>
      </c>
      <c r="H25" s="162"/>
      <c r="I25" s="162"/>
      <c r="J25" s="162"/>
    </row>
    <row r="26" spans="2:10" x14ac:dyDescent="0.2">
      <c r="B26" s="170" t="s">
        <v>119</v>
      </c>
      <c r="C26" s="227">
        <v>16</v>
      </c>
      <c r="D26" s="227">
        <v>43.13</v>
      </c>
      <c r="E26" s="227">
        <v>18.59</v>
      </c>
      <c r="F26" s="231" t="s">
        <v>110</v>
      </c>
      <c r="G26" s="232" t="s">
        <v>110</v>
      </c>
      <c r="H26" s="162"/>
      <c r="I26" s="162"/>
      <c r="J26" s="162"/>
    </row>
    <row r="27" spans="2:10" x14ac:dyDescent="0.2">
      <c r="B27" s="170" t="s">
        <v>118</v>
      </c>
      <c r="C27" s="227">
        <v>18.38</v>
      </c>
      <c r="D27" s="227">
        <v>69.03</v>
      </c>
      <c r="E27" s="227">
        <v>59.12</v>
      </c>
      <c r="F27" s="227">
        <v>19.79</v>
      </c>
      <c r="G27" s="227">
        <v>365.05</v>
      </c>
      <c r="H27" s="162"/>
      <c r="I27" s="162"/>
      <c r="J27" s="162"/>
    </row>
    <row r="28" spans="2:10" x14ac:dyDescent="0.2">
      <c r="B28" s="170" t="s">
        <v>117</v>
      </c>
      <c r="C28" s="227">
        <v>16.649999999999999</v>
      </c>
      <c r="D28" s="227">
        <v>60.74</v>
      </c>
      <c r="E28" s="227">
        <v>60.06</v>
      </c>
      <c r="F28" s="227">
        <v>30.37</v>
      </c>
      <c r="G28" s="232" t="s">
        <v>110</v>
      </c>
      <c r="H28" s="162"/>
      <c r="I28" s="162"/>
      <c r="J28" s="162"/>
    </row>
    <row r="29" spans="2:10" x14ac:dyDescent="0.2">
      <c r="B29" s="170" t="s">
        <v>116</v>
      </c>
      <c r="C29" s="227">
        <v>16.829999999999998</v>
      </c>
      <c r="D29" s="232" t="s">
        <v>110</v>
      </c>
      <c r="E29" s="227">
        <v>46.11</v>
      </c>
      <c r="F29" s="227">
        <v>50.15</v>
      </c>
      <c r="G29" s="227">
        <v>1200</v>
      </c>
      <c r="H29" s="162"/>
      <c r="I29" s="162"/>
      <c r="J29" s="162"/>
    </row>
    <row r="30" spans="2:10" x14ac:dyDescent="0.2">
      <c r="B30" s="170" t="s">
        <v>115</v>
      </c>
      <c r="C30" s="227">
        <v>14.63</v>
      </c>
      <c r="D30" s="227">
        <v>63.91</v>
      </c>
      <c r="E30" s="227">
        <v>33.33</v>
      </c>
      <c r="F30" s="227">
        <v>51.05</v>
      </c>
      <c r="G30" s="232" t="s">
        <v>110</v>
      </c>
      <c r="H30" s="162"/>
      <c r="I30" s="162"/>
      <c r="J30" s="162"/>
    </row>
    <row r="31" spans="2:10" x14ac:dyDescent="0.2">
      <c r="B31" s="170" t="s">
        <v>114</v>
      </c>
      <c r="C31" s="227">
        <v>16.89</v>
      </c>
      <c r="D31" s="232" t="s">
        <v>110</v>
      </c>
      <c r="E31" s="227">
        <v>163.69999999999999</v>
      </c>
      <c r="F31" s="231" t="s">
        <v>110</v>
      </c>
      <c r="G31" s="232" t="s">
        <v>110</v>
      </c>
      <c r="H31" s="162"/>
      <c r="I31" s="162"/>
      <c r="J31" s="162"/>
    </row>
    <row r="32" spans="2:10" x14ac:dyDescent="0.2">
      <c r="B32" s="229" t="s">
        <v>113</v>
      </c>
      <c r="C32" s="228">
        <v>15.07</v>
      </c>
      <c r="D32" s="237" t="s">
        <v>110</v>
      </c>
      <c r="E32" s="228">
        <v>66.709999999999994</v>
      </c>
      <c r="F32" s="235" t="s">
        <v>110</v>
      </c>
      <c r="G32" s="237" t="s">
        <v>110</v>
      </c>
      <c r="H32" s="162"/>
      <c r="I32" s="162"/>
      <c r="J32" s="162"/>
    </row>
    <row r="33" spans="1:10" x14ac:dyDescent="0.2">
      <c r="B33" s="172" t="s">
        <v>112</v>
      </c>
      <c r="C33" s="230">
        <v>17.010000000000002</v>
      </c>
      <c r="D33" s="238" t="s">
        <v>110</v>
      </c>
      <c r="E33" s="230">
        <v>91.67</v>
      </c>
      <c r="F33" s="236" t="s">
        <v>110</v>
      </c>
      <c r="G33" s="238" t="s">
        <v>110</v>
      </c>
      <c r="H33" s="162"/>
      <c r="I33" s="162"/>
      <c r="J33" s="162"/>
    </row>
    <row r="35" spans="1:10" x14ac:dyDescent="0.2">
      <c r="B35" s="163" t="s">
        <v>311</v>
      </c>
      <c r="C35" s="163"/>
      <c r="D35" s="163"/>
      <c r="G35" s="88"/>
      <c r="H35" s="162"/>
      <c r="I35" s="162"/>
      <c r="J35" s="162"/>
    </row>
    <row r="36" spans="1:10" x14ac:dyDescent="0.2">
      <c r="A36" s="88"/>
      <c r="B36" s="163" t="s">
        <v>312</v>
      </c>
      <c r="C36" s="163"/>
      <c r="D36" s="163"/>
      <c r="G36" s="88"/>
      <c r="H36" s="162"/>
      <c r="I36" s="162"/>
      <c r="J36" s="162"/>
    </row>
    <row r="37" spans="1:10" x14ac:dyDescent="0.2">
      <c r="B37" s="163" t="s">
        <v>300</v>
      </c>
      <c r="C37" s="163"/>
      <c r="D37" s="163"/>
      <c r="G37" s="88"/>
      <c r="H37" s="162"/>
      <c r="I37" s="162"/>
      <c r="J37" s="162"/>
    </row>
    <row r="38" spans="1:10" x14ac:dyDescent="0.2">
      <c r="B38" s="163" t="s">
        <v>313</v>
      </c>
      <c r="C38" s="163"/>
      <c r="D38" s="163"/>
      <c r="G38" s="88"/>
      <c r="H38" s="162"/>
      <c r="I38" s="162"/>
      <c r="J38" s="162"/>
    </row>
    <row r="39" spans="1:10" x14ac:dyDescent="0.2">
      <c r="B39" s="174" t="s">
        <v>239</v>
      </c>
      <c r="H39" s="162"/>
      <c r="I39" s="162"/>
      <c r="J39" s="162"/>
    </row>
    <row r="40" spans="1:10" x14ac:dyDescent="0.2">
      <c r="H40" s="162"/>
      <c r="I40" s="162"/>
      <c r="J40" s="162"/>
    </row>
    <row r="41" spans="1:10" x14ac:dyDescent="0.2">
      <c r="G41" s="88"/>
      <c r="H41" s="162"/>
      <c r="I41" s="162"/>
      <c r="J41" s="162"/>
    </row>
    <row r="42" spans="1:10" x14ac:dyDescent="0.2">
      <c r="C42" s="175"/>
      <c r="D42" s="175"/>
      <c r="E42" s="175"/>
      <c r="F42" s="175"/>
      <c r="G42" s="1"/>
      <c r="H42" s="162"/>
      <c r="I42" s="162"/>
      <c r="J42" s="162"/>
    </row>
    <row r="43" spans="1:10" x14ac:dyDescent="0.2">
      <c r="G43" s="162"/>
      <c r="H43" s="162"/>
      <c r="I43" s="162"/>
      <c r="J43" s="162"/>
    </row>
    <row r="45" spans="1:10" x14ac:dyDescent="0.2">
      <c r="A45" s="176" t="s">
        <v>240</v>
      </c>
    </row>
    <row r="46" spans="1:10" x14ac:dyDescent="0.2">
      <c r="A46" s="88" t="s">
        <v>260</v>
      </c>
    </row>
    <row r="49" spans="1:2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2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22" ht="24" x14ac:dyDescent="0.2">
      <c r="A51" s="1"/>
      <c r="B51" s="165"/>
      <c r="C51" s="166" t="s">
        <v>291</v>
      </c>
      <c r="D51" s="1"/>
      <c r="E51" s="1"/>
      <c r="F51" s="165"/>
      <c r="G51" s="166" t="s">
        <v>292</v>
      </c>
      <c r="H51" s="1"/>
      <c r="I51" s="1"/>
      <c r="J51" s="1"/>
      <c r="K51" s="165"/>
      <c r="L51" s="166" t="s">
        <v>293</v>
      </c>
      <c r="P51" s="165"/>
      <c r="Q51" s="166" t="s">
        <v>294</v>
      </c>
      <c r="U51" s="165"/>
      <c r="V51" s="166" t="s">
        <v>295</v>
      </c>
    </row>
    <row r="52" spans="1:22" x14ac:dyDescent="0.2">
      <c r="A52" s="1"/>
      <c r="B52" s="168" t="s">
        <v>120</v>
      </c>
      <c r="C52" s="169">
        <v>12.71</v>
      </c>
      <c r="D52" s="1"/>
      <c r="E52" s="1"/>
      <c r="F52" s="168" t="s">
        <v>138</v>
      </c>
      <c r="G52" s="169">
        <v>23.66</v>
      </c>
      <c r="H52" s="1"/>
      <c r="I52" s="1"/>
      <c r="J52" s="1"/>
      <c r="K52" s="168" t="s">
        <v>119</v>
      </c>
      <c r="L52" s="169">
        <v>18.59</v>
      </c>
      <c r="P52" s="168" t="s">
        <v>118</v>
      </c>
      <c r="Q52" s="169">
        <v>19.79</v>
      </c>
      <c r="U52" s="168" t="s">
        <v>132</v>
      </c>
      <c r="V52" s="169">
        <v>334.92</v>
      </c>
    </row>
    <row r="53" spans="1:22" x14ac:dyDescent="0.2">
      <c r="A53" s="1"/>
      <c r="B53" s="170" t="s">
        <v>115</v>
      </c>
      <c r="C53" s="171">
        <v>14.63</v>
      </c>
      <c r="D53" s="1"/>
      <c r="E53" s="1"/>
      <c r="F53" s="170" t="s">
        <v>123</v>
      </c>
      <c r="G53" s="171">
        <v>24.23</v>
      </c>
      <c r="H53" s="1"/>
      <c r="I53" s="1"/>
      <c r="J53" s="1"/>
      <c r="K53" s="170" t="s">
        <v>138</v>
      </c>
      <c r="L53" s="171">
        <v>23.92</v>
      </c>
      <c r="P53" s="170" t="s">
        <v>117</v>
      </c>
      <c r="Q53" s="171">
        <v>30.37</v>
      </c>
      <c r="U53" s="170" t="s">
        <v>118</v>
      </c>
      <c r="V53" s="171">
        <v>365.05</v>
      </c>
    </row>
    <row r="54" spans="1:22" x14ac:dyDescent="0.2">
      <c r="A54" s="1"/>
      <c r="B54" s="170" t="s">
        <v>126</v>
      </c>
      <c r="C54" s="171">
        <v>14.76</v>
      </c>
      <c r="D54" s="1"/>
      <c r="E54" s="1"/>
      <c r="F54" s="170" t="s">
        <v>119</v>
      </c>
      <c r="G54" s="171">
        <v>43.13</v>
      </c>
      <c r="H54" s="1"/>
      <c r="I54" s="1"/>
      <c r="J54" s="1"/>
      <c r="K54" s="170" t="s">
        <v>123</v>
      </c>
      <c r="L54" s="171">
        <v>25.8</v>
      </c>
      <c r="P54" s="170" t="s">
        <v>138</v>
      </c>
      <c r="Q54" s="171">
        <v>30.78</v>
      </c>
      <c r="U54" s="170" t="s">
        <v>128</v>
      </c>
      <c r="V54" s="171">
        <v>509.1</v>
      </c>
    </row>
    <row r="55" spans="1:22" x14ac:dyDescent="0.2">
      <c r="A55" s="1"/>
      <c r="B55" s="170" t="s">
        <v>113</v>
      </c>
      <c r="C55" s="171">
        <v>15.07</v>
      </c>
      <c r="D55" s="1"/>
      <c r="E55" s="1"/>
      <c r="F55" s="170" t="s">
        <v>129</v>
      </c>
      <c r="G55" s="171">
        <v>44.17</v>
      </c>
      <c r="H55" s="1"/>
      <c r="I55" s="1"/>
      <c r="J55" s="1"/>
      <c r="K55" s="170" t="s">
        <v>129</v>
      </c>
      <c r="L55" s="171">
        <v>29.82</v>
      </c>
      <c r="P55" s="170" t="s">
        <v>123</v>
      </c>
      <c r="Q55" s="171">
        <v>31.54</v>
      </c>
      <c r="U55" s="170" t="s">
        <v>129</v>
      </c>
      <c r="V55" s="171">
        <v>1055.3800000000001</v>
      </c>
    </row>
    <row r="56" spans="1:22" x14ac:dyDescent="0.2">
      <c r="A56" s="1"/>
      <c r="B56" s="170" t="s">
        <v>129</v>
      </c>
      <c r="C56" s="171">
        <v>15.23</v>
      </c>
      <c r="D56" s="1"/>
      <c r="E56" s="1"/>
      <c r="F56" s="170" t="s">
        <v>132</v>
      </c>
      <c r="G56" s="171">
        <v>48.35</v>
      </c>
      <c r="H56" s="1"/>
      <c r="I56" s="1"/>
      <c r="J56" s="1"/>
      <c r="K56" s="170" t="s">
        <v>115</v>
      </c>
      <c r="L56" s="171">
        <v>33.33</v>
      </c>
      <c r="P56" s="170" t="s">
        <v>132</v>
      </c>
      <c r="Q56" s="171">
        <v>40.9</v>
      </c>
      <c r="U56" s="170" t="s">
        <v>116</v>
      </c>
      <c r="V56" s="171">
        <v>1200</v>
      </c>
    </row>
    <row r="57" spans="1:22" x14ac:dyDescent="0.2">
      <c r="A57" s="1"/>
      <c r="B57" s="170" t="s">
        <v>139</v>
      </c>
      <c r="C57" s="171">
        <v>15.44</v>
      </c>
      <c r="D57" s="1"/>
      <c r="E57" s="1"/>
      <c r="F57" s="170" t="s">
        <v>117</v>
      </c>
      <c r="G57" s="171">
        <v>60.74</v>
      </c>
      <c r="H57" s="1"/>
      <c r="I57" s="1"/>
      <c r="J57" s="1"/>
      <c r="K57" s="170" t="s">
        <v>126</v>
      </c>
      <c r="L57" s="171">
        <v>33.35</v>
      </c>
      <c r="P57" s="170" t="s">
        <v>116</v>
      </c>
      <c r="Q57" s="171">
        <v>50.15</v>
      </c>
      <c r="U57" s="170" t="s">
        <v>139</v>
      </c>
      <c r="V57" s="171" t="s">
        <v>110</v>
      </c>
    </row>
    <row r="58" spans="1:22" x14ac:dyDescent="0.2">
      <c r="A58" s="1"/>
      <c r="B58" s="170" t="s">
        <v>136</v>
      </c>
      <c r="C58" s="171">
        <v>15.5</v>
      </c>
      <c r="D58" s="1"/>
      <c r="E58" s="1"/>
      <c r="F58" s="170" t="s">
        <v>115</v>
      </c>
      <c r="G58" s="171">
        <v>63.91</v>
      </c>
      <c r="H58" s="1"/>
      <c r="I58" s="1"/>
      <c r="J58" s="1"/>
      <c r="K58" s="170" t="s">
        <v>137</v>
      </c>
      <c r="L58" s="171">
        <v>34.61</v>
      </c>
      <c r="P58" s="170" t="s">
        <v>115</v>
      </c>
      <c r="Q58" s="171">
        <v>51.05</v>
      </c>
      <c r="U58" s="170" t="s">
        <v>138</v>
      </c>
      <c r="V58" s="171" t="s">
        <v>110</v>
      </c>
    </row>
    <row r="59" spans="1:22" x14ac:dyDescent="0.2">
      <c r="A59" s="1"/>
      <c r="B59" s="170" t="s">
        <v>123</v>
      </c>
      <c r="C59" s="171">
        <v>15.58</v>
      </c>
      <c r="D59" s="1"/>
      <c r="E59" s="1"/>
      <c r="F59" s="170" t="s">
        <v>118</v>
      </c>
      <c r="G59" s="171">
        <v>69.03</v>
      </c>
      <c r="H59" s="1"/>
      <c r="I59" s="1"/>
      <c r="J59" s="1"/>
      <c r="K59" s="170" t="s">
        <v>120</v>
      </c>
      <c r="L59" s="171">
        <v>39.04</v>
      </c>
      <c r="P59" s="170" t="s">
        <v>120</v>
      </c>
      <c r="Q59" s="171">
        <v>54.78</v>
      </c>
      <c r="U59" s="170" t="s">
        <v>137</v>
      </c>
      <c r="V59" s="171" t="s">
        <v>110</v>
      </c>
    </row>
    <row r="60" spans="1:22" x14ac:dyDescent="0.2">
      <c r="A60" s="1"/>
      <c r="B60" s="170" t="s">
        <v>138</v>
      </c>
      <c r="C60" s="171">
        <v>15.59</v>
      </c>
      <c r="D60" s="1"/>
      <c r="E60" s="1"/>
      <c r="F60" s="170" t="s">
        <v>128</v>
      </c>
      <c r="G60" s="171">
        <v>78.39</v>
      </c>
      <c r="H60" s="1"/>
      <c r="I60" s="1"/>
      <c r="J60" s="1"/>
      <c r="K60" s="170" t="s">
        <v>139</v>
      </c>
      <c r="L60" s="171">
        <v>39.42</v>
      </c>
      <c r="P60" s="170" t="s">
        <v>129</v>
      </c>
      <c r="Q60" s="171">
        <v>60.71</v>
      </c>
      <c r="U60" s="170" t="s">
        <v>136</v>
      </c>
      <c r="V60" s="171" t="s">
        <v>110</v>
      </c>
    </row>
    <row r="61" spans="1:22" x14ac:dyDescent="0.2">
      <c r="A61" s="1"/>
      <c r="B61" s="170" t="s">
        <v>124</v>
      </c>
      <c r="C61" s="171">
        <v>15.6</v>
      </c>
      <c r="D61" s="1"/>
      <c r="E61" s="1"/>
      <c r="F61" s="170" t="s">
        <v>137</v>
      </c>
      <c r="G61" s="171">
        <v>87.32</v>
      </c>
      <c r="H61" s="1"/>
      <c r="I61" s="1"/>
      <c r="J61" s="1"/>
      <c r="K61" s="170" t="s">
        <v>125</v>
      </c>
      <c r="L61" s="171">
        <v>40.07</v>
      </c>
      <c r="P61" s="170" t="s">
        <v>137</v>
      </c>
      <c r="Q61" s="171">
        <v>65.62</v>
      </c>
      <c r="U61" s="170" t="s">
        <v>193</v>
      </c>
      <c r="V61" s="171" t="s">
        <v>110</v>
      </c>
    </row>
    <row r="62" spans="1:22" x14ac:dyDescent="0.2">
      <c r="A62" s="1"/>
      <c r="B62" s="170" t="s">
        <v>121</v>
      </c>
      <c r="C62" s="171">
        <v>15.6</v>
      </c>
      <c r="D62" s="1"/>
      <c r="E62" s="1"/>
      <c r="F62" s="170" t="s">
        <v>122</v>
      </c>
      <c r="G62" s="171">
        <v>96.34</v>
      </c>
      <c r="H62" s="217">
        <f>MEDIAN(G52:G62)</f>
        <v>60.74</v>
      </c>
      <c r="I62" s="1"/>
      <c r="J62" s="1"/>
      <c r="K62" s="170" t="s">
        <v>136</v>
      </c>
      <c r="L62" s="171">
        <v>43.71</v>
      </c>
      <c r="P62" s="170" t="s">
        <v>124</v>
      </c>
      <c r="Q62" s="171">
        <v>122.4</v>
      </c>
      <c r="R62" s="217">
        <f>MEDIAN(Q52:Q62)</f>
        <v>50.15</v>
      </c>
      <c r="U62" s="170" t="s">
        <v>134</v>
      </c>
      <c r="V62" s="171" t="s">
        <v>110</v>
      </c>
    </row>
    <row r="63" spans="1:22" x14ac:dyDescent="0.2">
      <c r="A63" s="1"/>
      <c r="B63" s="170" t="s">
        <v>137</v>
      </c>
      <c r="C63" s="171">
        <v>15.84</v>
      </c>
      <c r="D63" s="1"/>
      <c r="E63" s="1"/>
      <c r="F63" s="170" t="s">
        <v>139</v>
      </c>
      <c r="G63" s="171" t="s">
        <v>110</v>
      </c>
      <c r="H63" s="1"/>
      <c r="I63" s="1"/>
      <c r="J63" s="1"/>
      <c r="K63" s="170" t="s">
        <v>128</v>
      </c>
      <c r="L63" s="171">
        <v>44.58</v>
      </c>
      <c r="P63" s="170" t="s">
        <v>139</v>
      </c>
      <c r="Q63" s="171" t="s">
        <v>110</v>
      </c>
      <c r="U63" s="170" t="s">
        <v>133</v>
      </c>
      <c r="V63" s="171" t="s">
        <v>110</v>
      </c>
    </row>
    <row r="64" spans="1:22" x14ac:dyDescent="0.2">
      <c r="A64" s="1"/>
      <c r="B64" s="170" t="s">
        <v>134</v>
      </c>
      <c r="C64" s="171">
        <v>15.97</v>
      </c>
      <c r="D64" s="1"/>
      <c r="E64" s="1"/>
      <c r="F64" s="170" t="s">
        <v>136</v>
      </c>
      <c r="G64" s="171" t="s">
        <v>110</v>
      </c>
      <c r="H64" s="1"/>
      <c r="I64" s="1"/>
      <c r="J64" s="1"/>
      <c r="K64" s="170" t="s">
        <v>122</v>
      </c>
      <c r="L64" s="171">
        <v>44.83</v>
      </c>
      <c r="P64" s="170" t="s">
        <v>136</v>
      </c>
      <c r="Q64" s="171" t="s">
        <v>110</v>
      </c>
      <c r="U64" s="170" t="s">
        <v>131</v>
      </c>
      <c r="V64" s="171" t="s">
        <v>110</v>
      </c>
    </row>
    <row r="65" spans="1:22" x14ac:dyDescent="0.2">
      <c r="A65" s="1"/>
      <c r="B65" s="170" t="s">
        <v>119</v>
      </c>
      <c r="C65" s="171">
        <v>16</v>
      </c>
      <c r="D65" s="1"/>
      <c r="E65" s="1"/>
      <c r="F65" s="170" t="s">
        <v>193</v>
      </c>
      <c r="G65" s="171" t="s">
        <v>110</v>
      </c>
      <c r="H65" s="1"/>
      <c r="I65" s="1"/>
      <c r="J65" s="1"/>
      <c r="K65" s="170" t="s">
        <v>116</v>
      </c>
      <c r="L65" s="171">
        <v>46.11</v>
      </c>
      <c r="P65" s="170" t="s">
        <v>193</v>
      </c>
      <c r="Q65" s="171" t="s">
        <v>110</v>
      </c>
      <c r="U65" s="170" t="s">
        <v>130</v>
      </c>
      <c r="V65" s="171" t="s">
        <v>110</v>
      </c>
    </row>
    <row r="66" spans="1:22" x14ac:dyDescent="0.2">
      <c r="A66" s="1"/>
      <c r="B66" s="170" t="s">
        <v>125</v>
      </c>
      <c r="C66" s="171">
        <v>16.22</v>
      </c>
      <c r="D66" s="1"/>
      <c r="E66" s="1"/>
      <c r="F66" s="170" t="s">
        <v>134</v>
      </c>
      <c r="G66" s="171" t="s">
        <v>110</v>
      </c>
      <c r="H66" s="1"/>
      <c r="I66" s="1"/>
      <c r="J66" s="1"/>
      <c r="K66" s="170" t="s">
        <v>121</v>
      </c>
      <c r="L66" s="171">
        <v>48.21</v>
      </c>
      <c r="P66" s="170" t="s">
        <v>134</v>
      </c>
      <c r="Q66" s="171" t="s">
        <v>110</v>
      </c>
      <c r="U66" s="170" t="s">
        <v>127</v>
      </c>
      <c r="V66" s="171" t="s">
        <v>110</v>
      </c>
    </row>
    <row r="67" spans="1:22" x14ac:dyDescent="0.2">
      <c r="A67" s="1"/>
      <c r="B67" s="170" t="s">
        <v>117</v>
      </c>
      <c r="C67" s="171">
        <v>16.649999999999999</v>
      </c>
      <c r="D67" s="1"/>
      <c r="E67" s="1"/>
      <c r="F67" s="170" t="s">
        <v>133</v>
      </c>
      <c r="G67" s="171" t="s">
        <v>110</v>
      </c>
      <c r="H67" s="1"/>
      <c r="I67" s="1"/>
      <c r="J67" s="1"/>
      <c r="K67" s="170" t="s">
        <v>118</v>
      </c>
      <c r="L67" s="171">
        <v>59.12</v>
      </c>
      <c r="P67" s="170" t="s">
        <v>133</v>
      </c>
      <c r="Q67" s="171" t="s">
        <v>110</v>
      </c>
      <c r="U67" s="170" t="s">
        <v>126</v>
      </c>
      <c r="V67" s="171" t="s">
        <v>110</v>
      </c>
    </row>
    <row r="68" spans="1:22" x14ac:dyDescent="0.2">
      <c r="A68" s="1"/>
      <c r="B68" s="170" t="s">
        <v>116</v>
      </c>
      <c r="C68" s="171">
        <v>16.829999999999998</v>
      </c>
      <c r="D68" s="1"/>
      <c r="E68" s="1"/>
      <c r="F68" s="170" t="s">
        <v>131</v>
      </c>
      <c r="G68" s="171" t="s">
        <v>110</v>
      </c>
      <c r="H68" s="1"/>
      <c r="I68" s="1"/>
      <c r="J68" s="1"/>
      <c r="K68" s="170" t="s">
        <v>117</v>
      </c>
      <c r="L68" s="171">
        <v>60.06</v>
      </c>
      <c r="P68" s="170" t="s">
        <v>131</v>
      </c>
      <c r="Q68" s="171" t="s">
        <v>110</v>
      </c>
      <c r="U68" s="170" t="s">
        <v>125</v>
      </c>
      <c r="V68" s="171" t="s">
        <v>110</v>
      </c>
    </row>
    <row r="69" spans="1:22" x14ac:dyDescent="0.2">
      <c r="A69" s="1"/>
      <c r="B69" s="170" t="s">
        <v>114</v>
      </c>
      <c r="C69" s="171">
        <v>16.89</v>
      </c>
      <c r="D69" s="1"/>
      <c r="E69" s="1"/>
      <c r="F69" s="170" t="s">
        <v>130</v>
      </c>
      <c r="G69" s="171" t="s">
        <v>110</v>
      </c>
      <c r="H69" s="1"/>
      <c r="I69" s="1"/>
      <c r="J69" s="1"/>
      <c r="K69" s="170" t="s">
        <v>132</v>
      </c>
      <c r="L69" s="171">
        <v>60.33</v>
      </c>
      <c r="P69" s="170" t="s">
        <v>130</v>
      </c>
      <c r="Q69" s="171" t="s">
        <v>110</v>
      </c>
      <c r="U69" s="170" t="s">
        <v>124</v>
      </c>
      <c r="V69" s="171" t="s">
        <v>110</v>
      </c>
    </row>
    <row r="70" spans="1:22" x14ac:dyDescent="0.2">
      <c r="A70" s="1"/>
      <c r="B70" s="189" t="s">
        <v>112</v>
      </c>
      <c r="C70" s="171">
        <v>17.010000000000002</v>
      </c>
      <c r="D70" s="1"/>
      <c r="E70" s="1"/>
      <c r="F70" s="170" t="s">
        <v>127</v>
      </c>
      <c r="G70" s="171" t="s">
        <v>110</v>
      </c>
      <c r="H70" s="1"/>
      <c r="I70" s="1"/>
      <c r="J70" s="1"/>
      <c r="K70" s="170" t="s">
        <v>113</v>
      </c>
      <c r="L70" s="171">
        <v>66.709999999999994</v>
      </c>
      <c r="P70" s="170" t="s">
        <v>128</v>
      </c>
      <c r="Q70" s="171" t="s">
        <v>110</v>
      </c>
      <c r="U70" s="170" t="s">
        <v>123</v>
      </c>
      <c r="V70" s="171" t="s">
        <v>110</v>
      </c>
    </row>
    <row r="71" spans="1:22" x14ac:dyDescent="0.2">
      <c r="A71" s="1"/>
      <c r="B71" s="170" t="s">
        <v>118</v>
      </c>
      <c r="C71" s="171">
        <v>18.38</v>
      </c>
      <c r="D71" s="1"/>
      <c r="E71" s="1"/>
      <c r="F71" s="170" t="s">
        <v>126</v>
      </c>
      <c r="G71" s="171" t="s">
        <v>110</v>
      </c>
      <c r="H71" s="1"/>
      <c r="I71" s="1"/>
      <c r="J71" s="1"/>
      <c r="K71" s="189" t="s">
        <v>112</v>
      </c>
      <c r="L71" s="171">
        <v>91.67</v>
      </c>
      <c r="P71" s="170" t="s">
        <v>127</v>
      </c>
      <c r="Q71" s="171" t="s">
        <v>110</v>
      </c>
      <c r="U71" s="170" t="s">
        <v>122</v>
      </c>
      <c r="V71" s="171" t="s">
        <v>110</v>
      </c>
    </row>
    <row r="72" spans="1:22" x14ac:dyDescent="0.2">
      <c r="A72" s="1"/>
      <c r="B72" s="170" t="s">
        <v>132</v>
      </c>
      <c r="C72" s="171">
        <v>19.399999999999999</v>
      </c>
      <c r="D72" s="1"/>
      <c r="E72" s="1"/>
      <c r="F72" s="170" t="s">
        <v>125</v>
      </c>
      <c r="G72" s="171" t="s">
        <v>110</v>
      </c>
      <c r="H72" s="1"/>
      <c r="I72" s="1"/>
      <c r="J72" s="1"/>
      <c r="K72" s="170" t="s">
        <v>124</v>
      </c>
      <c r="L72" s="171">
        <v>138</v>
      </c>
      <c r="P72" s="170" t="s">
        <v>126</v>
      </c>
      <c r="Q72" s="171" t="s">
        <v>110</v>
      </c>
      <c r="U72" s="170" t="s">
        <v>121</v>
      </c>
      <c r="V72" s="171" t="s">
        <v>110</v>
      </c>
    </row>
    <row r="73" spans="1:22" x14ac:dyDescent="0.2">
      <c r="A73" s="1"/>
      <c r="B73" s="170" t="s">
        <v>128</v>
      </c>
      <c r="C73" s="171">
        <v>19.47</v>
      </c>
      <c r="D73" s="1"/>
      <c r="E73" s="1"/>
      <c r="F73" s="170" t="s">
        <v>124</v>
      </c>
      <c r="G73" s="171" t="s">
        <v>110</v>
      </c>
      <c r="H73" s="1"/>
      <c r="I73" s="1"/>
      <c r="J73" s="1"/>
      <c r="K73" s="170" t="s">
        <v>114</v>
      </c>
      <c r="L73" s="171">
        <v>163.69999999999999</v>
      </c>
      <c r="M73" s="217">
        <f>MEDIAN(L52:L73)</f>
        <v>44.144999999999996</v>
      </c>
      <c r="P73" s="170" t="s">
        <v>125</v>
      </c>
      <c r="Q73" s="171" t="s">
        <v>110</v>
      </c>
      <c r="U73" s="170" t="s">
        <v>120</v>
      </c>
      <c r="V73" s="171" t="s">
        <v>110</v>
      </c>
    </row>
    <row r="74" spans="1:22" x14ac:dyDescent="0.2">
      <c r="A74" s="1"/>
      <c r="B74" s="170" t="s">
        <v>130</v>
      </c>
      <c r="C74" s="171">
        <v>22.3</v>
      </c>
      <c r="D74" s="217">
        <f>MEDIAN(C52:C74)</f>
        <v>15.84</v>
      </c>
      <c r="E74" s="1"/>
      <c r="F74" s="170" t="s">
        <v>121</v>
      </c>
      <c r="G74" s="171" t="s">
        <v>110</v>
      </c>
      <c r="H74" s="1"/>
      <c r="I74" s="1"/>
      <c r="J74" s="1"/>
      <c r="K74" s="170" t="s">
        <v>193</v>
      </c>
      <c r="L74" s="171" t="s">
        <v>110</v>
      </c>
      <c r="P74" s="170" t="s">
        <v>122</v>
      </c>
      <c r="Q74" s="171" t="s">
        <v>110</v>
      </c>
      <c r="U74" s="170" t="s">
        <v>119</v>
      </c>
      <c r="V74" s="171" t="s">
        <v>110</v>
      </c>
    </row>
    <row r="75" spans="1:22" x14ac:dyDescent="0.2">
      <c r="A75" s="1"/>
      <c r="B75" s="170" t="s">
        <v>193</v>
      </c>
      <c r="C75" s="171" t="s">
        <v>110</v>
      </c>
      <c r="D75" s="1"/>
      <c r="E75" s="1"/>
      <c r="F75" s="170" t="s">
        <v>120</v>
      </c>
      <c r="G75" s="171" t="s">
        <v>110</v>
      </c>
      <c r="H75" s="1"/>
      <c r="I75" s="1"/>
      <c r="J75" s="1"/>
      <c r="K75" s="170" t="s">
        <v>134</v>
      </c>
      <c r="L75" s="171" t="s">
        <v>110</v>
      </c>
      <c r="P75" s="170" t="s">
        <v>121</v>
      </c>
      <c r="Q75" s="171" t="s">
        <v>110</v>
      </c>
      <c r="U75" s="170" t="s">
        <v>117</v>
      </c>
      <c r="V75" s="171" t="s">
        <v>110</v>
      </c>
    </row>
    <row r="76" spans="1:22" x14ac:dyDescent="0.2">
      <c r="A76" s="1"/>
      <c r="B76" s="170" t="s">
        <v>133</v>
      </c>
      <c r="C76" s="171" t="s">
        <v>110</v>
      </c>
      <c r="D76" s="1"/>
      <c r="E76" s="1"/>
      <c r="F76" s="170" t="s">
        <v>116</v>
      </c>
      <c r="G76" s="171" t="s">
        <v>110</v>
      </c>
      <c r="H76" s="1"/>
      <c r="I76" s="1"/>
      <c r="J76" s="1"/>
      <c r="K76" s="170" t="s">
        <v>133</v>
      </c>
      <c r="L76" s="171" t="s">
        <v>110</v>
      </c>
      <c r="P76" s="170" t="s">
        <v>119</v>
      </c>
      <c r="Q76" s="171" t="s">
        <v>110</v>
      </c>
      <c r="U76" s="170" t="s">
        <v>115</v>
      </c>
      <c r="V76" s="171" t="s">
        <v>110</v>
      </c>
    </row>
    <row r="77" spans="1:22" x14ac:dyDescent="0.2">
      <c r="A77" s="1"/>
      <c r="B77" s="170" t="s">
        <v>131</v>
      </c>
      <c r="C77" s="171" t="s">
        <v>110</v>
      </c>
      <c r="D77" s="1"/>
      <c r="E77" s="1"/>
      <c r="F77" s="170" t="s">
        <v>114</v>
      </c>
      <c r="G77" s="171" t="s">
        <v>110</v>
      </c>
      <c r="H77" s="1"/>
      <c r="I77" s="1"/>
      <c r="J77" s="1"/>
      <c r="K77" s="170" t="s">
        <v>131</v>
      </c>
      <c r="L77" s="171" t="s">
        <v>110</v>
      </c>
      <c r="P77" s="170" t="s">
        <v>114</v>
      </c>
      <c r="Q77" s="171" t="s">
        <v>110</v>
      </c>
      <c r="U77" s="170" t="s">
        <v>114</v>
      </c>
      <c r="V77" s="171" t="s">
        <v>110</v>
      </c>
    </row>
    <row r="78" spans="1:22" x14ac:dyDescent="0.2">
      <c r="A78" s="1"/>
      <c r="B78" s="170" t="s">
        <v>127</v>
      </c>
      <c r="C78" s="171" t="s">
        <v>110</v>
      </c>
      <c r="D78" s="1"/>
      <c r="E78" s="1"/>
      <c r="F78" s="170" t="s">
        <v>113</v>
      </c>
      <c r="G78" s="171" t="s">
        <v>110</v>
      </c>
      <c r="H78" s="1"/>
      <c r="I78" s="1"/>
      <c r="J78" s="1"/>
      <c r="K78" s="170" t="s">
        <v>130</v>
      </c>
      <c r="L78" s="171" t="s">
        <v>110</v>
      </c>
      <c r="P78" s="170" t="s">
        <v>113</v>
      </c>
      <c r="Q78" s="171" t="s">
        <v>110</v>
      </c>
      <c r="U78" s="170" t="s">
        <v>113</v>
      </c>
      <c r="V78" s="171" t="s">
        <v>110</v>
      </c>
    </row>
    <row r="79" spans="1:22" x14ac:dyDescent="0.2">
      <c r="A79" s="1"/>
      <c r="B79" s="190" t="s">
        <v>122</v>
      </c>
      <c r="C79" s="173" t="s">
        <v>110</v>
      </c>
      <c r="D79" s="1"/>
      <c r="E79" s="1"/>
      <c r="F79" s="172" t="s">
        <v>112</v>
      </c>
      <c r="G79" s="173" t="s">
        <v>110</v>
      </c>
      <c r="H79" s="1"/>
      <c r="I79" s="1"/>
      <c r="J79" s="1"/>
      <c r="K79" s="190" t="s">
        <v>127</v>
      </c>
      <c r="L79" s="173" t="s">
        <v>110</v>
      </c>
      <c r="P79" s="172" t="s">
        <v>112</v>
      </c>
      <c r="Q79" s="173" t="s">
        <v>110</v>
      </c>
      <c r="U79" s="172" t="s">
        <v>112</v>
      </c>
      <c r="V79" s="173" t="s">
        <v>110</v>
      </c>
    </row>
    <row r="80" spans="1:2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">
      <c r="A84" s="1"/>
      <c r="B84" s="66" t="s">
        <v>233</v>
      </c>
      <c r="C84" s="1"/>
      <c r="D84" s="1"/>
      <c r="E84" s="1"/>
      <c r="F84" s="1"/>
      <c r="G84" s="1"/>
      <c r="H84" s="1"/>
      <c r="I84" s="1"/>
    </row>
    <row r="85" spans="1:11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11" x14ac:dyDescent="0.2">
      <c r="A86" s="1"/>
      <c r="B86" s="66" t="s">
        <v>155</v>
      </c>
      <c r="C86" s="67">
        <v>42535.396006944444</v>
      </c>
      <c r="D86" s="1"/>
      <c r="E86" s="1"/>
      <c r="F86" s="1"/>
      <c r="G86" s="1"/>
      <c r="H86" s="1"/>
      <c r="I86" s="1"/>
    </row>
    <row r="87" spans="1:11" x14ac:dyDescent="0.2">
      <c r="A87" s="1"/>
      <c r="B87" s="66" t="s">
        <v>154</v>
      </c>
      <c r="C87" s="67">
        <v>42675.401561006947</v>
      </c>
      <c r="D87" s="1"/>
      <c r="E87" s="1"/>
      <c r="F87" s="1"/>
      <c r="G87" s="1"/>
      <c r="H87" s="1"/>
      <c r="I87" s="1"/>
    </row>
    <row r="88" spans="1:11" x14ac:dyDescent="0.2">
      <c r="A88" s="1"/>
      <c r="B88" s="66" t="s">
        <v>153</v>
      </c>
      <c r="C88" s="66" t="s">
        <v>152</v>
      </c>
      <c r="D88" s="1"/>
      <c r="E88" s="1"/>
      <c r="F88" s="1"/>
      <c r="G88" s="1"/>
      <c r="H88" s="1"/>
      <c r="I88" s="1"/>
    </row>
    <row r="89" spans="1:11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11" x14ac:dyDescent="0.2">
      <c r="A90" s="1"/>
      <c r="B90" s="66" t="s">
        <v>235</v>
      </c>
      <c r="C90" s="66" t="s">
        <v>236</v>
      </c>
      <c r="D90" s="1"/>
      <c r="E90" s="1"/>
      <c r="F90" s="1"/>
      <c r="G90" s="1"/>
      <c r="H90" s="1"/>
      <c r="I90" s="1"/>
    </row>
    <row r="91" spans="1:11" x14ac:dyDescent="0.2">
      <c r="A91" s="1"/>
      <c r="B91" s="66" t="s">
        <v>157</v>
      </c>
      <c r="C91" s="66" t="s">
        <v>216</v>
      </c>
      <c r="D91" s="1"/>
      <c r="E91" s="1"/>
      <c r="F91" s="1"/>
      <c r="G91" s="1"/>
      <c r="H91" s="1"/>
      <c r="I91" s="1"/>
    </row>
    <row r="92" spans="1:11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11" x14ac:dyDescent="0.2">
      <c r="A93" s="1"/>
      <c r="B93" s="69" t="s">
        <v>237</v>
      </c>
      <c r="C93" s="69" t="s">
        <v>238</v>
      </c>
      <c r="D93" s="69" t="s">
        <v>261</v>
      </c>
      <c r="E93" s="69" t="s">
        <v>262</v>
      </c>
      <c r="F93" s="69" t="s">
        <v>263</v>
      </c>
      <c r="G93" s="69" t="s">
        <v>264</v>
      </c>
      <c r="H93" s="1"/>
      <c r="I93" s="1"/>
    </row>
    <row r="94" spans="1:11" x14ac:dyDescent="0.2">
      <c r="A94" s="1"/>
      <c r="B94" s="69" t="s">
        <v>139</v>
      </c>
      <c r="C94" s="209">
        <v>15.44</v>
      </c>
      <c r="D94" s="210" t="s">
        <v>110</v>
      </c>
      <c r="E94" s="209">
        <v>39.42</v>
      </c>
      <c r="F94" s="210" t="s">
        <v>110</v>
      </c>
      <c r="G94" s="210" t="s">
        <v>110</v>
      </c>
      <c r="H94" s="1"/>
      <c r="I94" s="1"/>
    </row>
    <row r="95" spans="1:11" x14ac:dyDescent="0.2">
      <c r="B95" s="69" t="s">
        <v>138</v>
      </c>
      <c r="C95" s="209">
        <v>15.59</v>
      </c>
      <c r="D95" s="209">
        <v>23.66</v>
      </c>
      <c r="E95" s="209">
        <v>23.92</v>
      </c>
      <c r="F95" s="209">
        <v>30.78</v>
      </c>
      <c r="G95" s="210" t="s">
        <v>110</v>
      </c>
      <c r="H95" s="1"/>
      <c r="I95" s="1"/>
    </row>
    <row r="96" spans="1:11" x14ac:dyDescent="0.2">
      <c r="B96" s="69" t="s">
        <v>137</v>
      </c>
      <c r="C96" s="209">
        <v>15.84</v>
      </c>
      <c r="D96" s="209">
        <v>87.32</v>
      </c>
      <c r="E96" s="209">
        <v>34.61</v>
      </c>
      <c r="F96" s="209">
        <v>65.62</v>
      </c>
      <c r="G96" s="210" t="s">
        <v>110</v>
      </c>
      <c r="H96" s="1"/>
      <c r="I96" s="1"/>
    </row>
    <row r="97" spans="2:9" x14ac:dyDescent="0.2">
      <c r="B97" s="69" t="s">
        <v>136</v>
      </c>
      <c r="C97" s="70">
        <v>15.5</v>
      </c>
      <c r="D97" s="210" t="s">
        <v>110</v>
      </c>
      <c r="E97" s="209">
        <v>43.71</v>
      </c>
      <c r="F97" s="210" t="s">
        <v>110</v>
      </c>
      <c r="G97" s="210" t="s">
        <v>110</v>
      </c>
      <c r="H97" s="1"/>
      <c r="I97" s="1"/>
    </row>
    <row r="98" spans="2:9" x14ac:dyDescent="0.2">
      <c r="B98" s="69" t="s">
        <v>135</v>
      </c>
      <c r="C98" s="210" t="s">
        <v>110</v>
      </c>
      <c r="D98" s="210" t="s">
        <v>110</v>
      </c>
      <c r="E98" s="210" t="s">
        <v>110</v>
      </c>
      <c r="F98" s="210" t="s">
        <v>110</v>
      </c>
      <c r="G98" s="210" t="s">
        <v>110</v>
      </c>
      <c r="H98" s="1"/>
      <c r="I98" s="1"/>
    </row>
    <row r="99" spans="2:9" x14ac:dyDescent="0.2">
      <c r="B99" s="69" t="s">
        <v>134</v>
      </c>
      <c r="C99" s="209">
        <v>15.97</v>
      </c>
      <c r="D99" s="210" t="s">
        <v>110</v>
      </c>
      <c r="E99" s="210" t="s">
        <v>110</v>
      </c>
      <c r="F99" s="210" t="s">
        <v>110</v>
      </c>
      <c r="G99" s="210" t="s">
        <v>110</v>
      </c>
      <c r="H99" s="1"/>
      <c r="I99" s="1"/>
    </row>
    <row r="100" spans="2:9" x14ac:dyDescent="0.2">
      <c r="B100" s="69" t="s">
        <v>133</v>
      </c>
      <c r="C100" s="210" t="s">
        <v>110</v>
      </c>
      <c r="D100" s="210" t="s">
        <v>110</v>
      </c>
      <c r="E100" s="210" t="s">
        <v>110</v>
      </c>
      <c r="F100" s="210" t="s">
        <v>110</v>
      </c>
      <c r="G100" s="210" t="s">
        <v>110</v>
      </c>
      <c r="H100" s="1"/>
      <c r="I100" s="1"/>
    </row>
    <row r="101" spans="2:9" x14ac:dyDescent="0.2">
      <c r="B101" s="69" t="s">
        <v>132</v>
      </c>
      <c r="C101" s="70">
        <v>19.399999999999999</v>
      </c>
      <c r="D101" s="209">
        <v>48.35</v>
      </c>
      <c r="E101" s="209">
        <v>60.33</v>
      </c>
      <c r="F101" s="70">
        <v>40.9</v>
      </c>
      <c r="G101" s="209">
        <v>334.92</v>
      </c>
      <c r="H101" s="1"/>
      <c r="I101" s="1"/>
    </row>
    <row r="102" spans="2:9" x14ac:dyDescent="0.2">
      <c r="B102" s="69" t="s">
        <v>131</v>
      </c>
      <c r="C102" s="210" t="s">
        <v>110</v>
      </c>
      <c r="D102" s="210" t="s">
        <v>110</v>
      </c>
      <c r="E102" s="210" t="s">
        <v>110</v>
      </c>
      <c r="F102" s="210" t="s">
        <v>110</v>
      </c>
      <c r="G102" s="210" t="s">
        <v>110</v>
      </c>
      <c r="H102" s="1"/>
      <c r="I102" s="1"/>
    </row>
    <row r="103" spans="2:9" x14ac:dyDescent="0.2">
      <c r="B103" s="69" t="s">
        <v>130</v>
      </c>
      <c r="C103" s="70">
        <v>22.3</v>
      </c>
      <c r="D103" s="210" t="s">
        <v>110</v>
      </c>
      <c r="E103" s="210" t="s">
        <v>110</v>
      </c>
      <c r="F103" s="210" t="s">
        <v>110</v>
      </c>
      <c r="G103" s="210" t="s">
        <v>110</v>
      </c>
      <c r="H103" s="1"/>
      <c r="I103" s="1"/>
    </row>
    <row r="104" spans="2:9" x14ac:dyDescent="0.2">
      <c r="B104" s="69" t="s">
        <v>129</v>
      </c>
      <c r="C104" s="209">
        <v>15.23</v>
      </c>
      <c r="D104" s="209">
        <v>44.17</v>
      </c>
      <c r="E104" s="209">
        <v>29.82</v>
      </c>
      <c r="F104" s="209">
        <v>60.71</v>
      </c>
      <c r="G104" s="209">
        <v>1055.3800000000001</v>
      </c>
      <c r="H104" s="1"/>
      <c r="I104" s="1"/>
    </row>
    <row r="105" spans="2:9" x14ac:dyDescent="0.2">
      <c r="B105" s="69" t="s">
        <v>128</v>
      </c>
      <c r="C105" s="209">
        <v>19.47</v>
      </c>
      <c r="D105" s="209">
        <v>78.39</v>
      </c>
      <c r="E105" s="209">
        <v>44.58</v>
      </c>
      <c r="F105" s="210" t="s">
        <v>110</v>
      </c>
      <c r="G105" s="70">
        <v>509.1</v>
      </c>
      <c r="H105" s="1"/>
      <c r="I105" s="1"/>
    </row>
    <row r="106" spans="2:9" x14ac:dyDescent="0.2">
      <c r="B106" s="69" t="s">
        <v>127</v>
      </c>
      <c r="C106" s="210" t="s">
        <v>110</v>
      </c>
      <c r="D106" s="210" t="s">
        <v>110</v>
      </c>
      <c r="E106" s="210" t="s">
        <v>110</v>
      </c>
      <c r="F106" s="210" t="s">
        <v>110</v>
      </c>
      <c r="G106" s="210" t="s">
        <v>110</v>
      </c>
      <c r="H106" s="1"/>
      <c r="I106" s="1"/>
    </row>
    <row r="107" spans="2:9" x14ac:dyDescent="0.2">
      <c r="B107" s="69" t="s">
        <v>126</v>
      </c>
      <c r="C107" s="209">
        <v>14.76</v>
      </c>
      <c r="D107" s="210" t="s">
        <v>110</v>
      </c>
      <c r="E107" s="209">
        <v>33.35</v>
      </c>
      <c r="F107" s="210" t="s">
        <v>110</v>
      </c>
      <c r="G107" s="210" t="s">
        <v>110</v>
      </c>
      <c r="H107" s="1"/>
      <c r="I107" s="1"/>
    </row>
    <row r="108" spans="2:9" x14ac:dyDescent="0.2">
      <c r="B108" s="69" t="s">
        <v>125</v>
      </c>
      <c r="C108" s="209">
        <v>16.22</v>
      </c>
      <c r="D108" s="210" t="s">
        <v>110</v>
      </c>
      <c r="E108" s="209">
        <v>40.07</v>
      </c>
      <c r="F108" s="210" t="s">
        <v>110</v>
      </c>
      <c r="G108" s="210" t="s">
        <v>110</v>
      </c>
      <c r="H108" s="1"/>
      <c r="I108" s="1"/>
    </row>
    <row r="109" spans="2:9" x14ac:dyDescent="0.2">
      <c r="B109" s="69" t="s">
        <v>124</v>
      </c>
      <c r="C109" s="70">
        <v>15.6</v>
      </c>
      <c r="D109" s="210" t="s">
        <v>110</v>
      </c>
      <c r="E109" s="218">
        <v>138</v>
      </c>
      <c r="F109" s="70">
        <v>122.4</v>
      </c>
      <c r="G109" s="210" t="s">
        <v>110</v>
      </c>
      <c r="H109" s="1"/>
      <c r="I109" s="1"/>
    </row>
    <row r="110" spans="2:9" x14ac:dyDescent="0.2">
      <c r="B110" s="69" t="s">
        <v>123</v>
      </c>
      <c r="C110" s="209">
        <v>15.58</v>
      </c>
      <c r="D110" s="209">
        <v>24.23</v>
      </c>
      <c r="E110" s="70">
        <v>25.8</v>
      </c>
      <c r="F110" s="209">
        <v>31.54</v>
      </c>
      <c r="G110" s="210" t="s">
        <v>110</v>
      </c>
      <c r="H110" s="1"/>
      <c r="I110" s="1"/>
    </row>
    <row r="111" spans="2:9" x14ac:dyDescent="0.2">
      <c r="B111" s="69" t="s">
        <v>122</v>
      </c>
      <c r="C111" s="210" t="s">
        <v>110</v>
      </c>
      <c r="D111" s="209">
        <v>96.34</v>
      </c>
      <c r="E111" s="209">
        <v>44.83</v>
      </c>
      <c r="F111" s="210" t="s">
        <v>110</v>
      </c>
      <c r="G111" s="210" t="s">
        <v>110</v>
      </c>
      <c r="H111" s="1"/>
      <c r="I111" s="1"/>
    </row>
    <row r="112" spans="2:9" x14ac:dyDescent="0.2">
      <c r="B112" s="69" t="s">
        <v>121</v>
      </c>
      <c r="C112" s="70">
        <v>15.6</v>
      </c>
      <c r="D112" s="210" t="s">
        <v>110</v>
      </c>
      <c r="E112" s="209">
        <v>48.21</v>
      </c>
      <c r="F112" s="210" t="s">
        <v>110</v>
      </c>
      <c r="G112" s="210" t="s">
        <v>110</v>
      </c>
      <c r="H112" s="1"/>
      <c r="I112" s="1"/>
    </row>
    <row r="113" spans="2:9" x14ac:dyDescent="0.2">
      <c r="B113" s="69" t="s">
        <v>120</v>
      </c>
      <c r="C113" s="209">
        <v>12.71</v>
      </c>
      <c r="D113" s="210" t="s">
        <v>110</v>
      </c>
      <c r="E113" s="209">
        <v>39.04</v>
      </c>
      <c r="F113" s="209">
        <v>54.78</v>
      </c>
      <c r="G113" s="210" t="s">
        <v>110</v>
      </c>
      <c r="H113" s="1"/>
      <c r="I113" s="1"/>
    </row>
    <row r="114" spans="2:9" x14ac:dyDescent="0.2">
      <c r="B114" s="69" t="s">
        <v>119</v>
      </c>
      <c r="C114" s="218">
        <v>16</v>
      </c>
      <c r="D114" s="209">
        <v>43.13</v>
      </c>
      <c r="E114" s="209">
        <v>18.59</v>
      </c>
      <c r="F114" s="210" t="s">
        <v>110</v>
      </c>
      <c r="G114" s="210" t="s">
        <v>110</v>
      </c>
      <c r="H114" s="1"/>
      <c r="I114" s="1"/>
    </row>
    <row r="115" spans="2:9" x14ac:dyDescent="0.2">
      <c r="B115" s="69" t="s">
        <v>118</v>
      </c>
      <c r="C115" s="209">
        <v>18.38</v>
      </c>
      <c r="D115" s="209">
        <v>69.03</v>
      </c>
      <c r="E115" s="209">
        <v>59.12</v>
      </c>
      <c r="F115" s="209">
        <v>19.79</v>
      </c>
      <c r="G115" s="209">
        <v>365.05</v>
      </c>
      <c r="H115" s="1"/>
      <c r="I115" s="1"/>
    </row>
    <row r="116" spans="2:9" x14ac:dyDescent="0.2">
      <c r="B116" s="69" t="s">
        <v>117</v>
      </c>
      <c r="C116" s="209">
        <v>16.649999999999999</v>
      </c>
      <c r="D116" s="209">
        <v>60.74</v>
      </c>
      <c r="E116" s="209">
        <v>60.06</v>
      </c>
      <c r="F116" s="209">
        <v>30.37</v>
      </c>
      <c r="G116" s="210" t="s">
        <v>110</v>
      </c>
      <c r="H116" s="1"/>
      <c r="I116" s="1"/>
    </row>
    <row r="117" spans="2:9" x14ac:dyDescent="0.2">
      <c r="B117" s="69" t="s">
        <v>116</v>
      </c>
      <c r="C117" s="209">
        <v>16.829999999999998</v>
      </c>
      <c r="D117" s="210" t="s">
        <v>110</v>
      </c>
      <c r="E117" s="209">
        <v>46.11</v>
      </c>
      <c r="F117" s="209">
        <v>50.15</v>
      </c>
      <c r="G117" s="218">
        <v>1200</v>
      </c>
      <c r="H117" s="1"/>
      <c r="I117" s="1"/>
    </row>
    <row r="118" spans="2:9" x14ac:dyDescent="0.2">
      <c r="B118" s="69" t="s">
        <v>115</v>
      </c>
      <c r="C118" s="209">
        <v>14.63</v>
      </c>
      <c r="D118" s="209">
        <v>63.91</v>
      </c>
      <c r="E118" s="209">
        <v>33.33</v>
      </c>
      <c r="F118" s="209">
        <v>51.05</v>
      </c>
      <c r="G118" s="210" t="s">
        <v>110</v>
      </c>
      <c r="H118" s="1"/>
      <c r="I118" s="1"/>
    </row>
    <row r="119" spans="2:9" x14ac:dyDescent="0.2">
      <c r="B119" s="69" t="s">
        <v>114</v>
      </c>
      <c r="C119" s="209">
        <v>16.89</v>
      </c>
      <c r="D119" s="210" t="s">
        <v>110</v>
      </c>
      <c r="E119" s="70">
        <v>163.69999999999999</v>
      </c>
      <c r="F119" s="210" t="s">
        <v>110</v>
      </c>
      <c r="G119" s="210" t="s">
        <v>110</v>
      </c>
      <c r="H119" s="1"/>
      <c r="I119" s="1"/>
    </row>
    <row r="120" spans="2:9" x14ac:dyDescent="0.2">
      <c r="B120" s="69" t="s">
        <v>113</v>
      </c>
      <c r="C120" s="209">
        <v>15.07</v>
      </c>
      <c r="D120" s="210" t="s">
        <v>110</v>
      </c>
      <c r="E120" s="209">
        <v>66.709999999999994</v>
      </c>
      <c r="F120" s="210" t="s">
        <v>110</v>
      </c>
      <c r="G120" s="210" t="s">
        <v>110</v>
      </c>
      <c r="H120" s="1"/>
      <c r="I120" s="1"/>
    </row>
    <row r="121" spans="2:9" x14ac:dyDescent="0.2">
      <c r="B121" s="69" t="s">
        <v>112</v>
      </c>
      <c r="C121" s="209">
        <v>17.010000000000002</v>
      </c>
      <c r="D121" s="210" t="s">
        <v>110</v>
      </c>
      <c r="E121" s="209">
        <v>91.67</v>
      </c>
      <c r="F121" s="210" t="s">
        <v>110</v>
      </c>
      <c r="G121" s="210" t="s">
        <v>110</v>
      </c>
      <c r="H121" s="1"/>
      <c r="I121" s="1"/>
    </row>
    <row r="122" spans="2:9" x14ac:dyDescent="0.2">
      <c r="B122" s="1"/>
      <c r="C122" s="1"/>
      <c r="D122" s="1"/>
      <c r="E122" s="1"/>
      <c r="F122" s="1"/>
      <c r="G122" s="1"/>
      <c r="H122" s="1"/>
      <c r="I122" s="1"/>
    </row>
    <row r="123" spans="2:9" x14ac:dyDescent="0.2">
      <c r="B123" s="66" t="s">
        <v>111</v>
      </c>
      <c r="C123" s="1"/>
      <c r="D123" s="1"/>
      <c r="E123" s="1"/>
      <c r="F123" s="1"/>
      <c r="G123" s="1"/>
      <c r="H123" s="1"/>
      <c r="I123" s="1"/>
    </row>
    <row r="124" spans="2:9" x14ac:dyDescent="0.2">
      <c r="B124" s="66" t="s">
        <v>110</v>
      </c>
      <c r="C124" s="66" t="s">
        <v>109</v>
      </c>
      <c r="D124" s="1"/>
      <c r="E124" s="1"/>
      <c r="F124" s="1"/>
      <c r="G124" s="1"/>
      <c r="H124" s="1"/>
      <c r="I124" s="1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45"/>
  <sheetViews>
    <sheetView showGridLines="0" workbookViewId="0">
      <selection activeCell="B3" sqref="B3"/>
    </sheetView>
  </sheetViews>
  <sheetFormatPr defaultColWidth="9.140625" defaultRowHeight="12" x14ac:dyDescent="0.2"/>
  <cols>
    <col min="1" max="16384" width="9.140625" style="87"/>
  </cols>
  <sheetData>
    <row r="1" spans="1:13" x14ac:dyDescent="0.2">
      <c r="A1" s="88" t="s">
        <v>170</v>
      </c>
    </row>
    <row r="3" spans="1:13" x14ac:dyDescent="0.2">
      <c r="A3" s="88" t="s">
        <v>155</v>
      </c>
    </row>
    <row r="4" spans="1:13" x14ac:dyDescent="0.2">
      <c r="A4" s="88" t="s">
        <v>154</v>
      </c>
    </row>
    <row r="5" spans="1:13" x14ac:dyDescent="0.2">
      <c r="A5" s="88" t="s">
        <v>153</v>
      </c>
    </row>
    <row r="7" spans="1:13" x14ac:dyDescent="0.2">
      <c r="A7" s="88" t="s">
        <v>171</v>
      </c>
    </row>
    <row r="8" spans="1:13" x14ac:dyDescent="0.2">
      <c r="A8" s="88" t="s">
        <v>172</v>
      </c>
      <c r="K8" s="297" t="s">
        <v>173</v>
      </c>
      <c r="L8" s="297"/>
      <c r="M8" s="297"/>
    </row>
    <row r="9" spans="1:13" x14ac:dyDescent="0.2">
      <c r="B9" s="298" t="s">
        <v>174</v>
      </c>
      <c r="C9" s="298"/>
      <c r="D9" s="298"/>
      <c r="E9" s="298" t="s">
        <v>175</v>
      </c>
      <c r="F9" s="298"/>
      <c r="G9" s="298"/>
      <c r="H9" s="298" t="s">
        <v>176</v>
      </c>
      <c r="I9" s="298"/>
      <c r="J9" s="298"/>
      <c r="K9" s="297"/>
      <c r="L9" s="297"/>
      <c r="M9" s="297"/>
    </row>
    <row r="10" spans="1:13" x14ac:dyDescent="0.2">
      <c r="A10" s="90" t="s">
        <v>146</v>
      </c>
      <c r="B10" s="90" t="s">
        <v>143</v>
      </c>
      <c r="C10" s="90" t="s">
        <v>142</v>
      </c>
      <c r="D10" s="90" t="s">
        <v>141</v>
      </c>
      <c r="E10" s="90" t="s">
        <v>143</v>
      </c>
      <c r="F10" s="90" t="s">
        <v>142</v>
      </c>
      <c r="G10" s="90" t="s">
        <v>141</v>
      </c>
      <c r="H10" s="90" t="s">
        <v>143</v>
      </c>
      <c r="I10" s="90" t="s">
        <v>142</v>
      </c>
      <c r="J10" s="90" t="s">
        <v>141</v>
      </c>
      <c r="K10" s="87">
        <v>2011</v>
      </c>
      <c r="L10" s="87">
        <v>2012</v>
      </c>
      <c r="M10" s="87">
        <v>2013</v>
      </c>
    </row>
    <row r="11" spans="1:13" x14ac:dyDescent="0.2">
      <c r="A11" s="90" t="s">
        <v>177</v>
      </c>
      <c r="B11" s="91">
        <f>SUM(B12:B39)</f>
        <v>1669.33</v>
      </c>
      <c r="C11" s="91">
        <f t="shared" ref="C11:D11" si="0">SUM(C12:C39)</f>
        <v>1632.7700000000004</v>
      </c>
      <c r="D11" s="91">
        <f t="shared" si="0"/>
        <v>1631.9800000000002</v>
      </c>
      <c r="E11" s="91">
        <v>1316.88</v>
      </c>
      <c r="F11" s="91">
        <f>SUM(F12:F39)</f>
        <v>1249.8500000000001</v>
      </c>
      <c r="G11" s="91">
        <f>SUM(G12:G39)</f>
        <v>1226.3499999999997</v>
      </c>
      <c r="H11" s="91">
        <v>197.29</v>
      </c>
      <c r="I11" s="92">
        <f>SUM(I12:I39)</f>
        <v>196.05</v>
      </c>
      <c r="J11" s="91">
        <v>198.99</v>
      </c>
      <c r="K11" s="89">
        <f>SUM(B11,E11,H11)</f>
        <v>3183.5</v>
      </c>
      <c r="L11" s="93">
        <f>SUM(C11,F11,I11)</f>
        <v>3078.670000000001</v>
      </c>
      <c r="M11" s="93">
        <f>SUM(D11,G11,J11)</f>
        <v>3057.3199999999997</v>
      </c>
    </row>
    <row r="12" spans="1:13" x14ac:dyDescent="0.2">
      <c r="A12" s="90" t="s">
        <v>139</v>
      </c>
      <c r="B12" s="91">
        <v>0.03</v>
      </c>
      <c r="C12" s="91">
        <v>0.03</v>
      </c>
      <c r="D12" s="94" t="s">
        <v>110</v>
      </c>
      <c r="E12" s="91">
        <v>9.0399999999999991</v>
      </c>
      <c r="F12" s="91">
        <v>9.5</v>
      </c>
      <c r="G12" s="91">
        <v>9.23</v>
      </c>
      <c r="H12" s="94" t="s">
        <v>110</v>
      </c>
      <c r="I12" s="92">
        <v>0</v>
      </c>
      <c r="J12" s="92">
        <v>0</v>
      </c>
      <c r="K12" s="89">
        <f>SUM(B12,E12,H12)</f>
        <v>9.0699999999999985</v>
      </c>
      <c r="L12" s="93">
        <f t="shared" ref="L12:M42" si="1">SUM(C12,F12,I12)</f>
        <v>9.5299999999999994</v>
      </c>
      <c r="M12" s="93">
        <f t="shared" si="1"/>
        <v>9.23</v>
      </c>
    </row>
    <row r="13" spans="1:13" x14ac:dyDescent="0.2">
      <c r="A13" s="90" t="s">
        <v>138</v>
      </c>
      <c r="B13" s="91">
        <v>23.44</v>
      </c>
      <c r="C13" s="91">
        <v>25.24</v>
      </c>
      <c r="D13" s="91">
        <v>25.07</v>
      </c>
      <c r="E13" s="91">
        <v>4.9400000000000004</v>
      </c>
      <c r="F13" s="91">
        <v>7.13</v>
      </c>
      <c r="G13" s="91">
        <v>7.24</v>
      </c>
      <c r="H13" s="91">
        <v>2.29</v>
      </c>
      <c r="I13" s="91">
        <v>2.37</v>
      </c>
      <c r="J13" s="91">
        <v>2.62</v>
      </c>
      <c r="K13" s="93">
        <f>SUM(B13,E13,H13)</f>
        <v>30.67</v>
      </c>
      <c r="L13" s="93">
        <f t="shared" si="1"/>
        <v>34.739999999999995</v>
      </c>
      <c r="M13" s="93">
        <f t="shared" si="1"/>
        <v>34.93</v>
      </c>
    </row>
    <row r="14" spans="1:13" x14ac:dyDescent="0.2">
      <c r="A14" s="90" t="s">
        <v>137</v>
      </c>
      <c r="B14" s="91">
        <v>0</v>
      </c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3">
        <f>SUM(B14,E14,H14)</f>
        <v>0</v>
      </c>
      <c r="L14" s="93">
        <f t="shared" si="1"/>
        <v>0</v>
      </c>
      <c r="M14" s="93">
        <f t="shared" si="1"/>
        <v>0</v>
      </c>
    </row>
    <row r="15" spans="1:13" x14ac:dyDescent="0.2">
      <c r="A15" s="90" t="s">
        <v>136</v>
      </c>
      <c r="B15" s="91">
        <v>0</v>
      </c>
      <c r="C15" s="91"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3">
        <f t="shared" ref="K15:K39" si="2">SUM(B15,E15,H15)</f>
        <v>0</v>
      </c>
      <c r="L15" s="93">
        <f t="shared" si="1"/>
        <v>0</v>
      </c>
      <c r="M15" s="93">
        <f t="shared" si="1"/>
        <v>0</v>
      </c>
    </row>
    <row r="16" spans="1:13" x14ac:dyDescent="0.2">
      <c r="A16" s="90" t="s">
        <v>135</v>
      </c>
      <c r="B16" s="94" t="s">
        <v>110</v>
      </c>
      <c r="C16" s="94" t="s">
        <v>110</v>
      </c>
      <c r="D16" s="91">
        <v>0</v>
      </c>
      <c r="E16" s="94" t="s">
        <v>110</v>
      </c>
      <c r="F16" s="91">
        <v>12.63</v>
      </c>
      <c r="G16" s="91">
        <v>13.16</v>
      </c>
      <c r="H16" s="94" t="s">
        <v>110</v>
      </c>
      <c r="I16" s="94" t="s">
        <v>110</v>
      </c>
      <c r="J16" s="91">
        <v>0</v>
      </c>
      <c r="K16" s="93" t="s">
        <v>110</v>
      </c>
      <c r="L16" s="93">
        <f t="shared" si="1"/>
        <v>12.63</v>
      </c>
      <c r="M16" s="93">
        <f t="shared" si="1"/>
        <v>13.16</v>
      </c>
    </row>
    <row r="17" spans="1:13" x14ac:dyDescent="0.2">
      <c r="A17" s="90" t="s">
        <v>134</v>
      </c>
      <c r="B17" s="91">
        <v>0</v>
      </c>
      <c r="C17" s="92">
        <v>0</v>
      </c>
      <c r="D17" s="92">
        <v>0</v>
      </c>
      <c r="E17" s="91">
        <v>0</v>
      </c>
      <c r="F17" s="92">
        <v>0</v>
      </c>
      <c r="G17" s="92">
        <v>0</v>
      </c>
      <c r="H17" s="91">
        <v>0</v>
      </c>
      <c r="I17" s="92">
        <v>0</v>
      </c>
      <c r="J17" s="92">
        <v>0</v>
      </c>
      <c r="K17" s="93">
        <f t="shared" si="2"/>
        <v>0</v>
      </c>
      <c r="L17" s="93">
        <f t="shared" si="1"/>
        <v>0</v>
      </c>
      <c r="M17" s="93">
        <f t="shared" si="1"/>
        <v>0</v>
      </c>
    </row>
    <row r="18" spans="1:13" x14ac:dyDescent="0.2">
      <c r="A18" s="90" t="s">
        <v>133</v>
      </c>
      <c r="B18" s="94" t="s">
        <v>110</v>
      </c>
      <c r="C18" s="92">
        <v>0</v>
      </c>
      <c r="D18" s="92">
        <v>0</v>
      </c>
      <c r="E18" s="94" t="s">
        <v>110</v>
      </c>
      <c r="F18" s="92">
        <v>0</v>
      </c>
      <c r="G18" s="92">
        <v>0</v>
      </c>
      <c r="H18" s="94" t="s">
        <v>110</v>
      </c>
      <c r="I18" s="92">
        <v>0</v>
      </c>
      <c r="J18" s="92">
        <v>0</v>
      </c>
      <c r="K18" s="93" t="s">
        <v>110</v>
      </c>
      <c r="L18" s="93">
        <f t="shared" si="1"/>
        <v>0</v>
      </c>
      <c r="M18" s="93">
        <f t="shared" si="1"/>
        <v>0</v>
      </c>
    </row>
    <row r="19" spans="1:13" x14ac:dyDescent="0.2">
      <c r="A19" s="90" t="s">
        <v>132</v>
      </c>
      <c r="B19" s="91">
        <v>518.6</v>
      </c>
      <c r="C19" s="91">
        <v>496.3</v>
      </c>
      <c r="D19" s="91">
        <v>519.5</v>
      </c>
      <c r="E19" s="91">
        <v>132.6</v>
      </c>
      <c r="F19" s="91">
        <v>114.5</v>
      </c>
      <c r="G19" s="91">
        <v>123</v>
      </c>
      <c r="H19" s="94" t="s">
        <v>110</v>
      </c>
      <c r="I19" s="92">
        <v>0</v>
      </c>
      <c r="J19" s="94" t="s">
        <v>110</v>
      </c>
      <c r="K19" s="93">
        <f t="shared" si="2"/>
        <v>651.20000000000005</v>
      </c>
      <c r="L19" s="93">
        <f t="shared" si="1"/>
        <v>610.79999999999995</v>
      </c>
      <c r="M19" s="93">
        <f t="shared" si="1"/>
        <v>642.5</v>
      </c>
    </row>
    <row r="20" spans="1:13" x14ac:dyDescent="0.2">
      <c r="A20" s="90" t="s">
        <v>131</v>
      </c>
      <c r="B20" s="91">
        <v>368.7</v>
      </c>
      <c r="C20" s="91">
        <v>363.56</v>
      </c>
      <c r="D20" s="91">
        <v>368.4</v>
      </c>
      <c r="E20" s="91">
        <v>315.5</v>
      </c>
      <c r="F20" s="91">
        <v>302.42</v>
      </c>
      <c r="G20" s="91">
        <v>295</v>
      </c>
      <c r="H20" s="91">
        <v>0.1</v>
      </c>
      <c r="I20" s="91">
        <v>0.11</v>
      </c>
      <c r="J20" s="91">
        <v>0.2</v>
      </c>
      <c r="K20" s="93">
        <f t="shared" si="2"/>
        <v>684.30000000000007</v>
      </c>
      <c r="L20" s="93">
        <f t="shared" si="1"/>
        <v>666.09</v>
      </c>
      <c r="M20" s="93">
        <f t="shared" si="1"/>
        <v>663.6</v>
      </c>
    </row>
    <row r="21" spans="1:13" x14ac:dyDescent="0.2">
      <c r="A21" s="90" t="s">
        <v>130</v>
      </c>
      <c r="B21" s="91">
        <v>272.12</v>
      </c>
      <c r="C21" s="91">
        <v>269.69</v>
      </c>
      <c r="D21" s="91">
        <v>262.95</v>
      </c>
      <c r="E21" s="91">
        <v>547.02</v>
      </c>
      <c r="F21" s="91">
        <v>506.82</v>
      </c>
      <c r="G21" s="91">
        <v>468.13</v>
      </c>
      <c r="H21" s="91">
        <v>0</v>
      </c>
      <c r="I21" s="91">
        <v>0</v>
      </c>
      <c r="J21" s="91">
        <v>0</v>
      </c>
      <c r="K21" s="93">
        <f t="shared" si="2"/>
        <v>819.14</v>
      </c>
      <c r="L21" s="93">
        <f t="shared" si="1"/>
        <v>776.51</v>
      </c>
      <c r="M21" s="93">
        <f t="shared" si="1"/>
        <v>731.07999999999993</v>
      </c>
    </row>
    <row r="22" spans="1:13" x14ac:dyDescent="0.2">
      <c r="A22" s="90" t="s">
        <v>129</v>
      </c>
      <c r="B22" s="91">
        <v>2.79</v>
      </c>
      <c r="C22" s="91">
        <v>2.93</v>
      </c>
      <c r="D22" s="91">
        <v>2.72</v>
      </c>
      <c r="E22" s="91">
        <v>4.32</v>
      </c>
      <c r="F22" s="91">
        <v>4.34</v>
      </c>
      <c r="G22" s="91">
        <v>3.61</v>
      </c>
      <c r="H22" s="92">
        <v>0</v>
      </c>
      <c r="I22" s="92">
        <v>0</v>
      </c>
      <c r="J22" s="92">
        <v>0</v>
      </c>
      <c r="K22" s="93">
        <f t="shared" si="2"/>
        <v>7.11</v>
      </c>
      <c r="L22" s="93">
        <f t="shared" si="1"/>
        <v>7.27</v>
      </c>
      <c r="M22" s="93">
        <f t="shared" si="1"/>
        <v>6.33</v>
      </c>
    </row>
    <row r="23" spans="1:13" x14ac:dyDescent="0.2">
      <c r="A23" s="90" t="s">
        <v>128</v>
      </c>
      <c r="B23" s="91">
        <v>419.49</v>
      </c>
      <c r="C23" s="91">
        <v>406.18</v>
      </c>
      <c r="D23" s="91">
        <v>383.84</v>
      </c>
      <c r="E23" s="91">
        <v>23.75</v>
      </c>
      <c r="F23" s="91">
        <v>27.94</v>
      </c>
      <c r="G23" s="91">
        <v>27.49</v>
      </c>
      <c r="H23" s="91">
        <v>192.54</v>
      </c>
      <c r="I23" s="91">
        <v>192.46</v>
      </c>
      <c r="J23" s="91">
        <v>194.89</v>
      </c>
      <c r="K23" s="93">
        <f t="shared" si="2"/>
        <v>635.78</v>
      </c>
      <c r="L23" s="93">
        <f t="shared" si="1"/>
        <v>626.58000000000004</v>
      </c>
      <c r="M23" s="93">
        <f t="shared" si="1"/>
        <v>606.22</v>
      </c>
    </row>
    <row r="24" spans="1:13" x14ac:dyDescent="0.2">
      <c r="A24" s="90" t="s">
        <v>127</v>
      </c>
      <c r="B24" s="91">
        <v>18.579999999999998</v>
      </c>
      <c r="C24" s="91">
        <v>18.149999999999999</v>
      </c>
      <c r="D24" s="91">
        <v>16.41</v>
      </c>
      <c r="E24" s="91">
        <v>21.81</v>
      </c>
      <c r="F24" s="91">
        <v>20.12</v>
      </c>
      <c r="G24" s="91">
        <v>18.260000000000002</v>
      </c>
      <c r="H24" s="92">
        <v>0</v>
      </c>
      <c r="I24" s="92">
        <v>0</v>
      </c>
      <c r="J24" s="92">
        <v>0</v>
      </c>
      <c r="K24" s="93">
        <f t="shared" si="2"/>
        <v>40.39</v>
      </c>
      <c r="L24" s="93">
        <f t="shared" si="1"/>
        <v>38.269999999999996</v>
      </c>
      <c r="M24" s="93">
        <f t="shared" si="1"/>
        <v>34.67</v>
      </c>
    </row>
    <row r="25" spans="1:13" x14ac:dyDescent="0.2">
      <c r="A25" s="90" t="s">
        <v>126</v>
      </c>
      <c r="B25" s="92">
        <v>0</v>
      </c>
      <c r="C25" s="92">
        <v>0</v>
      </c>
      <c r="D25" s="92">
        <v>0</v>
      </c>
      <c r="E25" s="92">
        <v>0</v>
      </c>
      <c r="F25" s="91">
        <v>0</v>
      </c>
      <c r="G25" s="91">
        <v>0</v>
      </c>
      <c r="H25" s="92">
        <v>0</v>
      </c>
      <c r="I25" s="92">
        <v>0</v>
      </c>
      <c r="J25" s="92">
        <v>0</v>
      </c>
      <c r="K25" s="93">
        <f t="shared" si="2"/>
        <v>0</v>
      </c>
      <c r="L25" s="93">
        <f t="shared" si="1"/>
        <v>0</v>
      </c>
      <c r="M25" s="93">
        <f t="shared" si="1"/>
        <v>0</v>
      </c>
    </row>
    <row r="26" spans="1:13" x14ac:dyDescent="0.2">
      <c r="A26" s="90" t="s">
        <v>125</v>
      </c>
      <c r="B26" s="92">
        <v>0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3">
        <f t="shared" si="2"/>
        <v>0</v>
      </c>
      <c r="L26" s="93">
        <f t="shared" si="1"/>
        <v>0</v>
      </c>
      <c r="M26" s="93">
        <f t="shared" si="1"/>
        <v>0</v>
      </c>
    </row>
    <row r="27" spans="1:13" x14ac:dyDescent="0.2">
      <c r="A27" s="90" t="s">
        <v>124</v>
      </c>
      <c r="B27" s="94" t="s">
        <v>110</v>
      </c>
      <c r="C27" s="94" t="s">
        <v>110</v>
      </c>
      <c r="D27" s="94" t="s">
        <v>110</v>
      </c>
      <c r="E27" s="94" t="s">
        <v>110</v>
      </c>
      <c r="F27" s="94" t="s">
        <v>110</v>
      </c>
      <c r="G27" s="94" t="s">
        <v>110</v>
      </c>
      <c r="H27" s="94" t="s">
        <v>110</v>
      </c>
      <c r="I27" s="94" t="s">
        <v>110</v>
      </c>
      <c r="J27" s="91">
        <v>0</v>
      </c>
      <c r="K27" s="93" t="s">
        <v>110</v>
      </c>
      <c r="L27" s="93" t="s">
        <v>110</v>
      </c>
      <c r="M27" s="93">
        <f t="shared" si="1"/>
        <v>0</v>
      </c>
    </row>
    <row r="28" spans="1:13" x14ac:dyDescent="0.2">
      <c r="A28" s="90" t="s">
        <v>123</v>
      </c>
      <c r="B28" s="91">
        <v>0.68</v>
      </c>
      <c r="C28" s="91">
        <v>0.69</v>
      </c>
      <c r="D28" s="91">
        <v>0.38</v>
      </c>
      <c r="E28" s="91">
        <v>0.27</v>
      </c>
      <c r="F28" s="91">
        <v>0.24</v>
      </c>
      <c r="G28" s="91">
        <v>0.26</v>
      </c>
      <c r="H28" s="92">
        <v>0</v>
      </c>
      <c r="I28" s="92">
        <v>0</v>
      </c>
      <c r="J28" s="92">
        <v>0</v>
      </c>
      <c r="K28" s="93">
        <f t="shared" si="2"/>
        <v>0.95000000000000007</v>
      </c>
      <c r="L28" s="93">
        <f t="shared" si="1"/>
        <v>0.92999999999999994</v>
      </c>
      <c r="M28" s="93">
        <f t="shared" si="1"/>
        <v>0.64</v>
      </c>
    </row>
    <row r="29" spans="1:13" x14ac:dyDescent="0.2">
      <c r="A29" s="90" t="s">
        <v>122</v>
      </c>
      <c r="B29" s="92">
        <v>0</v>
      </c>
      <c r="C29" s="94" t="s">
        <v>110</v>
      </c>
      <c r="D29" s="91">
        <v>0</v>
      </c>
      <c r="E29" s="94" t="s">
        <v>110</v>
      </c>
      <c r="F29" s="94" t="s">
        <v>110</v>
      </c>
      <c r="G29" s="91">
        <v>0</v>
      </c>
      <c r="H29" s="92">
        <v>0</v>
      </c>
      <c r="I29" s="94" t="s">
        <v>110</v>
      </c>
      <c r="J29" s="91">
        <v>0</v>
      </c>
      <c r="K29" s="93">
        <f t="shared" si="2"/>
        <v>0</v>
      </c>
      <c r="L29" s="93">
        <f t="shared" si="1"/>
        <v>0</v>
      </c>
      <c r="M29" s="93">
        <f t="shared" si="1"/>
        <v>0</v>
      </c>
    </row>
    <row r="30" spans="1:13" x14ac:dyDescent="0.2">
      <c r="A30" s="90" t="s">
        <v>121</v>
      </c>
      <c r="B30" s="92">
        <v>0</v>
      </c>
      <c r="C30" s="92">
        <v>0</v>
      </c>
      <c r="D30" s="92">
        <v>0</v>
      </c>
      <c r="E30" s="91">
        <v>190.2</v>
      </c>
      <c r="F30" s="91">
        <v>212.73</v>
      </c>
      <c r="G30" s="91">
        <v>227.35</v>
      </c>
      <c r="H30" s="92">
        <v>0</v>
      </c>
      <c r="I30" s="92">
        <v>0</v>
      </c>
      <c r="J30" s="92">
        <v>0</v>
      </c>
      <c r="K30" s="93">
        <f t="shared" si="2"/>
        <v>190.2</v>
      </c>
      <c r="L30" s="93">
        <f t="shared" si="1"/>
        <v>212.73</v>
      </c>
      <c r="M30" s="93">
        <f t="shared" si="1"/>
        <v>227.35</v>
      </c>
    </row>
    <row r="31" spans="1:13" x14ac:dyDescent="0.2">
      <c r="A31" s="90" t="s">
        <v>120</v>
      </c>
      <c r="B31" s="91">
        <v>3.9</v>
      </c>
      <c r="C31" s="91">
        <v>4.7300000000000004</v>
      </c>
      <c r="D31" s="91">
        <v>4.5999999999999996</v>
      </c>
      <c r="E31" s="91">
        <v>11.79</v>
      </c>
      <c r="F31" s="91">
        <v>12.57</v>
      </c>
      <c r="G31" s="91">
        <v>11.8</v>
      </c>
      <c r="H31" s="91">
        <v>0</v>
      </c>
      <c r="I31" s="91">
        <v>0</v>
      </c>
      <c r="J31" s="91">
        <v>0</v>
      </c>
      <c r="K31" s="93">
        <f t="shared" si="2"/>
        <v>15.69</v>
      </c>
      <c r="L31" s="93">
        <f t="shared" si="1"/>
        <v>17.3</v>
      </c>
      <c r="M31" s="93">
        <f t="shared" si="1"/>
        <v>16.399999999999999</v>
      </c>
    </row>
    <row r="32" spans="1:13" x14ac:dyDescent="0.2">
      <c r="A32" s="90" t="s">
        <v>119</v>
      </c>
      <c r="B32" s="91">
        <v>0.14000000000000001</v>
      </c>
      <c r="C32" s="91">
        <v>0.14000000000000001</v>
      </c>
      <c r="D32" s="91">
        <v>0.13</v>
      </c>
      <c r="E32" s="91">
        <v>1.3</v>
      </c>
      <c r="F32" s="91">
        <v>1.49</v>
      </c>
      <c r="G32" s="91">
        <v>1.61</v>
      </c>
      <c r="H32" s="91">
        <v>0</v>
      </c>
      <c r="I32" s="91">
        <v>0</v>
      </c>
      <c r="J32" s="91">
        <v>0</v>
      </c>
      <c r="K32" s="93">
        <f t="shared" si="2"/>
        <v>1.44</v>
      </c>
      <c r="L32" s="93">
        <f t="shared" si="1"/>
        <v>1.63</v>
      </c>
      <c r="M32" s="93">
        <f t="shared" si="1"/>
        <v>1.7400000000000002</v>
      </c>
    </row>
    <row r="33" spans="1:13" x14ac:dyDescent="0.2">
      <c r="A33" s="90" t="s">
        <v>118</v>
      </c>
      <c r="B33" s="91">
        <v>21.67</v>
      </c>
      <c r="C33" s="91">
        <v>24.29</v>
      </c>
      <c r="D33" s="91">
        <v>24.22</v>
      </c>
      <c r="E33" s="91">
        <v>13.46</v>
      </c>
      <c r="F33" s="91">
        <v>12.74</v>
      </c>
      <c r="G33" s="91">
        <v>13.09</v>
      </c>
      <c r="H33" s="91">
        <v>0</v>
      </c>
      <c r="I33" s="91">
        <v>0</v>
      </c>
      <c r="J33" s="91">
        <v>0</v>
      </c>
      <c r="K33" s="93">
        <f t="shared" si="2"/>
        <v>35.130000000000003</v>
      </c>
      <c r="L33" s="93">
        <f t="shared" si="1"/>
        <v>37.03</v>
      </c>
      <c r="M33" s="93">
        <f t="shared" si="1"/>
        <v>37.31</v>
      </c>
    </row>
    <row r="34" spans="1:13" x14ac:dyDescent="0.2">
      <c r="A34" s="90" t="s">
        <v>117</v>
      </c>
      <c r="B34" s="91">
        <v>14.35</v>
      </c>
      <c r="C34" s="91">
        <v>15.76</v>
      </c>
      <c r="D34" s="91">
        <v>18.12</v>
      </c>
      <c r="E34" s="91">
        <v>3.37</v>
      </c>
      <c r="F34" s="91">
        <v>4.68</v>
      </c>
      <c r="G34" s="91">
        <v>7.12</v>
      </c>
      <c r="H34" s="91">
        <v>0.96</v>
      </c>
      <c r="I34" s="91">
        <v>1.1100000000000001</v>
      </c>
      <c r="J34" s="91">
        <v>1.28</v>
      </c>
      <c r="K34" s="93">
        <f t="shared" si="2"/>
        <v>18.68</v>
      </c>
      <c r="L34" s="93">
        <f t="shared" si="1"/>
        <v>21.549999999999997</v>
      </c>
      <c r="M34" s="93">
        <f t="shared" si="1"/>
        <v>26.520000000000003</v>
      </c>
    </row>
    <row r="35" spans="1:13" x14ac:dyDescent="0.2">
      <c r="A35" s="90" t="s">
        <v>116</v>
      </c>
      <c r="B35" s="92">
        <v>0</v>
      </c>
      <c r="C35" s="91">
        <v>0</v>
      </c>
      <c r="D35" s="92">
        <v>0</v>
      </c>
      <c r="E35" s="92">
        <v>0</v>
      </c>
      <c r="F35" s="91">
        <v>0</v>
      </c>
      <c r="G35" s="92">
        <v>0</v>
      </c>
      <c r="H35" s="92">
        <v>0</v>
      </c>
      <c r="I35" s="91">
        <v>0</v>
      </c>
      <c r="J35" s="92">
        <v>0</v>
      </c>
      <c r="K35" s="93">
        <f t="shared" si="2"/>
        <v>0</v>
      </c>
      <c r="L35" s="93">
        <f t="shared" si="1"/>
        <v>0</v>
      </c>
      <c r="M35" s="93">
        <f t="shared" si="1"/>
        <v>0</v>
      </c>
    </row>
    <row r="36" spans="1:13" x14ac:dyDescent="0.2">
      <c r="A36" s="90" t="s">
        <v>115</v>
      </c>
      <c r="B36" s="91">
        <v>4.84</v>
      </c>
      <c r="C36" s="91">
        <v>5.08</v>
      </c>
      <c r="D36" s="91">
        <v>5.64</v>
      </c>
      <c r="E36" s="94" t="s">
        <v>110</v>
      </c>
      <c r="F36" s="92">
        <v>0</v>
      </c>
      <c r="G36" s="94" t="s">
        <v>110</v>
      </c>
      <c r="H36" s="92">
        <v>0</v>
      </c>
      <c r="I36" s="92">
        <v>0</v>
      </c>
      <c r="J36" s="94" t="s">
        <v>110</v>
      </c>
      <c r="K36" s="93">
        <f t="shared" si="2"/>
        <v>4.84</v>
      </c>
      <c r="L36" s="93">
        <f t="shared" si="1"/>
        <v>5.08</v>
      </c>
      <c r="M36" s="93">
        <f t="shared" si="1"/>
        <v>5.64</v>
      </c>
    </row>
    <row r="37" spans="1:13" x14ac:dyDescent="0.2">
      <c r="A37" s="90" t="s">
        <v>114</v>
      </c>
      <c r="B37" s="91">
        <v>0</v>
      </c>
      <c r="C37" s="92">
        <v>0</v>
      </c>
      <c r="D37" s="91">
        <v>0</v>
      </c>
      <c r="E37" s="91">
        <v>0</v>
      </c>
      <c r="F37" s="92">
        <v>0</v>
      </c>
      <c r="G37" s="91">
        <v>0</v>
      </c>
      <c r="H37" s="91">
        <v>0</v>
      </c>
      <c r="I37" s="92">
        <v>0</v>
      </c>
      <c r="J37" s="91">
        <v>0</v>
      </c>
      <c r="K37" s="93">
        <f t="shared" si="2"/>
        <v>0</v>
      </c>
      <c r="L37" s="93">
        <f t="shared" si="1"/>
        <v>0</v>
      </c>
      <c r="M37" s="93">
        <f t="shared" si="1"/>
        <v>0</v>
      </c>
    </row>
    <row r="38" spans="1:13" x14ac:dyDescent="0.2">
      <c r="A38" s="90" t="s">
        <v>113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3">
        <f t="shared" si="2"/>
        <v>0</v>
      </c>
      <c r="L38" s="93">
        <f t="shared" si="1"/>
        <v>0</v>
      </c>
      <c r="M38" s="93">
        <f t="shared" si="1"/>
        <v>0</v>
      </c>
    </row>
    <row r="39" spans="1:13" x14ac:dyDescent="0.2">
      <c r="A39" s="90" t="s">
        <v>112</v>
      </c>
      <c r="B39" s="91">
        <v>0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3">
        <f t="shared" si="2"/>
        <v>0</v>
      </c>
      <c r="L39" s="93">
        <f t="shared" si="1"/>
        <v>0</v>
      </c>
      <c r="M39" s="93">
        <f t="shared" si="1"/>
        <v>0</v>
      </c>
    </row>
    <row r="40" spans="1:13" x14ac:dyDescent="0.2">
      <c r="A40" s="90" t="s">
        <v>178</v>
      </c>
      <c r="B40" s="94" t="s">
        <v>110</v>
      </c>
      <c r="C40" s="92">
        <v>0</v>
      </c>
      <c r="D40" s="94" t="s">
        <v>110</v>
      </c>
      <c r="E40" s="94" t="s">
        <v>110</v>
      </c>
      <c r="F40" s="92">
        <v>0</v>
      </c>
      <c r="G40" s="94" t="s">
        <v>110</v>
      </c>
      <c r="H40" s="94" t="s">
        <v>110</v>
      </c>
      <c r="I40" s="92">
        <v>0</v>
      </c>
      <c r="J40" s="94" t="s">
        <v>110</v>
      </c>
      <c r="K40" s="93" t="s">
        <v>110</v>
      </c>
      <c r="L40" s="93">
        <f t="shared" si="1"/>
        <v>0</v>
      </c>
      <c r="M40" s="93" t="s">
        <v>110</v>
      </c>
    </row>
    <row r="41" spans="1:13" x14ac:dyDescent="0.2">
      <c r="A41" s="90" t="s">
        <v>179</v>
      </c>
      <c r="B41" s="94" t="s">
        <v>110</v>
      </c>
      <c r="C41" s="94" t="s">
        <v>110</v>
      </c>
      <c r="D41" s="94" t="s">
        <v>110</v>
      </c>
      <c r="E41" s="94" t="s">
        <v>110</v>
      </c>
      <c r="F41" s="94" t="s">
        <v>110</v>
      </c>
      <c r="G41" s="91">
        <v>0.3</v>
      </c>
      <c r="H41" s="94" t="s">
        <v>110</v>
      </c>
      <c r="I41" s="94" t="s">
        <v>110</v>
      </c>
      <c r="J41" s="92">
        <v>0</v>
      </c>
      <c r="K41" s="93" t="s">
        <v>110</v>
      </c>
      <c r="L41" s="93" t="s">
        <v>110</v>
      </c>
      <c r="M41" s="93">
        <f t="shared" si="1"/>
        <v>0.3</v>
      </c>
    </row>
    <row r="42" spans="1:13" x14ac:dyDescent="0.2">
      <c r="A42" s="90" t="s">
        <v>180</v>
      </c>
      <c r="B42" s="94" t="s">
        <v>110</v>
      </c>
      <c r="C42" s="91">
        <v>25.6</v>
      </c>
      <c r="D42" s="91">
        <v>32</v>
      </c>
      <c r="E42" s="94" t="s">
        <v>110</v>
      </c>
      <c r="F42" s="91">
        <v>46.4</v>
      </c>
      <c r="G42" s="91">
        <v>50.6</v>
      </c>
      <c r="H42" s="94" t="s">
        <v>110</v>
      </c>
      <c r="I42" s="91">
        <v>1.2</v>
      </c>
      <c r="J42" s="91">
        <v>1.6</v>
      </c>
      <c r="K42" s="93" t="s">
        <v>110</v>
      </c>
      <c r="L42" s="93">
        <f t="shared" si="1"/>
        <v>73.2</v>
      </c>
      <c r="M42" s="93">
        <f t="shared" si="1"/>
        <v>84.199999999999989</v>
      </c>
    </row>
    <row r="44" spans="1:13" x14ac:dyDescent="0.2">
      <c r="A44" s="88" t="s">
        <v>111</v>
      </c>
    </row>
    <row r="45" spans="1:13" x14ac:dyDescent="0.2">
      <c r="A45" s="88" t="s">
        <v>110</v>
      </c>
    </row>
  </sheetData>
  <mergeCells count="4">
    <mergeCell ref="K8:M9"/>
    <mergeCell ref="B9:D9"/>
    <mergeCell ref="E9:G9"/>
    <mergeCell ref="H9:J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309"/>
  <sheetViews>
    <sheetView showGridLines="0" zoomScaleNormal="100" workbookViewId="0">
      <selection activeCell="Q54" sqref="Q54"/>
    </sheetView>
  </sheetViews>
  <sheetFormatPr defaultColWidth="9.140625" defaultRowHeight="12" x14ac:dyDescent="0.2"/>
  <cols>
    <col min="1" max="1" width="9.140625" style="95"/>
    <col min="2" max="2" width="13.85546875" style="95" customWidth="1"/>
    <col min="3" max="10" width="10.85546875" style="95" customWidth="1"/>
    <col min="11" max="14" width="9.140625" style="95"/>
    <col min="15" max="15" width="13.42578125" style="95" customWidth="1"/>
    <col min="16" max="16" width="11.28515625" style="95" bestFit="1" customWidth="1"/>
    <col min="17" max="17" width="15.5703125" style="95" bestFit="1" customWidth="1"/>
    <col min="18" max="18" width="16.140625" style="95" bestFit="1" customWidth="1"/>
    <col min="19" max="19" width="14.42578125" style="95" customWidth="1"/>
    <col min="20" max="20" width="32.140625" style="95" bestFit="1" customWidth="1"/>
    <col min="21" max="16384" width="9.140625" style="95"/>
  </cols>
  <sheetData>
    <row r="1" spans="1:20" x14ac:dyDescent="0.2">
      <c r="A1" s="259"/>
      <c r="C1" s="96"/>
      <c r="D1" s="96"/>
      <c r="E1" s="96"/>
    </row>
    <row r="3" spans="1:20" x14ac:dyDescent="0.2">
      <c r="B3" s="97" t="s">
        <v>188</v>
      </c>
    </row>
    <row r="4" spans="1:20" x14ac:dyDescent="0.2">
      <c r="B4" s="98" t="s">
        <v>181</v>
      </c>
      <c r="C4" s="259"/>
      <c r="E4" s="96"/>
      <c r="F4" s="96"/>
      <c r="G4" s="96"/>
      <c r="H4" s="96"/>
    </row>
    <row r="5" spans="1:20" x14ac:dyDescent="0.2">
      <c r="C5" s="99"/>
      <c r="D5" s="100"/>
      <c r="E5" s="100"/>
      <c r="F5" s="100"/>
      <c r="G5" s="100"/>
      <c r="H5" s="100"/>
      <c r="I5" s="100"/>
      <c r="J5" s="100"/>
    </row>
    <row r="6" spans="1:20" x14ac:dyDescent="0.2">
      <c r="B6" s="302"/>
      <c r="C6" s="304" t="s">
        <v>103</v>
      </c>
      <c r="D6" s="306" t="s">
        <v>167</v>
      </c>
      <c r="E6" s="299" t="s">
        <v>182</v>
      </c>
      <c r="F6" s="299" t="s">
        <v>168</v>
      </c>
      <c r="G6" s="299" t="s">
        <v>183</v>
      </c>
      <c r="H6" s="299" t="s">
        <v>184</v>
      </c>
      <c r="I6" s="299" t="s">
        <v>185</v>
      </c>
      <c r="J6" s="308" t="s">
        <v>186</v>
      </c>
      <c r="M6" s="95" t="s">
        <v>189</v>
      </c>
    </row>
    <row r="7" spans="1:20" ht="15" customHeight="1" x14ac:dyDescent="0.2">
      <c r="B7" s="303"/>
      <c r="C7" s="305"/>
      <c r="D7" s="307"/>
      <c r="E7" s="300"/>
      <c r="F7" s="300"/>
      <c r="G7" s="300"/>
      <c r="H7" s="300"/>
      <c r="I7" s="300"/>
      <c r="J7" s="309"/>
      <c r="M7" s="95" t="s">
        <v>190</v>
      </c>
    </row>
    <row r="8" spans="1:20" x14ac:dyDescent="0.2">
      <c r="B8" s="115" t="s">
        <v>102</v>
      </c>
      <c r="C8" s="101">
        <v>1289691</v>
      </c>
      <c r="D8" s="101">
        <v>449628.69</v>
      </c>
      <c r="E8" s="114">
        <v>104611</v>
      </c>
      <c r="F8" s="114">
        <v>199122</v>
      </c>
      <c r="G8" s="114">
        <v>67594</v>
      </c>
      <c r="H8" s="114">
        <v>267255</v>
      </c>
      <c r="I8" s="114">
        <v>54866</v>
      </c>
      <c r="J8" s="114">
        <v>146614</v>
      </c>
      <c r="K8" s="112"/>
      <c r="L8" s="112"/>
    </row>
    <row r="9" spans="1:20" x14ac:dyDescent="0.2">
      <c r="B9" s="116" t="s">
        <v>139</v>
      </c>
      <c r="C9" s="130">
        <v>14716</v>
      </c>
      <c r="D9" s="120">
        <v>6398.2</v>
      </c>
      <c r="E9" s="121">
        <v>8317.59</v>
      </c>
      <c r="F9" s="121" t="s">
        <v>110</v>
      </c>
      <c r="G9" s="121" t="s">
        <v>110</v>
      </c>
      <c r="H9" s="121">
        <v>0</v>
      </c>
      <c r="I9" s="121">
        <v>0</v>
      </c>
      <c r="J9" s="121">
        <v>0</v>
      </c>
      <c r="K9" s="112"/>
      <c r="L9" s="112"/>
      <c r="M9" s="311" t="s">
        <v>191</v>
      </c>
      <c r="N9" s="312"/>
      <c r="O9" s="312"/>
      <c r="P9" s="312"/>
      <c r="Q9" s="312"/>
      <c r="R9" s="128"/>
      <c r="S9" s="127"/>
      <c r="T9" s="107"/>
    </row>
    <row r="10" spans="1:20" x14ac:dyDescent="0.2">
      <c r="B10" s="117" t="s">
        <v>138</v>
      </c>
      <c r="C10" s="131">
        <v>13074</v>
      </c>
      <c r="D10" s="122">
        <v>5239.1000000000004</v>
      </c>
      <c r="E10" s="123">
        <v>540.03</v>
      </c>
      <c r="F10" s="123">
        <v>4352</v>
      </c>
      <c r="G10" s="123">
        <v>2943</v>
      </c>
      <c r="H10" s="123">
        <v>0</v>
      </c>
      <c r="I10" s="123">
        <v>0</v>
      </c>
      <c r="J10" s="123">
        <v>0</v>
      </c>
      <c r="K10" s="112"/>
      <c r="L10" s="112"/>
      <c r="M10" s="312"/>
      <c r="N10" s="312"/>
      <c r="O10" s="312"/>
      <c r="P10" s="312"/>
      <c r="Q10" s="312"/>
      <c r="R10" s="129"/>
      <c r="S10" s="127"/>
    </row>
    <row r="11" spans="1:20" x14ac:dyDescent="0.2">
      <c r="B11" s="117" t="s">
        <v>137</v>
      </c>
      <c r="C11" s="131">
        <v>13911</v>
      </c>
      <c r="D11" s="122">
        <v>10487.01</v>
      </c>
      <c r="E11" s="123">
        <v>1025.96</v>
      </c>
      <c r="F11" s="123">
        <v>761</v>
      </c>
      <c r="G11" s="123">
        <v>1637</v>
      </c>
      <c r="H11" s="123">
        <v>0</v>
      </c>
      <c r="I11" s="123">
        <v>0</v>
      </c>
      <c r="J11" s="123">
        <v>0</v>
      </c>
      <c r="K11" s="112"/>
      <c r="L11" s="112"/>
      <c r="M11" s="312"/>
      <c r="N11" s="312"/>
      <c r="O11" s="312"/>
      <c r="P11" s="312"/>
      <c r="Q11" s="312"/>
      <c r="R11" s="128"/>
      <c r="S11" s="127"/>
    </row>
    <row r="12" spans="1:20" x14ac:dyDescent="0.2">
      <c r="B12" s="117" t="s">
        <v>136</v>
      </c>
      <c r="C12" s="131">
        <v>1710</v>
      </c>
      <c r="D12" s="122">
        <v>1347.53</v>
      </c>
      <c r="E12" s="123">
        <v>362.67</v>
      </c>
      <c r="F12" s="123">
        <v>0</v>
      </c>
      <c r="G12" s="123">
        <v>0</v>
      </c>
      <c r="H12" s="123">
        <v>0</v>
      </c>
      <c r="I12" s="123">
        <v>0</v>
      </c>
      <c r="J12" s="123">
        <v>0</v>
      </c>
      <c r="K12" s="112"/>
      <c r="L12" s="112"/>
      <c r="M12" s="312"/>
      <c r="N12" s="312"/>
      <c r="O12" s="312"/>
      <c r="P12" s="312"/>
      <c r="Q12" s="312"/>
      <c r="R12" s="128"/>
      <c r="S12" s="127"/>
    </row>
    <row r="13" spans="1:20" x14ac:dyDescent="0.2">
      <c r="B13" s="117" t="s">
        <v>193</v>
      </c>
      <c r="C13" s="131">
        <v>33671</v>
      </c>
      <c r="D13" s="122">
        <v>31738.05</v>
      </c>
      <c r="E13" s="123">
        <v>1932.71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112"/>
      <c r="L13" s="112"/>
      <c r="M13" s="312"/>
      <c r="N13" s="312"/>
      <c r="O13" s="312"/>
      <c r="P13" s="312"/>
      <c r="Q13" s="312"/>
      <c r="R13" s="128"/>
      <c r="S13" s="127"/>
    </row>
    <row r="14" spans="1:20" x14ac:dyDescent="0.2">
      <c r="B14" s="117" t="s">
        <v>134</v>
      </c>
      <c r="C14" s="131">
        <v>600</v>
      </c>
      <c r="D14" s="122">
        <v>600</v>
      </c>
      <c r="E14" s="123">
        <v>0</v>
      </c>
      <c r="F14" s="123">
        <v>0</v>
      </c>
      <c r="G14" s="123">
        <v>0</v>
      </c>
      <c r="H14" s="123">
        <v>0</v>
      </c>
      <c r="I14" s="123">
        <v>0</v>
      </c>
      <c r="J14" s="123">
        <v>0</v>
      </c>
      <c r="K14" s="112"/>
      <c r="L14" s="112"/>
      <c r="M14" s="313" t="s">
        <v>192</v>
      </c>
      <c r="N14" s="314"/>
      <c r="O14" s="314"/>
      <c r="P14" s="314"/>
      <c r="Q14" s="314"/>
      <c r="R14" s="128"/>
      <c r="S14" s="127"/>
    </row>
    <row r="15" spans="1:20" x14ac:dyDescent="0.2">
      <c r="B15" s="117" t="s">
        <v>133</v>
      </c>
      <c r="C15" s="131">
        <v>616</v>
      </c>
      <c r="D15" s="122">
        <v>615.53</v>
      </c>
      <c r="E15" s="123" t="s">
        <v>110</v>
      </c>
      <c r="F15" s="123">
        <v>0</v>
      </c>
      <c r="G15" s="123">
        <v>0</v>
      </c>
      <c r="H15" s="123">
        <v>0</v>
      </c>
      <c r="I15" s="123">
        <v>0</v>
      </c>
      <c r="J15" s="123">
        <v>0</v>
      </c>
      <c r="K15" s="112"/>
      <c r="L15" s="112"/>
      <c r="M15" s="314"/>
      <c r="N15" s="314"/>
      <c r="O15" s="314"/>
      <c r="P15" s="314"/>
      <c r="Q15" s="314"/>
      <c r="R15" s="128"/>
      <c r="S15" s="127"/>
    </row>
    <row r="16" spans="1:20" x14ac:dyDescent="0.2">
      <c r="B16" s="117" t="s">
        <v>132</v>
      </c>
      <c r="C16" s="131">
        <v>85290</v>
      </c>
      <c r="D16" s="122">
        <v>8703.93</v>
      </c>
      <c r="E16" s="123">
        <v>3211.64</v>
      </c>
      <c r="F16" s="123">
        <v>32229</v>
      </c>
      <c r="G16" s="123">
        <v>4671</v>
      </c>
      <c r="H16" s="123">
        <v>27017.5</v>
      </c>
      <c r="I16" s="123">
        <v>3682</v>
      </c>
      <c r="J16" s="123">
        <v>5775</v>
      </c>
      <c r="K16" s="112"/>
      <c r="L16" s="112"/>
      <c r="R16" s="128"/>
      <c r="S16" s="127"/>
    </row>
    <row r="17" spans="2:19" x14ac:dyDescent="0.2">
      <c r="B17" s="117" t="s">
        <v>131</v>
      </c>
      <c r="C17" s="131">
        <v>432614</v>
      </c>
      <c r="D17" s="122">
        <v>26753.89</v>
      </c>
      <c r="E17" s="123">
        <v>21988.639999999999</v>
      </c>
      <c r="F17" s="123">
        <v>77164</v>
      </c>
      <c r="G17" s="123">
        <v>20350</v>
      </c>
      <c r="H17" s="123">
        <v>149971.10999999999</v>
      </c>
      <c r="I17" s="123">
        <v>33303</v>
      </c>
      <c r="J17" s="123">
        <v>103083</v>
      </c>
      <c r="K17" s="112"/>
      <c r="L17" s="112"/>
      <c r="R17" s="128"/>
      <c r="S17" s="127"/>
    </row>
    <row r="18" spans="2:19" x14ac:dyDescent="0.2">
      <c r="B18" s="117" t="s">
        <v>130</v>
      </c>
      <c r="C18" s="131">
        <v>68658</v>
      </c>
      <c r="D18" s="122">
        <v>36741.17</v>
      </c>
      <c r="E18" s="123">
        <v>5024.6000000000004</v>
      </c>
      <c r="F18" s="123">
        <v>10785</v>
      </c>
      <c r="G18" s="123">
        <v>12489</v>
      </c>
      <c r="H18" s="123">
        <v>801.58</v>
      </c>
      <c r="I18" s="123">
        <v>793</v>
      </c>
      <c r="J18" s="123">
        <v>2024</v>
      </c>
      <c r="K18" s="112"/>
      <c r="L18" s="112"/>
      <c r="R18" s="128"/>
      <c r="S18" s="127"/>
    </row>
    <row r="19" spans="2:19" x14ac:dyDescent="0.2">
      <c r="B19" s="117" t="s">
        <v>129</v>
      </c>
      <c r="C19" s="131">
        <v>8082</v>
      </c>
      <c r="D19" s="122">
        <v>4798.6400000000003</v>
      </c>
      <c r="E19" s="123">
        <v>554</v>
      </c>
      <c r="F19" s="123">
        <v>1042</v>
      </c>
      <c r="G19" s="123">
        <v>212</v>
      </c>
      <c r="H19" s="123" t="s">
        <v>110</v>
      </c>
      <c r="I19" s="123" t="s">
        <v>110</v>
      </c>
      <c r="J19" s="123">
        <v>1475</v>
      </c>
      <c r="K19" s="112"/>
      <c r="L19" s="112"/>
      <c r="R19" s="128"/>
      <c r="S19" s="127"/>
    </row>
    <row r="20" spans="2:19" x14ac:dyDescent="0.2">
      <c r="B20" s="117" t="s">
        <v>128</v>
      </c>
      <c r="C20" s="131">
        <v>285625</v>
      </c>
      <c r="D20" s="122">
        <v>52251.41</v>
      </c>
      <c r="E20" s="123">
        <v>30182.51</v>
      </c>
      <c r="F20" s="123">
        <v>62104</v>
      </c>
      <c r="G20" s="123">
        <v>16591</v>
      </c>
      <c r="H20" s="123">
        <v>77518.880000000005</v>
      </c>
      <c r="I20" s="123">
        <v>15844</v>
      </c>
      <c r="J20" s="123">
        <v>31133</v>
      </c>
      <c r="K20" s="112"/>
      <c r="L20" s="112"/>
      <c r="R20" s="128"/>
      <c r="S20" s="127"/>
    </row>
    <row r="21" spans="2:19" x14ac:dyDescent="0.2">
      <c r="B21" s="117" t="s">
        <v>127</v>
      </c>
      <c r="C21" s="131">
        <v>3889</v>
      </c>
      <c r="D21" s="122">
        <v>527.55999999999995</v>
      </c>
      <c r="E21" s="123">
        <v>86.53</v>
      </c>
      <c r="F21" s="123">
        <v>362</v>
      </c>
      <c r="G21" s="123">
        <v>180</v>
      </c>
      <c r="H21" s="123">
        <v>1201.31</v>
      </c>
      <c r="I21" s="123">
        <v>369</v>
      </c>
      <c r="J21" s="123">
        <v>1163</v>
      </c>
      <c r="K21" s="112"/>
      <c r="L21" s="112"/>
      <c r="R21" s="128"/>
      <c r="S21" s="127"/>
    </row>
    <row r="22" spans="2:19" x14ac:dyDescent="0.2">
      <c r="B22" s="117" t="s">
        <v>126</v>
      </c>
      <c r="C22" s="131">
        <v>2391</v>
      </c>
      <c r="D22" s="122">
        <v>2390.5</v>
      </c>
      <c r="E22" s="123" t="s">
        <v>110</v>
      </c>
      <c r="F22" s="123">
        <v>0</v>
      </c>
      <c r="G22" s="123">
        <v>0</v>
      </c>
      <c r="H22" s="123">
        <v>0</v>
      </c>
      <c r="I22" s="123">
        <v>0</v>
      </c>
      <c r="J22" s="123">
        <v>0</v>
      </c>
      <c r="K22" s="112"/>
      <c r="L22" s="112"/>
      <c r="R22" s="128"/>
      <c r="S22" s="127"/>
    </row>
    <row r="23" spans="2:19" x14ac:dyDescent="0.2">
      <c r="B23" s="117" t="s">
        <v>125</v>
      </c>
      <c r="C23" s="131">
        <v>1440</v>
      </c>
      <c r="D23" s="122">
        <v>1401.1</v>
      </c>
      <c r="E23" s="123">
        <v>38.69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12"/>
      <c r="L23" s="112"/>
      <c r="R23" s="128"/>
      <c r="S23" s="127"/>
    </row>
    <row r="24" spans="2:19" x14ac:dyDescent="0.2">
      <c r="B24" s="117" t="s">
        <v>124</v>
      </c>
      <c r="C24" s="131">
        <v>57</v>
      </c>
      <c r="D24" s="122">
        <v>39</v>
      </c>
      <c r="E24" s="123">
        <v>18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K24" s="112"/>
      <c r="L24" s="112"/>
      <c r="R24" s="128"/>
      <c r="S24" s="127"/>
    </row>
    <row r="25" spans="2:19" x14ac:dyDescent="0.2">
      <c r="B25" s="117" t="s">
        <v>123</v>
      </c>
      <c r="C25" s="131">
        <v>35504</v>
      </c>
      <c r="D25" s="122">
        <v>25265.31</v>
      </c>
      <c r="E25" s="123">
        <v>2426.31</v>
      </c>
      <c r="F25" s="123">
        <v>3976</v>
      </c>
      <c r="G25" s="123">
        <v>3836</v>
      </c>
      <c r="H25" s="123">
        <v>0</v>
      </c>
      <c r="I25" s="123">
        <v>0</v>
      </c>
      <c r="J25" s="123">
        <v>0</v>
      </c>
      <c r="K25" s="112"/>
      <c r="L25" s="112"/>
      <c r="R25" s="128"/>
      <c r="S25" s="127"/>
    </row>
    <row r="26" spans="2:19" x14ac:dyDescent="0.2">
      <c r="B26" s="117" t="s">
        <v>122</v>
      </c>
      <c r="C26" s="131" t="s">
        <v>110</v>
      </c>
      <c r="D26" s="122" t="s">
        <v>110</v>
      </c>
      <c r="E26" s="123" t="s">
        <v>110</v>
      </c>
      <c r="F26" s="123" t="s">
        <v>110</v>
      </c>
      <c r="G26" s="123" t="s">
        <v>110</v>
      </c>
      <c r="H26" s="123" t="s">
        <v>110</v>
      </c>
      <c r="I26" s="123" t="s">
        <v>110</v>
      </c>
      <c r="J26" s="123" t="s">
        <v>110</v>
      </c>
      <c r="K26" s="112"/>
      <c r="L26" s="112"/>
      <c r="R26" s="128"/>
      <c r="S26" s="127"/>
    </row>
    <row r="27" spans="2:19" x14ac:dyDescent="0.2">
      <c r="B27" s="117" t="s">
        <v>121</v>
      </c>
      <c r="C27" s="131">
        <v>16117</v>
      </c>
      <c r="D27" s="122">
        <v>7948.05</v>
      </c>
      <c r="E27" s="123">
        <v>8168.55</v>
      </c>
      <c r="F27" s="123">
        <v>0</v>
      </c>
      <c r="G27" s="123">
        <v>0</v>
      </c>
      <c r="H27" s="123">
        <v>0</v>
      </c>
      <c r="I27" s="123">
        <v>0</v>
      </c>
      <c r="J27" s="123">
        <v>0</v>
      </c>
      <c r="K27" s="112"/>
      <c r="L27" s="112"/>
      <c r="R27" s="128"/>
      <c r="S27" s="127"/>
    </row>
    <row r="28" spans="2:19" x14ac:dyDescent="0.2">
      <c r="B28" s="117" t="s">
        <v>120</v>
      </c>
      <c r="C28" s="131">
        <v>9504</v>
      </c>
      <c r="D28" s="122">
        <v>7907.95</v>
      </c>
      <c r="E28" s="123">
        <v>534.52</v>
      </c>
      <c r="F28" s="123">
        <v>211</v>
      </c>
      <c r="G28" s="123">
        <v>851</v>
      </c>
      <c r="H28" s="123">
        <v>0</v>
      </c>
      <c r="I28" s="123">
        <v>0</v>
      </c>
      <c r="J28" s="123">
        <v>0</v>
      </c>
      <c r="K28" s="112"/>
      <c r="L28" s="112"/>
      <c r="R28" s="128"/>
      <c r="S28" s="127"/>
    </row>
    <row r="29" spans="2:19" x14ac:dyDescent="0.2">
      <c r="B29" s="117" t="s">
        <v>119</v>
      </c>
      <c r="C29" s="131">
        <v>150992</v>
      </c>
      <c r="D29" s="122">
        <v>143113.32999999999</v>
      </c>
      <c r="E29" s="123">
        <v>5883.87</v>
      </c>
      <c r="F29" s="123">
        <v>1315</v>
      </c>
      <c r="G29" s="123">
        <v>680</v>
      </c>
      <c r="H29" s="123">
        <v>0</v>
      </c>
      <c r="I29" s="123">
        <v>0</v>
      </c>
      <c r="J29" s="123">
        <v>0</v>
      </c>
      <c r="K29" s="112"/>
      <c r="L29" s="112"/>
      <c r="R29" s="128"/>
      <c r="S29" s="127"/>
    </row>
    <row r="30" spans="2:19" x14ac:dyDescent="0.2">
      <c r="B30" s="117" t="s">
        <v>118</v>
      </c>
      <c r="C30" s="131">
        <v>35831</v>
      </c>
      <c r="D30" s="122">
        <v>10095.17</v>
      </c>
      <c r="E30" s="123">
        <v>9216.5400000000009</v>
      </c>
      <c r="F30" s="123">
        <v>2536</v>
      </c>
      <c r="G30" s="123">
        <v>402</v>
      </c>
      <c r="H30" s="123">
        <v>10744.96</v>
      </c>
      <c r="I30" s="123">
        <v>875</v>
      </c>
      <c r="J30" s="123">
        <v>1961</v>
      </c>
      <c r="K30" s="112"/>
      <c r="L30" s="112"/>
      <c r="R30" s="128"/>
      <c r="S30" s="127"/>
    </row>
    <row r="31" spans="2:19" x14ac:dyDescent="0.2">
      <c r="B31" s="117" t="s">
        <v>117</v>
      </c>
      <c r="C31" s="131">
        <v>59043</v>
      </c>
      <c r="D31" s="122">
        <v>51225.74</v>
      </c>
      <c r="E31" s="123">
        <v>3216.99</v>
      </c>
      <c r="F31" s="123">
        <v>1887</v>
      </c>
      <c r="G31" s="123">
        <v>2713</v>
      </c>
      <c r="H31" s="123">
        <v>0</v>
      </c>
      <c r="I31" s="123">
        <v>0</v>
      </c>
      <c r="J31" s="123">
        <v>0</v>
      </c>
      <c r="K31" s="112"/>
      <c r="L31" s="112"/>
      <c r="R31" s="128"/>
      <c r="S31" s="127"/>
    </row>
    <row r="32" spans="2:19" x14ac:dyDescent="0.2">
      <c r="B32" s="117" t="s">
        <v>116</v>
      </c>
      <c r="C32" s="131">
        <v>3352</v>
      </c>
      <c r="D32" s="122">
        <v>2701.93</v>
      </c>
      <c r="E32" s="123">
        <v>212.6</v>
      </c>
      <c r="F32" s="123">
        <v>398</v>
      </c>
      <c r="G32" s="123">
        <v>39</v>
      </c>
      <c r="H32" s="123">
        <v>0</v>
      </c>
      <c r="I32" s="123" t="s">
        <v>110</v>
      </c>
      <c r="J32" s="123" t="s">
        <v>110</v>
      </c>
      <c r="K32" s="112"/>
      <c r="L32" s="112"/>
      <c r="R32" s="128"/>
      <c r="S32" s="127"/>
    </row>
    <row r="33" spans="1:19" x14ac:dyDescent="0.2">
      <c r="B33" s="117" t="s">
        <v>115</v>
      </c>
      <c r="C33" s="131">
        <v>3782</v>
      </c>
      <c r="D33" s="122">
        <v>3781.58</v>
      </c>
      <c r="E33" s="123" t="s">
        <v>110</v>
      </c>
      <c r="F33" s="123" t="s">
        <v>110</v>
      </c>
      <c r="G33" s="123" t="s">
        <v>110</v>
      </c>
      <c r="H33" s="123">
        <v>0</v>
      </c>
      <c r="I33" s="123">
        <v>0</v>
      </c>
      <c r="J33" s="123">
        <v>0</v>
      </c>
      <c r="K33" s="112"/>
      <c r="L33" s="112"/>
      <c r="R33" s="128"/>
      <c r="S33" s="127"/>
    </row>
    <row r="34" spans="1:19" x14ac:dyDescent="0.2">
      <c r="B34" s="117" t="s">
        <v>114</v>
      </c>
      <c r="C34" s="131">
        <v>667</v>
      </c>
      <c r="D34" s="122">
        <v>666.51</v>
      </c>
      <c r="E34" s="123" t="s">
        <v>110</v>
      </c>
      <c r="F34" s="123">
        <v>0</v>
      </c>
      <c r="G34" s="123">
        <v>0</v>
      </c>
      <c r="H34" s="123">
        <v>0</v>
      </c>
      <c r="I34" s="123">
        <v>0</v>
      </c>
      <c r="J34" s="123">
        <v>0</v>
      </c>
      <c r="K34" s="112"/>
      <c r="L34" s="112"/>
      <c r="R34" s="128"/>
      <c r="S34" s="127"/>
    </row>
    <row r="35" spans="1:19" x14ac:dyDescent="0.2">
      <c r="B35" s="117" t="s">
        <v>113</v>
      </c>
      <c r="C35" s="131">
        <v>1690</v>
      </c>
      <c r="D35" s="122">
        <v>1494.1</v>
      </c>
      <c r="E35" s="123">
        <v>196.24</v>
      </c>
      <c r="F35" s="123">
        <v>0</v>
      </c>
      <c r="G35" s="123">
        <v>0</v>
      </c>
      <c r="H35" s="123">
        <v>0</v>
      </c>
      <c r="I35" s="123">
        <v>0</v>
      </c>
      <c r="J35" s="123">
        <v>0</v>
      </c>
      <c r="K35" s="112"/>
      <c r="L35" s="112"/>
      <c r="R35" s="128"/>
      <c r="S35" s="127"/>
    </row>
    <row r="36" spans="1:19" x14ac:dyDescent="0.2">
      <c r="B36" s="118" t="s">
        <v>112</v>
      </c>
      <c r="C36" s="132">
        <v>6868</v>
      </c>
      <c r="D36" s="124">
        <v>5396.4</v>
      </c>
      <c r="E36" s="125">
        <v>1471.52</v>
      </c>
      <c r="F36" s="126">
        <v>0</v>
      </c>
      <c r="G36" s="125">
        <v>0</v>
      </c>
      <c r="H36" s="125">
        <v>0</v>
      </c>
      <c r="I36" s="125">
        <v>0</v>
      </c>
      <c r="J36" s="125">
        <v>0</v>
      </c>
      <c r="K36" s="112"/>
      <c r="L36" s="112"/>
      <c r="R36" s="128"/>
      <c r="S36" s="127"/>
    </row>
    <row r="37" spans="1:19" x14ac:dyDescent="0.2">
      <c r="L37" s="112"/>
    </row>
    <row r="38" spans="1:19" x14ac:dyDescent="0.2">
      <c r="B38" s="113" t="s">
        <v>187</v>
      </c>
    </row>
    <row r="41" spans="1:19" x14ac:dyDescent="0.2">
      <c r="A41" s="102"/>
    </row>
    <row r="42" spans="1:19" x14ac:dyDescent="0.2">
      <c r="B42" s="103"/>
      <c r="C42" s="103"/>
      <c r="D42" s="103"/>
      <c r="E42" s="103"/>
      <c r="F42" s="103"/>
      <c r="G42" s="104"/>
    </row>
    <row r="43" spans="1:19" x14ac:dyDescent="0.2">
      <c r="F43" s="103"/>
      <c r="G43" s="103"/>
    </row>
    <row r="44" spans="1:19" x14ac:dyDescent="0.2">
      <c r="G44" s="104"/>
    </row>
    <row r="45" spans="1:19" x14ac:dyDescent="0.2">
      <c r="F45" s="104"/>
      <c r="G45" s="104"/>
    </row>
    <row r="46" spans="1:19" x14ac:dyDescent="0.2">
      <c r="F46" s="103"/>
      <c r="G46" s="104"/>
    </row>
    <row r="47" spans="1:19" x14ac:dyDescent="0.2">
      <c r="F47" s="104"/>
      <c r="G47" s="104"/>
    </row>
    <row r="48" spans="1:19" x14ac:dyDescent="0.2">
      <c r="F48" s="103"/>
      <c r="G48" s="103"/>
    </row>
    <row r="49" spans="2:18" x14ac:dyDescent="0.2">
      <c r="F49" s="103"/>
      <c r="G49" s="103"/>
    </row>
    <row r="50" spans="2:18" x14ac:dyDescent="0.2">
      <c r="F50" s="103"/>
      <c r="G50" s="103"/>
    </row>
    <row r="51" spans="2:18" x14ac:dyDescent="0.2">
      <c r="F51" s="103"/>
      <c r="G51" s="104"/>
    </row>
    <row r="52" spans="2:18" x14ac:dyDescent="0.2">
      <c r="F52" s="103"/>
      <c r="G52" s="103"/>
    </row>
    <row r="53" spans="2:18" x14ac:dyDescent="0.2">
      <c r="F53" s="103"/>
      <c r="G53" s="103"/>
    </row>
    <row r="54" spans="2:18" x14ac:dyDescent="0.2">
      <c r="F54" s="103"/>
      <c r="G54" s="104"/>
    </row>
    <row r="55" spans="2:18" x14ac:dyDescent="0.2">
      <c r="F55" s="103"/>
      <c r="G55" s="103"/>
      <c r="P55" s="103"/>
      <c r="Q55" s="103"/>
      <c r="R55" s="103"/>
    </row>
    <row r="56" spans="2:18" ht="15" customHeight="1" x14ac:dyDescent="0.2">
      <c r="F56" s="103"/>
      <c r="G56" s="103"/>
      <c r="P56" s="103"/>
    </row>
    <row r="57" spans="2:18" x14ac:dyDescent="0.2">
      <c r="F57" s="103"/>
      <c r="G57" s="103"/>
    </row>
    <row r="58" spans="2:18" x14ac:dyDescent="0.2">
      <c r="F58" s="103"/>
      <c r="G58" s="103"/>
    </row>
    <row r="59" spans="2:18" x14ac:dyDescent="0.2">
      <c r="B59" s="103"/>
      <c r="C59" s="103"/>
      <c r="D59" s="103"/>
      <c r="E59" s="104"/>
      <c r="F59" s="104"/>
      <c r="G59" s="104"/>
      <c r="H59" s="103"/>
      <c r="I59" s="103"/>
      <c r="J59" s="103"/>
      <c r="K59" s="103"/>
    </row>
    <row r="60" spans="2:18" x14ac:dyDescent="0.2">
      <c r="B60" s="103"/>
      <c r="C60" s="103"/>
      <c r="D60" s="103"/>
      <c r="E60" s="103"/>
      <c r="F60" s="103"/>
      <c r="G60" s="103"/>
      <c r="I60" s="310"/>
      <c r="J60" s="310"/>
      <c r="K60" s="310"/>
    </row>
    <row r="61" spans="2:18" x14ac:dyDescent="0.2">
      <c r="B61" s="103"/>
      <c r="C61" s="103"/>
      <c r="D61" s="103"/>
      <c r="E61" s="103"/>
      <c r="F61" s="103"/>
      <c r="G61" s="104"/>
      <c r="H61" s="103"/>
      <c r="I61" s="310"/>
      <c r="J61" s="310"/>
      <c r="K61" s="310"/>
    </row>
    <row r="62" spans="2:18" x14ac:dyDescent="0.2">
      <c r="B62" s="103"/>
      <c r="C62" s="103"/>
      <c r="D62" s="103"/>
      <c r="E62" s="103"/>
      <c r="F62" s="103"/>
      <c r="G62" s="104"/>
      <c r="H62" s="103"/>
      <c r="I62" s="310"/>
      <c r="J62" s="310"/>
      <c r="K62" s="310"/>
    </row>
    <row r="63" spans="2:18" x14ac:dyDescent="0.2">
      <c r="B63" s="103"/>
      <c r="C63" s="103"/>
      <c r="D63" s="103"/>
      <c r="E63" s="103"/>
      <c r="F63" s="103"/>
      <c r="G63" s="103"/>
    </row>
    <row r="64" spans="2:18" x14ac:dyDescent="0.2">
      <c r="B64" s="103"/>
      <c r="C64" s="103"/>
      <c r="D64" s="103"/>
      <c r="E64" s="103"/>
      <c r="F64" s="103"/>
      <c r="G64" s="103"/>
    </row>
    <row r="65" spans="1:26" x14ac:dyDescent="0.2">
      <c r="A65" s="103"/>
      <c r="B65" s="103"/>
      <c r="C65" s="103"/>
      <c r="D65" s="103"/>
      <c r="E65" s="103"/>
      <c r="F65" s="103"/>
      <c r="G65" s="103"/>
    </row>
    <row r="66" spans="1:26" x14ac:dyDescent="0.2">
      <c r="B66" s="103"/>
      <c r="C66" s="103"/>
      <c r="D66" s="103"/>
      <c r="E66" s="103"/>
      <c r="F66" s="103"/>
      <c r="G66" s="103"/>
    </row>
    <row r="67" spans="1:26" x14ac:dyDescent="0.2">
      <c r="B67" s="103"/>
      <c r="C67" s="103"/>
      <c r="D67" s="103"/>
      <c r="E67" s="103"/>
      <c r="F67" s="103"/>
      <c r="G67" s="103"/>
    </row>
    <row r="68" spans="1:26" x14ac:dyDescent="0.2">
      <c r="B68" s="103"/>
      <c r="C68" s="103"/>
      <c r="D68" s="103"/>
      <c r="E68" s="103"/>
      <c r="F68" s="103"/>
      <c r="G68" s="103"/>
    </row>
    <row r="69" spans="1:26" x14ac:dyDescent="0.2"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</row>
    <row r="72" spans="1:26" x14ac:dyDescent="0.2">
      <c r="V72" s="103"/>
      <c r="W72" s="103"/>
      <c r="X72" s="103"/>
      <c r="Y72" s="103"/>
      <c r="Z72" s="103"/>
    </row>
    <row r="79" spans="1:26" ht="15" customHeight="1" x14ac:dyDescent="0.2"/>
    <row r="80" spans="1:26" ht="12" customHeight="1" x14ac:dyDescent="0.2"/>
    <row r="137" spans="14:14" x14ac:dyDescent="0.2">
      <c r="N137" s="103"/>
    </row>
    <row r="164" ht="13.5" customHeight="1" x14ac:dyDescent="0.2"/>
    <row r="167" ht="11.25" customHeight="1" x14ac:dyDescent="0.2"/>
    <row r="191" spans="21:24" x14ac:dyDescent="0.2">
      <c r="U191" s="105"/>
      <c r="V191" s="105"/>
      <c r="W191" s="105"/>
      <c r="X191" s="105"/>
    </row>
    <row r="192" spans="21:24" x14ac:dyDescent="0.2">
      <c r="U192" s="105"/>
      <c r="V192" s="105"/>
      <c r="W192" s="105"/>
      <c r="X192" s="105"/>
    </row>
    <row r="193" spans="21:24" x14ac:dyDescent="0.2">
      <c r="U193" s="105"/>
      <c r="V193" s="106"/>
      <c r="W193" s="106"/>
      <c r="X193" s="106"/>
    </row>
    <row r="194" spans="21:24" x14ac:dyDescent="0.2">
      <c r="U194" s="105"/>
      <c r="V194" s="106"/>
      <c r="W194" s="106"/>
      <c r="X194" s="106"/>
    </row>
    <row r="195" spans="21:24" x14ac:dyDescent="0.2">
      <c r="U195" s="105"/>
      <c r="V195" s="106"/>
      <c r="W195" s="106"/>
      <c r="X195" s="106"/>
    </row>
    <row r="196" spans="21:24" x14ac:dyDescent="0.2">
      <c r="U196" s="105"/>
      <c r="V196" s="106"/>
      <c r="W196" s="106"/>
      <c r="X196" s="106"/>
    </row>
    <row r="197" spans="21:24" x14ac:dyDescent="0.2">
      <c r="U197" s="105"/>
      <c r="V197" s="106"/>
      <c r="W197" s="106"/>
      <c r="X197" s="106"/>
    </row>
    <row r="198" spans="21:24" x14ac:dyDescent="0.2">
      <c r="U198" s="105"/>
      <c r="V198" s="106"/>
      <c r="W198" s="106"/>
      <c r="X198" s="106"/>
    </row>
    <row r="218" ht="12" customHeight="1" x14ac:dyDescent="0.2"/>
    <row r="221" hidden="1" x14ac:dyDescent="0.2"/>
    <row r="234" ht="15" customHeight="1" x14ac:dyDescent="0.2"/>
    <row r="240" s="259" customFormat="1" x14ac:dyDescent="0.2"/>
    <row r="245" spans="22:22" x14ac:dyDescent="0.2">
      <c r="V245" s="107"/>
    </row>
    <row r="246" spans="22:22" x14ac:dyDescent="0.2">
      <c r="V246" s="107"/>
    </row>
    <row r="247" spans="22:22" x14ac:dyDescent="0.2">
      <c r="V247" s="107"/>
    </row>
    <row r="248" spans="22:22" x14ac:dyDescent="0.2">
      <c r="V248" s="107"/>
    </row>
    <row r="267" spans="27:27" s="259" customFormat="1" x14ac:dyDescent="0.2"/>
    <row r="272" spans="27:27" x14ac:dyDescent="0.2">
      <c r="AA272" s="108"/>
    </row>
    <row r="273" spans="21:27" x14ac:dyDescent="0.2">
      <c r="AA273" s="108"/>
    </row>
    <row r="274" spans="21:27" x14ac:dyDescent="0.2">
      <c r="AA274" s="108"/>
    </row>
    <row r="275" spans="21:27" x14ac:dyDescent="0.2">
      <c r="AA275" s="108"/>
    </row>
    <row r="276" spans="21:27" x14ac:dyDescent="0.2">
      <c r="U276" s="107"/>
      <c r="V276" s="107"/>
      <c r="W276" s="107"/>
      <c r="X276" s="107"/>
      <c r="Y276" s="107"/>
      <c r="Z276" s="107"/>
      <c r="AA276" s="108"/>
    </row>
    <row r="277" spans="21:27" x14ac:dyDescent="0.2">
      <c r="U277" s="107"/>
      <c r="V277" s="107"/>
      <c r="W277" s="107"/>
      <c r="AA277" s="108"/>
    </row>
    <row r="278" spans="21:27" x14ac:dyDescent="0.2">
      <c r="U278" s="107"/>
      <c r="V278" s="107"/>
      <c r="W278" s="107"/>
      <c r="AA278" s="107"/>
    </row>
    <row r="279" spans="21:27" x14ac:dyDescent="0.2">
      <c r="U279" s="108"/>
      <c r="V279" s="107"/>
      <c r="W279" s="107"/>
      <c r="X279" s="109"/>
      <c r="Y279" s="109"/>
      <c r="Z279" s="107"/>
      <c r="AA279" s="107"/>
    </row>
    <row r="280" spans="21:27" x14ac:dyDescent="0.2">
      <c r="U280" s="108"/>
      <c r="V280" s="108"/>
      <c r="W280" s="110"/>
      <c r="X280" s="110"/>
      <c r="Y280" s="110"/>
    </row>
    <row r="281" spans="21:27" x14ac:dyDescent="0.2">
      <c r="U281" s="108"/>
      <c r="V281" s="108"/>
      <c r="W281" s="110"/>
      <c r="X281" s="110"/>
      <c r="Y281" s="110"/>
    </row>
    <row r="282" spans="21:27" x14ac:dyDescent="0.2">
      <c r="V282" s="108"/>
      <c r="W282" s="110"/>
      <c r="X282" s="110"/>
      <c r="Y282" s="110"/>
    </row>
    <row r="283" spans="21:27" x14ac:dyDescent="0.2">
      <c r="U283" s="108"/>
      <c r="V283" s="108"/>
      <c r="W283" s="110"/>
      <c r="X283" s="110"/>
      <c r="Y283" s="110"/>
    </row>
    <row r="286" spans="21:27" ht="26.25" customHeight="1" x14ac:dyDescent="0.2"/>
    <row r="299" spans="1:24" ht="16.5" customHeight="1" x14ac:dyDescent="0.2"/>
    <row r="300" spans="1:24" ht="17.25" customHeight="1" x14ac:dyDescent="0.2">
      <c r="A300" s="111"/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O300" s="301"/>
      <c r="P300" s="301"/>
      <c r="Q300" s="301"/>
      <c r="R300" s="301"/>
      <c r="S300" s="301"/>
      <c r="T300" s="301"/>
      <c r="U300" s="301"/>
      <c r="V300" s="301"/>
      <c r="W300" s="301"/>
      <c r="X300" s="301"/>
    </row>
    <row r="301" spans="1:24" x14ac:dyDescent="0.2">
      <c r="A301" s="96"/>
      <c r="B301" s="301"/>
      <c r="C301" s="301"/>
      <c r="D301" s="301"/>
      <c r="E301" s="301"/>
      <c r="F301" s="301"/>
      <c r="G301" s="111"/>
      <c r="H301" s="111"/>
      <c r="I301" s="111"/>
      <c r="J301" s="111"/>
      <c r="K301" s="111"/>
      <c r="L301" s="111"/>
      <c r="M301" s="111"/>
    </row>
    <row r="309" ht="13.5" customHeight="1" x14ac:dyDescent="0.2"/>
  </sheetData>
  <mergeCells count="14">
    <mergeCell ref="H6:H7"/>
    <mergeCell ref="I6:I7"/>
    <mergeCell ref="J6:J7"/>
    <mergeCell ref="I60:K62"/>
    <mergeCell ref="O300:X300"/>
    <mergeCell ref="M9:Q13"/>
    <mergeCell ref="M14:Q15"/>
    <mergeCell ref="G6:G7"/>
    <mergeCell ref="B301:F301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T4.2^update</vt:lpstr>
      <vt:lpstr>Figure 1</vt:lpstr>
      <vt:lpstr>Table 1</vt:lpstr>
      <vt:lpstr>Figure 2</vt:lpstr>
      <vt:lpstr>Figure 3</vt:lpstr>
      <vt:lpstr>Figure 4</vt:lpstr>
      <vt:lpstr>Figure 5</vt:lpstr>
      <vt:lpstr>Figure 6</vt:lpstr>
      <vt:lpstr>Table 2</vt:lpstr>
      <vt:lpstr>Figure 7</vt:lpstr>
      <vt:lpstr>Figure 8</vt:lpstr>
      <vt:lpstr>Figure 9</vt:lpstr>
      <vt:lpstr>Table 3</vt:lpstr>
      <vt:lpstr>Sheet1</vt:lpstr>
      <vt:lpstr>Table 4.11 (unused)</vt:lpstr>
      <vt:lpstr>'Figure 1'!Print_Area</vt:lpstr>
      <vt:lpstr>'Figure 2'!Print_Area</vt:lpstr>
      <vt:lpstr>'Figure 3'!Print_Area</vt:lpstr>
      <vt:lpstr>'Figure 4'!Print_Area</vt:lpstr>
      <vt:lpstr>'Figure 5'!Print_Area</vt:lpstr>
      <vt:lpstr>'Figure 6'!Print_Area</vt:lpstr>
      <vt:lpstr>'Figure 7'!Print_Area</vt:lpstr>
      <vt:lpstr>'Figure 8'!Print_Area</vt:lpstr>
      <vt:lpstr>'Figure 9'!Print_Area</vt:lpstr>
      <vt:lpstr>'Table 1'!Print_Area</vt:lpstr>
      <vt:lpstr>'Table 2'!Print_Area</vt:lpstr>
      <vt:lpstr>'Table 3'!Print_Area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KERSCHENBAUER Werner (ESTAT)</dc:creator>
  <cp:lastModifiedBy>FORTI Roberta (ESTAT)</cp:lastModifiedBy>
  <cp:lastPrinted>2016-11-24T13:47:37Z</cp:lastPrinted>
  <dcterms:created xsi:type="dcterms:W3CDTF">2014-09-18T09:48:45Z</dcterms:created>
  <dcterms:modified xsi:type="dcterms:W3CDTF">2017-03-14T09:56:43Z</dcterms:modified>
</cp:coreProperties>
</file>