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28800" windowHeight="11775" activeTab="2"/>
  </bookViews>
  <sheets>
    <sheet name="Table 1" sheetId="50" r:id="rId1"/>
    <sheet name="Table 2" sheetId="51" r:id="rId2"/>
    <sheet name="Figure 1" sheetId="44" r:id="rId3"/>
    <sheet name="Impact" sheetId="49" r:id="rId4"/>
    <sheet name="2018" sheetId="48" r:id="rId5"/>
    <sheet name="Parameters" sheetId="2" r:id="rId6"/>
  </sheets>
  <externalReferences>
    <externalReference r:id="rId9"/>
  </externalReferences>
  <definedNames>
    <definedName name="body1ea" localSheetId="4">#REF!</definedName>
    <definedName name="body1ea" localSheetId="3">#REF!</definedName>
    <definedName name="body1ea" localSheetId="0">#REF!</definedName>
    <definedName name="body1ea" localSheetId="1">#REF!</definedName>
    <definedName name="body1ea">#REF!</definedName>
    <definedName name="body1eb" localSheetId="4">#REF!</definedName>
    <definedName name="body1eb" localSheetId="3">#REF!</definedName>
    <definedName name="body1eb" localSheetId="0">#REF!</definedName>
    <definedName name="body1eb" localSheetId="1">#REF!</definedName>
    <definedName name="body1eb">#REF!</definedName>
    <definedName name="body1fa" localSheetId="4">#REF!</definedName>
    <definedName name="body1fa" localSheetId="3">#REF!</definedName>
    <definedName name="body1fa" localSheetId="0">#REF!</definedName>
    <definedName name="body1fa" localSheetId="1">#REF!</definedName>
    <definedName name="body1fa">#REF!</definedName>
    <definedName name="body1fb" localSheetId="4">#REF!</definedName>
    <definedName name="body1fb" localSheetId="3">#REF!</definedName>
    <definedName name="body1fb" localSheetId="0">#REF!</definedName>
    <definedName name="body1fb" localSheetId="1">#REF!</definedName>
    <definedName name="body1fb">#REF!</definedName>
    <definedName name="body1ga" localSheetId="4">#REF!</definedName>
    <definedName name="body1ga" localSheetId="3">#REF!</definedName>
    <definedName name="body1ga" localSheetId="0">#REF!</definedName>
    <definedName name="body1ga" localSheetId="1">#REF!</definedName>
    <definedName name="body1ga">#REF!</definedName>
    <definedName name="body1gb" localSheetId="4">#REF!</definedName>
    <definedName name="body1gb" localSheetId="3">#REF!</definedName>
    <definedName name="body1gb" localSheetId="0">#REF!</definedName>
    <definedName name="body1gb" localSheetId="1">#REF!</definedName>
    <definedName name="body1gb">#REF!</definedName>
    <definedName name="body2ea" localSheetId="4">#REF!</definedName>
    <definedName name="body2ea" localSheetId="3">#REF!</definedName>
    <definedName name="body2ea" localSheetId="0">#REF!</definedName>
    <definedName name="body2ea" localSheetId="1">#REF!</definedName>
    <definedName name="body2ea">#REF!</definedName>
    <definedName name="body2eb" localSheetId="4">#REF!</definedName>
    <definedName name="body2eb" localSheetId="3">#REF!</definedName>
    <definedName name="body2eb" localSheetId="0">#REF!</definedName>
    <definedName name="body2eb" localSheetId="1">#REF!</definedName>
    <definedName name="body2eb">#REF!</definedName>
    <definedName name="body2f" localSheetId="4">#REF!</definedName>
    <definedName name="body2f" localSheetId="3">#REF!</definedName>
    <definedName name="body2f" localSheetId="0">#REF!</definedName>
    <definedName name="body2f" localSheetId="1">#REF!</definedName>
    <definedName name="body2f">#REF!</definedName>
    <definedName name="body2fa" localSheetId="4">#REF!</definedName>
    <definedName name="body2fa" localSheetId="3">#REF!</definedName>
    <definedName name="body2fa" localSheetId="0">#REF!</definedName>
    <definedName name="body2fa" localSheetId="1">#REF!</definedName>
    <definedName name="body2fa">#REF!</definedName>
    <definedName name="body2fb" localSheetId="4">#REF!</definedName>
    <definedName name="body2fb" localSheetId="3">#REF!</definedName>
    <definedName name="body2fb" localSheetId="0">#REF!</definedName>
    <definedName name="body2fb" localSheetId="1">#REF!</definedName>
    <definedName name="body2fb">#REF!</definedName>
    <definedName name="body2ga" localSheetId="4">#REF!</definedName>
    <definedName name="body2ga" localSheetId="3">#REF!</definedName>
    <definedName name="body2ga" localSheetId="0">#REF!</definedName>
    <definedName name="body2ga" localSheetId="1">#REF!</definedName>
    <definedName name="body2ga">#REF!</definedName>
    <definedName name="body2gb" localSheetId="4">#REF!</definedName>
    <definedName name="body2gb" localSheetId="3">#REF!</definedName>
    <definedName name="body2gb" localSheetId="0">#REF!</definedName>
    <definedName name="body2gb" localSheetId="1">#REF!</definedName>
    <definedName name="body2gb">#REF!</definedName>
    <definedName name="body3ea" localSheetId="4">#REF!</definedName>
    <definedName name="body3ea" localSheetId="3">#REF!</definedName>
    <definedName name="body3ea" localSheetId="0">#REF!</definedName>
    <definedName name="body3ea" localSheetId="1">#REF!</definedName>
    <definedName name="body3ea">#REF!</definedName>
    <definedName name="body3eb" localSheetId="4">#REF!</definedName>
    <definedName name="body3eb" localSheetId="3">#REF!</definedName>
    <definedName name="body3eb" localSheetId="0">#REF!</definedName>
    <definedName name="body3eb" localSheetId="1">#REF!</definedName>
    <definedName name="body3eb">#REF!</definedName>
    <definedName name="body3fa" localSheetId="4">#REF!</definedName>
    <definedName name="body3fa" localSheetId="3">#REF!</definedName>
    <definedName name="body3fa" localSheetId="0">#REF!</definedName>
    <definedName name="body3fa" localSheetId="1">#REF!</definedName>
    <definedName name="body3fa">#REF!</definedName>
    <definedName name="body3fb" localSheetId="4">#REF!</definedName>
    <definedName name="body3fb" localSheetId="3">#REF!</definedName>
    <definedName name="body3fb" localSheetId="0">#REF!</definedName>
    <definedName name="body3fb" localSheetId="1">#REF!</definedName>
    <definedName name="body3fb">#REF!</definedName>
    <definedName name="body3ga" localSheetId="4">#REF!</definedName>
    <definedName name="body3ga" localSheetId="3">#REF!</definedName>
    <definedName name="body3ga" localSheetId="0">#REF!</definedName>
    <definedName name="body3ga" localSheetId="1">#REF!</definedName>
    <definedName name="body3ga">#REF!</definedName>
    <definedName name="body3gb" localSheetId="4">#REF!</definedName>
    <definedName name="body3gb" localSheetId="3">#REF!</definedName>
    <definedName name="body3gb" localSheetId="0">#REF!</definedName>
    <definedName name="body3gb" localSheetId="1">#REF!</definedName>
    <definedName name="body3gb">#REF!</definedName>
    <definedName name="body4ea" localSheetId="4">#REF!</definedName>
    <definedName name="body4ea" localSheetId="3">#REF!</definedName>
    <definedName name="body4ea" localSheetId="0">#REF!</definedName>
    <definedName name="body4ea" localSheetId="1">#REF!</definedName>
    <definedName name="body4ea">#REF!</definedName>
    <definedName name="body4eb" localSheetId="4">#REF!</definedName>
    <definedName name="body4eb" localSheetId="3">#REF!</definedName>
    <definedName name="body4eb" localSheetId="0">#REF!</definedName>
    <definedName name="body4eb" localSheetId="1">#REF!</definedName>
    <definedName name="body4eb">#REF!</definedName>
    <definedName name="body4f" localSheetId="4">#REF!</definedName>
    <definedName name="body4f" localSheetId="3">#REF!</definedName>
    <definedName name="body4f" localSheetId="0">#REF!</definedName>
    <definedName name="body4f" localSheetId="1">#REF!</definedName>
    <definedName name="body4f">#REF!</definedName>
    <definedName name="body4fa" localSheetId="4">#REF!</definedName>
    <definedName name="body4fa" localSheetId="3">#REF!</definedName>
    <definedName name="body4fa" localSheetId="0">#REF!</definedName>
    <definedName name="body4fa" localSheetId="1">#REF!</definedName>
    <definedName name="body4fa">#REF!</definedName>
    <definedName name="body4fb" localSheetId="4">#REF!</definedName>
    <definedName name="body4fb" localSheetId="3">#REF!</definedName>
    <definedName name="body4fb" localSheetId="0">#REF!</definedName>
    <definedName name="body4fb" localSheetId="1">#REF!</definedName>
    <definedName name="body4fb">#REF!</definedName>
    <definedName name="body4ga" localSheetId="4">#REF!</definedName>
    <definedName name="body4ga" localSheetId="3">#REF!</definedName>
    <definedName name="body4ga" localSheetId="0">#REF!</definedName>
    <definedName name="body4ga" localSheetId="1">#REF!</definedName>
    <definedName name="body4ga">#REF!</definedName>
    <definedName name="body4gb" localSheetId="4">#REF!</definedName>
    <definedName name="body4gb" localSheetId="3">#REF!</definedName>
    <definedName name="body4gb" localSheetId="0">#REF!</definedName>
    <definedName name="body4gb" localSheetId="1">#REF!</definedName>
    <definedName name="body4gb">#REF!</definedName>
    <definedName name="countrye" localSheetId="4">#REF!</definedName>
    <definedName name="countrye" localSheetId="3">#REF!</definedName>
    <definedName name="countrye" localSheetId="0">#REF!</definedName>
    <definedName name="countrye" localSheetId="1">#REF!</definedName>
    <definedName name="countrye">#REF!</definedName>
    <definedName name="countryf" localSheetId="4">#REF!</definedName>
    <definedName name="countryf" localSheetId="3">#REF!</definedName>
    <definedName name="countryf" localSheetId="0">#REF!</definedName>
    <definedName name="countryf" localSheetId="1">#REF!</definedName>
    <definedName name="countryf">#REF!</definedName>
    <definedName name="countryg" localSheetId="4">#REF!</definedName>
    <definedName name="countryg" localSheetId="3">#REF!</definedName>
    <definedName name="countryg" localSheetId="0">#REF!</definedName>
    <definedName name="countryg" localSheetId="1">#REF!</definedName>
    <definedName name="countryg">#REF!</definedName>
    <definedName name="Obs_conf_code" localSheetId="4">#REF!</definedName>
    <definedName name="Obs_conf_code" localSheetId="3">#REF!</definedName>
    <definedName name="Obs_conf_code" localSheetId="0">#REF!</definedName>
    <definedName name="Obs_conf_code" localSheetId="1">#REF!</definedName>
    <definedName name="Obs_conf_code">#REF!</definedName>
    <definedName name="Obs_status_code" localSheetId="4">#REF!</definedName>
    <definedName name="Obs_status_code" localSheetId="3">#REF!</definedName>
    <definedName name="Obs_status_code" localSheetId="0">#REF!</definedName>
    <definedName name="Obs_status_code" localSheetId="1">#REF!</definedName>
    <definedName name="Obs_status_code">#REF!</definedName>
    <definedName name="Prices_codes" localSheetId="4">#REF!</definedName>
    <definedName name="Prices_codes" localSheetId="3">#REF!</definedName>
    <definedName name="Prices_codes" localSheetId="0">#REF!</definedName>
    <definedName name="Prices_codes" localSheetId="1">#REF!</definedName>
    <definedName name="Prices_codes">#REF!</definedName>
    <definedName name="RetBE" localSheetId="3">#REF!</definedName>
    <definedName name="RetBE" localSheetId="0">#REF!</definedName>
    <definedName name="RetBE" localSheetId="1">#REF!</definedName>
    <definedName name="RetBE">#REF!</definedName>
    <definedName name="yeare" localSheetId="4">#REF!</definedName>
    <definedName name="yeare" localSheetId="3">#REF!</definedName>
    <definedName name="yeare" localSheetId="0">#REF!</definedName>
    <definedName name="yeare" localSheetId="1">#REF!</definedName>
    <definedName name="yeare">#REF!</definedName>
    <definedName name="yearf" localSheetId="4">#REF!</definedName>
    <definedName name="yearf" localSheetId="3">#REF!</definedName>
    <definedName name="yearf" localSheetId="0">#REF!</definedName>
    <definedName name="yearf" localSheetId="1">#REF!</definedName>
    <definedName name="yearf">#REF!</definedName>
    <definedName name="yearg" localSheetId="4">#REF!</definedName>
    <definedName name="yearg" localSheetId="3">#REF!</definedName>
    <definedName name="yearg" localSheetId="0">#REF!</definedName>
    <definedName name="yearg" localSheetId="1">#REF!</definedName>
    <definedName name="yearg">#REF!</definedName>
  </definedNames>
  <calcPr calcId="162913"/>
</workbook>
</file>

<file path=xl/comments6.xml><?xml version="1.0" encoding="utf-8"?>
<comments xmlns="http://schemas.openxmlformats.org/spreadsheetml/2006/main">
  <authors>
    <author>SURANYI Daniel</author>
  </authors>
  <commentList>
    <comment ref="B1" authorId="0">
      <text>
        <r>
          <rPr>
            <b/>
            <sz val="9"/>
            <rFont val="Tahoma"/>
            <family val="2"/>
          </rPr>
          <t>SURANYI Daniel:</t>
        </r>
        <r>
          <rPr>
            <sz val="9"/>
            <rFont val="Tahoma"/>
            <family val="2"/>
          </rPr>
          <t xml:space="preserve">
DIM
ATT</t>
        </r>
      </text>
    </comment>
    <comment ref="C1" authorId="0">
      <text>
        <r>
          <rPr>
            <b/>
            <sz val="9"/>
            <rFont val="Tahoma"/>
            <family val="2"/>
          </rPr>
          <t>SURANYI Daniel:</t>
        </r>
        <r>
          <rPr>
            <sz val="9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<sst xmlns="http://schemas.openxmlformats.org/spreadsheetml/2006/main" count="1460" uniqueCount="212">
  <si>
    <t>A</t>
  </si>
  <si>
    <t>C</t>
  </si>
  <si>
    <t>E</t>
  </si>
  <si>
    <t>F</t>
  </si>
  <si>
    <t>G</t>
  </si>
  <si>
    <t>H</t>
  </si>
  <si>
    <t>B</t>
  </si>
  <si>
    <t>PRICES</t>
  </si>
  <si>
    <t>REF_PERIOD_DETAIL</t>
  </si>
  <si>
    <t>EMBARGO_DATE</t>
  </si>
  <si>
    <t>LAST_UPDATE</t>
  </si>
  <si>
    <t>STO</t>
  </si>
  <si>
    <t>INSTR_ASSET</t>
  </si>
  <si>
    <t>S1</t>
  </si>
  <si>
    <t>S12PC</t>
  </si>
  <si>
    <t>S12PB</t>
  </si>
  <si>
    <t>S12P</t>
  </si>
  <si>
    <t>S13PC</t>
  </si>
  <si>
    <t>S13PBI</t>
  </si>
  <si>
    <t>S13PBX</t>
  </si>
  <si>
    <t>S13PS</t>
  </si>
  <si>
    <t>Element</t>
  </si>
  <si>
    <t>Type</t>
  </si>
  <si>
    <t>PosType</t>
  </si>
  <si>
    <t>Position</t>
  </si>
  <si>
    <t>DataStart</t>
  </si>
  <si>
    <t>FREQ</t>
  </si>
  <si>
    <t>DIM</t>
  </si>
  <si>
    <t>CELL</t>
  </si>
  <si>
    <t>NumColums</t>
  </si>
  <si>
    <t>REF_AREA</t>
  </si>
  <si>
    <t>ADJUSTMENT</t>
  </si>
  <si>
    <t>TRANSFORMATION</t>
  </si>
  <si>
    <t>COLUMN</t>
  </si>
  <si>
    <t>REF_SECTOR</t>
  </si>
  <si>
    <t>ROW</t>
  </si>
  <si>
    <t>COUNTERPART_AREA</t>
  </si>
  <si>
    <t>COUNTERPART_SECTOR</t>
  </si>
  <si>
    <t>SKIP</t>
  </si>
  <si>
    <t>ACCOUNTING_ENTRY</t>
  </si>
  <si>
    <t>UNIT_MEASURE</t>
  </si>
  <si>
    <t>OBS_STATUS</t>
  </si>
  <si>
    <t>ATT</t>
  </si>
  <si>
    <t>OBS_LEVEL</t>
  </si>
  <si>
    <t>CONF_STATUS</t>
  </si>
  <si>
    <t>TIME_FORMAT</t>
  </si>
  <si>
    <t>FIX</t>
  </si>
  <si>
    <t>P1Y</t>
  </si>
  <si>
    <t>TIME_PER_COLLECT</t>
  </si>
  <si>
    <t>COMMENT_OBS</t>
  </si>
  <si>
    <t>DECIMALS</t>
  </si>
  <si>
    <t>TABLE_IDENTIFIER</t>
  </si>
  <si>
    <t>TITLE</t>
  </si>
  <si>
    <t>UNIT_MULT</t>
  </si>
  <si>
    <t>COMPILING_ORG</t>
  </si>
  <si>
    <t>COMMENT_DSET</t>
  </si>
  <si>
    <t>C2</t>
  </si>
  <si>
    <t>C3</t>
  </si>
  <si>
    <t>F5</t>
  </si>
  <si>
    <t>F6</t>
  </si>
  <si>
    <t>F3</t>
  </si>
  <si>
    <t>F4</t>
  </si>
  <si>
    <t>F8</t>
  </si>
  <si>
    <t>F7</t>
  </si>
  <si>
    <t>F10</t>
  </si>
  <si>
    <t>F9</t>
  </si>
  <si>
    <t>F25</t>
  </si>
  <si>
    <t>10</t>
  </si>
  <si>
    <t>Total</t>
  </si>
  <si>
    <t>C6</t>
  </si>
  <si>
    <t>TIME_PERIOD</t>
  </si>
  <si>
    <t>COMMENT_TS</t>
  </si>
  <si>
    <t>F2</t>
  </si>
  <si>
    <t>MIXED</t>
  </si>
  <si>
    <t>C10</t>
  </si>
  <si>
    <t>ACTIVITY</t>
  </si>
  <si>
    <t>ACTIVITY_TO</t>
  </si>
  <si>
    <t>CONSOLIDATION</t>
  </si>
  <si>
    <t>CURRENCY_DENOM</t>
  </si>
  <si>
    <t>CUST_BREAKDOWN</t>
  </si>
  <si>
    <t>EXPENDITURE</t>
  </si>
  <si>
    <t>MATURITY</t>
  </si>
  <si>
    <t>PRODUCT</t>
  </si>
  <si>
    <t>PRODUCT_TO</t>
  </si>
  <si>
    <t>VALUATION</t>
  </si>
  <si>
    <t>COLL_PERIOD</t>
  </si>
  <si>
    <t>CUST_BREAKDOWN_LB</t>
  </si>
  <si>
    <t>GFS_ECOFUNC</t>
  </si>
  <si>
    <t>GFS_TAXCAT</t>
  </si>
  <si>
    <t>OBS_EDP_WBB</t>
  </si>
  <si>
    <t>REF_YEAR_PRICE</t>
  </si>
  <si>
    <t/>
  </si>
  <si>
    <t>PRE_BREAK_VALUE</t>
  </si>
  <si>
    <t>DATA_COMP</t>
  </si>
  <si>
    <t>CURRENCY</t>
  </si>
  <si>
    <t>J10</t>
  </si>
  <si>
    <t>F12</t>
  </si>
  <si>
    <t>F13</t>
  </si>
  <si>
    <t>C13</t>
  </si>
  <si>
    <t>PENSION_FUNDTYPE</t>
  </si>
  <si>
    <t>S12PBI</t>
  </si>
  <si>
    <t>Total pension entitlements in social insurance = 100%</t>
  </si>
  <si>
    <t>Defined contributions schemes, private</t>
  </si>
  <si>
    <t>Defined benefit schemes, private</t>
  </si>
  <si>
    <t>Defined contributions schemes, general governement</t>
  </si>
  <si>
    <t>Defined benefit schemes, funded, general governement</t>
  </si>
  <si>
    <t>Defined benefit schemes, PAYG general government</t>
  </si>
  <si>
    <t>GEO</t>
  </si>
  <si>
    <t>Belgium</t>
  </si>
  <si>
    <t>Bulgaria</t>
  </si>
  <si>
    <t>Czechia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</si>
  <si>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</si>
  <si>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</si>
  <si>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</si>
  <si>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</si>
  <si>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</si>
  <si>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</si>
  <si>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</si>
  <si>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</si>
  <si>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</si>
  <si>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</si>
  <si>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</si>
  <si>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</si>
  <si>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</si>
  <si>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</si>
  <si>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</si>
  <si>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</si>
  <si>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</si>
  <si>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</si>
  <si>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</si>
  <si>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</si>
  <si>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</si>
  <si>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</si>
  <si>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</si>
  <si>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</si>
  <si>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Iceland</t>
  </si>
  <si>
    <t>Norway</t>
  </si>
  <si>
    <t>Switzerland</t>
  </si>
  <si>
    <t>Ctry</t>
  </si>
  <si>
    <t>AT</t>
  </si>
  <si>
    <t>BE</t>
  </si>
  <si>
    <t>BG</t>
  </si>
  <si>
    <t>CY</t>
  </si>
  <si>
    <t>CZ</t>
  </si>
  <si>
    <t>DE</t>
  </si>
  <si>
    <t>DK</t>
  </si>
  <si>
    <t>EE</t>
  </si>
  <si>
    <t>ES</t>
  </si>
  <si>
    <t>FI</t>
  </si>
  <si>
    <t>FR</t>
  </si>
  <si>
    <t>GR</t>
  </si>
  <si>
    <t>HR</t>
  </si>
  <si>
    <t>HU</t>
  </si>
  <si>
    <t>IE</t>
  </si>
  <si>
    <t>IT</t>
  </si>
  <si>
    <t>LV</t>
  </si>
  <si>
    <t>LT</t>
  </si>
  <si>
    <t>LU</t>
  </si>
  <si>
    <t>MT</t>
  </si>
  <si>
    <t>NL</t>
  </si>
  <si>
    <t>PL</t>
  </si>
  <si>
    <t>PT</t>
  </si>
  <si>
    <t>RO</t>
  </si>
  <si>
    <t>SE</t>
  </si>
  <si>
    <t>SI</t>
  </si>
  <si>
    <t>SK</t>
  </si>
  <si>
    <t>Non-EU</t>
  </si>
  <si>
    <t>CH</t>
  </si>
  <si>
    <t>NO</t>
  </si>
  <si>
    <t>IS</t>
  </si>
  <si>
    <t>VAL.V PENSIONS</t>
  </si>
  <si>
    <t xml:space="preserve">D </t>
  </si>
  <si>
    <t>TOTAL</t>
  </si>
  <si>
    <t>E+F+G</t>
  </si>
  <si>
    <t>CHECK V</t>
  </si>
  <si>
    <t>CHECK T</t>
  </si>
  <si>
    <t>Total private</t>
  </si>
  <si>
    <t>Private schemes</t>
  </si>
  <si>
    <t>Private schemes total</t>
  </si>
  <si>
    <t>&gt;90%</t>
  </si>
  <si>
    <t>&gt;10%</t>
  </si>
  <si>
    <t>VAL.H PENSIONS</t>
  </si>
  <si>
    <t>Total entitlements, % of GDP</t>
  </si>
  <si>
    <t>Private/funded entitlements, % of GDP</t>
  </si>
  <si>
    <t>Total entitlements, bn EUR</t>
  </si>
  <si>
    <t>Private/funded entitlements, bn EUR</t>
  </si>
  <si>
    <r>
      <t>Source:</t>
    </r>
    <r>
      <rPr>
        <sz val="9"/>
        <rFont val="Arial"/>
        <family val="2"/>
      </rPr>
      <t xml:space="preserve"> Eurostat (online data code: nasa_10_pens)</t>
    </r>
  </si>
  <si>
    <t>Table 1: Total pension entitlements in social insurance = 100%</t>
  </si>
  <si>
    <t>Table 2: Total pension entitlements overview</t>
  </si>
  <si>
    <t>Funded</t>
  </si>
  <si>
    <t>Not-funded</t>
  </si>
  <si>
    <t>S1PF</t>
  </si>
  <si>
    <t>S13PU</t>
  </si>
  <si>
    <t>G+H</t>
  </si>
  <si>
    <t>col</t>
  </si>
  <si>
    <t>C+D+E+F</t>
  </si>
  <si>
    <t>GDP</t>
  </si>
  <si>
    <t>Calculated</t>
  </si>
  <si>
    <t>CHECK</t>
  </si>
  <si>
    <t>Unfunded entitlements, % of GDP</t>
  </si>
  <si>
    <t>Unfunded entitlements, bn EUR</t>
  </si>
  <si>
    <t>&gt;400%</t>
  </si>
  <si>
    <t>&gt;200%</t>
  </si>
  <si>
    <t>&lt;200%</t>
  </si>
  <si>
    <t>:</t>
  </si>
  <si>
    <t>MSs</t>
  </si>
  <si>
    <t>Note: Data not available for Greece, Poland and Portugal</t>
  </si>
  <si>
    <t>Poland*</t>
  </si>
  <si>
    <t>Portugal*</t>
  </si>
  <si>
    <t>Greece*</t>
  </si>
  <si>
    <t>*Data not available</t>
  </si>
  <si>
    <t xml:space="preserve"> Household pension entitlements in social insurance in EU and EAA countries by end 2018 in % fo GDP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</si>
</sst>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_(&quot;XDR&quot;* #,##0.00_);_(&quot;XDR&quot;* \(#,##0.00\);_(&quot;XDR&quot;* &quot;-&quot;??_);_(@_)"/>
    <numFmt numFmtId="166" formatCode="_-* #,##0_-;\-* #,##0_-;_-* &quot;-&quot;??_-;_-@_-"/>
    <numFmt numFmtId="167" formatCode="_(* #,##0_);_(* \(#,##0\);_(* &quot;-&quot;??_);_(@_)"/>
    <numFmt numFmtId="168" formatCode="_(* #,##0.0_);_(* \(#,##0.0\);_(* &quot;-&quot;??_);_(@_)"/>
  </numFmts>
  <fonts count="23">
    <font>
      <sz val="10"/>
      <name val="Arial Narrow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u val="single"/>
      <sz val="8"/>
      <color indexed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</font>
    <font>
      <b/>
      <sz val="9"/>
      <color theme="1" tint="0.49998000264167786"/>
      <name val="Arial"/>
      <family val="2"/>
    </font>
    <font>
      <sz val="9"/>
      <color theme="1" tint="0.49998000264167786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8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4">
    <border>
      <left/>
      <right/>
      <top/>
      <bottom/>
      <diagonal/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/>
      <bottom/>
    </border>
    <border>
      <left style="hair">
        <color rgb="FFA6A6A6"/>
      </left>
      <right style="hair">
        <color rgb="FFA6A6A6"/>
      </right>
      <top style="hair">
        <color indexed="22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theme="0" tint="-0.4999699890613556"/>
      </left>
      <right/>
      <top/>
      <bottom/>
    </border>
    <border>
      <left style="hair">
        <color rgb="FFA6A6A6"/>
      </left>
      <right/>
      <top style="hair">
        <color indexed="22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hair">
        <color indexed="22"/>
      </top>
      <bottom style="thin">
        <color rgb="FF000000"/>
      </bottom>
    </border>
    <border>
      <left/>
      <right style="hair">
        <color rgb="FFA6A6A6"/>
      </right>
      <top style="hair">
        <color indexed="22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</borders>
  <cellStyleXfs count="1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>
      <alignment/>
      <protection locked="0"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" fillId="0" borderId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118">
    <xf numFmtId="0" fontId="0" fillId="0" borderId="0" xfId="0"/>
    <xf numFmtId="0" fontId="9" fillId="0" borderId="0" xfId="0" applyFont="1"/>
    <xf numFmtId="0" fontId="11" fillId="0" borderId="0" xfId="0" applyFont="1" applyAlignment="1">
      <alignment horizontal="left"/>
    </xf>
    <xf numFmtId="0" fontId="9" fillId="0" borderId="0" xfId="0" applyFont="1" applyBorder="1"/>
    <xf numFmtId="0" fontId="9" fillId="0" borderId="0" xfId="39" applyFont="1">
      <alignment/>
      <protection/>
    </xf>
    <xf numFmtId="49" fontId="9" fillId="0" borderId="0" xfId="39" applyNumberFormat="1" applyFont="1">
      <alignment/>
      <protection/>
    </xf>
    <xf numFmtId="0" fontId="9" fillId="2" borderId="0" xfId="39" applyFont="1" applyFill="1">
      <alignment/>
      <protection/>
    </xf>
    <xf numFmtId="49" fontId="9" fillId="2" borderId="0" xfId="39" applyNumberFormat="1" applyFont="1" applyFill="1">
      <alignment/>
      <protection/>
    </xf>
    <xf numFmtId="0" fontId="9" fillId="3" borderId="0" xfId="39" applyFont="1" applyFill="1">
      <alignment/>
      <protection/>
    </xf>
    <xf numFmtId="0" fontId="9" fillId="3" borderId="0" xfId="0" applyFont="1" applyFill="1" applyBorder="1"/>
    <xf numFmtId="0" fontId="9" fillId="2" borderId="0" xfId="0" applyFont="1" applyFill="1" applyBorder="1" applyAlignment="1">
      <alignment horizontal="left" vertical="top"/>
    </xf>
    <xf numFmtId="0" fontId="9" fillId="2" borderId="0" xfId="39" applyFont="1" applyFill="1" quotePrefix="1">
      <alignment/>
      <protection/>
    </xf>
    <xf numFmtId="0" fontId="12" fillId="0" borderId="0" xfId="21" applyFont="1">
      <alignment/>
      <protection/>
    </xf>
    <xf numFmtId="0" fontId="11" fillId="0" borderId="1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9" fillId="0" borderId="4" xfId="0" applyFont="1" applyBorder="1"/>
    <xf numFmtId="0" fontId="11" fillId="4" borderId="5" xfId="0" applyFont="1" applyFill="1" applyBorder="1" applyAlignment="1">
      <alignment horizontal="center" vertical="center" wrapText="1"/>
    </xf>
    <xf numFmtId="0" fontId="11" fillId="5" borderId="6" xfId="29" applyFont="1" applyFill="1" applyBorder="1" applyAlignment="1">
      <alignment horizontal="left" vertical="center"/>
      <protection/>
    </xf>
    <xf numFmtId="0" fontId="11" fillId="0" borderId="7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7" xfId="0" applyFont="1" applyFill="1" applyBorder="1" applyAlignment="1">
      <alignment/>
    </xf>
    <xf numFmtId="0" fontId="11" fillId="0" borderId="0" xfId="0" applyFont="1" applyBorder="1" applyAlignment="1">
      <alignment horizontal="left"/>
    </xf>
    <xf numFmtId="0" fontId="11" fillId="5" borderId="0" xfId="29" applyFont="1" applyFill="1" applyBorder="1" applyAlignment="1">
      <alignment horizontal="left" vertical="center"/>
      <protection/>
    </xf>
    <xf numFmtId="0" fontId="11" fillId="4" borderId="0" xfId="0" applyFont="1" applyFill="1" applyBorder="1" applyAlignment="1">
      <alignment horizontal="center" vertical="center" wrapText="1"/>
    </xf>
    <xf numFmtId="9" fontId="9" fillId="0" borderId="1" xfId="15" applyFont="1" applyFill="1" applyBorder="1" applyAlignment="1">
      <alignment horizontal="center" vertical="center"/>
    </xf>
    <xf numFmtId="9" fontId="9" fillId="0" borderId="2" xfId="15" applyFont="1" applyFill="1" applyBorder="1" applyAlignment="1">
      <alignment horizontal="center" vertical="center"/>
    </xf>
    <xf numFmtId="9" fontId="9" fillId="0" borderId="3" xfId="15" applyFont="1" applyFill="1" applyBorder="1" applyAlignment="1">
      <alignment horizontal="center" vertical="center"/>
    </xf>
    <xf numFmtId="9" fontId="9" fillId="0" borderId="11" xfId="15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left"/>
    </xf>
    <xf numFmtId="9" fontId="9" fillId="0" borderId="0" xfId="0" applyNumberFormat="1" applyFont="1"/>
    <xf numFmtId="0" fontId="9" fillId="0" borderId="0" xfId="0" applyFont="1" applyAlignment="1">
      <alignment vertical="top"/>
    </xf>
    <xf numFmtId="166" fontId="9" fillId="0" borderId="1" xfId="18" applyNumberFormat="1" applyFont="1" applyFill="1" applyBorder="1" applyAlignment="1">
      <alignment horizontal="center" vertical="center"/>
    </xf>
    <xf numFmtId="166" fontId="9" fillId="0" borderId="2" xfId="18" applyNumberFormat="1" applyFont="1" applyFill="1" applyBorder="1" applyAlignment="1">
      <alignment horizontal="center" vertical="center"/>
    </xf>
    <xf numFmtId="166" fontId="9" fillId="0" borderId="3" xfId="18" applyNumberFormat="1" applyFont="1" applyFill="1" applyBorder="1" applyAlignment="1">
      <alignment horizontal="center" vertical="center"/>
    </xf>
    <xf numFmtId="166" fontId="9" fillId="0" borderId="11" xfId="18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9" fillId="0" borderId="13" xfId="0" applyFont="1" applyBorder="1"/>
    <xf numFmtId="0" fontId="11" fillId="4" borderId="14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vertical="center"/>
    </xf>
    <xf numFmtId="9" fontId="9" fillId="0" borderId="0" xfId="15" applyFont="1" applyFill="1" applyBorder="1" applyAlignment="1">
      <alignment horizontal="center" vertical="center"/>
    </xf>
    <xf numFmtId="166" fontId="9" fillId="0" borderId="0" xfId="18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 vertical="center" wrapText="1"/>
    </xf>
    <xf numFmtId="9" fontId="9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Fill="1" applyBorder="1"/>
    <xf numFmtId="9" fontId="9" fillId="0" borderId="0" xfId="118" applyFont="1"/>
    <xf numFmtId="166" fontId="9" fillId="0" borderId="0" xfId="0" applyNumberFormat="1" applyFont="1"/>
    <xf numFmtId="166" fontId="9" fillId="0" borderId="1" xfId="18" applyNumberFormat="1" applyFont="1" applyFill="1" applyBorder="1" applyAlignment="1">
      <alignment horizontal="right" vertical="center"/>
    </xf>
    <xf numFmtId="166" fontId="9" fillId="0" borderId="2" xfId="18" applyNumberFormat="1" applyFont="1" applyFill="1" applyBorder="1" applyAlignment="1">
      <alignment horizontal="right" vertical="center"/>
    </xf>
    <xf numFmtId="166" fontId="9" fillId="0" borderId="3" xfId="18" applyNumberFormat="1" applyFont="1" applyFill="1" applyBorder="1" applyAlignment="1">
      <alignment horizontal="right" vertical="center"/>
    </xf>
    <xf numFmtId="166" fontId="9" fillId="0" borderId="11" xfId="18" applyNumberFormat="1" applyFont="1" applyFill="1" applyBorder="1" applyAlignment="1">
      <alignment horizontal="right" vertical="center"/>
    </xf>
    <xf numFmtId="9" fontId="11" fillId="0" borderId="0" xfId="0" applyNumberFormat="1" applyFont="1" applyFill="1" applyBorder="1" applyAlignment="1">
      <alignment vertical="center" wrapText="1"/>
    </xf>
    <xf numFmtId="168" fontId="9" fillId="0" borderId="0" xfId="18" applyNumberFormat="1" applyFont="1" applyFill="1" applyBorder="1" applyAlignment="1">
      <alignment/>
    </xf>
    <xf numFmtId="0" fontId="11" fillId="0" borderId="0" xfId="0" applyFont="1"/>
    <xf numFmtId="164" fontId="9" fillId="0" borderId="0" xfId="0" applyNumberFormat="1" applyFont="1" applyFill="1" applyBorder="1"/>
    <xf numFmtId="9" fontId="9" fillId="0" borderId="0" xfId="15" applyFont="1"/>
    <xf numFmtId="9" fontId="9" fillId="0" borderId="0" xfId="15" applyFont="1" applyFill="1" applyBorder="1"/>
    <xf numFmtId="0" fontId="11" fillId="4" borderId="14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 wrapText="1"/>
    </xf>
    <xf numFmtId="9" fontId="15" fillId="0" borderId="0" xfId="15" applyFont="1" applyFill="1" applyBorder="1" applyAlignment="1">
      <alignment horizontal="center" vertical="center"/>
    </xf>
    <xf numFmtId="9" fontId="15" fillId="0" borderId="1" xfId="15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9" fontId="11" fillId="0" borderId="0" xfId="0" applyNumberFormat="1" applyFont="1" applyFill="1" applyBorder="1" applyAlignment="1">
      <alignment/>
    </xf>
    <xf numFmtId="0" fontId="11" fillId="4" borderId="16" xfId="0" applyFont="1" applyFill="1" applyBorder="1" applyAlignment="1">
      <alignment horizontal="left" vertical="center"/>
    </xf>
    <xf numFmtId="9" fontId="15" fillId="0" borderId="2" xfId="15" applyFont="1" applyFill="1" applyBorder="1" applyAlignment="1">
      <alignment horizontal="center" vertical="center"/>
    </xf>
    <xf numFmtId="9" fontId="15" fillId="0" borderId="3" xfId="15" applyFont="1" applyFill="1" applyBorder="1" applyAlignment="1">
      <alignment horizontal="center" vertical="center"/>
    </xf>
    <xf numFmtId="9" fontId="15" fillId="0" borderId="11" xfId="15" applyFont="1" applyFill="1" applyBorder="1" applyAlignment="1">
      <alignment horizontal="center" vertical="center"/>
    </xf>
    <xf numFmtId="9" fontId="11" fillId="0" borderId="0" xfId="0" applyNumberFormat="1" applyFont="1"/>
    <xf numFmtId="0" fontId="9" fillId="0" borderId="0" xfId="29" applyFont="1" applyFill="1" applyBorder="1">
      <alignment/>
      <protection/>
    </xf>
    <xf numFmtId="0" fontId="9" fillId="0" borderId="0" xfId="29" applyFont="1">
      <alignment/>
      <protection/>
    </xf>
    <xf numFmtId="166" fontId="9" fillId="0" borderId="0" xfId="18" applyNumberFormat="1" applyFont="1"/>
    <xf numFmtId="0" fontId="11" fillId="0" borderId="0" xfId="29" applyFont="1">
      <alignment/>
      <protection/>
    </xf>
    <xf numFmtId="0" fontId="11" fillId="0" borderId="0" xfId="29" applyFont="1" applyFill="1" applyBorder="1">
      <alignment/>
      <protection/>
    </xf>
    <xf numFmtId="0" fontId="9" fillId="0" borderId="0" xfId="29" applyNumberFormat="1" applyFont="1">
      <alignment/>
      <protection/>
    </xf>
    <xf numFmtId="0" fontId="11" fillId="0" borderId="8" xfId="29" applyFont="1" applyBorder="1" applyAlignment="1">
      <alignment vertical="center"/>
      <protection/>
    </xf>
    <xf numFmtId="0" fontId="11" fillId="0" borderId="7" xfId="29" applyFont="1" applyBorder="1" applyAlignment="1">
      <alignment vertical="center"/>
      <protection/>
    </xf>
    <xf numFmtId="0" fontId="11" fillId="0" borderId="9" xfId="29" applyFont="1" applyBorder="1" applyAlignment="1">
      <alignment vertical="center"/>
      <protection/>
    </xf>
    <xf numFmtId="0" fontId="11" fillId="0" borderId="0" xfId="29" applyFont="1" applyFill="1" applyBorder="1" applyAlignment="1">
      <alignment vertical="center"/>
      <protection/>
    </xf>
    <xf numFmtId="165" fontId="9" fillId="0" borderId="0" xfId="16" applyFont="1"/>
    <xf numFmtId="0" fontId="9" fillId="0" borderId="0" xfId="29" applyFont="1" applyBorder="1" applyAlignment="1">
      <alignment vertical="center"/>
      <protection/>
    </xf>
    <xf numFmtId="166" fontId="9" fillId="0" borderId="0" xfId="29" applyNumberFormat="1" applyFont="1">
      <alignment/>
      <protection/>
    </xf>
    <xf numFmtId="0" fontId="9" fillId="0" borderId="0" xfId="0" applyFont="1" applyAlignment="1">
      <alignment/>
    </xf>
    <xf numFmtId="0" fontId="11" fillId="4" borderId="16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4" borderId="16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1" fillId="4" borderId="0" xfId="29" applyFont="1" applyFill="1" applyBorder="1" applyAlignment="1">
      <alignment horizontal="center" vertical="center"/>
      <protection/>
    </xf>
    <xf numFmtId="0" fontId="9" fillId="0" borderId="0" xfId="29" applyFont="1" applyBorder="1" applyAlignment="1">
      <alignment vertical="center"/>
      <protection/>
    </xf>
    <xf numFmtId="0" fontId="9" fillId="0" borderId="0" xfId="0" applyFont="1" applyAlignment="1">
      <alignment/>
    </xf>
    <xf numFmtId="0" fontId="11" fillId="4" borderId="14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vertical="center"/>
    </xf>
    <xf numFmtId="9" fontId="15" fillId="0" borderId="21" xfId="15" applyFont="1" applyFill="1" applyBorder="1" applyAlignment="1">
      <alignment horizontal="center" vertical="center"/>
    </xf>
    <xf numFmtId="167" fontId="9" fillId="0" borderId="20" xfId="18" applyNumberFormat="1" applyFont="1" applyFill="1" applyBorder="1" applyAlignment="1">
      <alignment horizontal="right"/>
    </xf>
    <xf numFmtId="167" fontId="9" fillId="0" borderId="8" xfId="18" applyNumberFormat="1" applyFont="1" applyFill="1" applyBorder="1" applyAlignment="1">
      <alignment horizontal="right"/>
    </xf>
    <xf numFmtId="0" fontId="11" fillId="0" borderId="22" xfId="0" applyFont="1" applyFill="1" applyBorder="1" applyAlignment="1">
      <alignment vertical="center"/>
    </xf>
    <xf numFmtId="9" fontId="15" fillId="0" borderId="23" xfId="15" applyFont="1" applyFill="1" applyBorder="1" applyAlignment="1">
      <alignment horizontal="center" vertical="center"/>
    </xf>
    <xf numFmtId="167" fontId="9" fillId="0" borderId="22" xfId="18" applyNumberFormat="1" applyFont="1" applyFill="1" applyBorder="1" applyAlignment="1">
      <alignment horizontal="right"/>
    </xf>
    <xf numFmtId="9" fontId="15" fillId="0" borderId="4" xfId="15" applyFont="1" applyFill="1" applyBorder="1" applyAlignment="1">
      <alignment horizontal="center" vertical="center"/>
    </xf>
    <xf numFmtId="167" fontId="9" fillId="0" borderId="0" xfId="18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</cellXfs>
  <cellStyles count="10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 2" xfId="20"/>
    <cellStyle name="Normal 10" xfId="21"/>
    <cellStyle name="Normal 10 2" xfId="22"/>
    <cellStyle name="Normal 10 2 2" xfId="23"/>
    <cellStyle name="Normal 10 2 2 2" xfId="24"/>
    <cellStyle name="Normal 10 2 3" xfId="25"/>
    <cellStyle name="Normal 10 3" xfId="26"/>
    <cellStyle name="Normal 10 3 2" xfId="27"/>
    <cellStyle name="Normal 10 4" xfId="28"/>
    <cellStyle name="Normal 11" xfId="29"/>
    <cellStyle name="Normal 11 2" xfId="30"/>
    <cellStyle name="Normal 11 2 2" xfId="31"/>
    <cellStyle name="Normal 11 3" xfId="32"/>
    <cellStyle name="Normal 12" xfId="33"/>
    <cellStyle name="Normal 12 2" xfId="34"/>
    <cellStyle name="Normal 13" xfId="35"/>
    <cellStyle name="Normal 14" xfId="36"/>
    <cellStyle name="Normal 15" xfId="37"/>
    <cellStyle name="Normal 16" xfId="38"/>
    <cellStyle name="Normal 17" xfId="39"/>
    <cellStyle name="Normal 2" xfId="40"/>
    <cellStyle name="Normal 2 2" xfId="41"/>
    <cellStyle name="Normal 2 3" xfId="42"/>
    <cellStyle name="Normal 2 3 2" xfId="43"/>
    <cellStyle name="Normal 2_STO" xfId="44"/>
    <cellStyle name="Normal 3" xfId="45"/>
    <cellStyle name="Normal 3 2" xfId="46"/>
    <cellStyle name="Normal 3 2 2" xfId="47"/>
    <cellStyle name="Normal 3 2 2 2" xfId="48"/>
    <cellStyle name="Normal 3 2 3" xfId="49"/>
    <cellStyle name="Normal 3 3" xfId="50"/>
    <cellStyle name="Normal 3 3 2" xfId="51"/>
    <cellStyle name="Normal 3 3 3" xfId="52"/>
    <cellStyle name="Normal 3 4" xfId="53"/>
    <cellStyle name="Normal 3 5" xfId="54"/>
    <cellStyle name="Normal 4" xfId="55"/>
    <cellStyle name="Normal 4 2" xfId="56"/>
    <cellStyle name="Normal 4 2 2" xfId="57"/>
    <cellStyle name="Normal 4 2 3" xfId="58"/>
    <cellStyle name="Normal 4 3" xfId="59"/>
    <cellStyle name="Normal 4 3 2" xfId="60"/>
    <cellStyle name="Normal 4 3 3" xfId="61"/>
    <cellStyle name="Normal 4 4" xfId="62"/>
    <cellStyle name="Normal 4 5" xfId="63"/>
    <cellStyle name="Normal 5" xfId="64"/>
    <cellStyle name="Normal 5 2" xfId="65"/>
    <cellStyle name="Normal 5 3" xfId="66"/>
    <cellStyle name="Normal 6" xfId="67"/>
    <cellStyle name="Normal 6 2" xfId="68"/>
    <cellStyle name="Normal 6 2 2" xfId="69"/>
    <cellStyle name="Normal 6 3" xfId="70"/>
    <cellStyle name="Normal 7" xfId="71"/>
    <cellStyle name="Normal 7 2" xfId="72"/>
    <cellStyle name="Normal 7 2 2" xfId="73"/>
    <cellStyle name="Normal 7 2 2 2" xfId="74"/>
    <cellStyle name="Normal 7 2 3" xfId="75"/>
    <cellStyle name="Normal 7 3" xfId="76"/>
    <cellStyle name="Normal 7 3 2" xfId="77"/>
    <cellStyle name="Normal 7 4" xfId="78"/>
    <cellStyle name="Normal 7 5" xfId="79"/>
    <cellStyle name="Normal 7 5 2" xfId="80"/>
    <cellStyle name="Normal 8" xfId="81"/>
    <cellStyle name="Normal 8 2" xfId="82"/>
    <cellStyle name="Normal 8 2 2" xfId="83"/>
    <cellStyle name="Normal 8 2 2 2" xfId="84"/>
    <cellStyle name="Normal 8 2 3" xfId="85"/>
    <cellStyle name="Normal 8 3" xfId="86"/>
    <cellStyle name="Normal 8 3 2" xfId="87"/>
    <cellStyle name="Normal 8 4" xfId="88"/>
    <cellStyle name="Normal 9" xfId="89"/>
    <cellStyle name="Normal 9 2" xfId="90"/>
    <cellStyle name="Normal 9 2 2" xfId="91"/>
    <cellStyle name="Normal 9 2 2 2" xfId="92"/>
    <cellStyle name="Normal 9 2 3" xfId="93"/>
    <cellStyle name="Normal 9 3" xfId="94"/>
    <cellStyle name="Normal 9 3 2" xfId="95"/>
    <cellStyle name="Normal 9 4" xfId="96"/>
    <cellStyle name="Style 1" xfId="97"/>
    <cellStyle name="Normálna 2" xfId="98"/>
    <cellStyle name="Normal 18" xfId="99"/>
    <cellStyle name="Normal 10 2 2_SDMX-NA_SEC_T0800_V1.2a_Sample1" xfId="100"/>
    <cellStyle name="Normal 10 2_SDMX-NA_SEC_T0800_V1.2a_Sample1" xfId="101"/>
    <cellStyle name="Normal 10 3_SDMX-NA_SEC_T0800_V1.2a_Sample1" xfId="102"/>
    <cellStyle name="Normal 10_SDMX-NA_SEC_T0800_V1.2a_Sample1" xfId="103"/>
    <cellStyle name="Normal 11 4" xfId="104"/>
    <cellStyle name="Normal 7 2 2_SDMX-NA_SEC_T0800_V1.2a_Sample1" xfId="105"/>
    <cellStyle name="Normal 7 2_SDMX-NA_SEC_T0800_V1.2a_Sample1" xfId="106"/>
    <cellStyle name="Normal 7 3_SDMX-NA_SEC_T0800_V1.2a_Sample1" xfId="107"/>
    <cellStyle name="Normal 7_SDMX-NA_SEC_T0800_V1.2a_Sample1" xfId="108"/>
    <cellStyle name="Normal 8 2 2_SDMX-NA_SEC_T0800_V1.2a_Sample1" xfId="109"/>
    <cellStyle name="Normal 8 2_SDMX-NA_SEC_T0800_V1.2a_Sample1" xfId="110"/>
    <cellStyle name="Normal 8 3_SDMX-NA_SEC_T0800_V1.2a_Sample1" xfId="111"/>
    <cellStyle name="Normal 8_SDMX-NA_SEC_T0800_V1.2a_Sample1" xfId="112"/>
    <cellStyle name="Normal 9 2 2_SDMX-NA_SEC_T0800_V1.2a_Sample1" xfId="113"/>
    <cellStyle name="Normal 9 2_SDMX-NA_SEC_T0800_V1.2a_Sample1" xfId="114"/>
    <cellStyle name="Normal 9 3_SDMX-NA_SEC_T0800_V1.2a_Sample1" xfId="115"/>
    <cellStyle name="Normal 9_SDMX-NA_SEC_T0800_V1.2a_Sample1" xfId="116"/>
    <cellStyle name="Normal 19" xfId="117"/>
    <cellStyle name="Percent 2" xfId="118"/>
    <cellStyle name="Normal 18 2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Household pension entitlements in social insurance in EU and EAA countries by end 2018 in % fo GDP</a:t>
            </a:r>
          </a:p>
        </c:rich>
      </c:tx>
      <c:layout>
        <c:manualLayout>
          <c:xMode val="edge"/>
          <c:yMode val="edge"/>
          <c:x val="0.0092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125"/>
          <c:w val="0.97075"/>
          <c:h val="0.696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1'!$Y$2</c:f>
              <c:strCache>
                <c:ptCount val="1"/>
                <c:pt idx="0">
                  <c:v>Private/funded entitlements, % of GDP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1'!$W$3:$W$30</c:f>
              <c:strCache/>
            </c:strRef>
          </c:cat>
          <c:val>
            <c:numRef>
              <c:f>'Figure 1'!$Y$3:$Y$30</c:f>
              <c:numCache/>
            </c:numRef>
          </c:val>
        </c:ser>
        <c:ser>
          <c:idx val="2"/>
          <c:order val="1"/>
          <c:tx>
            <c:strRef>
              <c:f>'Figure 1'!$Z$2</c:f>
              <c:strCache>
                <c:ptCount val="1"/>
                <c:pt idx="0">
                  <c:v>Unfunded entitlements, % of GDP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1'!$W$3:$W$30</c:f>
              <c:strCache/>
            </c:strRef>
          </c:cat>
          <c:val>
            <c:numRef>
              <c:f>'Figure 1'!$Z$3:$Z$30</c:f>
              <c:numCache/>
            </c:numRef>
          </c:val>
        </c:ser>
        <c:overlap val="100"/>
        <c:axId val="53592569"/>
        <c:axId val="12571074"/>
      </c:barChart>
      <c:lineChart>
        <c:grouping val="standard"/>
        <c:varyColors val="0"/>
        <c:ser>
          <c:idx val="0"/>
          <c:order val="2"/>
          <c:tx>
            <c:strRef>
              <c:f>'Figure 1'!$X$2</c:f>
              <c:strCache>
                <c:ptCount val="1"/>
                <c:pt idx="0">
                  <c:v>Total entitlements, % of GDP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1'!$W$3:$W$30</c:f>
              <c:strCache/>
            </c:strRef>
          </c:cat>
          <c:val>
            <c:numRef>
              <c:f>'Figure 1'!$X$3:$X$30</c:f>
              <c:numCache/>
            </c:numRef>
          </c:val>
          <c:smooth val="0"/>
        </c:ser>
        <c:axId val="53592569"/>
        <c:axId val="12571074"/>
      </c:lineChart>
      <c:catAx>
        <c:axId val="53592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71074"/>
        <c:crosses val="autoZero"/>
        <c:auto val="1"/>
        <c:lblOffset val="100"/>
        <c:noMultiLvlLbl val="0"/>
      </c:catAx>
      <c:valAx>
        <c:axId val="1257107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359256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05"/>
          <c:y val="0.83925"/>
          <c:w val="0.69475"/>
          <c:h val="0.03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8674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endParaRPr lang="en-GB" sz="1200">
            <a:latin typeface="Arial" panose="020B0604020202020204" pitchFamily="34" charset="0"/>
          </a:endParaRPr>
        </a:p>
        <a:p>
          <a:r>
            <a:rPr lang="en-GB" sz="1200">
              <a:latin typeface="Arial" panose="020B0604020202020204" pitchFamily="34" charset="0"/>
            </a:rPr>
            <a:t>Note: Data not available for Greece, Poland and Portugal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nasa_10_pens)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95250</xdr:colOff>
      <xdr:row>8</xdr:row>
      <xdr:rowOff>95250</xdr:rowOff>
    </xdr:from>
    <xdr:to>
      <xdr:col>52</xdr:col>
      <xdr:colOff>352425</xdr:colOff>
      <xdr:row>49</xdr:row>
      <xdr:rowOff>19050</xdr:rowOff>
    </xdr:to>
    <xdr:graphicFrame macro="">
      <xdr:nvGraphicFramePr>
        <xdr:cNvPr id="3" name="Chart 2"/>
        <xdr:cNvGraphicFramePr/>
      </xdr:nvGraphicFramePr>
      <xdr:xfrm>
        <a:off x="20364450" y="2352675"/>
        <a:ext cx="9525000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MP\BALAN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untries"/>
      <sheetName val="Products"/>
      <sheetName val="aggregates"/>
      <sheetName val="engl speak"/>
      <sheetName val="engl synth"/>
      <sheetName val="French speak"/>
      <sheetName val="French synth"/>
      <sheetName val="German speak"/>
      <sheetName val="German synth"/>
      <sheetName val="DIALOG0"/>
      <sheetName val="Dialog1"/>
      <sheetName val="Dialog1a"/>
      <sheetName val="Dialog1b"/>
      <sheetName val="Dialog2"/>
      <sheetName val="Dialog2s"/>
      <sheetName val="Macr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2 Economy and finan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C84B96"/>
      </a:accent1>
      <a:accent2>
        <a:srgbClr val="286EB4"/>
      </a:accent2>
      <a:accent3>
        <a:srgbClr val="B9C31E"/>
      </a:accent3>
      <a:accent4>
        <a:srgbClr val="32AFAF"/>
      </a:accent4>
      <a:accent5>
        <a:srgbClr val="D73C41"/>
      </a:accent5>
      <a:accent6>
        <a:srgbClr val="00A5E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N39"/>
  <sheetViews>
    <sheetView showGridLines="0" workbookViewId="0" topLeftCell="A1">
      <selection activeCell="B2" sqref="B2:H39"/>
    </sheetView>
  </sheetViews>
  <sheetFormatPr defaultColWidth="9.33203125" defaultRowHeight="12.75" outlineLevelCol="1"/>
  <cols>
    <col min="1" max="1" width="9.33203125" style="2" customWidth="1"/>
    <col min="2" max="2" width="13.5" style="2" customWidth="1"/>
    <col min="3" max="4" width="15" style="1" hidden="1" customWidth="1" outlineLevel="1"/>
    <col min="5" max="5" width="18.66015625" style="1" customWidth="1" collapsed="1"/>
    <col min="6" max="6" width="18.66015625" style="1" customWidth="1"/>
    <col min="7" max="8" width="19.66015625" style="1" customWidth="1"/>
    <col min="9" max="11" width="9.33203125" style="1" customWidth="1"/>
    <col min="12" max="12" width="9.33203125" style="46" customWidth="1"/>
    <col min="13" max="13" width="9.33203125" style="45" customWidth="1"/>
    <col min="14" max="14" width="10" style="46" customWidth="1"/>
    <col min="15" max="15" width="8.83203125" style="46" customWidth="1"/>
    <col min="16" max="17" width="18.16015625" style="46" customWidth="1"/>
    <col min="18" max="18" width="18.16015625" style="46" customWidth="1" collapsed="1"/>
    <col min="19" max="21" width="18.16015625" style="46" customWidth="1"/>
    <col min="22" max="22" width="9.33203125" style="46" customWidth="1"/>
    <col min="23" max="23" width="13" style="46" customWidth="1"/>
    <col min="24" max="24" width="13.33203125" style="46" customWidth="1"/>
    <col min="25" max="25" width="15" style="46" customWidth="1"/>
    <col min="26" max="26" width="13.33203125" style="46" customWidth="1"/>
    <col min="27" max="27" width="13.66015625" style="46" customWidth="1"/>
    <col min="28" max="28" width="15.33203125" style="46" customWidth="1"/>
    <col min="29" max="29" width="13.33203125" style="46" customWidth="1"/>
    <col min="30" max="40" width="9.33203125" style="46" customWidth="1"/>
    <col min="41" max="16384" width="9.33203125" style="1" customWidth="1"/>
  </cols>
  <sheetData>
    <row r="1" spans="2:8" ht="12.75">
      <c r="B1" s="24"/>
      <c r="C1" s="3"/>
      <c r="D1" s="3"/>
      <c r="E1" s="3"/>
      <c r="F1" s="3"/>
      <c r="G1" s="3"/>
      <c r="H1" s="3"/>
    </row>
    <row r="2" spans="2:23" ht="15.75">
      <c r="B2" s="117" t="s">
        <v>187</v>
      </c>
      <c r="C2" s="117"/>
      <c r="D2" s="117"/>
      <c r="E2" s="117"/>
      <c r="F2" s="117"/>
      <c r="G2" s="117"/>
      <c r="H2" s="117"/>
      <c r="W2" s="47"/>
    </row>
    <row r="3" ht="12.75">
      <c r="W3" s="47"/>
    </row>
    <row r="4" spans="2:40" ht="12.75">
      <c r="B4" s="1"/>
      <c r="J4" s="1" t="s">
        <v>179</v>
      </c>
      <c r="K4" s="1">
        <f>COUNTIF(H6:H32,"&gt;90")</f>
        <v>11</v>
      </c>
      <c r="O4" s="69"/>
      <c r="P4" s="74"/>
      <c r="Q4" s="74"/>
      <c r="R4" s="74"/>
      <c r="S4" s="74"/>
      <c r="T4" s="74"/>
      <c r="U4" s="74"/>
      <c r="W4" s="70"/>
      <c r="X4" s="70"/>
      <c r="Y4" s="70"/>
      <c r="Z4" s="70"/>
      <c r="AA4" s="70"/>
      <c r="AB4" s="70"/>
      <c r="AC4" s="70"/>
      <c r="AE4" s="70"/>
      <c r="AF4" s="70"/>
      <c r="AG4" s="70"/>
      <c r="AH4" s="70"/>
      <c r="AI4" s="70"/>
      <c r="AJ4" s="70"/>
      <c r="AK4" s="70"/>
      <c r="AL4" s="70"/>
      <c r="AM4" s="70"/>
      <c r="AN4" s="70"/>
    </row>
    <row r="5" spans="2:29" ht="57.75" customHeight="1">
      <c r="B5" s="95"/>
      <c r="C5" s="106" t="s">
        <v>102</v>
      </c>
      <c r="D5" s="106" t="s">
        <v>103</v>
      </c>
      <c r="E5" s="107" t="s">
        <v>178</v>
      </c>
      <c r="F5" s="107" t="s">
        <v>104</v>
      </c>
      <c r="G5" s="107" t="s">
        <v>105</v>
      </c>
      <c r="H5" s="107" t="s">
        <v>106</v>
      </c>
      <c r="I5" s="3"/>
      <c r="J5" s="33" t="s">
        <v>180</v>
      </c>
      <c r="K5" s="33">
        <f>COUNTIF(E6:E32,"&gt;10")</f>
        <v>4</v>
      </c>
      <c r="O5" s="47"/>
      <c r="P5" s="71"/>
      <c r="Q5" s="71"/>
      <c r="R5" s="48"/>
      <c r="S5" s="48"/>
      <c r="T5" s="48"/>
      <c r="U5" s="48"/>
      <c r="W5" s="47"/>
      <c r="X5" s="48"/>
      <c r="Y5" s="48"/>
      <c r="Z5" s="48"/>
      <c r="AA5" s="48"/>
      <c r="AB5" s="48"/>
      <c r="AC5" s="48"/>
    </row>
    <row r="6" spans="1:29" ht="12.75">
      <c r="A6" s="24"/>
      <c r="B6" s="108" t="s">
        <v>108</v>
      </c>
      <c r="C6" s="109" t="str">
        <f>_xlfn.IFERROR(IF('2018'!C6/'2018'!$L6=0,"",'2018'!C6/'2018'!$L6),"")</f>
        <v/>
      </c>
      <c r="D6" s="109">
        <f>_xlfn.IFERROR(IF('2018'!D6/'2018'!$L6=0,"",'2018'!D6/'2018'!$L6),"")</f>
        <v>0.06894884113093998</v>
      </c>
      <c r="E6" s="110">
        <f>_xlfn.IFERROR(IF('2018'!E6/'2018'!$L6=0,":",'2018'!E6/'2018'!$L6)*100,":")</f>
        <v>6.8948841130939975</v>
      </c>
      <c r="F6" s="110" t="str">
        <f>_xlfn.IFERROR(IF('2018'!F6/'2018'!$L6=0,":",'2018'!F6/'2018'!$L6)*100,":")</f>
        <v>:</v>
      </c>
      <c r="G6" s="110">
        <f>_xlfn.IFERROR(IF('2018'!J6/'2018'!$L6=0,":",'2018'!J6/'2018'!$L6)*100,":")</f>
        <v>16.22850967627073</v>
      </c>
      <c r="H6" s="110">
        <f>_xlfn.IFERROR(IF('2018'!K6/'2018'!$L6=0,":",'2018'!K6/'2018'!$L6)*100,":")</f>
        <v>76.87660621063527</v>
      </c>
      <c r="I6" s="3"/>
      <c r="L6" s="60">
        <f>SUM(E6:H6)</f>
        <v>100</v>
      </c>
      <c r="M6" s="75"/>
      <c r="N6" s="49"/>
      <c r="O6" s="59"/>
      <c r="P6" s="72"/>
      <c r="Q6" s="72"/>
      <c r="R6" s="43"/>
      <c r="S6" s="43"/>
      <c r="T6" s="43"/>
      <c r="U6" s="43"/>
      <c r="W6" s="42"/>
      <c r="X6" s="44"/>
      <c r="Y6" s="44"/>
      <c r="Z6" s="44"/>
      <c r="AA6" s="44"/>
      <c r="AB6" s="44"/>
      <c r="AC6" s="44"/>
    </row>
    <row r="7" spans="1:29" ht="12.75">
      <c r="A7" s="24"/>
      <c r="B7" s="20" t="s">
        <v>109</v>
      </c>
      <c r="C7" s="77">
        <f>_xlfn.IFERROR(IF('2018'!C7/'2018'!$L7=0,"",'2018'!C7/'2018'!$L7),"")</f>
        <v>0.06824637770012029</v>
      </c>
      <c r="D7" s="77" t="str">
        <f>_xlfn.IFERROR(IF('2018'!D7/'2018'!$L7=0,"",'2018'!D7/'2018'!$L7),"")</f>
        <v/>
      </c>
      <c r="E7" s="111">
        <f>_xlfn.IFERROR(IF('2018'!E7/'2018'!$L7=0,":",'2018'!E7/'2018'!$L7)*100,":")</f>
        <v>6.824637770012029</v>
      </c>
      <c r="F7" s="111" t="str">
        <f>_xlfn.IFERROR(IF('2018'!F7/'2018'!$L7=0,":",'2018'!F7/'2018'!$L7)*100,":")</f>
        <v>:</v>
      </c>
      <c r="G7" s="111" t="str">
        <f>_xlfn.IFERROR(IF('2018'!J7/'2018'!$L7=0,":",'2018'!J7/'2018'!$L7)*100,":")</f>
        <v>:</v>
      </c>
      <c r="H7" s="111">
        <f>_xlfn.IFERROR(IF('2018'!K7/'2018'!$L7=0,":",'2018'!K7/'2018'!$L7)*100,":")</f>
        <v>93.17536222998746</v>
      </c>
      <c r="I7" s="3"/>
      <c r="L7" s="60">
        <f aca="true" t="shared" si="0" ref="L7:L36">SUM(E7:H7)</f>
        <v>99.99999999999949</v>
      </c>
      <c r="M7" s="75"/>
      <c r="N7" s="49"/>
      <c r="O7" s="42"/>
      <c r="P7" s="72"/>
      <c r="Q7" s="72"/>
      <c r="R7" s="43"/>
      <c r="S7" s="43"/>
      <c r="T7" s="43"/>
      <c r="U7" s="43"/>
      <c r="W7" s="42"/>
      <c r="X7" s="44"/>
      <c r="Y7" s="44"/>
      <c r="Z7" s="44"/>
      <c r="AA7" s="44"/>
      <c r="AB7" s="44"/>
      <c r="AC7" s="44"/>
    </row>
    <row r="8" spans="1:29" ht="12.75">
      <c r="A8" s="24"/>
      <c r="B8" s="20" t="s">
        <v>110</v>
      </c>
      <c r="C8" s="77">
        <f>_xlfn.IFERROR(IF('2018'!C8/'2018'!$L8=0,"",'2018'!C8/'2018'!$L8),"")</f>
        <v>0.030483019549801725</v>
      </c>
      <c r="D8" s="77" t="str">
        <f>_xlfn.IFERROR(IF('2018'!D8/'2018'!$L8=0,"",'2018'!D8/'2018'!$L8),"")</f>
        <v/>
      </c>
      <c r="E8" s="111">
        <f>_xlfn.IFERROR(IF('2018'!E8/'2018'!$L8=0,":",'2018'!E8/'2018'!$L8)*100,":")</f>
        <v>3.0483019549801726</v>
      </c>
      <c r="F8" s="111" t="str">
        <f>_xlfn.IFERROR(IF('2018'!F8/'2018'!$L8=0,":",'2018'!F8/'2018'!$L8)*100,":")</f>
        <v>:</v>
      </c>
      <c r="G8" s="111" t="str">
        <f>_xlfn.IFERROR(IF('2018'!J8/'2018'!$L8=0,":",'2018'!J8/'2018'!$L8)*100,":")</f>
        <v>:</v>
      </c>
      <c r="H8" s="111">
        <f>_xlfn.IFERROR(IF('2018'!K8/'2018'!$L8=0,":",'2018'!K8/'2018'!$L8)*100,":")</f>
        <v>96.95169804501987</v>
      </c>
      <c r="I8" s="3"/>
      <c r="L8" s="60">
        <f t="shared" si="0"/>
        <v>100.00000000000004</v>
      </c>
      <c r="M8" s="75"/>
      <c r="N8" s="49"/>
      <c r="O8" s="42"/>
      <c r="P8" s="72"/>
      <c r="Q8" s="72"/>
      <c r="R8" s="43"/>
      <c r="S8" s="43"/>
      <c r="T8" s="43"/>
      <c r="U8" s="43"/>
      <c r="W8" s="42"/>
      <c r="X8" s="44"/>
      <c r="Y8" s="44"/>
      <c r="Z8" s="44"/>
      <c r="AA8" s="44"/>
      <c r="AB8" s="44"/>
      <c r="AC8" s="44"/>
    </row>
    <row r="9" spans="1:29" ht="12.75">
      <c r="A9" s="24"/>
      <c r="B9" s="20" t="s">
        <v>111</v>
      </c>
      <c r="C9" s="77">
        <f>_xlfn.IFERROR(IF('2018'!C9/'2018'!$L9=0,"",'2018'!C9/'2018'!$L9),"")</f>
        <v>0.6424894872360606</v>
      </c>
      <c r="D9" s="77">
        <f>_xlfn.IFERROR(IF('2018'!D9/'2018'!$L9=0,"",'2018'!D9/'2018'!$L9),"")</f>
        <v>0.016888265699924878</v>
      </c>
      <c r="E9" s="111">
        <f>_xlfn.IFERROR(IF('2018'!E9/'2018'!$L9=0,":",'2018'!E9/'2018'!$L9)*100,":")</f>
        <v>65.9377752935985</v>
      </c>
      <c r="F9" s="111" t="str">
        <f>_xlfn.IFERROR(IF('2018'!F9/'2018'!$L9=0,":",'2018'!F9/'2018'!$L9)*100,":")</f>
        <v>:</v>
      </c>
      <c r="G9" s="111">
        <f>_xlfn.IFERROR(IF('2018'!J9/'2018'!$L9=0,":",'2018'!J9/'2018'!$L9)*100,":")</f>
        <v>31.00388073590005</v>
      </c>
      <c r="H9" s="111">
        <f>_xlfn.IFERROR(IF('2018'!K9/'2018'!$L9=0,":",'2018'!K9/'2018'!$L9)*100,":")</f>
        <v>3.0583439705014603</v>
      </c>
      <c r="I9" s="3"/>
      <c r="L9" s="60">
        <f t="shared" si="0"/>
        <v>100.00000000000001</v>
      </c>
      <c r="M9" s="75"/>
      <c r="N9" s="49"/>
      <c r="O9" s="42"/>
      <c r="P9" s="72"/>
      <c r="Q9" s="72"/>
      <c r="R9" s="43"/>
      <c r="S9" s="43"/>
      <c r="T9" s="43"/>
      <c r="U9" s="43"/>
      <c r="W9" s="42"/>
      <c r="X9" s="44"/>
      <c r="Y9" s="44"/>
      <c r="Z9" s="44"/>
      <c r="AA9" s="44"/>
      <c r="AB9" s="44"/>
      <c r="AC9" s="44"/>
    </row>
    <row r="10" spans="1:29" ht="12.75">
      <c r="A10" s="24"/>
      <c r="B10" s="20" t="s">
        <v>112</v>
      </c>
      <c r="C10" s="77" t="str">
        <f>_xlfn.IFERROR(IF('2018'!C10/'2018'!$L10=0,"",'2018'!C10/'2018'!$L10),"")</f>
        <v/>
      </c>
      <c r="D10" s="77">
        <f>_xlfn.IFERROR(IF('2018'!D10/'2018'!$L10=0,"",'2018'!D10/'2018'!$L10),"")</f>
        <v>0.06604311987595336</v>
      </c>
      <c r="E10" s="111">
        <f>_xlfn.IFERROR(IF('2018'!E10/'2018'!$L10=0,":",'2018'!E10/'2018'!$L10)*100,":")</f>
        <v>6.604311987595336</v>
      </c>
      <c r="F10" s="111" t="str">
        <f>_xlfn.IFERROR(IF('2018'!F10/'2018'!$L10=0,":",'2018'!F10/'2018'!$L10)*100,":")</f>
        <v>:</v>
      </c>
      <c r="G10" s="111">
        <f>_xlfn.IFERROR(IF('2018'!J10/'2018'!$L10=0,":",'2018'!J10/'2018'!$L10)*100,":")</f>
        <v>14.863673843253544</v>
      </c>
      <c r="H10" s="111">
        <f>_xlfn.IFERROR(IF('2018'!K10/'2018'!$L10=0,":",'2018'!K10/'2018'!$L10)*100,":")</f>
        <v>78.53201416915113</v>
      </c>
      <c r="I10" s="3"/>
      <c r="L10" s="60">
        <f t="shared" si="0"/>
        <v>100</v>
      </c>
      <c r="M10" s="75"/>
      <c r="N10" s="49"/>
      <c r="O10" s="42"/>
      <c r="P10" s="72"/>
      <c r="Q10" s="72"/>
      <c r="R10" s="43"/>
      <c r="S10" s="43"/>
      <c r="T10" s="43"/>
      <c r="U10" s="43"/>
      <c r="W10" s="42"/>
      <c r="X10" s="44"/>
      <c r="Y10" s="44"/>
      <c r="Z10" s="44"/>
      <c r="AA10" s="44"/>
      <c r="AB10" s="44"/>
      <c r="AC10" s="44"/>
    </row>
    <row r="11" spans="1:29" ht="12.75">
      <c r="A11" s="24"/>
      <c r="B11" s="20" t="s">
        <v>113</v>
      </c>
      <c r="C11" s="77">
        <f>_xlfn.IFERROR(IF('2018'!C11/'2018'!$L11=0,"",'2018'!C11/'2018'!$L11),"")</f>
        <v>0.0410625629018878</v>
      </c>
      <c r="D11" s="77" t="str">
        <f>_xlfn.IFERROR(IF('2018'!D11/'2018'!$L11=0,"",'2018'!D11/'2018'!$L11),"")</f>
        <v/>
      </c>
      <c r="E11" s="111">
        <f>_xlfn.IFERROR(IF('2018'!E11/'2018'!$L11=0,":",'2018'!E11/'2018'!$L11)*100,":")</f>
        <v>4.10625629018878</v>
      </c>
      <c r="F11" s="111" t="str">
        <f>_xlfn.IFERROR(IF('2018'!F11/'2018'!$L11=0,":",'2018'!F11/'2018'!$L11)*100,":")</f>
        <v>:</v>
      </c>
      <c r="G11" s="111">
        <f>_xlfn.IFERROR(IF('2018'!J11/'2018'!$L11=0,":",'2018'!J11/'2018'!$L11)*100,":")</f>
        <v>2.3903770112812825</v>
      </c>
      <c r="H11" s="111">
        <f>_xlfn.IFERROR(IF('2018'!K11/'2018'!$L11=0,":",'2018'!K11/'2018'!$L11)*100,":")</f>
        <v>93.50336669852994</v>
      </c>
      <c r="I11" s="3"/>
      <c r="L11" s="60">
        <f t="shared" si="0"/>
        <v>100</v>
      </c>
      <c r="M11" s="75"/>
      <c r="N11" s="49"/>
      <c r="O11" s="42"/>
      <c r="P11" s="72"/>
      <c r="Q11" s="72"/>
      <c r="R11" s="43"/>
      <c r="S11" s="43"/>
      <c r="T11" s="43"/>
      <c r="U11" s="43"/>
      <c r="W11" s="42"/>
      <c r="X11" s="44"/>
      <c r="Y11" s="44"/>
      <c r="Z11" s="44"/>
      <c r="AA11" s="44"/>
      <c r="AB11" s="44"/>
      <c r="AC11" s="44"/>
    </row>
    <row r="12" spans="1:29" ht="12.75">
      <c r="A12" s="24"/>
      <c r="B12" s="20" t="s">
        <v>114</v>
      </c>
      <c r="C12" s="77">
        <f>_xlfn.IFERROR(IF('2018'!C12/'2018'!$L12=0,"",'2018'!C12/'2018'!$L12),"")</f>
        <v>0.06640212643244979</v>
      </c>
      <c r="D12" s="77">
        <f>_xlfn.IFERROR(IF('2018'!D12/'2018'!$L12=0,"",'2018'!D12/'2018'!$L12),"")</f>
        <v>0.09656370651394813</v>
      </c>
      <c r="E12" s="111">
        <f>_xlfn.IFERROR(IF('2018'!E12/'2018'!$L12=0,":",'2018'!E12/'2018'!$L12)*100,":")</f>
        <v>16.296583294639795</v>
      </c>
      <c r="F12" s="111" t="str">
        <f>_xlfn.IFERROR(IF('2018'!F12/'2018'!$L12=0,":",'2018'!F12/'2018'!$L12)*100,":")</f>
        <v>:</v>
      </c>
      <c r="G12" s="111">
        <f>_xlfn.IFERROR(IF('2018'!J12/'2018'!$L12=0,":",'2018'!J12/'2018'!$L12)*100,":")</f>
        <v>24.61091025770811</v>
      </c>
      <c r="H12" s="111">
        <f>_xlfn.IFERROR(IF('2018'!K12/'2018'!$L12=0,":",'2018'!K12/'2018'!$L12)*100,":")</f>
        <v>59.09250644765209</v>
      </c>
      <c r="I12" s="3"/>
      <c r="L12" s="60">
        <f t="shared" si="0"/>
        <v>100</v>
      </c>
      <c r="M12" s="75"/>
      <c r="N12" s="49"/>
      <c r="O12" s="42"/>
      <c r="P12" s="72"/>
      <c r="Q12" s="72"/>
      <c r="R12" s="43"/>
      <c r="S12" s="43"/>
      <c r="T12" s="43"/>
      <c r="U12" s="43"/>
      <c r="W12" s="42"/>
      <c r="X12" s="44"/>
      <c r="Y12" s="44"/>
      <c r="Z12" s="44"/>
      <c r="AA12" s="44"/>
      <c r="AB12" s="44"/>
      <c r="AC12" s="44"/>
    </row>
    <row r="13" spans="1:29" ht="12.75">
      <c r="A13" s="24"/>
      <c r="B13" s="20" t="s">
        <v>209</v>
      </c>
      <c r="C13" s="77" t="str">
        <f>_xlfn.IFERROR(IF('2018'!C13/'2018'!$L13=0,"",'2018'!C13/'2018'!$L13),"")</f>
        <v/>
      </c>
      <c r="D13" s="77" t="str">
        <f>_xlfn.IFERROR(IF('2018'!D13/'2018'!$L13=0,"",'2018'!D13/'2018'!$L13),"")</f>
        <v/>
      </c>
      <c r="E13" s="111" t="str">
        <f>_xlfn.IFERROR(IF('2018'!E13/'2018'!$L13=0,":",'2018'!E13/'2018'!$L13)*100,":")</f>
        <v>:</v>
      </c>
      <c r="F13" s="111" t="str">
        <f>_xlfn.IFERROR(IF('2018'!F13/'2018'!$L13=0,":",'2018'!F13/'2018'!$L13)*100,":")</f>
        <v>:</v>
      </c>
      <c r="G13" s="111" t="str">
        <f>_xlfn.IFERROR(IF('2018'!J13/'2018'!$L13=0,":",'2018'!J13/'2018'!$L13)*100,":")</f>
        <v>:</v>
      </c>
      <c r="H13" s="111" t="str">
        <f>_xlfn.IFERROR(IF('2018'!K13/'2018'!$L13=0,":",'2018'!K13/'2018'!$L13)*100,":")</f>
        <v>:</v>
      </c>
      <c r="I13" s="3"/>
      <c r="L13" s="60">
        <f t="shared" si="0"/>
        <v>0</v>
      </c>
      <c r="M13" s="75"/>
      <c r="N13" s="49"/>
      <c r="O13" s="42"/>
      <c r="P13" s="72"/>
      <c r="Q13" s="72"/>
      <c r="R13" s="43"/>
      <c r="S13" s="43"/>
      <c r="T13" s="43"/>
      <c r="U13" s="43"/>
      <c r="W13" s="42"/>
      <c r="X13" s="44"/>
      <c r="Y13" s="44"/>
      <c r="Z13" s="44"/>
      <c r="AA13" s="44"/>
      <c r="AB13" s="44"/>
      <c r="AC13" s="44"/>
    </row>
    <row r="14" spans="1:29" ht="12.75">
      <c r="A14" s="24"/>
      <c r="B14" s="20" t="s">
        <v>116</v>
      </c>
      <c r="C14" s="77">
        <f>_xlfn.IFERROR(IF('2018'!C14/'2018'!$L14=0,"",'2018'!C14/'2018'!$L14),"")</f>
        <v>0.0077710988041673</v>
      </c>
      <c r="D14" s="77">
        <f>_xlfn.IFERROR(IF('2018'!D14/'2018'!$L14=0,"",'2018'!D14/'2018'!$L14),"")</f>
        <v>0.006029213711186406</v>
      </c>
      <c r="E14" s="111">
        <f>_xlfn.IFERROR(IF('2018'!E14/'2018'!$L14=0,":",'2018'!E14/'2018'!$L14)*100,":")</f>
        <v>1.3800312515353705</v>
      </c>
      <c r="F14" s="111" t="str">
        <f>_xlfn.IFERROR(IF('2018'!F14/'2018'!$L14=0,":",'2018'!F14/'2018'!$L14)*100,":")</f>
        <v>:</v>
      </c>
      <c r="G14" s="111">
        <f>_xlfn.IFERROR(IF('2018'!J14/'2018'!$L14=0,":",'2018'!J14/'2018'!$L14)*100,":")</f>
        <v>8.685777888184155</v>
      </c>
      <c r="H14" s="111">
        <f>_xlfn.IFERROR(IF('2018'!K14/'2018'!$L14=0,":",'2018'!K14/'2018'!$L14)*100,":")</f>
        <v>89.93419086028047</v>
      </c>
      <c r="I14" s="3"/>
      <c r="L14" s="60">
        <f t="shared" si="0"/>
        <v>100</v>
      </c>
      <c r="M14" s="75"/>
      <c r="N14" s="49"/>
      <c r="O14" s="42"/>
      <c r="P14" s="72"/>
      <c r="Q14" s="72"/>
      <c r="R14" s="43"/>
      <c r="S14" s="43"/>
      <c r="T14" s="43"/>
      <c r="U14" s="43"/>
      <c r="W14" s="42"/>
      <c r="X14" s="44"/>
      <c r="Y14" s="44"/>
      <c r="Z14" s="44"/>
      <c r="AA14" s="44"/>
      <c r="AB14" s="44"/>
      <c r="AC14" s="44"/>
    </row>
    <row r="15" spans="1:29" ht="12.75">
      <c r="A15" s="24"/>
      <c r="B15" s="20" t="s">
        <v>117</v>
      </c>
      <c r="C15" s="77" t="str">
        <f>_xlfn.IFERROR(IF('2018'!C15/'2018'!$L15=0,"",'2018'!C15/'2018'!$L15),"")</f>
        <v/>
      </c>
      <c r="D15" s="77" t="str">
        <f>_xlfn.IFERROR(IF('2018'!D15/'2018'!$L15=0,"",'2018'!D15/'2018'!$L15),"")</f>
        <v/>
      </c>
      <c r="E15" s="111" t="str">
        <f>_xlfn.IFERROR(IF('2018'!E15/'2018'!$L15=0,":",'2018'!E15/'2018'!$L15)*100,":")</f>
        <v>:</v>
      </c>
      <c r="F15" s="111" t="str">
        <f>_xlfn.IFERROR(IF('2018'!F15/'2018'!$L15=0,":",'2018'!F15/'2018'!$L15)*100,":")</f>
        <v>:</v>
      </c>
      <c r="G15" s="111">
        <f>_xlfn.IFERROR(IF('2018'!J15/'2018'!$L15=0,":",'2018'!J15/'2018'!$L15)*100,":")</f>
        <v>13.650624650336294</v>
      </c>
      <c r="H15" s="111">
        <f>_xlfn.IFERROR(IF('2018'!K15/'2018'!$L15=0,":",'2018'!K15/'2018'!$L15)*100,":")</f>
        <v>86.3493753496637</v>
      </c>
      <c r="I15" s="3"/>
      <c r="L15" s="60">
        <f t="shared" si="0"/>
        <v>100</v>
      </c>
      <c r="M15" s="75"/>
      <c r="N15" s="49"/>
      <c r="O15" s="42"/>
      <c r="P15" s="72"/>
      <c r="Q15" s="72"/>
      <c r="R15" s="43"/>
      <c r="S15" s="43"/>
      <c r="T15" s="43"/>
      <c r="U15" s="43"/>
      <c r="W15" s="42"/>
      <c r="X15" s="44"/>
      <c r="Y15" s="44"/>
      <c r="Z15" s="44"/>
      <c r="AA15" s="44"/>
      <c r="AB15" s="44"/>
      <c r="AC15" s="44"/>
    </row>
    <row r="16" spans="1:29" ht="12.75">
      <c r="A16" s="24"/>
      <c r="B16" s="20" t="s">
        <v>118</v>
      </c>
      <c r="C16" s="77">
        <f>_xlfn.IFERROR(IF('2018'!C16/'2018'!$L16=0,"",'2018'!C16/'2018'!$L16),"")</f>
        <v>0.08620055823283755</v>
      </c>
      <c r="D16" s="77" t="str">
        <f>_xlfn.IFERROR(IF('2018'!D16/'2018'!$L16=0,"",'2018'!D16/'2018'!$L16),"")</f>
        <v/>
      </c>
      <c r="E16" s="111">
        <f>_xlfn.IFERROR(IF('2018'!E16/'2018'!$L16=0,":",'2018'!E16/'2018'!$L16)*100,":")</f>
        <v>8.620055823283755</v>
      </c>
      <c r="F16" s="111" t="str">
        <f>_xlfn.IFERROR(IF('2018'!F16/'2018'!$L16=0,":",'2018'!F16/'2018'!$L16)*100,":")</f>
        <v>:</v>
      </c>
      <c r="G16" s="111" t="str">
        <f>_xlfn.IFERROR(IF('2018'!J16/'2018'!$L16=0,":",'2018'!J16/'2018'!$L16)*100,":")</f>
        <v>:</v>
      </c>
      <c r="H16" s="111">
        <f>_xlfn.IFERROR(IF('2018'!K16/'2018'!$L16=0,":",'2018'!K16/'2018'!$L16)*100,":")</f>
        <v>91.37994422233758</v>
      </c>
      <c r="I16" s="3"/>
      <c r="L16" s="60">
        <f t="shared" si="0"/>
        <v>100.00000004562133</v>
      </c>
      <c r="M16" s="75"/>
      <c r="N16" s="49"/>
      <c r="O16" s="42"/>
      <c r="P16" s="72"/>
      <c r="Q16" s="72"/>
      <c r="R16" s="43"/>
      <c r="S16" s="43"/>
      <c r="T16" s="43"/>
      <c r="U16" s="43"/>
      <c r="W16" s="42"/>
      <c r="X16" s="44"/>
      <c r="Y16" s="44"/>
      <c r="Z16" s="44"/>
      <c r="AA16" s="44"/>
      <c r="AB16" s="44"/>
      <c r="AC16" s="44"/>
    </row>
    <row r="17" spans="1:29" ht="12.75">
      <c r="A17" s="24"/>
      <c r="B17" s="20" t="s">
        <v>119</v>
      </c>
      <c r="C17" s="77">
        <f>_xlfn.IFERROR(IF('2018'!C17/'2018'!$L17=0,"",'2018'!C17/'2018'!$L17),"")</f>
        <v>0.017594113930020073</v>
      </c>
      <c r="D17" s="77">
        <f>_xlfn.IFERROR(IF('2018'!D17/'2018'!$L17=0,"",'2018'!D17/'2018'!$L17),"")</f>
        <v>0.0008693888730120111</v>
      </c>
      <c r="E17" s="111">
        <f>_xlfn.IFERROR(IF('2018'!E17/'2018'!$L17=0,":",'2018'!E17/'2018'!$L17)*100,":")</f>
        <v>1.8463502803032086</v>
      </c>
      <c r="F17" s="111" t="str">
        <f>_xlfn.IFERROR(IF('2018'!F17/'2018'!$L17=0,":",'2018'!F17/'2018'!$L17)*100,":")</f>
        <v>:</v>
      </c>
      <c r="G17" s="111" t="str">
        <f>_xlfn.IFERROR(IF('2018'!J17/'2018'!$L17=0,":",'2018'!J17/'2018'!$L17)*100,":")</f>
        <v>:</v>
      </c>
      <c r="H17" s="111">
        <f>_xlfn.IFERROR(IF('2018'!K17/'2018'!$L17=0,":",'2018'!K17/'2018'!$L17)*100,":")</f>
        <v>98.15364971969679</v>
      </c>
      <c r="I17" s="3"/>
      <c r="L17" s="60">
        <f t="shared" si="0"/>
        <v>100</v>
      </c>
      <c r="M17" s="75"/>
      <c r="N17" s="49"/>
      <c r="O17" s="42"/>
      <c r="P17" s="72"/>
      <c r="Q17" s="72"/>
      <c r="R17" s="43"/>
      <c r="S17" s="43"/>
      <c r="T17" s="43"/>
      <c r="U17" s="43"/>
      <c r="W17" s="42"/>
      <c r="X17" s="44"/>
      <c r="Y17" s="44"/>
      <c r="Z17" s="44"/>
      <c r="AA17" s="44"/>
      <c r="AB17" s="44"/>
      <c r="AC17" s="44"/>
    </row>
    <row r="18" spans="1:29" ht="12.75">
      <c r="A18" s="24"/>
      <c r="B18" s="20" t="s">
        <v>120</v>
      </c>
      <c r="C18" s="77">
        <f>_xlfn.IFERROR(IF('2018'!C18/'2018'!$L18=0,"",'2018'!C18/'2018'!$L18),"")</f>
        <v>0.03063070325725862</v>
      </c>
      <c r="D18" s="77">
        <f>_xlfn.IFERROR(IF('2018'!D18/'2018'!$L18=0,"",'2018'!D18/'2018'!$L18),"")</f>
        <v>0.024310763686747176</v>
      </c>
      <c r="E18" s="111">
        <f>_xlfn.IFERROR(IF('2018'!E18/'2018'!$L18=0,":",'2018'!E18/'2018'!$L18)*100,":")</f>
        <v>5.4941466944005795</v>
      </c>
      <c r="F18" s="111" t="str">
        <f>_xlfn.IFERROR(IF('2018'!F18/'2018'!$L18=0,":",'2018'!F18/'2018'!$L18)*100,":")</f>
        <v>:</v>
      </c>
      <c r="G18" s="111">
        <f>_xlfn.IFERROR(IF('2018'!J18/'2018'!$L18=0,":",'2018'!J18/'2018'!$L18)*100,":")</f>
        <v>16.78222834810527</v>
      </c>
      <c r="H18" s="111">
        <f>_xlfn.IFERROR(IF('2018'!K18/'2018'!$L18=0,":",'2018'!K18/'2018'!$L18)*100,":")</f>
        <v>77.72362495749414</v>
      </c>
      <c r="I18" s="3"/>
      <c r="L18" s="60">
        <f t="shared" si="0"/>
        <v>99.99999999999999</v>
      </c>
      <c r="M18" s="75"/>
      <c r="N18" s="49"/>
      <c r="O18" s="42"/>
      <c r="P18" s="72"/>
      <c r="Q18" s="72"/>
      <c r="R18" s="43"/>
      <c r="S18" s="43"/>
      <c r="T18" s="43"/>
      <c r="U18" s="43"/>
      <c r="W18" s="42"/>
      <c r="X18" s="44"/>
      <c r="Y18" s="44"/>
      <c r="Z18" s="44"/>
      <c r="AA18" s="44"/>
      <c r="AB18" s="44"/>
      <c r="AC18" s="44"/>
    </row>
    <row r="19" spans="1:29" ht="12.75">
      <c r="A19" s="24"/>
      <c r="B19" s="20" t="s">
        <v>121</v>
      </c>
      <c r="C19" s="77">
        <f>_xlfn.IFERROR(IF('2018'!C19/'2018'!$L19=0,"",'2018'!C19/'2018'!$L19),"")</f>
        <v>0.05728074326721004</v>
      </c>
      <c r="D19" s="77">
        <f>_xlfn.IFERROR(IF('2018'!D19/'2018'!$L19=0,"",'2018'!D19/'2018'!$L19),"")</f>
        <v>0.0007560940155887079</v>
      </c>
      <c r="E19" s="111">
        <f>_xlfn.IFERROR(IF('2018'!E19/'2018'!$L19=0,":",'2018'!E19/'2018'!$L19)*100,":")</f>
        <v>5.803683728279875</v>
      </c>
      <c r="F19" s="111" t="str">
        <f>_xlfn.IFERROR(IF('2018'!F19/'2018'!$L19=0,":",'2018'!F19/'2018'!$L19)*100,":")</f>
        <v>:</v>
      </c>
      <c r="G19" s="111">
        <f>_xlfn.IFERROR(IF('2018'!J19/'2018'!$L19=0,":",'2018'!J19/'2018'!$L19)*100,":")</f>
        <v>3.6950412735848155</v>
      </c>
      <c r="H19" s="111">
        <f>_xlfn.IFERROR(IF('2018'!K19/'2018'!$L19=0,":",'2018'!K19/'2018'!$L19)*100,":")</f>
        <v>90.5012749981353</v>
      </c>
      <c r="I19" s="3"/>
      <c r="L19" s="60">
        <f t="shared" si="0"/>
        <v>99.99999999999999</v>
      </c>
      <c r="M19" s="75"/>
      <c r="N19" s="49"/>
      <c r="O19" s="42"/>
      <c r="P19" s="72"/>
      <c r="Q19" s="72"/>
      <c r="R19" s="43"/>
      <c r="S19" s="43"/>
      <c r="T19" s="43"/>
      <c r="U19" s="43"/>
      <c r="W19" s="42"/>
      <c r="X19" s="44"/>
      <c r="Y19" s="44"/>
      <c r="Z19" s="44"/>
      <c r="AA19" s="44"/>
      <c r="AB19" s="44"/>
      <c r="AC19" s="44"/>
    </row>
    <row r="20" spans="1:29" ht="12.75">
      <c r="A20" s="24"/>
      <c r="B20" s="20" t="s">
        <v>122</v>
      </c>
      <c r="C20" s="77">
        <f>_xlfn.IFERROR(IF('2018'!C20/'2018'!$L20=0,"",'2018'!C20/'2018'!$L20),"")</f>
        <v>0.02882353127970659</v>
      </c>
      <c r="D20" s="77" t="str">
        <f>_xlfn.IFERROR(IF('2018'!D20/'2018'!$L20=0,"",'2018'!D20/'2018'!$L20),"")</f>
        <v/>
      </c>
      <c r="E20" s="111">
        <f>_xlfn.IFERROR(IF('2018'!E20/'2018'!$L20=0,":",'2018'!E20/'2018'!$L20)*100,":")</f>
        <v>2.882353127970659</v>
      </c>
      <c r="F20" s="111" t="str">
        <f>_xlfn.IFERROR(IF('2018'!F20/'2018'!$L20=0,":",'2018'!F20/'2018'!$L20)*100,":")</f>
        <v>:</v>
      </c>
      <c r="G20" s="111">
        <f>_xlfn.IFERROR(IF('2018'!J20/'2018'!$L20=0,":",'2018'!J20/'2018'!$L20)*100,":")</f>
        <v>1.8143327086466359</v>
      </c>
      <c r="H20" s="111">
        <f>_xlfn.IFERROR(IF('2018'!K20/'2018'!$L20=0,":",'2018'!K20/'2018'!$L20)*100,":")</f>
        <v>95.30331416338271</v>
      </c>
      <c r="I20" s="3"/>
      <c r="L20" s="60">
        <f t="shared" si="0"/>
        <v>100</v>
      </c>
      <c r="M20" s="75"/>
      <c r="N20" s="49"/>
      <c r="O20" s="42"/>
      <c r="P20" s="72"/>
      <c r="Q20" s="72"/>
      <c r="R20" s="43"/>
      <c r="S20" s="43"/>
      <c r="T20" s="43"/>
      <c r="U20" s="43"/>
      <c r="W20" s="42"/>
      <c r="X20" s="44"/>
      <c r="Y20" s="44"/>
      <c r="Z20" s="44"/>
      <c r="AA20" s="44"/>
      <c r="AB20" s="44"/>
      <c r="AC20" s="44"/>
    </row>
    <row r="21" spans="1:29" ht="12.75">
      <c r="A21" s="24"/>
      <c r="B21" s="20" t="s">
        <v>123</v>
      </c>
      <c r="C21" s="77" t="str">
        <f>_xlfn.IFERROR(IF('2018'!C21/'2018'!$L21=0,"",'2018'!C21/'2018'!$L21),"")</f>
        <v/>
      </c>
      <c r="D21" s="77" t="str">
        <f>_xlfn.IFERROR(IF('2018'!D21/'2018'!$L21=0,"",'2018'!D21/'2018'!$L21),"")</f>
        <v/>
      </c>
      <c r="E21" s="111">
        <f>_xlfn.IFERROR(IF('2018'!E21/'2018'!$L21=0,":",'2018'!E21/'2018'!$L21)*100,":")</f>
        <v>1.3492047266182263</v>
      </c>
      <c r="F21" s="111" t="str">
        <f>_xlfn.IFERROR(IF('2018'!F21/'2018'!$L21=0,":",'2018'!F21/'2018'!$L21)*100,":")</f>
        <v>:</v>
      </c>
      <c r="G21" s="111">
        <f>_xlfn.IFERROR(IF('2018'!J21/'2018'!$L21=0,":",'2018'!J21/'2018'!$L21)*100,":")</f>
        <v>13.772395105935026</v>
      </c>
      <c r="H21" s="111">
        <f>_xlfn.IFERROR(IF('2018'!K21/'2018'!$L21=0,":",'2018'!K21/'2018'!$L21)*100,":")</f>
        <v>84.87840016744674</v>
      </c>
      <c r="I21" s="3"/>
      <c r="L21" s="60">
        <f t="shared" si="0"/>
        <v>100</v>
      </c>
      <c r="M21" s="75"/>
      <c r="N21" s="49"/>
      <c r="O21" s="42"/>
      <c r="P21" s="72"/>
      <c r="Q21" s="72"/>
      <c r="R21" s="43"/>
      <c r="S21" s="43"/>
      <c r="T21" s="43"/>
      <c r="U21" s="43"/>
      <c r="W21" s="42"/>
      <c r="X21" s="44"/>
      <c r="Y21" s="44"/>
      <c r="Z21" s="44"/>
      <c r="AA21" s="44"/>
      <c r="AB21" s="44"/>
      <c r="AC21" s="44"/>
    </row>
    <row r="22" spans="1:29" ht="12.75">
      <c r="A22" s="24"/>
      <c r="B22" s="20" t="s">
        <v>124</v>
      </c>
      <c r="C22" s="77" t="str">
        <f>_xlfn.IFERROR(IF('2018'!C22/'2018'!$L22=0,"",'2018'!C22/'2018'!$L22),"")</f>
        <v/>
      </c>
      <c r="D22" s="77" t="str">
        <f>_xlfn.IFERROR(IF('2018'!D22/'2018'!$L22=0,"",'2018'!D22/'2018'!$L22),"")</f>
        <v/>
      </c>
      <c r="E22" s="111" t="str">
        <f>_xlfn.IFERROR(IF('2018'!E22/'2018'!$L22=0,":",'2018'!E22/'2018'!$L22)*100,":")</f>
        <v>:</v>
      </c>
      <c r="F22" s="111" t="str">
        <f>_xlfn.IFERROR(IF('2018'!F22/'2018'!$L22=0,":",'2018'!F22/'2018'!$L22)*100,":")</f>
        <v>:</v>
      </c>
      <c r="G22" s="111" t="str">
        <f>_xlfn.IFERROR(IF('2018'!J22/'2018'!$L22=0,":",'2018'!J22/'2018'!$L22)*100,":")</f>
        <v>:</v>
      </c>
      <c r="H22" s="111">
        <f>_xlfn.IFERROR(IF('2018'!K22/'2018'!$L22=0,":",'2018'!K22/'2018'!$L22)*100,":")</f>
        <v>100</v>
      </c>
      <c r="I22" s="3"/>
      <c r="L22" s="60">
        <f t="shared" si="0"/>
        <v>100</v>
      </c>
      <c r="M22" s="75"/>
      <c r="N22" s="49"/>
      <c r="O22" s="42"/>
      <c r="P22" s="72"/>
      <c r="Q22" s="72"/>
      <c r="R22" s="43"/>
      <c r="S22" s="43"/>
      <c r="T22" s="43"/>
      <c r="U22" s="43"/>
      <c r="W22" s="42"/>
      <c r="X22" s="44"/>
      <c r="Y22" s="44"/>
      <c r="Z22" s="44"/>
      <c r="AA22" s="44"/>
      <c r="AB22" s="44"/>
      <c r="AC22" s="44"/>
    </row>
    <row r="23" spans="1:29" ht="12.75">
      <c r="A23" s="24"/>
      <c r="B23" s="20" t="s">
        <v>125</v>
      </c>
      <c r="C23" s="77" t="str">
        <f>_xlfn.IFERROR(IF('2018'!C23/'2018'!$L23=0,"",'2018'!C23/'2018'!$L23),"")</f>
        <v/>
      </c>
      <c r="D23" s="77" t="str">
        <f>_xlfn.IFERROR(IF('2018'!D23/'2018'!$L23=0,"",'2018'!D23/'2018'!$L23),"")</f>
        <v/>
      </c>
      <c r="E23" s="111" t="str">
        <f>_xlfn.IFERROR(IF('2018'!E23/'2018'!$L23=0,":",'2018'!E23/'2018'!$L23)*100,":")</f>
        <v>:</v>
      </c>
      <c r="F23" s="111" t="str">
        <f>_xlfn.IFERROR(IF('2018'!F23/'2018'!$L23=0,":",'2018'!F23/'2018'!$L23)*100,":")</f>
        <v>:</v>
      </c>
      <c r="G23" s="111">
        <f>_xlfn.IFERROR(IF('2018'!J23/'2018'!$L23=0,":",'2018'!J23/'2018'!$L23)*100,":")</f>
        <v>8.841667336078832</v>
      </c>
      <c r="H23" s="111">
        <f>_xlfn.IFERROR(IF('2018'!K23/'2018'!$L23=0,":",'2018'!K23/'2018'!$L23)*100,":")</f>
        <v>91.15833266392117</v>
      </c>
      <c r="I23" s="3"/>
      <c r="L23" s="60">
        <f t="shared" si="0"/>
        <v>100</v>
      </c>
      <c r="M23" s="75"/>
      <c r="N23" s="49"/>
      <c r="O23" s="42"/>
      <c r="P23" s="72"/>
      <c r="Q23" s="72"/>
      <c r="R23" s="43"/>
      <c r="S23" s="43"/>
      <c r="T23" s="43"/>
      <c r="U23" s="43"/>
      <c r="W23" s="42"/>
      <c r="X23" s="44"/>
      <c r="Y23" s="44"/>
      <c r="Z23" s="44"/>
      <c r="AA23" s="44"/>
      <c r="AB23" s="44"/>
      <c r="AC23" s="44"/>
    </row>
    <row r="24" spans="1:29" ht="12.75">
      <c r="A24" s="24"/>
      <c r="B24" s="20" t="s">
        <v>126</v>
      </c>
      <c r="C24" s="77">
        <f>_xlfn.IFERROR(IF('2018'!C24/'2018'!$L24=0,"",'2018'!C24/'2018'!$L24),"")</f>
        <v>0.02964607305316224</v>
      </c>
      <c r="D24" s="77">
        <f>_xlfn.IFERROR(IF('2018'!D24/'2018'!$L24=0,"",'2018'!D24/'2018'!$L24),"")</f>
        <v>0.3225570869233083</v>
      </c>
      <c r="E24" s="111">
        <f>_xlfn.IFERROR(IF('2018'!E24/'2018'!$L24=0,":",'2018'!E24/'2018'!$L24)*100,":")</f>
        <v>35.22031599764705</v>
      </c>
      <c r="F24" s="111" t="str">
        <f>_xlfn.IFERROR(IF('2018'!F24/'2018'!$L24=0,":",'2018'!F24/'2018'!$L24)*100,":")</f>
        <v>:</v>
      </c>
      <c r="G24" s="111">
        <f>_xlfn.IFERROR(IF('2018'!J24/'2018'!$L24=0,":",'2018'!J24/'2018'!$L24)*100,":")</f>
        <v>14.035071959201382</v>
      </c>
      <c r="H24" s="111">
        <f>_xlfn.IFERROR(IF('2018'!K24/'2018'!$L24=0,":",'2018'!K24/'2018'!$L24)*100,":")</f>
        <v>50.74461204315156</v>
      </c>
      <c r="I24" s="3"/>
      <c r="L24" s="60">
        <f t="shared" si="0"/>
        <v>100</v>
      </c>
      <c r="M24" s="75"/>
      <c r="N24" s="49"/>
      <c r="O24" s="42"/>
      <c r="P24" s="72"/>
      <c r="Q24" s="72"/>
      <c r="R24" s="43"/>
      <c r="S24" s="43"/>
      <c r="T24" s="43"/>
      <c r="U24" s="43"/>
      <c r="W24" s="42"/>
      <c r="X24" s="44"/>
      <c r="Y24" s="44"/>
      <c r="Z24" s="44"/>
      <c r="AA24" s="44"/>
      <c r="AB24" s="44"/>
      <c r="AC24" s="44"/>
    </row>
    <row r="25" spans="1:29" ht="12.75">
      <c r="A25" s="24"/>
      <c r="B25" s="20" t="s">
        <v>127</v>
      </c>
      <c r="C25" s="77">
        <f>_xlfn.IFERROR(IF('2018'!C25/'2018'!$L25=0,"",'2018'!C25/'2018'!$L25),"")</f>
        <v>0.012892944473376251</v>
      </c>
      <c r="D25" s="77">
        <f>_xlfn.IFERROR(IF('2018'!D25/'2018'!$L25=0,"",'2018'!D25/'2018'!$L25),"")</f>
        <v>0.01311942043265391</v>
      </c>
      <c r="E25" s="111">
        <f>_xlfn.IFERROR(IF('2018'!E25/'2018'!$L25=0,":",'2018'!E25/'2018'!$L25)*100,":")</f>
        <v>2.601236490661134</v>
      </c>
      <c r="F25" s="111" t="str">
        <f>_xlfn.IFERROR(IF('2018'!F25/'2018'!$L25=0,":",'2018'!F25/'2018'!$L25)*100,":")</f>
        <v>:</v>
      </c>
      <c r="G25" s="111">
        <f>_xlfn.IFERROR(IF('2018'!J25/'2018'!$L25=0,":",'2018'!J25/'2018'!$L25)*100,":")</f>
        <v>14.251537038044296</v>
      </c>
      <c r="H25" s="111">
        <f>_xlfn.IFERROR(IF('2018'!K25/'2018'!$L25=0,":",'2018'!K25/'2018'!$L25)*100,":")</f>
        <v>83.14722647135268</v>
      </c>
      <c r="I25" s="3"/>
      <c r="L25" s="60">
        <f t="shared" si="0"/>
        <v>100.00000000005811</v>
      </c>
      <c r="M25" s="75"/>
      <c r="N25" s="49"/>
      <c r="O25" s="42"/>
      <c r="P25" s="72"/>
      <c r="Q25" s="72"/>
      <c r="R25" s="43"/>
      <c r="S25" s="43"/>
      <c r="T25" s="43"/>
      <c r="U25" s="43"/>
      <c r="W25" s="42"/>
      <c r="X25" s="44"/>
      <c r="Y25" s="44"/>
      <c r="Z25" s="44"/>
      <c r="AA25" s="44"/>
      <c r="AB25" s="44"/>
      <c r="AC25" s="44"/>
    </row>
    <row r="26" spans="1:29" ht="12.75">
      <c r="A26" s="24"/>
      <c r="B26" s="20" t="s">
        <v>207</v>
      </c>
      <c r="C26" s="77" t="str">
        <f>_xlfn.IFERROR(IF('2018'!C26/'2018'!$L26=0,"",'2018'!C26/'2018'!$L26),"")</f>
        <v/>
      </c>
      <c r="D26" s="77" t="str">
        <f>_xlfn.IFERROR(IF('2018'!D26/'2018'!$L26=0,"",'2018'!D26/'2018'!$L26),"")</f>
        <v/>
      </c>
      <c r="E26" s="111" t="str">
        <f>_xlfn.IFERROR(IF('2018'!E26/'2018'!$L26=0,":",'2018'!E26/'2018'!$L26)*100,":")</f>
        <v>:</v>
      </c>
      <c r="F26" s="111" t="str">
        <f>_xlfn.IFERROR(IF('2018'!F26/'2018'!$L26=0,":",'2018'!F26/'2018'!$L26)*100,":")</f>
        <v>:</v>
      </c>
      <c r="G26" s="111" t="str">
        <f>_xlfn.IFERROR(IF('2018'!J26/'2018'!$L26=0,":",'2018'!J26/'2018'!$L26)*100,":")</f>
        <v>:</v>
      </c>
      <c r="H26" s="111" t="str">
        <f>_xlfn.IFERROR(IF('2018'!K26/'2018'!$L26=0,":",'2018'!K26/'2018'!$L26)*100,":")</f>
        <v>:</v>
      </c>
      <c r="I26" s="3"/>
      <c r="L26" s="60">
        <f t="shared" si="0"/>
        <v>0</v>
      </c>
      <c r="M26" s="75"/>
      <c r="N26" s="49"/>
      <c r="O26" s="42"/>
      <c r="P26" s="72"/>
      <c r="Q26" s="72"/>
      <c r="R26" s="43"/>
      <c r="S26" s="43"/>
      <c r="T26" s="43"/>
      <c r="U26" s="43"/>
      <c r="W26" s="42"/>
      <c r="X26" s="44"/>
      <c r="Y26" s="44"/>
      <c r="Z26" s="44"/>
      <c r="AA26" s="44"/>
      <c r="AB26" s="44"/>
      <c r="AC26" s="44"/>
    </row>
    <row r="27" spans="1:29" ht="12.75">
      <c r="A27" s="24"/>
      <c r="B27" s="20" t="s">
        <v>208</v>
      </c>
      <c r="C27" s="77" t="str">
        <f>_xlfn.IFERROR(IF('2018'!C27/'2018'!$L27=0,"",'2018'!C27/'2018'!$L27),"")</f>
        <v/>
      </c>
      <c r="D27" s="77" t="str">
        <f>_xlfn.IFERROR(IF('2018'!D27/'2018'!$L27=0,"",'2018'!D27/'2018'!$L27),"")</f>
        <v/>
      </c>
      <c r="E27" s="111" t="str">
        <f>_xlfn.IFERROR(IF('2018'!E27/'2018'!$L27=0,":",'2018'!E27/'2018'!$L27)*100,":")</f>
        <v>:</v>
      </c>
      <c r="F27" s="111" t="str">
        <f>_xlfn.IFERROR(IF('2018'!F27/'2018'!$L27=0,":",'2018'!F27/'2018'!$L27)*100,":")</f>
        <v>:</v>
      </c>
      <c r="G27" s="111" t="str">
        <f>_xlfn.IFERROR(IF('2018'!J27/'2018'!$L27=0,":",'2018'!J27/'2018'!$L27)*100,":")</f>
        <v>:</v>
      </c>
      <c r="H27" s="111" t="str">
        <f>_xlfn.IFERROR(IF('2018'!K27/'2018'!$L27=0,":",'2018'!K27/'2018'!$L27)*100,":")</f>
        <v>:</v>
      </c>
      <c r="I27" s="3"/>
      <c r="L27" s="60">
        <f t="shared" si="0"/>
        <v>0</v>
      </c>
      <c r="M27" s="75"/>
      <c r="N27" s="49"/>
      <c r="O27" s="42"/>
      <c r="P27" s="72"/>
      <c r="Q27" s="72"/>
      <c r="R27" s="43"/>
      <c r="S27" s="43"/>
      <c r="T27" s="43"/>
      <c r="U27" s="43"/>
      <c r="W27" s="42"/>
      <c r="X27" s="44"/>
      <c r="Y27" s="44"/>
      <c r="Z27" s="44"/>
      <c r="AA27" s="44"/>
      <c r="AB27" s="44"/>
      <c r="AC27" s="44"/>
    </row>
    <row r="28" spans="1:29" ht="12.75">
      <c r="A28" s="24"/>
      <c r="B28" s="20" t="s">
        <v>130</v>
      </c>
      <c r="C28" s="77">
        <f>_xlfn.IFERROR(IF('2018'!C28/'2018'!$L28=0,"",'2018'!C28/'2018'!$L28),"")</f>
        <v>0.01596970171983632</v>
      </c>
      <c r="D28" s="77" t="str">
        <f>_xlfn.IFERROR(IF('2018'!D28/'2018'!$L28=0,"",'2018'!D28/'2018'!$L28),"")</f>
        <v/>
      </c>
      <c r="E28" s="111">
        <f>_xlfn.IFERROR(IF('2018'!E28/'2018'!$L28=0,":",'2018'!E28/'2018'!$L28)*100,":")</f>
        <v>1.5969701719836318</v>
      </c>
      <c r="F28" s="111" t="str">
        <f>_xlfn.IFERROR(IF('2018'!F28/'2018'!$L28=0,":",'2018'!F28/'2018'!$L28)*100,":")</f>
        <v>:</v>
      </c>
      <c r="G28" s="111">
        <f>_xlfn.IFERROR(IF('2018'!J28/'2018'!$L28=0,":",'2018'!J28/'2018'!$L28)*100,":")</f>
        <v>9.098432823271107</v>
      </c>
      <c r="H28" s="111">
        <f>_xlfn.IFERROR(IF('2018'!K28/'2018'!$L28=0,":",'2018'!K28/'2018'!$L28)*100,":")</f>
        <v>89.30459700474528</v>
      </c>
      <c r="I28" s="3"/>
      <c r="L28" s="60">
        <f t="shared" si="0"/>
        <v>100.00000000000001</v>
      </c>
      <c r="M28" s="75"/>
      <c r="N28" s="49"/>
      <c r="O28" s="42"/>
      <c r="P28" s="72"/>
      <c r="Q28" s="72"/>
      <c r="R28" s="43"/>
      <c r="S28" s="43"/>
      <c r="T28" s="43"/>
      <c r="U28" s="43"/>
      <c r="W28" s="42"/>
      <c r="X28" s="44"/>
      <c r="Y28" s="44"/>
      <c r="Z28" s="44"/>
      <c r="AA28" s="44"/>
      <c r="AB28" s="44"/>
      <c r="AC28" s="44"/>
    </row>
    <row r="29" spans="1:29" ht="12.75">
      <c r="A29" s="24"/>
      <c r="B29" s="20" t="s">
        <v>131</v>
      </c>
      <c r="C29" s="77">
        <f>_xlfn.IFERROR(IF('2018'!C29/'2018'!$L29=0,"",'2018'!C29/'2018'!$L29),"")</f>
        <v>0.012024286206527809</v>
      </c>
      <c r="D29" s="77" t="str">
        <f>_xlfn.IFERROR(IF('2018'!D29/'2018'!$L29=0,"",'2018'!D29/'2018'!$L29),"")</f>
        <v/>
      </c>
      <c r="E29" s="111">
        <f>_xlfn.IFERROR(IF('2018'!E29/'2018'!$L29=0,":",'2018'!E29/'2018'!$L29)*100,":")</f>
        <v>1.202428620652781</v>
      </c>
      <c r="F29" s="111">
        <f>_xlfn.IFERROR(IF('2018'!F29/'2018'!$L29=0,":",'2018'!F29/'2018'!$L29)*100,":")</f>
        <v>0.8940983567600964</v>
      </c>
      <c r="G29" s="111" t="str">
        <f>_xlfn.IFERROR(IF('2018'!J29/'2018'!$L29=0,":",'2018'!J29/'2018'!$L29)*100,":")</f>
        <v>:</v>
      </c>
      <c r="H29" s="111">
        <f>_xlfn.IFERROR(IF('2018'!K29/'2018'!$L29=0,":",'2018'!K29/'2018'!$L29)*100,":")</f>
        <v>97.90347302258712</v>
      </c>
      <c r="I29" s="3"/>
      <c r="L29" s="60">
        <f t="shared" si="0"/>
        <v>100</v>
      </c>
      <c r="M29" s="75"/>
      <c r="N29" s="49"/>
      <c r="O29" s="42"/>
      <c r="P29" s="72"/>
      <c r="Q29" s="72"/>
      <c r="R29" s="43"/>
      <c r="S29" s="43"/>
      <c r="T29" s="43"/>
      <c r="U29" s="43"/>
      <c r="W29" s="42"/>
      <c r="X29" s="44"/>
      <c r="Y29" s="44"/>
      <c r="Z29" s="44"/>
      <c r="AA29" s="44"/>
      <c r="AB29" s="44"/>
      <c r="AC29" s="44"/>
    </row>
    <row r="30" spans="1:29" ht="12.75">
      <c r="A30" s="24"/>
      <c r="B30" s="20" t="s">
        <v>132</v>
      </c>
      <c r="C30" s="77">
        <f>_xlfn.IFERROR(IF('2018'!C30/'2018'!$L30=0,"",'2018'!C30/'2018'!$L30),"")</f>
        <v>0.02250922594923901</v>
      </c>
      <c r="D30" s="77" t="str">
        <f>_xlfn.IFERROR(IF('2018'!D30/'2018'!$L30=0,"",'2018'!D30/'2018'!$L30),"")</f>
        <v/>
      </c>
      <c r="E30" s="111">
        <f>_xlfn.IFERROR(IF('2018'!E30/'2018'!$L30=0,":",'2018'!E30/'2018'!$L30)*100,":")</f>
        <v>2.250922594923901</v>
      </c>
      <c r="F30" s="111" t="str">
        <f>_xlfn.IFERROR(IF('2018'!F30/'2018'!$L30=0,":",'2018'!F30/'2018'!$L30)*100,":")</f>
        <v>:</v>
      </c>
      <c r="G30" s="111">
        <f>_xlfn.IFERROR(IF('2018'!J30/'2018'!$L30=0,":",'2018'!J30/'2018'!$L30)*100,":")</f>
        <v>9.697655432688428</v>
      </c>
      <c r="H30" s="111">
        <f>_xlfn.IFERROR(IF('2018'!K30/'2018'!$L30=0,":",'2018'!K30/'2018'!$L30)*100,":")</f>
        <v>88.05142197238766</v>
      </c>
      <c r="I30" s="3"/>
      <c r="L30" s="60">
        <f t="shared" si="0"/>
        <v>99.99999999999999</v>
      </c>
      <c r="M30" s="75"/>
      <c r="N30" s="49"/>
      <c r="O30" s="42"/>
      <c r="P30" s="72"/>
      <c r="Q30" s="72"/>
      <c r="R30" s="43"/>
      <c r="S30" s="43"/>
      <c r="T30" s="43"/>
      <c r="U30" s="43"/>
      <c r="W30" s="42"/>
      <c r="X30" s="44"/>
      <c r="Y30" s="44"/>
      <c r="Z30" s="44"/>
      <c r="AA30" s="44"/>
      <c r="AB30" s="44"/>
      <c r="AC30" s="44"/>
    </row>
    <row r="31" spans="1:29" ht="12.75">
      <c r="A31" s="24"/>
      <c r="B31" s="20" t="s">
        <v>133</v>
      </c>
      <c r="C31" s="77">
        <f>_xlfn.IFERROR(IF('2018'!C31/'2018'!$L31=0,"",'2018'!C31/'2018'!$L31),"")</f>
        <v>0.0013091349211740223</v>
      </c>
      <c r="D31" s="77">
        <f>_xlfn.IFERROR(IF('2018'!D31/'2018'!$L31=0,"",'2018'!D31/'2018'!$L31),"")</f>
        <v>0.010045757970593866</v>
      </c>
      <c r="E31" s="111">
        <f>_xlfn.IFERROR(IF('2018'!E31/'2018'!$L31=0,":",'2018'!E31/'2018'!$L31)*100,":")</f>
        <v>1.1354892891767887</v>
      </c>
      <c r="F31" s="111" t="str">
        <f>_xlfn.IFERROR(IF('2018'!F31/'2018'!$L31=0,":",'2018'!F31/'2018'!$L31)*100,":")</f>
        <v>:</v>
      </c>
      <c r="G31" s="111" t="str">
        <f>_xlfn.IFERROR(IF('2018'!J31/'2018'!$L31=0,":",'2018'!J31/'2018'!$L31)*100,":")</f>
        <v>:</v>
      </c>
      <c r="H31" s="111">
        <f>_xlfn.IFERROR(IF('2018'!K31/'2018'!$L31=0,":",'2018'!K31/'2018'!$L31)*100,":")</f>
        <v>98.86451071082321</v>
      </c>
      <c r="I31" s="3"/>
      <c r="L31" s="60">
        <f t="shared" si="0"/>
        <v>100</v>
      </c>
      <c r="M31" s="75"/>
      <c r="N31" s="49"/>
      <c r="O31" s="42"/>
      <c r="P31" s="72"/>
      <c r="Q31" s="72"/>
      <c r="R31" s="43"/>
      <c r="S31" s="43"/>
      <c r="T31" s="43"/>
      <c r="U31" s="43"/>
      <c r="W31" s="42"/>
      <c r="X31" s="44"/>
      <c r="Y31" s="44"/>
      <c r="Z31" s="44"/>
      <c r="AA31" s="44"/>
      <c r="AB31" s="44"/>
      <c r="AC31" s="44"/>
    </row>
    <row r="32" spans="1:29" ht="12.75">
      <c r="A32" s="24"/>
      <c r="B32" s="112" t="s">
        <v>134</v>
      </c>
      <c r="C32" s="113">
        <f>_xlfn.IFERROR(IF('2018'!C32/'2018'!$L32=0,"",'2018'!C32/'2018'!$L32),"")</f>
        <v>0.21564393021256334</v>
      </c>
      <c r="D32" s="113">
        <f>_xlfn.IFERROR(IF('2018'!D32/'2018'!$L32=0,"",'2018'!D32/'2018'!$L32),"")</f>
        <v>0.05279372606269375</v>
      </c>
      <c r="E32" s="114">
        <f>_xlfn.IFERROR(IF('2018'!E32/'2018'!$L32=0,":",'2018'!E32/'2018'!$L32)*100,":")</f>
        <v>26.843765627525684</v>
      </c>
      <c r="F32" s="114">
        <f>_xlfn.IFERROR(IF('2018'!F32/'2018'!$L32=0,":",'2018'!F32/'2018'!$L32)*100,":")</f>
        <v>0.19439166137459454</v>
      </c>
      <c r="G32" s="114">
        <f>_xlfn.IFERROR(IF('2018'!J32/'2018'!$L32=0,":",'2018'!J32/'2018'!$L32)*100,":")</f>
        <v>5.041808709685097</v>
      </c>
      <c r="H32" s="114">
        <f>_xlfn.IFERROR(IF('2018'!K32/'2018'!$L32=0,":",'2018'!K32/'2018'!$L32)*100,":")</f>
        <v>67.92003400141485</v>
      </c>
      <c r="I32" s="3"/>
      <c r="L32" s="60">
        <f t="shared" si="0"/>
        <v>100.00000000000023</v>
      </c>
      <c r="M32" s="75"/>
      <c r="N32" s="49"/>
      <c r="O32" s="42"/>
      <c r="P32" s="72"/>
      <c r="Q32" s="72"/>
      <c r="R32" s="43"/>
      <c r="S32" s="43"/>
      <c r="T32" s="43"/>
      <c r="U32" s="43"/>
      <c r="W32" s="42"/>
      <c r="X32" s="44"/>
      <c r="Y32" s="44"/>
      <c r="Z32" s="44"/>
      <c r="AA32" s="44"/>
      <c r="AB32" s="44"/>
      <c r="AC32" s="44"/>
    </row>
    <row r="33" spans="1:29" ht="21.75" customHeight="1" hidden="1">
      <c r="A33" s="24"/>
      <c r="B33" s="45" t="s">
        <v>166</v>
      </c>
      <c r="C33" s="115"/>
      <c r="D33" s="115"/>
      <c r="E33" s="116"/>
      <c r="F33" s="116"/>
      <c r="G33" s="116"/>
      <c r="H33" s="116"/>
      <c r="I33" s="3"/>
      <c r="L33" s="49"/>
      <c r="M33" s="75"/>
      <c r="O33" s="45"/>
      <c r="P33" s="72"/>
      <c r="Q33" s="72"/>
      <c r="R33" s="43"/>
      <c r="S33" s="43"/>
      <c r="T33" s="43"/>
      <c r="U33" s="43"/>
      <c r="W33" s="45"/>
      <c r="X33" s="44"/>
      <c r="Y33" s="44"/>
      <c r="Z33" s="44"/>
      <c r="AA33" s="44"/>
      <c r="AB33" s="44"/>
      <c r="AC33" s="44"/>
    </row>
    <row r="34" spans="1:29" ht="12.75">
      <c r="A34" s="24"/>
      <c r="B34" s="20" t="s">
        <v>135</v>
      </c>
      <c r="C34" s="77">
        <f>_xlfn.IFERROR(IF('2018'!C34/'2018'!$L34=0,"",'2018'!C34/'2018'!$L34),"")</f>
        <v>0.46456715694903067</v>
      </c>
      <c r="D34" s="77" t="str">
        <f>_xlfn.IFERROR(IF('2018'!D34/'2018'!$L34=0,"",'2018'!D34/'2018'!$L34),"")</f>
        <v/>
      </c>
      <c r="E34" s="111">
        <f>_xlfn.IFERROR(IF('2018'!E34/'2018'!$L34=0,":",'2018'!E34/'2018'!$L34)*100,":")</f>
        <v>46.45671569490307</v>
      </c>
      <c r="F34" s="111" t="str">
        <f>_xlfn.IFERROR(IF('2018'!F34/'2018'!$L34=0,":",'2018'!F34/'2018'!$L34)*100,":")</f>
        <v>:</v>
      </c>
      <c r="G34" s="111">
        <f>_xlfn.IFERROR(IF('2018'!J34/'2018'!$L34=0,":",'2018'!J34/'2018'!$L34)*100,":")</f>
        <v>15.506615643504427</v>
      </c>
      <c r="H34" s="111">
        <f>_xlfn.IFERROR(IF('2018'!K34/'2018'!$L34=0,":",'2018'!K34/'2018'!$L34)*100,":")</f>
        <v>38.03666866159248</v>
      </c>
      <c r="I34" s="3"/>
      <c r="L34" s="60">
        <f t="shared" si="0"/>
        <v>99.99999999999997</v>
      </c>
      <c r="M34" s="75"/>
      <c r="N34" s="49"/>
      <c r="O34" s="42"/>
      <c r="P34" s="72"/>
      <c r="Q34" s="72"/>
      <c r="R34" s="43"/>
      <c r="S34" s="43"/>
      <c r="T34" s="43"/>
      <c r="U34" s="43"/>
      <c r="W34" s="42"/>
      <c r="X34" s="44"/>
      <c r="Y34" s="44"/>
      <c r="Z34" s="44"/>
      <c r="AA34" s="44"/>
      <c r="AB34" s="44"/>
      <c r="AC34" s="44"/>
    </row>
    <row r="35" spans="1:29" ht="12.75">
      <c r="A35" s="24"/>
      <c r="B35" s="20" t="s">
        <v>136</v>
      </c>
      <c r="C35" s="77">
        <f>_xlfn.IFERROR(IF('2018'!C35/'2018'!$L35=0,"",'2018'!C35/'2018'!$L35),"")</f>
        <v>0.018972255321771134</v>
      </c>
      <c r="D35" s="77">
        <f>_xlfn.IFERROR(IF('2018'!D35/'2018'!$L35=0,"",'2018'!D35/'2018'!$L35),"")</f>
        <v>0.047809041123323924</v>
      </c>
      <c r="E35" s="111">
        <f>_xlfn.IFERROR(IF('2018'!E35/'2018'!$L35=0,":",'2018'!E35/'2018'!$L35)*100,":")</f>
        <v>6.678129644509499</v>
      </c>
      <c r="F35" s="111" t="str">
        <f>_xlfn.IFERROR(IF('2018'!F35/'2018'!$L35=0,":",'2018'!F35/'2018'!$L35)*100,":")</f>
        <v>:</v>
      </c>
      <c r="G35" s="111">
        <f>_xlfn.IFERROR(IF('2018'!J35/'2018'!$L35=0,":",'2018'!J35/'2018'!$L35)*100,":")</f>
        <v>10.166662760819792</v>
      </c>
      <c r="H35" s="111">
        <f>_xlfn.IFERROR(IF('2018'!K35/'2018'!$L35=0,":",'2018'!K35/'2018'!$L35)*100,":")</f>
        <v>83.15520759467078</v>
      </c>
      <c r="I35" s="3"/>
      <c r="L35" s="60">
        <f t="shared" si="0"/>
        <v>100.00000000000007</v>
      </c>
      <c r="M35" s="75"/>
      <c r="N35" s="49"/>
      <c r="O35" s="42"/>
      <c r="P35" s="72"/>
      <c r="Q35" s="72"/>
      <c r="R35" s="43"/>
      <c r="S35" s="43"/>
      <c r="T35" s="43"/>
      <c r="U35" s="43"/>
      <c r="W35" s="42"/>
      <c r="X35" s="44"/>
      <c r="Y35" s="44"/>
      <c r="Z35" s="44"/>
      <c r="AA35" s="44"/>
      <c r="AB35" s="44"/>
      <c r="AC35" s="44"/>
    </row>
    <row r="36" spans="1:29" ht="12.75">
      <c r="A36" s="24"/>
      <c r="B36" s="112" t="s">
        <v>137</v>
      </c>
      <c r="C36" s="113" t="str">
        <f>_xlfn.IFERROR(IF('2018'!C36/'2018'!$L36=0,"",'2018'!C36/'2018'!$L36),"")</f>
        <v/>
      </c>
      <c r="D36" s="113">
        <f>_xlfn.IFERROR(IF('2018'!D36/'2018'!$L36=0,"",'2018'!D36/'2018'!$L36),"")</f>
        <v>0.3249674679770486</v>
      </c>
      <c r="E36" s="114">
        <f>_xlfn.IFERROR(IF('2018'!E36/'2018'!$L36=0,":",'2018'!E36/'2018'!$L36)*100,":")</f>
        <v>32.49674679770486</v>
      </c>
      <c r="F36" s="114" t="str">
        <f>_xlfn.IFERROR(IF('2018'!F36/'2018'!$L36=0,":",'2018'!F36/'2018'!$L36)*100,":")</f>
        <v>:</v>
      </c>
      <c r="G36" s="114">
        <f>_xlfn.IFERROR(IF('2018'!J36/'2018'!$L36=0,":",'2018'!J36/'2018'!$L36)*100,":")</f>
        <v>4.498223072226049</v>
      </c>
      <c r="H36" s="114">
        <f>_xlfn.IFERROR(IF('2018'!K36/'2018'!$L36=0,":",'2018'!K36/'2018'!$L36)*100,":")</f>
        <v>63.005030130069095</v>
      </c>
      <c r="I36" s="3"/>
      <c r="L36" s="60">
        <f t="shared" si="0"/>
        <v>100</v>
      </c>
      <c r="M36" s="75"/>
      <c r="N36" s="49"/>
      <c r="O36" s="42"/>
      <c r="P36" s="72"/>
      <c r="Q36" s="72"/>
      <c r="R36" s="43"/>
      <c r="S36" s="43"/>
      <c r="T36" s="43"/>
      <c r="U36" s="43"/>
      <c r="W36" s="42"/>
      <c r="X36" s="44"/>
      <c r="Y36" s="44"/>
      <c r="Z36" s="44"/>
      <c r="AA36" s="44"/>
      <c r="AB36" s="44"/>
      <c r="AC36" s="44"/>
    </row>
    <row r="37" spans="2:23" ht="15.75" customHeight="1">
      <c r="B37" s="1"/>
      <c r="W37" s="50"/>
    </row>
    <row r="38" ht="15.75" customHeight="1">
      <c r="B38" s="51" t="s">
        <v>210</v>
      </c>
    </row>
    <row r="39" ht="12.75">
      <c r="B39" s="38" t="s">
        <v>186</v>
      </c>
    </row>
  </sheetData>
  <mergeCells count="1">
    <mergeCell ref="B2:H2"/>
  </mergeCells>
  <printOptions/>
  <pageMargins left="0.7" right="0.7" top="0.75" bottom="0.75" header="0.3" footer="0.3"/>
  <pageSetup horizontalDpi="72" verticalDpi="72" orientation="portrait" paperSize="9" r:id="rId1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 1'!X6:X32</xm:f>
              <xm:sqref>AE4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U76"/>
  <sheetViews>
    <sheetView showGridLines="0" workbookViewId="0" topLeftCell="A1">
      <selection activeCell="B2" sqref="B2:H39"/>
    </sheetView>
  </sheetViews>
  <sheetFormatPr defaultColWidth="9.33203125" defaultRowHeight="12.75"/>
  <cols>
    <col min="1" max="1" width="9.33203125" style="2" customWidth="1"/>
    <col min="2" max="2" width="13" style="1" customWidth="1"/>
    <col min="3" max="3" width="13.33203125" style="1" customWidth="1"/>
    <col min="4" max="4" width="15" style="1" customWidth="1"/>
    <col min="5" max="5" width="13.33203125" style="1" customWidth="1"/>
    <col min="6" max="6" width="13.66015625" style="1" customWidth="1"/>
    <col min="7" max="7" width="15.33203125" style="1" customWidth="1"/>
    <col min="8" max="8" width="13.33203125" style="1" customWidth="1"/>
    <col min="9" max="14" width="9.33203125" style="1" customWidth="1"/>
    <col min="15" max="15" width="14.66015625" style="52" bestFit="1" customWidth="1"/>
    <col min="16" max="19" width="9.33203125" style="52" customWidth="1"/>
    <col min="20" max="21" width="18.16015625" style="52" customWidth="1"/>
    <col min="22" max="22" width="9.33203125" style="52" customWidth="1"/>
    <col min="23" max="16384" width="9.33203125" style="1" customWidth="1"/>
  </cols>
  <sheetData>
    <row r="2" spans="2:12" ht="15.75">
      <c r="B2" s="117" t="s">
        <v>188</v>
      </c>
      <c r="C2" s="117"/>
      <c r="D2" s="117"/>
      <c r="E2" s="117"/>
      <c r="F2" s="117"/>
      <c r="G2" s="117"/>
      <c r="H2" s="117"/>
      <c r="K2" s="61" t="s">
        <v>205</v>
      </c>
      <c r="L2" s="61">
        <f>SUM(L4:L6)</f>
        <v>24</v>
      </c>
    </row>
    <row r="3" spans="2:12" ht="12.75">
      <c r="B3" s="2"/>
      <c r="K3" s="61"/>
      <c r="L3" s="61"/>
    </row>
    <row r="4" spans="11:21" ht="12.75">
      <c r="K4" s="1" t="s">
        <v>201</v>
      </c>
      <c r="L4" s="1">
        <f>COUNTIF(C6:C32,"&gt;400")</f>
        <v>4</v>
      </c>
      <c r="O4" s="70"/>
      <c r="P4" s="70"/>
      <c r="Q4" s="70"/>
      <c r="R4" s="70"/>
      <c r="S4" s="70"/>
      <c r="T4" s="69"/>
      <c r="U4" s="69"/>
    </row>
    <row r="5" spans="2:21" ht="57.75" customHeight="1">
      <c r="B5" s="67"/>
      <c r="C5" s="68" t="s">
        <v>182</v>
      </c>
      <c r="D5" s="68" t="s">
        <v>183</v>
      </c>
      <c r="E5" s="68" t="s">
        <v>199</v>
      </c>
      <c r="F5" s="68" t="s">
        <v>184</v>
      </c>
      <c r="G5" s="68" t="s">
        <v>185</v>
      </c>
      <c r="H5" s="68" t="s">
        <v>200</v>
      </c>
      <c r="I5" s="3"/>
      <c r="K5" s="1" t="s">
        <v>202</v>
      </c>
      <c r="L5" s="1">
        <f>M5-L4</f>
        <v>17</v>
      </c>
      <c r="M5" s="1">
        <f>COUNTIF(C6:C32,"&gt;200")</f>
        <v>21</v>
      </c>
      <c r="T5" s="48"/>
      <c r="U5" s="48"/>
    </row>
    <row r="6" spans="1:21" ht="12.75">
      <c r="A6" s="24"/>
      <c r="B6" s="19" t="s">
        <v>108</v>
      </c>
      <c r="C6" s="55">
        <f>'2018'!E42</f>
        <v>331.614107866693</v>
      </c>
      <c r="D6" s="55">
        <f>'2018'!C42</f>
        <v>22.864408440079</v>
      </c>
      <c r="E6" s="55">
        <f>'2018'!D42</f>
        <v>308.749699426613</v>
      </c>
      <c r="F6" s="55">
        <f>IF('2018'!L6=":",":",'2018'!L6/1000)</f>
        <v>1526.6522</v>
      </c>
      <c r="G6" s="55">
        <f>F6-H6</f>
        <v>105.26090000000022</v>
      </c>
      <c r="H6" s="55">
        <f>(IF('2018'!I6=":",0,'2018'!I6)+IF('2018'!K6=":",0,'2018'!K6))/1000</f>
        <v>1421.3912999999998</v>
      </c>
      <c r="I6" s="3"/>
      <c r="J6" s="53"/>
      <c r="K6" s="1" t="s">
        <v>203</v>
      </c>
      <c r="L6" s="1">
        <f>COUNTIF(C6:C32,"&lt;200")</f>
        <v>3</v>
      </c>
      <c r="N6" s="63">
        <f>D6/C6-G6/F6</f>
        <v>-1.6653345369377348E-16</v>
      </c>
      <c r="O6" s="64"/>
      <c r="T6" s="43"/>
      <c r="U6" s="43"/>
    </row>
    <row r="7" spans="1:21" ht="12.75">
      <c r="A7" s="24"/>
      <c r="B7" s="20" t="s">
        <v>109</v>
      </c>
      <c r="C7" s="56">
        <f>'2018'!E43</f>
        <v>178.354233603114</v>
      </c>
      <c r="D7" s="56">
        <f>'2018'!C43</f>
        <v>12.1720303908937</v>
      </c>
      <c r="E7" s="56">
        <f>'2018'!D43</f>
        <v>166.182203212221</v>
      </c>
      <c r="F7" s="56">
        <f>IF('2018'!L7=":",":",'2018'!L7/1000)</f>
        <v>100.07771755803299</v>
      </c>
      <c r="G7" s="56">
        <f aca="true" t="shared" si="0" ref="G7:G32">F7-H7</f>
        <v>6.829941711831992</v>
      </c>
      <c r="H7" s="56">
        <f>(IF('2018'!I7=":",0,'2018'!I7)+IF('2018'!K7=":",0,'2018'!K7))/1000</f>
        <v>93.247775846201</v>
      </c>
      <c r="I7" s="3"/>
      <c r="J7" s="53"/>
      <c r="N7" s="63">
        <f aca="true" t="shared" si="1" ref="N7:N36">D7/C7-G7/F7</f>
        <v>-4.579669976578771E-15</v>
      </c>
      <c r="O7" s="62"/>
      <c r="T7" s="43"/>
      <c r="U7" s="43"/>
    </row>
    <row r="8" spans="1:21" ht="12.75">
      <c r="A8" s="24"/>
      <c r="B8" s="20" t="s">
        <v>110</v>
      </c>
      <c r="C8" s="56">
        <f>'2018'!E44</f>
        <v>271.300829164098</v>
      </c>
      <c r="D8" s="56">
        <f>'2018'!C44</f>
        <v>8.27006847928661</v>
      </c>
      <c r="E8" s="56">
        <f>'2018'!D44</f>
        <v>263.030760684811</v>
      </c>
      <c r="F8" s="56">
        <f>IF('2018'!L8=":",":",'2018'!L8/1000)</f>
        <v>570.5359197636451</v>
      </c>
      <c r="G8" s="56">
        <f t="shared" si="0"/>
        <v>17.391657596019172</v>
      </c>
      <c r="H8" s="56">
        <f>(IF('2018'!I8=":",0,'2018'!I8)+IF('2018'!K8=":",0,'2018'!K8))/1000</f>
        <v>553.1442621676259</v>
      </c>
      <c r="I8" s="3"/>
      <c r="J8" s="53"/>
      <c r="N8" s="63">
        <f t="shared" si="1"/>
        <v>2.0469737016526324E-16</v>
      </c>
      <c r="O8" s="62"/>
      <c r="T8" s="43"/>
      <c r="U8" s="43"/>
    </row>
    <row r="9" spans="1:21" ht="12.75">
      <c r="A9" s="24"/>
      <c r="B9" s="20" t="s">
        <v>111</v>
      </c>
      <c r="C9" s="56">
        <f>'2018'!E45</f>
        <v>94.3268186961685</v>
      </c>
      <c r="D9" s="56">
        <f>'2018'!C45</f>
        <v>63.843335690406</v>
      </c>
      <c r="E9" s="56">
        <f>'2018'!D45</f>
        <v>30.4834830057624</v>
      </c>
      <c r="F9" s="56">
        <f>IF('2018'!L9=":",":",'2018'!L9/1000)</f>
        <v>284.669099791491</v>
      </c>
      <c r="G9" s="56">
        <f t="shared" si="0"/>
        <v>192.67293384730766</v>
      </c>
      <c r="H9" s="56">
        <f>(IF('2018'!I9=":",0,'2018'!I9)+IF('2018'!K9=":",0,'2018'!K9))/1000</f>
        <v>91.99616594418335</v>
      </c>
      <c r="I9" s="3"/>
      <c r="J9" s="53"/>
      <c r="N9" s="63">
        <f t="shared" si="1"/>
        <v>0</v>
      </c>
      <c r="O9" s="62"/>
      <c r="T9" s="43"/>
      <c r="U9" s="43"/>
    </row>
    <row r="10" spans="1:21" ht="12.75">
      <c r="A10" s="24"/>
      <c r="B10" s="20" t="s">
        <v>112</v>
      </c>
      <c r="C10" s="56">
        <f>'2018'!E46</f>
        <v>335.678001197708</v>
      </c>
      <c r="D10" s="56">
        <f>'2018'!C46</f>
        <v>26.0814382033184</v>
      </c>
      <c r="E10" s="56">
        <f>'2018'!D46</f>
        <v>309.59656299439</v>
      </c>
      <c r="F10" s="56">
        <f>IF('2018'!L10=":",":",'2018'!L10/1000)</f>
        <v>11266.73</v>
      </c>
      <c r="G10" s="56">
        <f t="shared" si="0"/>
        <v>875.3999999999996</v>
      </c>
      <c r="H10" s="56">
        <f>(IF('2018'!I10=":",0,'2018'!I10)+IF('2018'!K10=":",0,'2018'!K10))/1000</f>
        <v>10391.33</v>
      </c>
      <c r="I10" s="3"/>
      <c r="J10" s="53"/>
      <c r="N10" s="63">
        <f t="shared" si="1"/>
        <v>0</v>
      </c>
      <c r="O10" s="62"/>
      <c r="T10" s="43"/>
      <c r="U10" s="43"/>
    </row>
    <row r="11" spans="1:21" ht="12.75">
      <c r="A11" s="24"/>
      <c r="B11" s="20" t="s">
        <v>113</v>
      </c>
      <c r="C11" s="56">
        <f>'2018'!E47</f>
        <v>366.222009746468</v>
      </c>
      <c r="D11" s="56">
        <f>'2018'!C47</f>
        <v>15.0380143112701</v>
      </c>
      <c r="E11" s="56">
        <f>'2018'!D47</f>
        <v>351.183995435198</v>
      </c>
      <c r="F11" s="56">
        <f>IF('2018'!L11=":",":",'2018'!L11/1000)</f>
        <v>94.9892</v>
      </c>
      <c r="G11" s="56">
        <f t="shared" si="0"/>
        <v>3.9004999999999797</v>
      </c>
      <c r="H11" s="56">
        <f>(IF('2018'!I11=":",0,'2018'!I11)+IF('2018'!K11=":",0,'2018'!K11))/1000</f>
        <v>91.08870000000002</v>
      </c>
      <c r="I11" s="3"/>
      <c r="J11" s="53"/>
      <c r="N11" s="63">
        <f t="shared" si="1"/>
        <v>1.8735013540549517E-16</v>
      </c>
      <c r="O11" s="62"/>
      <c r="T11" s="43"/>
      <c r="U11" s="43"/>
    </row>
    <row r="12" spans="1:21" ht="12.75">
      <c r="A12" s="24"/>
      <c r="B12" s="20" t="s">
        <v>114</v>
      </c>
      <c r="C12" s="56">
        <f>'2018'!E48</f>
        <v>185.897960578752</v>
      </c>
      <c r="D12" s="56">
        <f>'2018'!C48</f>
        <v>30.295015988753</v>
      </c>
      <c r="E12" s="56">
        <f>'2018'!D48</f>
        <v>155.602944589999</v>
      </c>
      <c r="F12" s="56">
        <f>IF('2018'!L12=":",":",'2018'!L12/1000)</f>
        <v>607.8604912760001</v>
      </c>
      <c r="G12" s="56">
        <f t="shared" si="0"/>
        <v>99.06049127600005</v>
      </c>
      <c r="H12" s="56">
        <f>(IF('2018'!I12=":",0,'2018'!I12)+IF('2018'!K12=":",0,'2018'!K12))/1000</f>
        <v>508.8</v>
      </c>
      <c r="I12" s="3"/>
      <c r="J12" s="53"/>
      <c r="N12" s="63">
        <f t="shared" si="1"/>
        <v>0</v>
      </c>
      <c r="O12" s="62"/>
      <c r="T12" s="43"/>
      <c r="U12" s="43"/>
    </row>
    <row r="13" spans="1:21" ht="12.75">
      <c r="A13" s="24"/>
      <c r="B13" s="20" t="s">
        <v>209</v>
      </c>
      <c r="C13" s="56" t="str">
        <f>'2018'!E49</f>
        <v>:</v>
      </c>
      <c r="D13" s="56" t="str">
        <f>'2018'!C49</f>
        <v>:</v>
      </c>
      <c r="E13" s="56" t="str">
        <f>'2018'!D49</f>
        <v>:</v>
      </c>
      <c r="F13" s="56" t="str">
        <f>IF('2018'!L13=":",":",'2018'!L13/1000)</f>
        <v>:</v>
      </c>
      <c r="G13" s="56" t="s">
        <v>204</v>
      </c>
      <c r="H13" s="56" t="s">
        <v>204</v>
      </c>
      <c r="I13" s="3"/>
      <c r="J13" s="53"/>
      <c r="N13" s="63" t="e">
        <f t="shared" si="1"/>
        <v>#VALUE!</v>
      </c>
      <c r="O13" s="62"/>
      <c r="T13" s="43"/>
      <c r="U13" s="43"/>
    </row>
    <row r="14" spans="1:21" ht="12.75">
      <c r="A14" s="24"/>
      <c r="B14" s="20" t="s">
        <v>116</v>
      </c>
      <c r="C14" s="56">
        <f>'2018'!E50</f>
        <v>361.69055861742</v>
      </c>
      <c r="D14" s="56">
        <f>'2018'!C50</f>
        <v>4.99144274277325</v>
      </c>
      <c r="E14" s="56">
        <f>'2018'!D50</f>
        <v>356.699115874646</v>
      </c>
      <c r="F14" s="56">
        <f>IF('2018'!L14=":",":",'2018'!L14/1000)</f>
        <v>4355.626</v>
      </c>
      <c r="G14" s="56">
        <f t="shared" si="0"/>
        <v>60.10900000000038</v>
      </c>
      <c r="H14" s="56">
        <f>(IF('2018'!I14=":",0,'2018'!I14)+IF('2018'!K14=":",0,'2018'!K14))/1000</f>
        <v>4295.517</v>
      </c>
      <c r="I14" s="3"/>
      <c r="J14" s="53"/>
      <c r="N14" s="63">
        <f t="shared" si="1"/>
        <v>-9.71445146547012E-17</v>
      </c>
      <c r="O14" s="62"/>
      <c r="T14" s="43"/>
      <c r="U14" s="43"/>
    </row>
    <row r="15" spans="1:21" ht="12.75">
      <c r="A15" s="24"/>
      <c r="B15" s="20" t="s">
        <v>117</v>
      </c>
      <c r="C15" s="56">
        <f>'2018'!E51</f>
        <v>429.691653319563</v>
      </c>
      <c r="D15" s="56" t="str">
        <f>'2018'!C51</f>
        <v>:</v>
      </c>
      <c r="E15" s="56">
        <f>'2018'!D51</f>
        <v>429.691653319563</v>
      </c>
      <c r="F15" s="56">
        <f>IF('2018'!L15=":",":",'2018'!L15/1000)</f>
        <v>10143.675</v>
      </c>
      <c r="G15" s="56" t="s">
        <v>204</v>
      </c>
      <c r="H15" s="56">
        <f>(IF('2018'!I15=":",0,'2018'!I15)+IF('2018'!K15=":",0,'2018'!K15))/1000</f>
        <v>10143.675</v>
      </c>
      <c r="I15" s="3"/>
      <c r="J15" s="53"/>
      <c r="N15" s="63" t="e">
        <f t="shared" si="1"/>
        <v>#VALUE!</v>
      </c>
      <c r="O15" s="62"/>
      <c r="T15" s="43"/>
      <c r="U15" s="43"/>
    </row>
    <row r="16" spans="1:21" ht="12.75">
      <c r="A16" s="24"/>
      <c r="B16" s="20" t="s">
        <v>118</v>
      </c>
      <c r="C16" s="56">
        <f>'2018'!E52</f>
        <v>295.763852294094</v>
      </c>
      <c r="D16" s="56">
        <f>'2018'!C52</f>
        <v>25.4950091728455</v>
      </c>
      <c r="E16" s="56">
        <f>'2018'!D52</f>
        <v>270.268843256181</v>
      </c>
      <c r="F16" s="56">
        <f>IF('2018'!L16=":",":",'2018'!L16/1000)</f>
        <v>153.76791608769003</v>
      </c>
      <c r="G16" s="56">
        <f t="shared" si="0"/>
        <v>13.254880134908035</v>
      </c>
      <c r="H16" s="56">
        <f>(IF('2018'!I16=":",0,'2018'!I16)+IF('2018'!K16=":",0,'2018'!K16))/1000</f>
        <v>140.513035952782</v>
      </c>
      <c r="I16" s="3"/>
      <c r="J16" s="53"/>
      <c r="N16" s="63">
        <f t="shared" si="1"/>
        <v>4.5621356692393533E-10</v>
      </c>
      <c r="O16" s="62"/>
      <c r="T16" s="43"/>
      <c r="U16" s="43"/>
    </row>
    <row r="17" spans="1:21" ht="12.75">
      <c r="A17" s="24"/>
      <c r="B17" s="20" t="s">
        <v>119</v>
      </c>
      <c r="C17" s="56">
        <f>'2018'!E53</f>
        <v>398.589857707241</v>
      </c>
      <c r="D17" s="56">
        <f>'2018'!C53</f>
        <v>7.3593649550378</v>
      </c>
      <c r="E17" s="56">
        <f>C17-D17</f>
        <v>391.2304927522032</v>
      </c>
      <c r="F17" s="56">
        <f>IF('2018'!L17=":",":",'2018'!L17/1000)</f>
        <v>7061.282</v>
      </c>
      <c r="G17" s="56">
        <f t="shared" si="0"/>
        <v>130.3760000000002</v>
      </c>
      <c r="H17" s="56">
        <f>(IF('2018'!I17=":",0,'2018'!I17)+IF('2018'!K17=":",0,'2018'!K17))/1000</f>
        <v>6930.906</v>
      </c>
      <c r="I17" s="3"/>
      <c r="J17" s="53"/>
      <c r="N17" s="63">
        <f>D17/C17-G17/F17</f>
        <v>-3.8163916471489756E-17</v>
      </c>
      <c r="O17" s="62"/>
      <c r="T17" s="43"/>
      <c r="U17" s="43"/>
    </row>
    <row r="18" spans="1:21" ht="12.75">
      <c r="A18" s="24"/>
      <c r="B18" s="20" t="s">
        <v>120</v>
      </c>
      <c r="C18" s="56">
        <f>'2018'!E54</f>
        <v>283.980326802753</v>
      </c>
      <c r="D18" s="56">
        <f>'2018'!C54</f>
        <v>18.4823462311909</v>
      </c>
      <c r="E18" s="56">
        <f>'2018'!D54</f>
        <v>265.497980571562</v>
      </c>
      <c r="F18" s="56">
        <f>IF('2018'!L18=":",":",'2018'!L18/1000)</f>
        <v>60.864083542</v>
      </c>
      <c r="G18" s="56">
        <f t="shared" si="0"/>
        <v>3.9612288560000053</v>
      </c>
      <c r="H18" s="56">
        <f>(IF('2018'!I18=":",0,'2018'!I18)+IF('2018'!K18=":",0,'2018'!K18))/1000</f>
        <v>56.902854686</v>
      </c>
      <c r="I18" s="3"/>
      <c r="J18" s="53"/>
      <c r="N18" s="63">
        <f t="shared" si="1"/>
        <v>-2.914335439641036E-16</v>
      </c>
      <c r="O18" s="62"/>
      <c r="T18" s="43"/>
      <c r="U18" s="43"/>
    </row>
    <row r="19" spans="1:21" ht="12.75">
      <c r="A19" s="24"/>
      <c r="B19" s="20" t="s">
        <v>121</v>
      </c>
      <c r="C19" s="56">
        <f>'2018'!E55</f>
        <v>223.999035772497</v>
      </c>
      <c r="D19" s="56">
        <f>'2018'!C55</f>
        <v>13.0001955906322</v>
      </c>
      <c r="E19" s="56">
        <f>'2018'!D55</f>
        <v>210.998840181865</v>
      </c>
      <c r="F19" s="56">
        <f>IF('2018'!L19=":",":",'2018'!L19/1000)</f>
        <v>65.278919</v>
      </c>
      <c r="G19" s="56">
        <f t="shared" si="0"/>
        <v>3.7885820000000052</v>
      </c>
      <c r="H19" s="56">
        <f>(IF('2018'!I19=":",0,'2018'!I19)+IF('2018'!K19=":",0,'2018'!K19))/1000</f>
        <v>61.490337</v>
      </c>
      <c r="I19" s="3"/>
      <c r="J19" s="53"/>
      <c r="N19" s="63">
        <f t="shared" si="1"/>
        <v>-1.8735013540549517E-16</v>
      </c>
      <c r="O19" s="62"/>
      <c r="T19" s="43"/>
      <c r="U19" s="43"/>
    </row>
    <row r="20" spans="1:21" ht="12.75">
      <c r="A20" s="24"/>
      <c r="B20" s="20" t="s">
        <v>122</v>
      </c>
      <c r="C20" s="56">
        <f>'2018'!E56</f>
        <v>237.82156520726</v>
      </c>
      <c r="D20" s="56">
        <f>'2018'!C56</f>
        <v>6.85485732374025</v>
      </c>
      <c r="E20" s="56">
        <f>'2018'!D56</f>
        <v>230.96670788352</v>
      </c>
      <c r="F20" s="56">
        <f>IF('2018'!L20=":",":",'2018'!L20/1000)</f>
        <v>108.18764605</v>
      </c>
      <c r="G20" s="56">
        <f t="shared" si="0"/>
        <v>3.1183499999999924</v>
      </c>
      <c r="H20" s="56">
        <f>(IF('2018'!I20=":",0,'2018'!I20)+IF('2018'!K20=":",0,'2018'!K20))/1000</f>
        <v>105.06929605</v>
      </c>
      <c r="I20" s="3"/>
      <c r="J20" s="53"/>
      <c r="N20" s="63">
        <f t="shared" si="1"/>
        <v>1.1796119636642288E-16</v>
      </c>
      <c r="O20" s="62"/>
      <c r="T20" s="43"/>
      <c r="U20" s="43"/>
    </row>
    <row r="21" spans="1:21" ht="12.75">
      <c r="A21" s="24"/>
      <c r="B21" s="20" t="s">
        <v>123</v>
      </c>
      <c r="C21" s="56">
        <f>'2018'!E57</f>
        <v>527.898386529588</v>
      </c>
      <c r="D21" s="56">
        <f>'2018'!C57</f>
        <v>7.12242998279856</v>
      </c>
      <c r="E21" s="56">
        <f>'2018'!D57</f>
        <v>520.775956546789</v>
      </c>
      <c r="F21" s="56">
        <f>IF('2018'!L21=":",":",'2018'!L21/1000)</f>
        <v>317.019345961</v>
      </c>
      <c r="G21" s="56">
        <f t="shared" si="0"/>
        <v>4.277240000000006</v>
      </c>
      <c r="H21" s="56">
        <f>(IF('2018'!I21=":",0,'2018'!I21)+IF('2018'!K21=":",0,'2018'!K21))/1000</f>
        <v>312.742105961</v>
      </c>
      <c r="I21" s="3"/>
      <c r="J21" s="53"/>
      <c r="N21" s="63">
        <f t="shared" si="1"/>
        <v>-1.3877787807814457E-17</v>
      </c>
      <c r="O21" s="62"/>
      <c r="T21" s="43"/>
      <c r="U21" s="43"/>
    </row>
    <row r="22" spans="1:21" ht="12.75">
      <c r="A22" s="24"/>
      <c r="B22" s="20" t="s">
        <v>124</v>
      </c>
      <c r="C22" s="56">
        <f>'2018'!E58</f>
        <v>260.486579418165</v>
      </c>
      <c r="D22" s="56" t="str">
        <f>'2018'!C58</f>
        <v>:</v>
      </c>
      <c r="E22" s="56">
        <f>'2018'!D58</f>
        <v>260.486579418165</v>
      </c>
      <c r="F22" s="56">
        <f>IF('2018'!L22=":",":",'2018'!L22/1000)</f>
        <v>351.803388670322</v>
      </c>
      <c r="G22" s="56" t="s">
        <v>204</v>
      </c>
      <c r="H22" s="56">
        <f>(IF('2018'!I22=":",0,'2018'!I22)+IF('2018'!K22=":",0,'2018'!K22))/1000</f>
        <v>351.803388670322</v>
      </c>
      <c r="I22" s="3"/>
      <c r="J22" s="53"/>
      <c r="N22" s="63" t="e">
        <f t="shared" si="1"/>
        <v>#VALUE!</v>
      </c>
      <c r="O22" s="62"/>
      <c r="T22" s="43"/>
      <c r="U22" s="43"/>
    </row>
    <row r="23" spans="1:21" ht="12.75">
      <c r="A23" s="24"/>
      <c r="B23" s="20" t="s">
        <v>125</v>
      </c>
      <c r="C23" s="56">
        <f>'2018'!E59</f>
        <v>288.981028647695</v>
      </c>
      <c r="D23" s="56" t="str">
        <f>'2018'!C59</f>
        <v>:</v>
      </c>
      <c r="E23" s="56">
        <f>'2018'!D59</f>
        <v>288.981028647695</v>
      </c>
      <c r="F23" s="56">
        <f>IF('2018'!L23=":",":",'2018'!L23/1000)</f>
        <v>36.375198</v>
      </c>
      <c r="G23" s="56" t="s">
        <v>204</v>
      </c>
      <c r="H23" s="56">
        <f>(IF('2018'!I23=":",0,'2018'!I23)+IF('2018'!K23=":",0,'2018'!K23))/1000</f>
        <v>36.375198</v>
      </c>
      <c r="I23" s="3"/>
      <c r="J23" s="53"/>
      <c r="N23" s="63" t="e">
        <f t="shared" si="1"/>
        <v>#VALUE!</v>
      </c>
      <c r="O23" s="62"/>
      <c r="T23" s="43"/>
      <c r="U23" s="43"/>
    </row>
    <row r="24" spans="1:21" ht="12.75">
      <c r="A24" s="24"/>
      <c r="B24" s="20" t="s">
        <v>126</v>
      </c>
      <c r="C24" s="56">
        <f>'2018'!E60</f>
        <v>388.325902114635</v>
      </c>
      <c r="D24" s="56">
        <f>'2018'!C60</f>
        <v>189.873473327071</v>
      </c>
      <c r="E24" s="56">
        <f>'2018'!D60</f>
        <v>198.452428787564</v>
      </c>
      <c r="F24" s="56">
        <f>IF('2018'!L24=":",":",'2018'!L24/1000)</f>
        <v>3005.592</v>
      </c>
      <c r="G24" s="56">
        <f t="shared" si="0"/>
        <v>1469.596</v>
      </c>
      <c r="H24" s="56">
        <f>(IF('2018'!I24=":",0,'2018'!I24)+IF('2018'!K24=":",0,'2018'!K24))/1000</f>
        <v>1535.996</v>
      </c>
      <c r="I24" s="3"/>
      <c r="J24" s="53"/>
      <c r="N24" s="63">
        <f t="shared" si="1"/>
        <v>-9.992007221626409E-16</v>
      </c>
      <c r="O24" s="62"/>
      <c r="T24" s="43"/>
      <c r="U24" s="43"/>
    </row>
    <row r="25" spans="1:21" ht="12.75">
      <c r="A25" s="24"/>
      <c r="B25" s="20" t="s">
        <v>127</v>
      </c>
      <c r="C25" s="56">
        <f>'2018'!E61</f>
        <v>446.499515712373</v>
      </c>
      <c r="D25" s="56" t="str">
        <f>'2018'!C61</f>
        <v>:</v>
      </c>
      <c r="E25" s="56">
        <f>'2018'!D61</f>
        <v>434.885007379297</v>
      </c>
      <c r="F25" s="56">
        <f>IF('2018'!L25=":",":",'2018'!L25/1000)</f>
        <v>1720.63901724</v>
      </c>
      <c r="G25" s="56">
        <f t="shared" si="0"/>
        <v>44.75788998799999</v>
      </c>
      <c r="H25" s="56">
        <f>(IF('2018'!I25=":",0,'2018'!I25)+IF('2018'!K25=":",0,'2018'!K25))/1000</f>
        <v>1675.881127252</v>
      </c>
      <c r="I25" s="3"/>
      <c r="J25" s="53"/>
      <c r="N25" s="63" t="e">
        <f t="shared" si="1"/>
        <v>#VALUE!</v>
      </c>
      <c r="O25" s="62"/>
      <c r="T25" s="43"/>
      <c r="U25" s="43"/>
    </row>
    <row r="26" spans="1:21" ht="12.75">
      <c r="A26" s="24"/>
      <c r="B26" s="20" t="s">
        <v>207</v>
      </c>
      <c r="C26" s="56" t="str">
        <f>'2018'!E62</f>
        <v>:</v>
      </c>
      <c r="D26" s="56" t="str">
        <f>'2018'!C62</f>
        <v>:</v>
      </c>
      <c r="E26" s="56" t="str">
        <f>'2018'!D62</f>
        <v>:</v>
      </c>
      <c r="F26" s="56" t="str">
        <f>IF('2018'!L26=":",":",'2018'!L26/1000)</f>
        <v>:</v>
      </c>
      <c r="G26" s="56" t="s">
        <v>204</v>
      </c>
      <c r="H26" s="56" t="s">
        <v>204</v>
      </c>
      <c r="I26" s="3"/>
      <c r="J26" s="53"/>
      <c r="N26" s="63" t="e">
        <f t="shared" si="1"/>
        <v>#VALUE!</v>
      </c>
      <c r="O26" s="62"/>
      <c r="T26" s="43"/>
      <c r="U26" s="43"/>
    </row>
    <row r="27" spans="1:21" ht="12.75">
      <c r="A27" s="24"/>
      <c r="B27" s="20" t="s">
        <v>208</v>
      </c>
      <c r="C27" s="56" t="str">
        <f>'2018'!E63</f>
        <v>:</v>
      </c>
      <c r="D27" s="56" t="str">
        <f>'2018'!C63</f>
        <v>:</v>
      </c>
      <c r="E27" s="56" t="str">
        <f>'2018'!D63</f>
        <v>:</v>
      </c>
      <c r="F27" s="56" t="str">
        <f>IF('2018'!L27=":",":",'2018'!L27/1000)</f>
        <v>:</v>
      </c>
      <c r="G27" s="56" t="s">
        <v>204</v>
      </c>
      <c r="H27" s="56" t="s">
        <v>204</v>
      </c>
      <c r="I27" s="3"/>
      <c r="J27" s="53"/>
      <c r="N27" s="63" t="e">
        <f t="shared" si="1"/>
        <v>#VALUE!</v>
      </c>
      <c r="O27" s="62"/>
      <c r="T27" s="43"/>
      <c r="U27" s="43"/>
    </row>
    <row r="28" spans="1:21" ht="12.75">
      <c r="A28" s="24"/>
      <c r="B28" s="20" t="s">
        <v>130</v>
      </c>
      <c r="C28" s="56">
        <f>'2018'!E64</f>
        <v>313.028242823452</v>
      </c>
      <c r="D28" s="56">
        <f>'2018'!C64</f>
        <v>4.998967667775</v>
      </c>
      <c r="E28" s="56">
        <f>'2018'!D64</f>
        <v>308.029275155677</v>
      </c>
      <c r="F28" s="56">
        <f>IF('2018'!L28=":",":",'2018'!L28/1000)</f>
        <v>638.828991101104</v>
      </c>
      <c r="G28" s="56">
        <f t="shared" si="0"/>
        <v>10.201908437868497</v>
      </c>
      <c r="H28" s="56">
        <f>(IF('2018'!I28=":",0,'2018'!I28)+IF('2018'!K28=":",0,'2018'!K28))/1000</f>
        <v>628.6270826632355</v>
      </c>
      <c r="I28" s="3"/>
      <c r="J28" s="53"/>
      <c r="N28" s="63">
        <f t="shared" si="1"/>
        <v>9.367506770274758E-17</v>
      </c>
      <c r="O28" s="62"/>
      <c r="T28" s="43"/>
      <c r="U28" s="43"/>
    </row>
    <row r="29" spans="1:21" ht="12.75">
      <c r="A29" s="24"/>
      <c r="B29" s="20" t="s">
        <v>131</v>
      </c>
      <c r="C29" s="56">
        <f>'2018'!E65</f>
        <v>367.022366808685</v>
      </c>
      <c r="D29" s="56">
        <f>'2018'!C65</f>
        <v>7.69472293328333</v>
      </c>
      <c r="E29" s="56">
        <f>'2018'!D65</f>
        <v>359.327643875402</v>
      </c>
      <c r="F29" s="56">
        <f>IF('2018'!L29=":",":",'2018'!L29/1000)</f>
        <v>168.326</v>
      </c>
      <c r="G29" s="56">
        <f t="shared" si="0"/>
        <v>3.5289999999999964</v>
      </c>
      <c r="H29" s="56">
        <f>(IF('2018'!I29=":",0,'2018'!I29)+IF('2018'!K29=":",0,'2018'!K29))/1000</f>
        <v>164.797</v>
      </c>
      <c r="I29" s="3"/>
      <c r="J29" s="53"/>
      <c r="N29" s="63">
        <f t="shared" si="1"/>
        <v>3.122502256758253E-17</v>
      </c>
      <c r="O29" s="62"/>
      <c r="T29" s="43"/>
      <c r="U29" s="43"/>
    </row>
    <row r="30" spans="1:21" ht="12.75">
      <c r="A30" s="24"/>
      <c r="B30" s="20" t="s">
        <v>132</v>
      </c>
      <c r="C30" s="56">
        <f>'2018'!E66</f>
        <v>427.899488230877</v>
      </c>
      <c r="D30" s="56">
        <f>'2018'!C66</f>
        <v>9.63168626415255</v>
      </c>
      <c r="E30" s="56">
        <f>'2018'!D66</f>
        <v>418.267801966724</v>
      </c>
      <c r="F30" s="56">
        <f>IF('2018'!L30=":",":",'2018'!L30/1000)</f>
        <v>382.35686200000004</v>
      </c>
      <c r="G30" s="56">
        <f t="shared" si="0"/>
        <v>8.606557000000066</v>
      </c>
      <c r="H30" s="56">
        <f>(IF('2018'!I30=":",0,'2018'!I30)+IF('2018'!K30=":",0,'2018'!K30))/1000</f>
        <v>373.75030499999997</v>
      </c>
      <c r="I30" s="3"/>
      <c r="J30" s="54"/>
      <c r="N30" s="63">
        <f t="shared" si="1"/>
        <v>-1.700029006457271E-16</v>
      </c>
      <c r="O30" s="62"/>
      <c r="T30" s="43"/>
      <c r="U30" s="43"/>
    </row>
    <row r="31" spans="1:21" ht="12.75">
      <c r="A31" s="24"/>
      <c r="B31" s="21" t="s">
        <v>133</v>
      </c>
      <c r="C31" s="57">
        <f>'2018'!E67</f>
        <v>346.473623853211</v>
      </c>
      <c r="D31" s="57">
        <f>'2018'!C67</f>
        <v>3.93417088867589</v>
      </c>
      <c r="E31" s="57">
        <f>'2018'!D67</f>
        <v>342.539452964535</v>
      </c>
      <c r="F31" s="57">
        <f>IF('2018'!L31=":",":",'2018'!L31/1000)</f>
        <v>809.695</v>
      </c>
      <c r="G31" s="57">
        <f t="shared" si="0"/>
        <v>9.194000000000074</v>
      </c>
      <c r="H31" s="57">
        <f>(IF('2018'!I31=":",0,'2018'!I31)+IF('2018'!K31=":",0,'2018'!K31))/1000</f>
        <v>800.501</v>
      </c>
      <c r="I31" s="3"/>
      <c r="J31" s="54"/>
      <c r="N31" s="63">
        <f t="shared" si="1"/>
        <v>-7.979727989493313E-17</v>
      </c>
      <c r="O31" s="62"/>
      <c r="T31" s="43"/>
      <c r="U31" s="43"/>
    </row>
    <row r="32" spans="1:21" ht="12.75">
      <c r="A32" s="24"/>
      <c r="B32" s="22" t="s">
        <v>134</v>
      </c>
      <c r="C32" s="58">
        <f>'2018'!E68</f>
        <v>284.194539451311</v>
      </c>
      <c r="D32" s="58">
        <f>'2018'!C68</f>
        <v>85.7822805762518</v>
      </c>
      <c r="E32" s="58">
        <f>'2018'!D68</f>
        <v>198.412258875059</v>
      </c>
      <c r="F32" s="58">
        <f>IF('2018'!L32=":",":",'2018'!L32/1000)</f>
        <v>1338.0838241603901</v>
      </c>
      <c r="G32" s="58">
        <f t="shared" si="0"/>
        <v>403.89193353356154</v>
      </c>
      <c r="H32" s="58">
        <f>(IF('2018'!I32=":",0,'2018'!I32)+IF('2018'!K32=":",0,'2018'!K32))/1000</f>
        <v>934.1918906268286</v>
      </c>
      <c r="I32" s="3"/>
      <c r="J32" s="54"/>
      <c r="N32" s="63">
        <f t="shared" si="1"/>
        <v>1.3322676295501878E-15</v>
      </c>
      <c r="O32" s="62"/>
      <c r="T32" s="43"/>
      <c r="U32" s="43"/>
    </row>
    <row r="33" spans="1:21" ht="21.75" customHeight="1" hidden="1">
      <c r="A33" s="24"/>
      <c r="B33" s="23" t="s">
        <v>166</v>
      </c>
      <c r="C33" s="55"/>
      <c r="D33" s="55"/>
      <c r="E33" s="55"/>
      <c r="F33" s="55"/>
      <c r="G33" s="55"/>
      <c r="H33" s="55"/>
      <c r="I33" s="3"/>
      <c r="J33" s="54"/>
      <c r="N33" s="63"/>
      <c r="O33" s="62"/>
      <c r="T33" s="43"/>
      <c r="U33" s="43"/>
    </row>
    <row r="34" spans="1:21" ht="12.75">
      <c r="A34" s="24"/>
      <c r="B34" s="20" t="s">
        <v>135</v>
      </c>
      <c r="C34" s="56">
        <f>'2018'!E70</f>
        <v>250.039734675883</v>
      </c>
      <c r="D34" s="56">
        <f>'2018'!C70</f>
        <v>154.932949274892</v>
      </c>
      <c r="E34" s="56">
        <f>'2018'!D70</f>
        <v>95.1067854009907</v>
      </c>
      <c r="F34" s="56">
        <f>IF('2018'!L34=":",":",'2018'!L34/1000)</f>
        <v>53.3134384384384</v>
      </c>
      <c r="G34" s="56">
        <f aca="true" t="shared" si="2" ref="G34:G36">F34-H34</f>
        <v>33.0347825075075</v>
      </c>
      <c r="H34" s="56">
        <f>(IF('2018'!I34=":",0,'2018'!I34)+IF('2018'!K34=":",0,'2018'!K34))/1000</f>
        <v>20.278655930930903</v>
      </c>
      <c r="I34" s="3"/>
      <c r="J34" s="54"/>
      <c r="N34" s="63">
        <f t="shared" si="1"/>
        <v>-1.6653345369377348E-15</v>
      </c>
      <c r="O34" s="62"/>
      <c r="T34" s="43"/>
      <c r="U34" s="43"/>
    </row>
    <row r="35" spans="1:21" ht="12.75">
      <c r="A35" s="24"/>
      <c r="B35" s="21" t="s">
        <v>136</v>
      </c>
      <c r="C35" s="57">
        <f>'2018'!E71</f>
        <v>343.395312192239</v>
      </c>
      <c r="D35" s="57">
        <f>'2018'!C71</f>
        <v>39.6613860828949</v>
      </c>
      <c r="E35" s="57">
        <f>'2018'!D71</f>
        <v>303.733926109345</v>
      </c>
      <c r="F35" s="57">
        <f>IF('2018'!L35=":",":",'2018'!L35/1000)</f>
        <v>1226.7348190143</v>
      </c>
      <c r="G35" s="57">
        <f t="shared" si="2"/>
        <v>141.68511202919012</v>
      </c>
      <c r="H35" s="57">
        <f>(IF('2018'!I35=":",0,'2018'!I35)+IF('2018'!K35=":",0,'2018'!K35))/1000</f>
        <v>1085.0497069851099</v>
      </c>
      <c r="I35" s="3"/>
      <c r="J35" s="54"/>
      <c r="N35" s="63">
        <f t="shared" si="1"/>
        <v>6.106226635438361E-16</v>
      </c>
      <c r="O35" s="62"/>
      <c r="T35" s="43"/>
      <c r="U35" s="43"/>
    </row>
    <row r="36" spans="1:21" ht="12.75">
      <c r="A36" s="24"/>
      <c r="B36" s="22" t="s">
        <v>137</v>
      </c>
      <c r="C36" s="58">
        <f>'2018'!E72</f>
        <v>361.88893357701</v>
      </c>
      <c r="D36" s="58">
        <f>'2018'!C72</f>
        <v>133.880701939429</v>
      </c>
      <c r="E36" s="58">
        <f>'2018'!D72</f>
        <v>228.008231637581</v>
      </c>
      <c r="F36" s="58">
        <f>IF('2018'!L36=":",":",'2018'!L36/1000)</f>
        <v>2310.94392287958</v>
      </c>
      <c r="G36" s="58">
        <f t="shared" si="2"/>
        <v>854.9330079802999</v>
      </c>
      <c r="H36" s="58">
        <f>(IF('2018'!I36=":",0,'2018'!I36)+IF('2018'!K36=":",0,'2018'!K36))/1000</f>
        <v>1456.0109148992801</v>
      </c>
      <c r="I36" s="3"/>
      <c r="J36" s="54"/>
      <c r="N36" s="63">
        <f t="shared" si="1"/>
        <v>0</v>
      </c>
      <c r="O36" s="62"/>
      <c r="T36" s="43"/>
      <c r="U36" s="43"/>
    </row>
    <row r="37" ht="15.75" customHeight="1">
      <c r="J37" s="54"/>
    </row>
    <row r="38" spans="2:10" ht="15.75" customHeight="1">
      <c r="B38" s="51" t="s">
        <v>210</v>
      </c>
      <c r="J38" s="54"/>
    </row>
    <row r="39" spans="2:10" ht="12.75">
      <c r="B39" s="39" t="s">
        <v>186</v>
      </c>
      <c r="J39" s="54"/>
    </row>
    <row r="40" ht="12.75">
      <c r="J40" s="54"/>
    </row>
    <row r="41" ht="12.75">
      <c r="J41" s="54"/>
    </row>
    <row r="42" ht="12.75">
      <c r="J42" s="54"/>
    </row>
    <row r="43" ht="12.75">
      <c r="J43" s="54"/>
    </row>
    <row r="44" ht="12.75">
      <c r="J44" s="54"/>
    </row>
    <row r="45" ht="12.75">
      <c r="J45" s="54"/>
    </row>
    <row r="46" ht="12.75">
      <c r="J46" s="54"/>
    </row>
    <row r="47" ht="12.75">
      <c r="J47" s="54"/>
    </row>
    <row r="48" ht="12.75">
      <c r="J48" s="54"/>
    </row>
    <row r="49" ht="12.75">
      <c r="J49" s="54"/>
    </row>
    <row r="50" ht="12.75">
      <c r="J50" s="54"/>
    </row>
    <row r="51" ht="12.75">
      <c r="J51" s="54"/>
    </row>
    <row r="52" ht="12.75">
      <c r="J52" s="54"/>
    </row>
    <row r="53" ht="12.75">
      <c r="J53" s="54"/>
    </row>
    <row r="54" ht="12.75">
      <c r="J54" s="54"/>
    </row>
    <row r="55" ht="12.75">
      <c r="J55" s="54"/>
    </row>
    <row r="56" ht="12.75">
      <c r="J56" s="54"/>
    </row>
    <row r="57" ht="12.75">
      <c r="J57" s="54"/>
    </row>
    <row r="58" ht="12.75">
      <c r="J58" s="54"/>
    </row>
    <row r="59" ht="12.75">
      <c r="J59" s="54"/>
    </row>
    <row r="60" ht="12.75">
      <c r="J60" s="54"/>
    </row>
    <row r="61" ht="12.75">
      <c r="J61" s="54"/>
    </row>
    <row r="62" ht="12.75">
      <c r="J62" s="54"/>
    </row>
    <row r="63" ht="12.75">
      <c r="J63" s="54"/>
    </row>
    <row r="64" ht="12.75">
      <c r="J64" s="54"/>
    </row>
    <row r="65" ht="12.75">
      <c r="J65" s="54"/>
    </row>
    <row r="66" ht="12.75">
      <c r="J66" s="54"/>
    </row>
    <row r="67" ht="12.75">
      <c r="J67" s="54"/>
    </row>
    <row r="68" ht="12.75">
      <c r="J68" s="54"/>
    </row>
    <row r="69" ht="12.75">
      <c r="J69" s="54"/>
    </row>
    <row r="70" ht="12.75">
      <c r="J70" s="54"/>
    </row>
    <row r="71" ht="12.75">
      <c r="J71" s="54"/>
    </row>
    <row r="72" ht="12.75">
      <c r="J72" s="54"/>
    </row>
    <row r="73" ht="12.75">
      <c r="J73" s="54"/>
    </row>
    <row r="74" ht="12.75">
      <c r="J74" s="54"/>
    </row>
    <row r="75" ht="12.75">
      <c r="J75" s="54"/>
    </row>
    <row r="76" ht="12.75">
      <c r="J76" s="54"/>
    </row>
  </sheetData>
  <mergeCells count="1">
    <mergeCell ref="B2:H2"/>
  </mergeCells>
  <printOptions/>
  <pageMargins left="0.7" right="0.7" top="0.75" bottom="0.75" header="0.3" footer="0.3"/>
  <pageSetup horizontalDpi="72" verticalDpi="72" orientation="portrait" paperSize="9" r:id="rId1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 2'!C6:C32</xm:f>
              <xm:sqref>J4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8"/>
  <sheetViews>
    <sheetView showGridLines="0" tabSelected="1" workbookViewId="0" topLeftCell="V13">
      <selection activeCell="AF40" sqref="AF40"/>
    </sheetView>
  </sheetViews>
  <sheetFormatPr defaultColWidth="9.33203125" defaultRowHeight="12.75" outlineLevelCol="2"/>
  <cols>
    <col min="1" max="1" width="9.33203125" style="2" customWidth="1"/>
    <col min="2" max="2" width="13.5" style="2" customWidth="1"/>
    <col min="3" max="4" width="15" style="1" hidden="1" customWidth="1" outlineLevel="1"/>
    <col min="5" max="5" width="18.66015625" style="1" customWidth="1" collapsed="1"/>
    <col min="6" max="6" width="18.66015625" style="1" customWidth="1"/>
    <col min="7" max="8" width="19.66015625" style="1" customWidth="1"/>
    <col min="9" max="9" width="9.33203125" style="1" customWidth="1"/>
    <col min="10" max="12" width="9.33203125" style="1" customWidth="1" outlineLevel="1"/>
    <col min="13" max="13" width="9.33203125" style="61" customWidth="1" outlineLevel="1"/>
    <col min="14" max="14" width="10" style="1" customWidth="1" outlineLevel="1"/>
    <col min="15" max="15" width="9.33203125" style="1" customWidth="1" outlineLevel="1"/>
    <col min="16" max="17" width="18.16015625" style="1" hidden="1" customWidth="1" outlineLevel="2"/>
    <col min="18" max="18" width="18.16015625" style="1" customWidth="1" outlineLevel="1" collapsed="1"/>
    <col min="19" max="21" width="18.16015625" style="1" customWidth="1" outlineLevel="1"/>
    <col min="22" max="22" width="9.33203125" style="1" customWidth="1"/>
    <col min="23" max="23" width="13" style="1" customWidth="1"/>
    <col min="24" max="24" width="13.33203125" style="1" customWidth="1"/>
    <col min="25" max="25" width="15" style="1" customWidth="1"/>
    <col min="26" max="26" width="13.33203125" style="1" customWidth="1"/>
    <col min="27" max="27" width="5.83203125" style="52" customWidth="1"/>
    <col min="28" max="29" width="5.83203125" style="52" hidden="1" customWidth="1"/>
    <col min="30" max="30" width="1.83203125" style="1" hidden="1" customWidth="1"/>
    <col min="31" max="45" width="9.33203125" style="1" customWidth="1"/>
    <col min="46" max="46" width="12.83203125" style="1" customWidth="1"/>
    <col min="47" max="16384" width="9.33203125" style="1" customWidth="1"/>
  </cols>
  <sheetData>
    <row r="1" spans="23:46" ht="12">
      <c r="W1" s="2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2:46" ht="48">
      <c r="B2" s="96" t="s">
        <v>187</v>
      </c>
      <c r="C2" s="97"/>
      <c r="D2" s="97"/>
      <c r="E2" s="97"/>
      <c r="F2" s="97"/>
      <c r="G2" s="97"/>
      <c r="H2" s="97"/>
      <c r="J2" s="1" t="s">
        <v>179</v>
      </c>
      <c r="K2" s="1">
        <f>COUNTIF(H4:H30,"&gt;0.9")</f>
        <v>11</v>
      </c>
      <c r="O2" s="98" t="s">
        <v>101</v>
      </c>
      <c r="P2" s="99"/>
      <c r="Q2" s="99"/>
      <c r="R2" s="99"/>
      <c r="S2" s="99"/>
      <c r="T2" s="99"/>
      <c r="U2" s="99"/>
      <c r="W2" s="31"/>
      <c r="X2" s="65" t="s">
        <v>182</v>
      </c>
      <c r="Y2" s="65" t="s">
        <v>183</v>
      </c>
      <c r="Z2" s="65" t="s">
        <v>199</v>
      </c>
      <c r="AA2" s="70"/>
      <c r="AB2" s="76"/>
      <c r="AC2" s="70"/>
      <c r="AF2" s="70" t="s">
        <v>211</v>
      </c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</row>
    <row r="3" spans="2:29" ht="57.75" customHeight="1">
      <c r="B3" s="31" t="s">
        <v>107</v>
      </c>
      <c r="C3" s="66" t="s">
        <v>102</v>
      </c>
      <c r="D3" s="66" t="s">
        <v>103</v>
      </c>
      <c r="E3" s="65" t="s">
        <v>178</v>
      </c>
      <c r="F3" s="65" t="s">
        <v>104</v>
      </c>
      <c r="G3" s="65" t="s">
        <v>105</v>
      </c>
      <c r="H3" s="65" t="s">
        <v>106</v>
      </c>
      <c r="I3" s="3"/>
      <c r="J3" s="33" t="s">
        <v>180</v>
      </c>
      <c r="K3" s="33">
        <f>COUNTIF(E4:E30,"&gt;0.1")</f>
        <v>4</v>
      </c>
      <c r="L3" s="1" t="s">
        <v>174</v>
      </c>
      <c r="N3" s="1" t="s">
        <v>175</v>
      </c>
      <c r="O3" s="31" t="s">
        <v>107</v>
      </c>
      <c r="P3" s="66" t="s">
        <v>102</v>
      </c>
      <c r="Q3" s="66" t="s">
        <v>103</v>
      </c>
      <c r="R3" s="65" t="s">
        <v>177</v>
      </c>
      <c r="S3" s="65" t="s">
        <v>104</v>
      </c>
      <c r="T3" s="65" t="s">
        <v>105</v>
      </c>
      <c r="U3" s="65" t="s">
        <v>106</v>
      </c>
      <c r="W3" s="19" t="s">
        <v>123</v>
      </c>
      <c r="X3" s="34">
        <f>'Table 2'!C21</f>
        <v>527.898386529588</v>
      </c>
      <c r="Y3" s="34">
        <f>'Table 2'!D21</f>
        <v>7.12242998279856</v>
      </c>
      <c r="Z3" s="34">
        <f>'Table 2'!E21</f>
        <v>520.775956546789</v>
      </c>
      <c r="AA3" s="48"/>
      <c r="AB3" s="48"/>
      <c r="AC3" s="48"/>
    </row>
    <row r="4" spans="1:29" ht="12">
      <c r="A4" s="24"/>
      <c r="B4" s="19" t="s">
        <v>108</v>
      </c>
      <c r="C4" s="73" t="str">
        <f>_xlfn.IFERROR(IF('2018'!C6/'2018'!$L6=0,"",'2018'!C6/'2018'!$L6),"")</f>
        <v/>
      </c>
      <c r="D4" s="73">
        <f>_xlfn.IFERROR(IF('2018'!D6/'2018'!$L6=0,"",'2018'!D6/'2018'!$L6),"")</f>
        <v>0.06894884113093998</v>
      </c>
      <c r="E4" s="27">
        <f>_xlfn.IFERROR(IF('2018'!E6/'2018'!$L6=0,"",'2018'!E6/'2018'!$L6),"")</f>
        <v>0.06894884113093998</v>
      </c>
      <c r="F4" s="27" t="str">
        <f>_xlfn.IFERROR(IF('2018'!F6/'2018'!$L6=0,"",'2018'!F6/'2018'!$L6),"")</f>
        <v/>
      </c>
      <c r="G4" s="27">
        <f>_xlfn.IFERROR(IF('2018'!J6/'2018'!$L6=0,"",'2018'!J6/'2018'!$L6),"")</f>
        <v>0.1622850967627073</v>
      </c>
      <c r="H4" s="27">
        <f>_xlfn.IFERROR(IF('2018'!K6/'2018'!$L6=0,"",'2018'!K6/'2018'!$L6),"")</f>
        <v>0.7687660621063527</v>
      </c>
      <c r="I4" s="16"/>
      <c r="L4" s="32">
        <f>SUM(E4:H4)</f>
        <v>1</v>
      </c>
      <c r="M4" s="80">
        <f>L4+N4</f>
        <v>1.8377149032372926</v>
      </c>
      <c r="N4" s="32">
        <f>SUM(R4:U4)</f>
        <v>0.8377149032372927</v>
      </c>
      <c r="O4" s="19" t="s">
        <v>108</v>
      </c>
      <c r="P4" s="73" t="str">
        <f>_xlfn.IFERROR(IF('2018'!P6/'2018'!$Y6=0,"",'2018'!P6/'2018'!$Y6),"")</f>
        <v/>
      </c>
      <c r="Q4" s="73">
        <f>_xlfn.IFERROR(IF('2018'!Q6/'2018'!$Y6=0,"",'2018'!Q6/'2018'!$Y6),"")</f>
        <v>0.06894884113093998</v>
      </c>
      <c r="R4" s="27">
        <f>_xlfn.IFERROR(IF('2018'!R6/'2018'!$Y6=0,"",'2018'!R6/'2018'!$Y6),"")</f>
        <v>0.06894884113093998</v>
      </c>
      <c r="S4" s="27" t="str">
        <f>_xlfn.IFERROR(IF('2018'!S6/'2018'!$Y6=0,"",'2018'!S6/'2018'!$Y6),"")</f>
        <v/>
      </c>
      <c r="T4" s="27" t="str">
        <f>_xlfn.IFERROR(IF('2018'!W6/'2018'!$Y6=0,"",'2018'!W6/'2018'!$Y6),"")</f>
        <v/>
      </c>
      <c r="U4" s="27">
        <f>_xlfn.IFERROR(IF('2018'!X6/'2018'!$Y6=0,"",'2018'!X6/'2018'!$Y6),"")</f>
        <v>0.7687660621063527</v>
      </c>
      <c r="W4" s="20" t="s">
        <v>127</v>
      </c>
      <c r="X4" s="35">
        <f>'Table 2'!C25</f>
        <v>446.499515712373</v>
      </c>
      <c r="Y4" s="35" t="str">
        <f>'Table 2'!D25</f>
        <v>:</v>
      </c>
      <c r="Z4" s="35">
        <f>'Table 2'!E25</f>
        <v>434.885007379297</v>
      </c>
      <c r="AA4" s="44"/>
      <c r="AB4" s="44"/>
      <c r="AC4" s="44"/>
    </row>
    <row r="5" spans="1:29" ht="12">
      <c r="A5" s="24"/>
      <c r="B5" s="20" t="s">
        <v>109</v>
      </c>
      <c r="C5" s="77">
        <f>_xlfn.IFERROR(IF('2018'!C7/'2018'!$L7=0,"",'2018'!C7/'2018'!$L7),"")</f>
        <v>0.06824637770012029</v>
      </c>
      <c r="D5" s="77" t="str">
        <f>_xlfn.IFERROR(IF('2018'!D7/'2018'!$L7=0,"",'2018'!D7/'2018'!$L7),"")</f>
        <v/>
      </c>
      <c r="E5" s="28">
        <f>_xlfn.IFERROR(IF('2018'!E7/'2018'!$L7=0,"",'2018'!E7/'2018'!$L7),"")</f>
        <v>0.06824637770012029</v>
      </c>
      <c r="F5" s="28" t="str">
        <f>_xlfn.IFERROR(IF('2018'!F7/'2018'!$L7=0,"",'2018'!F7/'2018'!$L7),"")</f>
        <v/>
      </c>
      <c r="G5" s="28" t="str">
        <f>_xlfn.IFERROR(IF('2018'!J7/'2018'!$L7=0,"",'2018'!J7/'2018'!$L7),"")</f>
        <v/>
      </c>
      <c r="H5" s="28">
        <f>_xlfn.IFERROR(IF('2018'!K7/'2018'!$L7=0,"",'2018'!K7/'2018'!$L7),"")</f>
        <v>0.9317536222998746</v>
      </c>
      <c r="I5" s="16"/>
      <c r="L5" s="32">
        <f aca="true" t="shared" si="0" ref="L5:L34">SUM(E5:H5)</f>
        <v>0.9999999999999949</v>
      </c>
      <c r="M5" s="80">
        <f aca="true" t="shared" si="1" ref="M5:M34">L5+N5</f>
        <v>1.999999999999995</v>
      </c>
      <c r="N5" s="32">
        <f aca="true" t="shared" si="2" ref="N5:N34">SUM(R5:U5)</f>
        <v>1</v>
      </c>
      <c r="O5" s="20" t="s">
        <v>109</v>
      </c>
      <c r="P5" s="77">
        <f>_xlfn.IFERROR(IF('2018'!P7/'2018'!$Y7=0,"",'2018'!P7/'2018'!$Y7),"")</f>
        <v>0.06824637770012057</v>
      </c>
      <c r="Q5" s="77" t="str">
        <f>_xlfn.IFERROR(IF('2018'!Q7/'2018'!$Y7=0,"",'2018'!Q7/'2018'!$Y7),"")</f>
        <v/>
      </c>
      <c r="R5" s="28">
        <f>_xlfn.IFERROR(IF('2018'!R7/'2018'!$Y7=0,"",'2018'!R7/'2018'!$Y7),"")</f>
        <v>0.06824637770012057</v>
      </c>
      <c r="S5" s="28" t="str">
        <f>_xlfn.IFERROR(IF('2018'!S7/'2018'!$Y7=0,"",'2018'!S7/'2018'!$Y7),"")</f>
        <v/>
      </c>
      <c r="T5" s="28" t="str">
        <f>_xlfn.IFERROR(IF('2018'!W7/'2018'!$Y7=0,"",'2018'!W7/'2018'!$Y7),"")</f>
        <v/>
      </c>
      <c r="U5" s="28">
        <f>_xlfn.IFERROR(IF('2018'!X7/'2018'!$Y7=0,"",'2018'!X7/'2018'!$Y7),"")</f>
        <v>0.9317536222998795</v>
      </c>
      <c r="W5" s="20" t="s">
        <v>117</v>
      </c>
      <c r="X5" s="35">
        <f>'Table 2'!C15</f>
        <v>429.691653319563</v>
      </c>
      <c r="Y5" s="35" t="str">
        <f>'Table 2'!D15</f>
        <v>:</v>
      </c>
      <c r="Z5" s="35">
        <f>'Table 2'!E15</f>
        <v>429.691653319563</v>
      </c>
      <c r="AA5" s="44"/>
      <c r="AB5" s="44"/>
      <c r="AC5" s="44"/>
    </row>
    <row r="6" spans="1:29" ht="12">
      <c r="A6" s="24"/>
      <c r="B6" s="20" t="s">
        <v>110</v>
      </c>
      <c r="C6" s="77">
        <f>_xlfn.IFERROR(IF('2018'!C8/'2018'!$L8=0,"",'2018'!C8/'2018'!$L8),"")</f>
        <v>0.030483019549801725</v>
      </c>
      <c r="D6" s="77" t="str">
        <f>_xlfn.IFERROR(IF('2018'!D8/'2018'!$L8=0,"",'2018'!D8/'2018'!$L8),"")</f>
        <v/>
      </c>
      <c r="E6" s="28">
        <f>_xlfn.IFERROR(IF('2018'!E8/'2018'!$L8=0,"",'2018'!E8/'2018'!$L8),"")</f>
        <v>0.030483019549801725</v>
      </c>
      <c r="F6" s="28" t="str">
        <f>_xlfn.IFERROR(IF('2018'!F8/'2018'!$L8=0,"",'2018'!F8/'2018'!$L8),"")</f>
        <v/>
      </c>
      <c r="G6" s="28" t="str">
        <f>_xlfn.IFERROR(IF('2018'!J8/'2018'!$L8=0,"",'2018'!J8/'2018'!$L8),"")</f>
        <v/>
      </c>
      <c r="H6" s="28">
        <f>_xlfn.IFERROR(IF('2018'!K8/'2018'!$L8=0,"",'2018'!K8/'2018'!$L8),"")</f>
        <v>0.9695169804501986</v>
      </c>
      <c r="I6" s="16"/>
      <c r="L6" s="32">
        <f t="shared" si="0"/>
        <v>1.0000000000000004</v>
      </c>
      <c r="M6" s="80">
        <f t="shared" si="1"/>
        <v>2.0000000000000004</v>
      </c>
      <c r="N6" s="32">
        <f t="shared" si="2"/>
        <v>1</v>
      </c>
      <c r="O6" s="20" t="s">
        <v>110</v>
      </c>
      <c r="P6" s="77">
        <f>_xlfn.IFERROR(IF('2018'!P8/'2018'!$Y8=0,"",'2018'!P8/'2018'!$Y8),"")</f>
        <v>0.030483019549801704</v>
      </c>
      <c r="Q6" s="77" t="str">
        <f>_xlfn.IFERROR(IF('2018'!Q8/'2018'!$Y8=0,"",'2018'!Q8/'2018'!$Y8),"")</f>
        <v/>
      </c>
      <c r="R6" s="28">
        <f>_xlfn.IFERROR(IF('2018'!R8/'2018'!$Y8=0,"",'2018'!R8/'2018'!$Y8),"")</f>
        <v>0.030483019549801704</v>
      </c>
      <c r="S6" s="28" t="str">
        <f>_xlfn.IFERROR(IF('2018'!S8/'2018'!$Y8=0,"",'2018'!S8/'2018'!$Y8),"")</f>
        <v/>
      </c>
      <c r="T6" s="28" t="str">
        <f>_xlfn.IFERROR(IF('2018'!W8/'2018'!$Y8=0,"",'2018'!W8/'2018'!$Y8),"")</f>
        <v/>
      </c>
      <c r="U6" s="28">
        <f>_xlfn.IFERROR(IF('2018'!X8/'2018'!$Y8=0,"",'2018'!X8/'2018'!$Y8),"")</f>
        <v>0.9695169804501983</v>
      </c>
      <c r="W6" s="20" t="s">
        <v>132</v>
      </c>
      <c r="X6" s="35">
        <f>'Table 2'!C30</f>
        <v>427.899488230877</v>
      </c>
      <c r="Y6" s="35">
        <f>'Table 2'!D30</f>
        <v>9.63168626415255</v>
      </c>
      <c r="Z6" s="35">
        <f>'Table 2'!E30</f>
        <v>418.267801966724</v>
      </c>
      <c r="AA6" s="44"/>
      <c r="AB6" s="44"/>
      <c r="AC6" s="44"/>
    </row>
    <row r="7" spans="1:29" ht="12">
      <c r="A7" s="24"/>
      <c r="B7" s="20" t="s">
        <v>111</v>
      </c>
      <c r="C7" s="77">
        <f>_xlfn.IFERROR(IF('2018'!C9/'2018'!$L9=0,"",'2018'!C9/'2018'!$L9),"")</f>
        <v>0.6424894872360606</v>
      </c>
      <c r="D7" s="77">
        <f>_xlfn.IFERROR(IF('2018'!D9/'2018'!$L9=0,"",'2018'!D9/'2018'!$L9),"")</f>
        <v>0.016888265699924878</v>
      </c>
      <c r="E7" s="28">
        <f>_xlfn.IFERROR(IF('2018'!E9/'2018'!$L9=0,"",'2018'!E9/'2018'!$L9),"")</f>
        <v>0.659377752935985</v>
      </c>
      <c r="F7" s="28" t="str">
        <f>_xlfn.IFERROR(IF('2018'!F9/'2018'!$L9=0,"",'2018'!F9/'2018'!$L9),"")</f>
        <v/>
      </c>
      <c r="G7" s="28">
        <f>_xlfn.IFERROR(IF('2018'!J9/'2018'!$L9=0,"",'2018'!J9/'2018'!$L9),"")</f>
        <v>0.3100388073590005</v>
      </c>
      <c r="H7" s="28">
        <f>_xlfn.IFERROR(IF('2018'!K9/'2018'!$L9=0,"",'2018'!K9/'2018'!$L9),"")</f>
        <v>0.030583439705014603</v>
      </c>
      <c r="I7" s="16"/>
      <c r="L7" s="32">
        <f t="shared" si="0"/>
        <v>1.0000000000000002</v>
      </c>
      <c r="M7" s="80">
        <f t="shared" si="1"/>
        <v>1.6899611926409999</v>
      </c>
      <c r="N7" s="32">
        <f t="shared" si="2"/>
        <v>0.6899611926409996</v>
      </c>
      <c r="O7" s="20" t="s">
        <v>111</v>
      </c>
      <c r="P7" s="77">
        <f>_xlfn.IFERROR(IF('2018'!P9/'2018'!$Y9=0,"",'2018'!P9/'2018'!$Y9),"")</f>
        <v>0.6424894872360601</v>
      </c>
      <c r="Q7" s="77">
        <f>_xlfn.IFERROR(IF('2018'!Q9/'2018'!$Y9=0,"",'2018'!Q9/'2018'!$Y9),"")</f>
        <v>0.01688826569992489</v>
      </c>
      <c r="R7" s="28">
        <f>_xlfn.IFERROR(IF('2018'!R9/'2018'!$Y9=0,"",'2018'!R9/'2018'!$Y9),"")</f>
        <v>0.659377752935985</v>
      </c>
      <c r="S7" s="28" t="str">
        <f>_xlfn.IFERROR(IF('2018'!S9/'2018'!$Y9=0,"",'2018'!S9/'2018'!$Y9),"")</f>
        <v/>
      </c>
      <c r="T7" s="28" t="str">
        <f>_xlfn.IFERROR(IF('2018'!W9/'2018'!$Y9=0,"",'2018'!W9/'2018'!$Y9),"")</f>
        <v/>
      </c>
      <c r="U7" s="28">
        <f>_xlfn.IFERROR(IF('2018'!X9/'2018'!$Y9=0,"",'2018'!X9/'2018'!$Y9),"")</f>
        <v>0.030583439705014613</v>
      </c>
      <c r="W7" s="20" t="s">
        <v>119</v>
      </c>
      <c r="X7" s="35">
        <f>'Table 2'!C17</f>
        <v>398.589857707241</v>
      </c>
      <c r="Y7" s="35">
        <f>'Table 2'!D17</f>
        <v>7.3593649550378</v>
      </c>
      <c r="Z7" s="35">
        <f>'Table 2'!E17</f>
        <v>391.2304927522032</v>
      </c>
      <c r="AA7" s="44"/>
      <c r="AB7" s="44"/>
      <c r="AC7" s="44"/>
    </row>
    <row r="8" spans="1:29" ht="12">
      <c r="A8" s="24"/>
      <c r="B8" s="20" t="s">
        <v>112</v>
      </c>
      <c r="C8" s="77" t="str">
        <f>_xlfn.IFERROR(IF('2018'!C10/'2018'!$L10=0,"",'2018'!C10/'2018'!$L10),"")</f>
        <v/>
      </c>
      <c r="D8" s="77">
        <f>_xlfn.IFERROR(IF('2018'!D10/'2018'!$L10=0,"",'2018'!D10/'2018'!$L10),"")</f>
        <v>0.06604311987595336</v>
      </c>
      <c r="E8" s="28">
        <f>_xlfn.IFERROR(IF('2018'!E10/'2018'!$L10=0,"",'2018'!E10/'2018'!$L10),"")</f>
        <v>0.06604311987595336</v>
      </c>
      <c r="F8" s="28" t="str">
        <f>_xlfn.IFERROR(IF('2018'!F10/'2018'!$L10=0,"",'2018'!F10/'2018'!$L10),"")</f>
        <v/>
      </c>
      <c r="G8" s="28">
        <f>_xlfn.IFERROR(IF('2018'!J10/'2018'!$L10=0,"",'2018'!J10/'2018'!$L10),"")</f>
        <v>0.14863673843253544</v>
      </c>
      <c r="H8" s="28">
        <f>_xlfn.IFERROR(IF('2018'!K10/'2018'!$L10=0,"",'2018'!K10/'2018'!$L10),"")</f>
        <v>0.7853201416915112</v>
      </c>
      <c r="I8" s="16"/>
      <c r="L8" s="32">
        <f t="shared" si="0"/>
        <v>1</v>
      </c>
      <c r="M8" s="80">
        <f t="shared" si="1"/>
        <v>1.8513632615674647</v>
      </c>
      <c r="N8" s="32">
        <f t="shared" si="2"/>
        <v>0.8513632615674646</v>
      </c>
      <c r="O8" s="20" t="s">
        <v>112</v>
      </c>
      <c r="P8" s="77" t="str">
        <f>_xlfn.IFERROR(IF('2018'!P10/'2018'!$Y10=0,"",'2018'!P10/'2018'!$Y10),"")</f>
        <v/>
      </c>
      <c r="Q8" s="77">
        <f>_xlfn.IFERROR(IF('2018'!Q10/'2018'!$Y10=0,"",'2018'!Q10/'2018'!$Y10),"")</f>
        <v>0.06604311987595336</v>
      </c>
      <c r="R8" s="28">
        <f>_xlfn.IFERROR(IF('2018'!R10/'2018'!$Y10=0,"",'2018'!R10/'2018'!$Y10),"")</f>
        <v>0.06604311987595336</v>
      </c>
      <c r="S8" s="28" t="str">
        <f>_xlfn.IFERROR(IF('2018'!S10/'2018'!$Y10=0,"",'2018'!S10/'2018'!$Y10),"")</f>
        <v/>
      </c>
      <c r="T8" s="28" t="str">
        <f>_xlfn.IFERROR(IF('2018'!W10/'2018'!$Y10=0,"",'2018'!W10/'2018'!$Y10),"")</f>
        <v/>
      </c>
      <c r="U8" s="28">
        <f>_xlfn.IFERROR(IF('2018'!X10/'2018'!$Y10=0,"",'2018'!X10/'2018'!$Y10),"")</f>
        <v>0.7853201416915112</v>
      </c>
      <c r="W8" s="20" t="s">
        <v>126</v>
      </c>
      <c r="X8" s="35">
        <f>'Table 2'!C24</f>
        <v>388.325902114635</v>
      </c>
      <c r="Y8" s="35">
        <f>'Table 2'!D24</f>
        <v>189.873473327071</v>
      </c>
      <c r="Z8" s="35">
        <f>'Table 2'!E24</f>
        <v>198.452428787564</v>
      </c>
      <c r="AA8" s="44"/>
      <c r="AB8" s="44"/>
      <c r="AC8" s="44"/>
    </row>
    <row r="9" spans="1:29" ht="12">
      <c r="A9" s="24"/>
      <c r="B9" s="20" t="s">
        <v>113</v>
      </c>
      <c r="C9" s="77">
        <f>_xlfn.IFERROR(IF('2018'!C11/'2018'!$L11=0,"",'2018'!C11/'2018'!$L11),"")</f>
        <v>0.0410625629018878</v>
      </c>
      <c r="D9" s="77" t="str">
        <f>_xlfn.IFERROR(IF('2018'!D11/'2018'!$L11=0,"",'2018'!D11/'2018'!$L11),"")</f>
        <v/>
      </c>
      <c r="E9" s="28">
        <f>_xlfn.IFERROR(IF('2018'!E11/'2018'!$L11=0,"",'2018'!E11/'2018'!$L11),"")</f>
        <v>0.0410625629018878</v>
      </c>
      <c r="F9" s="28" t="str">
        <f>_xlfn.IFERROR(IF('2018'!F11/'2018'!$L11=0,"",'2018'!F11/'2018'!$L11),"")</f>
        <v/>
      </c>
      <c r="G9" s="28">
        <f>_xlfn.IFERROR(IF('2018'!J11/'2018'!$L11=0,"",'2018'!J11/'2018'!$L11),"")</f>
        <v>0.023903770112812826</v>
      </c>
      <c r="H9" s="28">
        <f>_xlfn.IFERROR(IF('2018'!K11/'2018'!$L11=0,"",'2018'!K11/'2018'!$L11),"")</f>
        <v>0.9350336669852994</v>
      </c>
      <c r="I9" s="16"/>
      <c r="L9" s="32">
        <f t="shared" si="0"/>
        <v>1</v>
      </c>
      <c r="M9" s="80">
        <f t="shared" si="1"/>
        <v>1.9760962298871871</v>
      </c>
      <c r="N9" s="32">
        <f t="shared" si="2"/>
        <v>0.9760962298871873</v>
      </c>
      <c r="O9" s="20" t="s">
        <v>113</v>
      </c>
      <c r="P9" s="77">
        <f>_xlfn.IFERROR(IF('2018'!P11/'2018'!$Y11=0,"",'2018'!P11/'2018'!$Y11),"")</f>
        <v>0.0410625629018878</v>
      </c>
      <c r="Q9" s="77" t="str">
        <f>_xlfn.IFERROR(IF('2018'!Q11/'2018'!$Y11=0,"",'2018'!Q11/'2018'!$Y11),"")</f>
        <v/>
      </c>
      <c r="R9" s="28">
        <f>_xlfn.IFERROR(IF('2018'!R11/'2018'!$Y11=0,"",'2018'!R11/'2018'!$Y11),"")</f>
        <v>0.0410625629018878</v>
      </c>
      <c r="S9" s="28" t="str">
        <f>_xlfn.IFERROR(IF('2018'!S11/'2018'!$Y11=0,"",'2018'!S11/'2018'!$Y11),"")</f>
        <v/>
      </c>
      <c r="T9" s="28" t="str">
        <f>_xlfn.IFERROR(IF('2018'!W11/'2018'!$Y11=0,"",'2018'!W11/'2018'!$Y11),"")</f>
        <v/>
      </c>
      <c r="U9" s="28">
        <f>_xlfn.IFERROR(IF('2018'!X11/'2018'!$Y11=0,"",'2018'!X11/'2018'!$Y11),"")</f>
        <v>0.9350336669852994</v>
      </c>
      <c r="W9" s="20" t="s">
        <v>131</v>
      </c>
      <c r="X9" s="35">
        <f>'Table 2'!C29</f>
        <v>367.022366808685</v>
      </c>
      <c r="Y9" s="35">
        <f>'Table 2'!D29</f>
        <v>7.69472293328333</v>
      </c>
      <c r="Z9" s="35">
        <f>'Table 2'!E29</f>
        <v>359.327643875402</v>
      </c>
      <c r="AA9" s="44"/>
      <c r="AB9" s="44"/>
      <c r="AC9" s="44"/>
    </row>
    <row r="10" spans="1:29" ht="12">
      <c r="A10" s="24"/>
      <c r="B10" s="20" t="s">
        <v>114</v>
      </c>
      <c r="C10" s="77">
        <f>_xlfn.IFERROR(IF('2018'!C12/'2018'!$L12=0,"",'2018'!C12/'2018'!$L12),"")</f>
        <v>0.06640212643244979</v>
      </c>
      <c r="D10" s="77">
        <f>_xlfn.IFERROR(IF('2018'!D12/'2018'!$L12=0,"",'2018'!D12/'2018'!$L12),"")</f>
        <v>0.09656370651394813</v>
      </c>
      <c r="E10" s="28">
        <f>_xlfn.IFERROR(IF('2018'!E12/'2018'!$L12=0,"",'2018'!E12/'2018'!$L12),"")</f>
        <v>0.16296583294639794</v>
      </c>
      <c r="F10" s="28" t="str">
        <f>_xlfn.IFERROR(IF('2018'!F12/'2018'!$L12=0,"",'2018'!F12/'2018'!$L12),"")</f>
        <v/>
      </c>
      <c r="G10" s="28">
        <f>_xlfn.IFERROR(IF('2018'!J12/'2018'!$L12=0,"",'2018'!J12/'2018'!$L12),"")</f>
        <v>0.2461091025770811</v>
      </c>
      <c r="H10" s="28">
        <f>_xlfn.IFERROR(IF('2018'!K12/'2018'!$L12=0,"",'2018'!K12/'2018'!$L12),"")</f>
        <v>0.5909250644765209</v>
      </c>
      <c r="I10" s="16"/>
      <c r="L10" s="32">
        <f t="shared" si="0"/>
        <v>1</v>
      </c>
      <c r="M10" s="80">
        <f t="shared" si="1"/>
        <v>1.7538908974229188</v>
      </c>
      <c r="N10" s="32">
        <f t="shared" si="2"/>
        <v>0.7538908974229188</v>
      </c>
      <c r="O10" s="20" t="s">
        <v>114</v>
      </c>
      <c r="P10" s="77">
        <f>_xlfn.IFERROR(IF('2018'!P12/'2018'!$Y12=0,"",'2018'!P12/'2018'!$Y12),"")</f>
        <v>0.06640212643244979</v>
      </c>
      <c r="Q10" s="77">
        <f>_xlfn.IFERROR(IF('2018'!Q12/'2018'!$Y12=0,"",'2018'!Q12/'2018'!$Y12),"")</f>
        <v>0.09656370651394813</v>
      </c>
      <c r="R10" s="28">
        <f>_xlfn.IFERROR(IF('2018'!R12/'2018'!$Y12=0,"",'2018'!R12/'2018'!$Y12),"")</f>
        <v>0.16296583294639794</v>
      </c>
      <c r="S10" s="28" t="str">
        <f>_xlfn.IFERROR(IF('2018'!S12/'2018'!$Y12=0,"",'2018'!S12/'2018'!$Y12),"")</f>
        <v/>
      </c>
      <c r="T10" s="28" t="str">
        <f>_xlfn.IFERROR(IF('2018'!W12/'2018'!$Y12=0,"",'2018'!W12/'2018'!$Y12),"")</f>
        <v/>
      </c>
      <c r="U10" s="28">
        <f>_xlfn.IFERROR(IF('2018'!X12/'2018'!$Y12=0,"",'2018'!X12/'2018'!$Y12),"")</f>
        <v>0.5909250644765209</v>
      </c>
      <c r="W10" s="20" t="s">
        <v>113</v>
      </c>
      <c r="X10" s="35">
        <f>'Table 2'!C11</f>
        <v>366.222009746468</v>
      </c>
      <c r="Y10" s="35">
        <f>'Table 2'!D11</f>
        <v>15.0380143112701</v>
      </c>
      <c r="Z10" s="35">
        <f>'Table 2'!E11</f>
        <v>351.183995435198</v>
      </c>
      <c r="AA10" s="44"/>
      <c r="AB10" s="44"/>
      <c r="AC10" s="44"/>
    </row>
    <row r="11" spans="1:29" ht="12">
      <c r="A11" s="24"/>
      <c r="B11" s="20"/>
      <c r="C11" s="77"/>
      <c r="D11" s="77"/>
      <c r="E11" s="28"/>
      <c r="F11" s="28"/>
      <c r="G11" s="28"/>
      <c r="H11" s="28"/>
      <c r="I11" s="16"/>
      <c r="L11" s="32"/>
      <c r="M11" s="80"/>
      <c r="N11" s="32"/>
      <c r="O11" s="20"/>
      <c r="P11" s="77"/>
      <c r="Q11" s="77"/>
      <c r="R11" s="28"/>
      <c r="S11" s="28"/>
      <c r="T11" s="28"/>
      <c r="U11" s="28"/>
      <c r="W11" s="20" t="s">
        <v>116</v>
      </c>
      <c r="X11" s="35">
        <f>'Table 2'!C14</f>
        <v>361.69055861742</v>
      </c>
      <c r="Y11" s="35">
        <f>'Table 2'!D14</f>
        <v>4.99144274277325</v>
      </c>
      <c r="Z11" s="35">
        <f>'Table 2'!E14</f>
        <v>356.699115874646</v>
      </c>
      <c r="AA11" s="44"/>
      <c r="AB11" s="44"/>
      <c r="AC11" s="44"/>
    </row>
    <row r="12" spans="1:29" ht="12">
      <c r="A12" s="24"/>
      <c r="B12" s="20" t="s">
        <v>116</v>
      </c>
      <c r="C12" s="77">
        <f>_xlfn.IFERROR(IF('2018'!C14/'2018'!$L14=0,"",'2018'!C14/'2018'!$L14),"")</f>
        <v>0.0077710988041673</v>
      </c>
      <c r="D12" s="77">
        <f>_xlfn.IFERROR(IF('2018'!D14/'2018'!$L14=0,"",'2018'!D14/'2018'!$L14),"")</f>
        <v>0.006029213711186406</v>
      </c>
      <c r="E12" s="28">
        <f>_xlfn.IFERROR(IF('2018'!E14/'2018'!$L14=0,"",'2018'!E14/'2018'!$L14),"")</f>
        <v>0.013800312515353706</v>
      </c>
      <c r="F12" s="28" t="str">
        <f>_xlfn.IFERROR(IF('2018'!F14/'2018'!$L14=0,"",'2018'!F14/'2018'!$L14),"")</f>
        <v/>
      </c>
      <c r="G12" s="28">
        <f>_xlfn.IFERROR(IF('2018'!J14/'2018'!$L14=0,"",'2018'!J14/'2018'!$L14),"")</f>
        <v>0.08685777888184155</v>
      </c>
      <c r="H12" s="28">
        <f>_xlfn.IFERROR(IF('2018'!K14/'2018'!$L14=0,"",'2018'!K14/'2018'!$L14),"")</f>
        <v>0.8993419086028047</v>
      </c>
      <c r="I12" s="16"/>
      <c r="L12" s="32">
        <f t="shared" si="0"/>
        <v>1</v>
      </c>
      <c r="M12" s="80">
        <f t="shared" si="1"/>
        <v>1.9131422211181586</v>
      </c>
      <c r="N12" s="32">
        <f t="shared" si="2"/>
        <v>0.9131422211181585</v>
      </c>
      <c r="O12" s="20" t="s">
        <v>116</v>
      </c>
      <c r="P12" s="77">
        <f>_xlfn.IFERROR(IF('2018'!P14/'2018'!$Y14=0,"",'2018'!P14/'2018'!$Y14),"")</f>
        <v>0.0077710988041673</v>
      </c>
      <c r="Q12" s="77">
        <f>_xlfn.IFERROR(IF('2018'!Q14/'2018'!$Y14=0,"",'2018'!Q14/'2018'!$Y14),"")</f>
        <v>0.006029213711186406</v>
      </c>
      <c r="R12" s="28">
        <f>_xlfn.IFERROR(IF('2018'!R14/'2018'!$Y14=0,"",'2018'!R14/'2018'!$Y14),"")</f>
        <v>0.013800312515353706</v>
      </c>
      <c r="S12" s="28" t="str">
        <f>_xlfn.IFERROR(IF('2018'!S14/'2018'!$Y14=0,"",'2018'!S14/'2018'!$Y14),"")</f>
        <v/>
      </c>
      <c r="T12" s="28" t="str">
        <f>_xlfn.IFERROR(IF('2018'!W14/'2018'!$Y14=0,"",'2018'!W14/'2018'!$Y14),"")</f>
        <v/>
      </c>
      <c r="U12" s="28">
        <f>_xlfn.IFERROR(IF('2018'!X14/'2018'!$Y14=0,"",'2018'!X14/'2018'!$Y14),"")</f>
        <v>0.8993419086028047</v>
      </c>
      <c r="W12" s="20" t="s">
        <v>133</v>
      </c>
      <c r="X12" s="35">
        <f>'Table 2'!C31</f>
        <v>346.473623853211</v>
      </c>
      <c r="Y12" s="35">
        <f>'Table 2'!D31</f>
        <v>3.93417088867589</v>
      </c>
      <c r="Z12" s="35">
        <f>'Table 2'!E31</f>
        <v>342.539452964535</v>
      </c>
      <c r="AA12" s="44"/>
      <c r="AB12" s="44"/>
      <c r="AC12" s="44"/>
    </row>
    <row r="13" spans="1:29" ht="12">
      <c r="A13" s="24"/>
      <c r="B13" s="20" t="s">
        <v>117</v>
      </c>
      <c r="C13" s="77" t="str">
        <f>_xlfn.IFERROR(IF('2018'!C15/'2018'!$L15=0,"",'2018'!C15/'2018'!$L15),"")</f>
        <v/>
      </c>
      <c r="D13" s="77" t="str">
        <f>_xlfn.IFERROR(IF('2018'!D15/'2018'!$L15=0,"",'2018'!D15/'2018'!$L15),"")</f>
        <v/>
      </c>
      <c r="E13" s="28" t="str">
        <f>_xlfn.IFERROR(IF('2018'!E15/'2018'!$L15=0,"",'2018'!E15/'2018'!$L15),"")</f>
        <v/>
      </c>
      <c r="F13" s="28" t="str">
        <f>_xlfn.IFERROR(IF('2018'!F15/'2018'!$L15=0,"",'2018'!F15/'2018'!$L15),"")</f>
        <v/>
      </c>
      <c r="G13" s="28">
        <f>_xlfn.IFERROR(IF('2018'!J15/'2018'!$L15=0,"",'2018'!J15/'2018'!$L15),"")</f>
        <v>0.13650624650336293</v>
      </c>
      <c r="H13" s="28">
        <f>_xlfn.IFERROR(IF('2018'!K15/'2018'!$L15=0,"",'2018'!K15/'2018'!$L15),"")</f>
        <v>0.863493753496637</v>
      </c>
      <c r="I13" s="16"/>
      <c r="L13" s="32">
        <f t="shared" si="0"/>
        <v>1</v>
      </c>
      <c r="M13" s="80">
        <f t="shared" si="1"/>
        <v>1.8634937534966372</v>
      </c>
      <c r="N13" s="32">
        <f t="shared" si="2"/>
        <v>0.863493753496637</v>
      </c>
      <c r="O13" s="20" t="s">
        <v>117</v>
      </c>
      <c r="P13" s="77" t="str">
        <f>_xlfn.IFERROR(IF('2018'!P15/'2018'!$Y15=0,"",'2018'!P15/'2018'!$Y15),"")</f>
        <v/>
      </c>
      <c r="Q13" s="77" t="str">
        <f>_xlfn.IFERROR(IF('2018'!Q15/'2018'!$Y15=0,"",'2018'!Q15/'2018'!$Y15),"")</f>
        <v/>
      </c>
      <c r="R13" s="28" t="str">
        <f>_xlfn.IFERROR(IF('2018'!R15/'2018'!$Y15=0,"",'2018'!R15/'2018'!$Y15),"")</f>
        <v/>
      </c>
      <c r="S13" s="28" t="str">
        <f>_xlfn.IFERROR(IF('2018'!S15/'2018'!$Y15=0,"",'2018'!S15/'2018'!$Y15),"")</f>
        <v/>
      </c>
      <c r="T13" s="28" t="str">
        <f>_xlfn.IFERROR(IF('2018'!W15/'2018'!$Y15=0,"",'2018'!W15/'2018'!$Y15),"")</f>
        <v/>
      </c>
      <c r="U13" s="28">
        <f>_xlfn.IFERROR(IF('2018'!X15/'2018'!$Y15=0,"",'2018'!X15/'2018'!$Y15),"")</f>
        <v>0.863493753496637</v>
      </c>
      <c r="W13" s="20" t="s">
        <v>112</v>
      </c>
      <c r="X13" s="35">
        <f>'Table 2'!C10</f>
        <v>335.678001197708</v>
      </c>
      <c r="Y13" s="35">
        <f>'Table 2'!D10</f>
        <v>26.0814382033184</v>
      </c>
      <c r="Z13" s="35">
        <f>'Table 2'!E10</f>
        <v>309.59656299439</v>
      </c>
      <c r="AA13" s="44"/>
      <c r="AB13" s="44"/>
      <c r="AC13" s="44"/>
    </row>
    <row r="14" spans="1:29" ht="12">
      <c r="A14" s="24"/>
      <c r="B14" s="20" t="s">
        <v>118</v>
      </c>
      <c r="C14" s="77">
        <f>_xlfn.IFERROR(IF('2018'!C16/'2018'!$L16=0,"",'2018'!C16/'2018'!$L16),"")</f>
        <v>0.08620055823283755</v>
      </c>
      <c r="D14" s="77" t="str">
        <f>_xlfn.IFERROR(IF('2018'!D16/'2018'!$L16=0,"",'2018'!D16/'2018'!$L16),"")</f>
        <v/>
      </c>
      <c r="E14" s="28">
        <f>_xlfn.IFERROR(IF('2018'!E16/'2018'!$L16=0,"",'2018'!E16/'2018'!$L16),"")</f>
        <v>0.08620055823283755</v>
      </c>
      <c r="F14" s="28" t="str">
        <f>_xlfn.IFERROR(IF('2018'!F16/'2018'!$L16=0,"",'2018'!F16/'2018'!$L16),"")</f>
        <v/>
      </c>
      <c r="G14" s="28" t="str">
        <f>_xlfn.IFERROR(IF('2018'!J16/'2018'!$L16=0,"",'2018'!J16/'2018'!$L16),"")</f>
        <v/>
      </c>
      <c r="H14" s="28">
        <f>_xlfn.IFERROR(IF('2018'!K16/'2018'!$L16=0,"",'2018'!K16/'2018'!$L16),"")</f>
        <v>0.9137994422233758</v>
      </c>
      <c r="I14" s="16"/>
      <c r="L14" s="32">
        <f t="shared" si="0"/>
        <v>1.0000000004562133</v>
      </c>
      <c r="M14" s="80">
        <f t="shared" si="1"/>
        <v>2.000000000912432</v>
      </c>
      <c r="N14" s="32">
        <f t="shared" si="2"/>
        <v>1.0000000004562184</v>
      </c>
      <c r="O14" s="20" t="s">
        <v>118</v>
      </c>
      <c r="P14" s="77">
        <f>_xlfn.IFERROR(IF('2018'!P16/'2018'!$Y16=0,"",'2018'!P16/'2018'!$Y16),"")</f>
        <v>0.08620055823283784</v>
      </c>
      <c r="Q14" s="77" t="str">
        <f>_xlfn.IFERROR(IF('2018'!Q16/'2018'!$Y16=0,"",'2018'!Q16/'2018'!$Y16),"")</f>
        <v/>
      </c>
      <c r="R14" s="28">
        <f>_xlfn.IFERROR(IF('2018'!R16/'2018'!$Y16=0,"",'2018'!R16/'2018'!$Y16),"")</f>
        <v>0.08620055823283784</v>
      </c>
      <c r="S14" s="28" t="str">
        <f>_xlfn.IFERROR(IF('2018'!S16/'2018'!$Y16=0,"",'2018'!S16/'2018'!$Y16),"")</f>
        <v/>
      </c>
      <c r="T14" s="28" t="str">
        <f>_xlfn.IFERROR(IF('2018'!W16/'2018'!$Y16=0,"",'2018'!W16/'2018'!$Y16),"")</f>
        <v/>
      </c>
      <c r="U14" s="28">
        <f>_xlfn.IFERROR(IF('2018'!X16/'2018'!$Y16=0,"",'2018'!X16/'2018'!$Y16),"")</f>
        <v>0.9137994422233806</v>
      </c>
      <c r="W14" s="20" t="s">
        <v>108</v>
      </c>
      <c r="X14" s="35">
        <f>'Table 2'!C6</f>
        <v>331.614107866693</v>
      </c>
      <c r="Y14" s="35">
        <f>'Table 2'!D6</f>
        <v>22.864408440079</v>
      </c>
      <c r="Z14" s="35">
        <f>'Table 2'!E6</f>
        <v>308.749699426613</v>
      </c>
      <c r="AA14" s="44"/>
      <c r="AB14" s="44"/>
      <c r="AC14" s="44"/>
    </row>
    <row r="15" spans="1:29" ht="12">
      <c r="A15" s="24"/>
      <c r="B15" s="20" t="s">
        <v>119</v>
      </c>
      <c r="C15" s="77">
        <f>_xlfn.IFERROR(IF('2018'!C17/'2018'!$L17=0,"",'2018'!C17/'2018'!$L17),"")</f>
        <v>0.017594113930020073</v>
      </c>
      <c r="D15" s="77">
        <f>_xlfn.IFERROR(IF('2018'!D17/'2018'!$L17=0,"",'2018'!D17/'2018'!$L17),"")</f>
        <v>0.0008693888730120111</v>
      </c>
      <c r="E15" s="28">
        <f>_xlfn.IFERROR(IF('2018'!E17/'2018'!$L17=0,"",'2018'!E17/'2018'!$L17),"")</f>
        <v>0.018463502803032085</v>
      </c>
      <c r="F15" s="28" t="str">
        <f>_xlfn.IFERROR(IF('2018'!F17/'2018'!$L17=0,"",'2018'!F17/'2018'!$L17),"")</f>
        <v/>
      </c>
      <c r="G15" s="28" t="str">
        <f>_xlfn.IFERROR(IF('2018'!J17/'2018'!$L17=0,"",'2018'!J17/'2018'!$L17),"")</f>
        <v/>
      </c>
      <c r="H15" s="28">
        <f>_xlfn.IFERROR(IF('2018'!K17/'2018'!$L17=0,"",'2018'!K17/'2018'!$L17),"")</f>
        <v>0.9815364971969679</v>
      </c>
      <c r="I15" s="16"/>
      <c r="L15" s="32">
        <f t="shared" si="0"/>
        <v>1</v>
      </c>
      <c r="M15" s="80">
        <f t="shared" si="1"/>
        <v>2</v>
      </c>
      <c r="N15" s="32">
        <f t="shared" si="2"/>
        <v>1</v>
      </c>
      <c r="O15" s="20" t="s">
        <v>119</v>
      </c>
      <c r="P15" s="77">
        <f>_xlfn.IFERROR(IF('2018'!P17/'2018'!$Y17=0,"",'2018'!P17/'2018'!$Y17),"")</f>
        <v>0.017594113930020073</v>
      </c>
      <c r="Q15" s="77">
        <f>_xlfn.IFERROR(IF('2018'!Q17/'2018'!$Y17=0,"",'2018'!Q17/'2018'!$Y17),"")</f>
        <v>0.0008693888730120111</v>
      </c>
      <c r="R15" s="28">
        <f>_xlfn.IFERROR(IF('2018'!R17/'2018'!$Y17=0,"",'2018'!R17/'2018'!$Y17),"")</f>
        <v>0.018463502803032085</v>
      </c>
      <c r="S15" s="28" t="str">
        <f>_xlfn.IFERROR(IF('2018'!S17/'2018'!$Y17=0,"",'2018'!S17/'2018'!$Y17),"")</f>
        <v/>
      </c>
      <c r="T15" s="28" t="str">
        <f>_xlfn.IFERROR(IF('2018'!W17/'2018'!$Y17=0,"",'2018'!W17/'2018'!$Y17),"")</f>
        <v/>
      </c>
      <c r="U15" s="28">
        <f>_xlfn.IFERROR(IF('2018'!X17/'2018'!$Y17=0,"",'2018'!X17/'2018'!$Y17),"")</f>
        <v>0.9815364971969679</v>
      </c>
      <c r="W15" s="20" t="s">
        <v>130</v>
      </c>
      <c r="X15" s="35">
        <f>'Table 2'!C28</f>
        <v>313.028242823452</v>
      </c>
      <c r="Y15" s="35">
        <f>'Table 2'!D28</f>
        <v>4.998967667775</v>
      </c>
      <c r="Z15" s="35">
        <f>'Table 2'!E28</f>
        <v>308.029275155677</v>
      </c>
      <c r="AA15" s="44"/>
      <c r="AB15" s="44"/>
      <c r="AC15" s="44"/>
    </row>
    <row r="16" spans="1:29" ht="12">
      <c r="A16" s="24"/>
      <c r="B16" s="20" t="s">
        <v>120</v>
      </c>
      <c r="C16" s="77">
        <f>_xlfn.IFERROR(IF('2018'!C18/'2018'!$L18=0,"",'2018'!C18/'2018'!$L18),"")</f>
        <v>0.03063070325725862</v>
      </c>
      <c r="D16" s="77">
        <f>_xlfn.IFERROR(IF('2018'!D18/'2018'!$L18=0,"",'2018'!D18/'2018'!$L18),"")</f>
        <v>0.024310763686747176</v>
      </c>
      <c r="E16" s="28">
        <f>_xlfn.IFERROR(IF('2018'!E18/'2018'!$L18=0,"",'2018'!E18/'2018'!$L18),"")</f>
        <v>0.05494146694400579</v>
      </c>
      <c r="F16" s="28" t="str">
        <f>_xlfn.IFERROR(IF('2018'!F18/'2018'!$L18=0,"",'2018'!F18/'2018'!$L18),"")</f>
        <v/>
      </c>
      <c r="G16" s="28">
        <f>_xlfn.IFERROR(IF('2018'!J18/'2018'!$L18=0,"",'2018'!J18/'2018'!$L18),"")</f>
        <v>0.16782228348105271</v>
      </c>
      <c r="H16" s="28">
        <f>_xlfn.IFERROR(IF('2018'!K18/'2018'!$L18=0,"",'2018'!K18/'2018'!$L18),"")</f>
        <v>0.7772362495749414</v>
      </c>
      <c r="I16" s="16"/>
      <c r="L16" s="32">
        <f t="shared" si="0"/>
        <v>0.9999999999999999</v>
      </c>
      <c r="M16" s="80">
        <f t="shared" si="1"/>
        <v>1.832177716518947</v>
      </c>
      <c r="N16" s="32">
        <f t="shared" si="2"/>
        <v>0.8321777165189472</v>
      </c>
      <c r="O16" s="20" t="s">
        <v>120</v>
      </c>
      <c r="P16" s="77">
        <f>_xlfn.IFERROR(IF('2018'!P18/'2018'!$Y18=0,"",'2018'!P18/'2018'!$Y18),"")</f>
        <v>0.03063070325725862</v>
      </c>
      <c r="Q16" s="77">
        <f>_xlfn.IFERROR(IF('2018'!Q18/'2018'!$Y18=0,"",'2018'!Q18/'2018'!$Y18),"")</f>
        <v>0.024310763686747176</v>
      </c>
      <c r="R16" s="28">
        <f>_xlfn.IFERROR(IF('2018'!R18/'2018'!$Y18=0,"",'2018'!R18/'2018'!$Y18),"")</f>
        <v>0.05494146694400579</v>
      </c>
      <c r="S16" s="28" t="str">
        <f>_xlfn.IFERROR(IF('2018'!S18/'2018'!$Y18=0,"",'2018'!S18/'2018'!$Y18),"")</f>
        <v/>
      </c>
      <c r="T16" s="28" t="str">
        <f>_xlfn.IFERROR(IF('2018'!W18/'2018'!$Y18=0,"",'2018'!W18/'2018'!$Y18),"")</f>
        <v/>
      </c>
      <c r="U16" s="28">
        <f>_xlfn.IFERROR(IF('2018'!X18/'2018'!$Y18=0,"",'2018'!X18/'2018'!$Y18),"")</f>
        <v>0.7772362495749414</v>
      </c>
      <c r="W16" s="20" t="s">
        <v>118</v>
      </c>
      <c r="X16" s="35">
        <f>'Table 2'!C16</f>
        <v>295.763852294094</v>
      </c>
      <c r="Y16" s="35">
        <f>'Table 2'!D16</f>
        <v>25.4950091728455</v>
      </c>
      <c r="Z16" s="35">
        <f>'Table 2'!E16</f>
        <v>270.268843256181</v>
      </c>
      <c r="AA16" s="44"/>
      <c r="AB16" s="44"/>
      <c r="AC16" s="44"/>
    </row>
    <row r="17" spans="1:29" ht="12">
      <c r="A17" s="24"/>
      <c r="B17" s="20" t="s">
        <v>121</v>
      </c>
      <c r="C17" s="77">
        <f>_xlfn.IFERROR(IF('2018'!C19/'2018'!$L19=0,"",'2018'!C19/'2018'!$L19),"")</f>
        <v>0.05728074326721004</v>
      </c>
      <c r="D17" s="77">
        <f>_xlfn.IFERROR(IF('2018'!D19/'2018'!$L19=0,"",'2018'!D19/'2018'!$L19),"")</f>
        <v>0.0007560940155887079</v>
      </c>
      <c r="E17" s="28">
        <f>_xlfn.IFERROR(IF('2018'!E19/'2018'!$L19=0,"",'2018'!E19/'2018'!$L19),"")</f>
        <v>0.05803683728279875</v>
      </c>
      <c r="F17" s="28" t="str">
        <f>_xlfn.IFERROR(IF('2018'!F19/'2018'!$L19=0,"",'2018'!F19/'2018'!$L19),"")</f>
        <v/>
      </c>
      <c r="G17" s="28">
        <f>_xlfn.IFERROR(IF('2018'!J19/'2018'!$L19=0,"",'2018'!J19/'2018'!$L19),"")</f>
        <v>0.036950412735848155</v>
      </c>
      <c r="H17" s="28">
        <f>_xlfn.IFERROR(IF('2018'!K19/'2018'!$L19=0,"",'2018'!K19/'2018'!$L19),"")</f>
        <v>0.9050127499813531</v>
      </c>
      <c r="I17" s="16"/>
      <c r="L17" s="32">
        <f t="shared" si="0"/>
        <v>1</v>
      </c>
      <c r="M17" s="80">
        <f t="shared" si="1"/>
        <v>1.9630495872641518</v>
      </c>
      <c r="N17" s="32">
        <f t="shared" si="2"/>
        <v>0.9630495872641518</v>
      </c>
      <c r="O17" s="20" t="s">
        <v>121</v>
      </c>
      <c r="P17" s="77">
        <f>_xlfn.IFERROR(IF('2018'!P19/'2018'!$Y19=0,"",'2018'!P19/'2018'!$Y19),"")</f>
        <v>0.05728074326721004</v>
      </c>
      <c r="Q17" s="77">
        <f>_xlfn.IFERROR(IF('2018'!Q19/'2018'!$Y19=0,"",'2018'!Q19/'2018'!$Y19),"")</f>
        <v>0.0007560940155887079</v>
      </c>
      <c r="R17" s="28">
        <f>_xlfn.IFERROR(IF('2018'!R19/'2018'!$Y19=0,"",'2018'!R19/'2018'!$Y19),"")</f>
        <v>0.05803683728279875</v>
      </c>
      <c r="S17" s="28" t="str">
        <f>_xlfn.IFERROR(IF('2018'!S19/'2018'!$Y19=0,"",'2018'!S19/'2018'!$Y19),"")</f>
        <v/>
      </c>
      <c r="T17" s="28" t="str">
        <f>_xlfn.IFERROR(IF('2018'!W19/'2018'!$Y19=0,"",'2018'!W19/'2018'!$Y19),"")</f>
        <v/>
      </c>
      <c r="U17" s="28">
        <f>_xlfn.IFERROR(IF('2018'!X19/'2018'!$Y19=0,"",'2018'!X19/'2018'!$Y19),"")</f>
        <v>0.9050127499813531</v>
      </c>
      <c r="W17" s="20" t="s">
        <v>125</v>
      </c>
      <c r="X17" s="35">
        <f>'Table 2'!C23</f>
        <v>288.981028647695</v>
      </c>
      <c r="Y17" s="35" t="str">
        <f>'Table 2'!D23</f>
        <v>:</v>
      </c>
      <c r="Z17" s="35">
        <f>'Table 2'!E23</f>
        <v>288.981028647695</v>
      </c>
      <c r="AA17" s="44"/>
      <c r="AB17" s="44"/>
      <c r="AC17" s="44"/>
    </row>
    <row r="18" spans="1:29" ht="12">
      <c r="A18" s="24"/>
      <c r="B18" s="20" t="s">
        <v>122</v>
      </c>
      <c r="C18" s="77">
        <f>_xlfn.IFERROR(IF('2018'!C20/'2018'!$L20=0,"",'2018'!C20/'2018'!$L20),"")</f>
        <v>0.02882353127970659</v>
      </c>
      <c r="D18" s="77" t="str">
        <f>_xlfn.IFERROR(IF('2018'!D20/'2018'!$L20=0,"",'2018'!D20/'2018'!$L20),"")</f>
        <v/>
      </c>
      <c r="E18" s="28">
        <f>_xlfn.IFERROR(IF('2018'!E20/'2018'!$L20=0,"",'2018'!E20/'2018'!$L20),"")</f>
        <v>0.02882353127970659</v>
      </c>
      <c r="F18" s="28" t="str">
        <f>_xlfn.IFERROR(IF('2018'!F20/'2018'!$L20=0,"",'2018'!F20/'2018'!$L20),"")</f>
        <v/>
      </c>
      <c r="G18" s="28">
        <f>_xlfn.IFERROR(IF('2018'!J20/'2018'!$L20=0,"",'2018'!J20/'2018'!$L20),"")</f>
        <v>0.01814332708646636</v>
      </c>
      <c r="H18" s="28">
        <f>_xlfn.IFERROR(IF('2018'!K20/'2018'!$L20=0,"",'2018'!K20/'2018'!$L20),"")</f>
        <v>0.9530331416338271</v>
      </c>
      <c r="I18" s="16"/>
      <c r="L18" s="32">
        <f t="shared" si="0"/>
        <v>1</v>
      </c>
      <c r="M18" s="80">
        <f t="shared" si="1"/>
        <v>1.9818566729135338</v>
      </c>
      <c r="N18" s="32">
        <f t="shared" si="2"/>
        <v>0.9818566729135337</v>
      </c>
      <c r="O18" s="20" t="s">
        <v>122</v>
      </c>
      <c r="P18" s="77">
        <f>_xlfn.IFERROR(IF('2018'!P20/'2018'!$Y20=0,"",'2018'!P20/'2018'!$Y20),"")</f>
        <v>0.02882353127970659</v>
      </c>
      <c r="Q18" s="77" t="str">
        <f>_xlfn.IFERROR(IF('2018'!Q20/'2018'!$Y20=0,"",'2018'!Q20/'2018'!$Y20),"")</f>
        <v/>
      </c>
      <c r="R18" s="28">
        <f>_xlfn.IFERROR(IF('2018'!R20/'2018'!$Y20=0,"",'2018'!R20/'2018'!$Y20),"")</f>
        <v>0.02882353127970659</v>
      </c>
      <c r="S18" s="28" t="str">
        <f>_xlfn.IFERROR(IF('2018'!S20/'2018'!$Y20=0,"",'2018'!S20/'2018'!$Y20),"")</f>
        <v/>
      </c>
      <c r="T18" s="28" t="str">
        <f>_xlfn.IFERROR(IF('2018'!W20/'2018'!$Y20=0,"",'2018'!W20/'2018'!$Y20),"")</f>
        <v/>
      </c>
      <c r="U18" s="28">
        <f>_xlfn.IFERROR(IF('2018'!X20/'2018'!$Y20=0,"",'2018'!X20/'2018'!$Y20),"")</f>
        <v>0.9530331416338271</v>
      </c>
      <c r="W18" s="20" t="s">
        <v>134</v>
      </c>
      <c r="X18" s="35">
        <f>'Table 2'!C32</f>
        <v>284.194539451311</v>
      </c>
      <c r="Y18" s="35">
        <f>'Table 2'!D32</f>
        <v>85.7822805762518</v>
      </c>
      <c r="Z18" s="35">
        <f>'Table 2'!E32</f>
        <v>198.412258875059</v>
      </c>
      <c r="AA18" s="44"/>
      <c r="AB18" s="44"/>
      <c r="AC18" s="44"/>
    </row>
    <row r="19" spans="1:29" ht="15.75" customHeight="1">
      <c r="A19" s="24"/>
      <c r="B19" s="20" t="s">
        <v>123</v>
      </c>
      <c r="C19" s="77" t="str">
        <f>_xlfn.IFERROR(IF('2018'!C21/'2018'!$L21=0,"",'2018'!C21/'2018'!$L21),"")</f>
        <v/>
      </c>
      <c r="D19" s="77" t="str">
        <f>_xlfn.IFERROR(IF('2018'!D21/'2018'!$L21=0,"",'2018'!D21/'2018'!$L21),"")</f>
        <v/>
      </c>
      <c r="E19" s="28">
        <f>_xlfn.IFERROR(IF('2018'!E21/'2018'!$L21=0,"",'2018'!E21/'2018'!$L21),"")</f>
        <v>0.013492047266182264</v>
      </c>
      <c r="F19" s="28" t="str">
        <f>_xlfn.IFERROR(IF('2018'!F21/'2018'!$L21=0,"",'2018'!F21/'2018'!$L21),"")</f>
        <v/>
      </c>
      <c r="G19" s="28">
        <f>_xlfn.IFERROR(IF('2018'!J21/'2018'!$L21=0,"",'2018'!J21/'2018'!$L21),"")</f>
        <v>0.13772395105935026</v>
      </c>
      <c r="H19" s="28">
        <f>_xlfn.IFERROR(IF('2018'!K21/'2018'!$L21=0,"",'2018'!K21/'2018'!$L21),"")</f>
        <v>0.8487840016744674</v>
      </c>
      <c r="I19" s="16"/>
      <c r="L19" s="32">
        <f t="shared" si="0"/>
        <v>1</v>
      </c>
      <c r="M19" s="80">
        <f t="shared" si="1"/>
        <v>1.8622760489406498</v>
      </c>
      <c r="N19" s="32">
        <f t="shared" si="2"/>
        <v>0.8622760489406497</v>
      </c>
      <c r="O19" s="20" t="s">
        <v>123</v>
      </c>
      <c r="P19" s="77" t="str">
        <f>_xlfn.IFERROR(IF('2018'!P21/'2018'!$Y21=0,"",'2018'!P21/'2018'!$Y21),"")</f>
        <v/>
      </c>
      <c r="Q19" s="77" t="str">
        <f>_xlfn.IFERROR(IF('2018'!Q21/'2018'!$Y21=0,"",'2018'!Q21/'2018'!$Y21),"")</f>
        <v/>
      </c>
      <c r="R19" s="28">
        <f>_xlfn.IFERROR(IF('2018'!R21/'2018'!$Y21=0,"",'2018'!R21/'2018'!$Y21),"")</f>
        <v>0.013492047266182264</v>
      </c>
      <c r="S19" s="28" t="str">
        <f>_xlfn.IFERROR(IF('2018'!S21/'2018'!$Y21=0,"",'2018'!S21/'2018'!$Y21),"")</f>
        <v/>
      </c>
      <c r="T19" s="28" t="str">
        <f>_xlfn.IFERROR(IF('2018'!W21/'2018'!$Y21=0,"",'2018'!W21/'2018'!$Y21),"")</f>
        <v/>
      </c>
      <c r="U19" s="28">
        <f>_xlfn.IFERROR(IF('2018'!X21/'2018'!$Y21=0,"",'2018'!X21/'2018'!$Y21),"")</f>
        <v>0.8487840016744674</v>
      </c>
      <c r="W19" s="20" t="s">
        <v>120</v>
      </c>
      <c r="X19" s="35">
        <f>'Table 2'!C18</f>
        <v>283.980326802753</v>
      </c>
      <c r="Y19" s="35">
        <f>'Table 2'!D18</f>
        <v>18.4823462311909</v>
      </c>
      <c r="Z19" s="35">
        <f>'Table 2'!E18</f>
        <v>265.497980571562</v>
      </c>
      <c r="AA19" s="44"/>
      <c r="AB19" s="44"/>
      <c r="AC19" s="44"/>
    </row>
    <row r="20" spans="1:29" ht="12">
      <c r="A20" s="24"/>
      <c r="B20" s="20" t="s">
        <v>124</v>
      </c>
      <c r="C20" s="77" t="str">
        <f>_xlfn.IFERROR(IF('2018'!C22/'2018'!$L22=0,"",'2018'!C22/'2018'!$L22),"")</f>
        <v/>
      </c>
      <c r="D20" s="77" t="str">
        <f>_xlfn.IFERROR(IF('2018'!D22/'2018'!$L22=0,"",'2018'!D22/'2018'!$L22),"")</f>
        <v/>
      </c>
      <c r="E20" s="28" t="str">
        <f>_xlfn.IFERROR(IF('2018'!E22/'2018'!$L22=0,"",'2018'!E22/'2018'!$L22),"")</f>
        <v/>
      </c>
      <c r="F20" s="28" t="str">
        <f>_xlfn.IFERROR(IF('2018'!F22/'2018'!$L22=0,"",'2018'!F22/'2018'!$L22),"")</f>
        <v/>
      </c>
      <c r="G20" s="28" t="str">
        <f>_xlfn.IFERROR(IF('2018'!J22/'2018'!$L22=0,"",'2018'!J22/'2018'!$L22),"")</f>
        <v/>
      </c>
      <c r="H20" s="28">
        <f>_xlfn.IFERROR(IF('2018'!K22/'2018'!$L22=0,"",'2018'!K22/'2018'!$L22),"")</f>
        <v>1</v>
      </c>
      <c r="I20" s="16"/>
      <c r="L20" s="32">
        <f t="shared" si="0"/>
        <v>1</v>
      </c>
      <c r="M20" s="80">
        <f t="shared" si="1"/>
        <v>2</v>
      </c>
      <c r="N20" s="32">
        <f t="shared" si="2"/>
        <v>1</v>
      </c>
      <c r="O20" s="20" t="s">
        <v>124</v>
      </c>
      <c r="P20" s="77" t="str">
        <f>_xlfn.IFERROR(IF('2018'!P22/'2018'!$Y22=0,"",'2018'!P22/'2018'!$Y22),"")</f>
        <v/>
      </c>
      <c r="Q20" s="77" t="str">
        <f>_xlfn.IFERROR(IF('2018'!Q22/'2018'!$Y22=0,"",'2018'!Q22/'2018'!$Y22),"")</f>
        <v/>
      </c>
      <c r="R20" s="28" t="str">
        <f>_xlfn.IFERROR(IF('2018'!R22/'2018'!$Y22=0,"",'2018'!R22/'2018'!$Y22),"")</f>
        <v/>
      </c>
      <c r="S20" s="28" t="str">
        <f>_xlfn.IFERROR(IF('2018'!S22/'2018'!$Y22=0,"",'2018'!S22/'2018'!$Y22),"")</f>
        <v/>
      </c>
      <c r="T20" s="28" t="str">
        <f>_xlfn.IFERROR(IF('2018'!W22/'2018'!$Y22=0,"",'2018'!W22/'2018'!$Y22),"")</f>
        <v/>
      </c>
      <c r="U20" s="28">
        <f>_xlfn.IFERROR(IF('2018'!X22/'2018'!$Y22=0,"",'2018'!X22/'2018'!$Y22),"")</f>
        <v>1</v>
      </c>
      <c r="W20" s="20" t="s">
        <v>110</v>
      </c>
      <c r="X20" s="35">
        <f>'Table 2'!C8</f>
        <v>271.300829164098</v>
      </c>
      <c r="Y20" s="35">
        <f>'Table 2'!D8</f>
        <v>8.27006847928661</v>
      </c>
      <c r="Z20" s="35">
        <f>'Table 2'!E8</f>
        <v>263.030760684811</v>
      </c>
      <c r="AA20" s="44"/>
      <c r="AB20" s="44"/>
      <c r="AC20" s="44"/>
    </row>
    <row r="21" spans="1:29" ht="12">
      <c r="A21" s="24"/>
      <c r="B21" s="20" t="s">
        <v>125</v>
      </c>
      <c r="C21" s="77" t="str">
        <f>_xlfn.IFERROR(IF('2018'!C23/'2018'!$L23=0,"",'2018'!C23/'2018'!$L23),"")</f>
        <v/>
      </c>
      <c r="D21" s="77" t="str">
        <f>_xlfn.IFERROR(IF('2018'!D23/'2018'!$L23=0,"",'2018'!D23/'2018'!$L23),"")</f>
        <v/>
      </c>
      <c r="E21" s="28" t="str">
        <f>_xlfn.IFERROR(IF('2018'!E23/'2018'!$L23=0,"",'2018'!E23/'2018'!$L23),"")</f>
        <v/>
      </c>
      <c r="F21" s="28" t="str">
        <f>_xlfn.IFERROR(IF('2018'!F23/'2018'!$L23=0,"",'2018'!F23/'2018'!$L23),"")</f>
        <v/>
      </c>
      <c r="G21" s="28">
        <f>_xlfn.IFERROR(IF('2018'!J23/'2018'!$L23=0,"",'2018'!J23/'2018'!$L23),"")</f>
        <v>0.08841667336078832</v>
      </c>
      <c r="H21" s="28">
        <f>_xlfn.IFERROR(IF('2018'!K23/'2018'!$L23=0,"",'2018'!K23/'2018'!$L23),"")</f>
        <v>0.9115833266392117</v>
      </c>
      <c r="I21" s="16"/>
      <c r="L21" s="32">
        <f t="shared" si="0"/>
        <v>1</v>
      </c>
      <c r="M21" s="80">
        <f t="shared" si="1"/>
        <v>1.9115833266392117</v>
      </c>
      <c r="N21" s="32">
        <f t="shared" si="2"/>
        <v>0.9115833266392117</v>
      </c>
      <c r="O21" s="20" t="s">
        <v>125</v>
      </c>
      <c r="P21" s="77" t="str">
        <f>_xlfn.IFERROR(IF('2018'!P23/'2018'!$Y23=0,"",'2018'!P23/'2018'!$Y23),"")</f>
        <v/>
      </c>
      <c r="Q21" s="77" t="str">
        <f>_xlfn.IFERROR(IF('2018'!Q23/'2018'!$Y23=0,"",'2018'!Q23/'2018'!$Y23),"")</f>
        <v/>
      </c>
      <c r="R21" s="28" t="str">
        <f>_xlfn.IFERROR(IF('2018'!R23/'2018'!$Y23=0,"",'2018'!R23/'2018'!$Y23),"")</f>
        <v/>
      </c>
      <c r="S21" s="28" t="str">
        <f>_xlfn.IFERROR(IF('2018'!S23/'2018'!$Y23=0,"",'2018'!S23/'2018'!$Y23),"")</f>
        <v/>
      </c>
      <c r="T21" s="28" t="str">
        <f>_xlfn.IFERROR(IF('2018'!W23/'2018'!$Y23=0,"",'2018'!W23/'2018'!$Y23),"")</f>
        <v/>
      </c>
      <c r="U21" s="28">
        <f>_xlfn.IFERROR(IF('2018'!X23/'2018'!$Y23=0,"",'2018'!X23/'2018'!$Y23),"")</f>
        <v>0.9115833266392117</v>
      </c>
      <c r="W21" s="20" t="s">
        <v>124</v>
      </c>
      <c r="X21" s="35">
        <f>'Table 2'!C22</f>
        <v>260.486579418165</v>
      </c>
      <c r="Y21" s="35" t="str">
        <f>'Table 2'!D22</f>
        <v>:</v>
      </c>
      <c r="Z21" s="35">
        <f>'Table 2'!E22</f>
        <v>260.486579418165</v>
      </c>
      <c r="AA21" s="44"/>
      <c r="AB21" s="44"/>
      <c r="AC21" s="44"/>
    </row>
    <row r="22" spans="1:29" ht="12">
      <c r="A22" s="24"/>
      <c r="B22" s="20" t="s">
        <v>126</v>
      </c>
      <c r="C22" s="77">
        <f>_xlfn.IFERROR(IF('2018'!C24/'2018'!$L24=0,"",'2018'!C24/'2018'!$L24),"")</f>
        <v>0.02964607305316224</v>
      </c>
      <c r="D22" s="77">
        <f>_xlfn.IFERROR(IF('2018'!D24/'2018'!$L24=0,"",'2018'!D24/'2018'!$L24),"")</f>
        <v>0.3225570869233083</v>
      </c>
      <c r="E22" s="28">
        <f>_xlfn.IFERROR(IF('2018'!E24/'2018'!$L24=0,"",'2018'!E24/'2018'!$L24),"")</f>
        <v>0.3522031599764705</v>
      </c>
      <c r="F22" s="28" t="str">
        <f>_xlfn.IFERROR(IF('2018'!F24/'2018'!$L24=0,"",'2018'!F24/'2018'!$L24),"")</f>
        <v/>
      </c>
      <c r="G22" s="28">
        <f>_xlfn.IFERROR(IF('2018'!J24/'2018'!$L24=0,"",'2018'!J24/'2018'!$L24),"")</f>
        <v>0.1403507195920138</v>
      </c>
      <c r="H22" s="28">
        <f>_xlfn.IFERROR(IF('2018'!K24/'2018'!$L24=0,"",'2018'!K24/'2018'!$L24),"")</f>
        <v>0.5074461204315156</v>
      </c>
      <c r="I22" s="16"/>
      <c r="L22" s="32">
        <f t="shared" si="0"/>
        <v>0.9999999999999999</v>
      </c>
      <c r="M22" s="80">
        <f t="shared" si="1"/>
        <v>1.8596492804079858</v>
      </c>
      <c r="N22" s="32">
        <f t="shared" si="2"/>
        <v>0.859649280407986</v>
      </c>
      <c r="O22" s="20" t="s">
        <v>126</v>
      </c>
      <c r="P22" s="77">
        <f>_xlfn.IFERROR(IF('2018'!P24/'2018'!$Y24=0,"",'2018'!P24/'2018'!$Y24),"")</f>
        <v>0.02964607305316224</v>
      </c>
      <c r="Q22" s="77">
        <f>_xlfn.IFERROR(IF('2018'!Q24/'2018'!$Y24=0,"",'2018'!Q24/'2018'!$Y24),"")</f>
        <v>0.3225570869233083</v>
      </c>
      <c r="R22" s="28">
        <f>_xlfn.IFERROR(IF('2018'!R24/'2018'!$Y24=0,"",'2018'!R24/'2018'!$Y24),"")</f>
        <v>0.3522031599764705</v>
      </c>
      <c r="S22" s="28" t="str">
        <f>_xlfn.IFERROR(IF('2018'!S24/'2018'!$Y24=0,"",'2018'!S24/'2018'!$Y24),"")</f>
        <v/>
      </c>
      <c r="T22" s="28" t="str">
        <f>_xlfn.IFERROR(IF('2018'!W24/'2018'!$Y24=0,"",'2018'!W24/'2018'!$Y24),"")</f>
        <v/>
      </c>
      <c r="U22" s="28">
        <f>_xlfn.IFERROR(IF('2018'!X24/'2018'!$Y24=0,"",'2018'!X24/'2018'!$Y24),"")</f>
        <v>0.5074461204315156</v>
      </c>
      <c r="W22" s="20" t="s">
        <v>122</v>
      </c>
      <c r="X22" s="35">
        <f>'Table 2'!C20</f>
        <v>237.82156520726</v>
      </c>
      <c r="Y22" s="35">
        <f>'Table 2'!D20</f>
        <v>6.85485732374025</v>
      </c>
      <c r="Z22" s="35">
        <f>'Table 2'!E20</f>
        <v>230.96670788352</v>
      </c>
      <c r="AA22" s="44"/>
      <c r="AB22" s="44"/>
      <c r="AC22" s="44"/>
    </row>
    <row r="23" spans="1:29" ht="12">
      <c r="A23" s="24"/>
      <c r="B23" s="20" t="s">
        <v>127</v>
      </c>
      <c r="C23" s="77">
        <f>_xlfn.IFERROR(IF('2018'!C25/'2018'!$L25=0,"",'2018'!C25/'2018'!$L25),"")</f>
        <v>0.012892944473376251</v>
      </c>
      <c r="D23" s="77">
        <f>_xlfn.IFERROR(IF('2018'!D25/'2018'!$L25=0,"",'2018'!D25/'2018'!$L25),"")</f>
        <v>0.01311942043265391</v>
      </c>
      <c r="E23" s="28">
        <f>_xlfn.IFERROR(IF('2018'!E25/'2018'!$L25=0,"",'2018'!E25/'2018'!$L25),"")</f>
        <v>0.02601236490661134</v>
      </c>
      <c r="F23" s="28" t="str">
        <f>_xlfn.IFERROR(IF('2018'!F25/'2018'!$L25=0,"",'2018'!F25/'2018'!$L25),"")</f>
        <v/>
      </c>
      <c r="G23" s="28">
        <f>_xlfn.IFERROR(IF('2018'!J25/'2018'!$L25=0,"",'2018'!J25/'2018'!$L25),"")</f>
        <v>0.14251537038044296</v>
      </c>
      <c r="H23" s="28">
        <f>_xlfn.IFERROR(IF('2018'!K25/'2018'!$L25=0,"",'2018'!K25/'2018'!$L25),"")</f>
        <v>0.8314722647135269</v>
      </c>
      <c r="I23" s="16"/>
      <c r="L23" s="32">
        <f t="shared" si="0"/>
        <v>1.000000000000581</v>
      </c>
      <c r="M23" s="80">
        <f t="shared" si="1"/>
        <v>1.8574846296207193</v>
      </c>
      <c r="N23" s="32">
        <f t="shared" si="2"/>
        <v>0.8574846296201382</v>
      </c>
      <c r="O23" s="20" t="s">
        <v>127</v>
      </c>
      <c r="P23" s="77">
        <f>_xlfn.IFERROR(IF('2018'!P25/'2018'!$Y25=0,"",'2018'!P25/'2018'!$Y25),"")</f>
        <v>0.012892944473376251</v>
      </c>
      <c r="Q23" s="77">
        <f>_xlfn.IFERROR(IF('2018'!Q25/'2018'!$Y25=0,"",'2018'!Q25/'2018'!$Y25),"")</f>
        <v>0.01311942043265391</v>
      </c>
      <c r="R23" s="28">
        <f>_xlfn.IFERROR(IF('2018'!R25/'2018'!$Y25=0,"",'2018'!R25/'2018'!$Y25),"")</f>
        <v>0.02601236490661134</v>
      </c>
      <c r="S23" s="28" t="str">
        <f>_xlfn.IFERROR(IF('2018'!S25/'2018'!$Y25=0,"",'2018'!S25/'2018'!$Y25),"")</f>
        <v/>
      </c>
      <c r="T23" s="28" t="str">
        <f>_xlfn.IFERROR(IF('2018'!W25/'2018'!$Y25=0,"",'2018'!W25/'2018'!$Y25),"")</f>
        <v/>
      </c>
      <c r="U23" s="28">
        <f>_xlfn.IFERROR(IF('2018'!X25/'2018'!$Y25=0,"",'2018'!X25/'2018'!$Y25),"")</f>
        <v>0.8314722647135269</v>
      </c>
      <c r="W23" s="20" t="s">
        <v>121</v>
      </c>
      <c r="X23" s="35">
        <f>'Table 2'!C19</f>
        <v>223.999035772497</v>
      </c>
      <c r="Y23" s="35">
        <f>'Table 2'!D19</f>
        <v>13.0001955906322</v>
      </c>
      <c r="Z23" s="35">
        <f>'Table 2'!E19</f>
        <v>210.998840181865</v>
      </c>
      <c r="AA23" s="44"/>
      <c r="AB23" s="44"/>
      <c r="AC23" s="44"/>
    </row>
    <row r="24" spans="1:29" ht="12">
      <c r="A24" s="24"/>
      <c r="B24" s="20"/>
      <c r="C24" s="77"/>
      <c r="D24" s="77"/>
      <c r="E24" s="28"/>
      <c r="F24" s="28"/>
      <c r="G24" s="28"/>
      <c r="H24" s="28"/>
      <c r="I24" s="16"/>
      <c r="L24" s="32"/>
      <c r="M24" s="80"/>
      <c r="N24" s="32"/>
      <c r="O24" s="20"/>
      <c r="P24" s="77"/>
      <c r="Q24" s="77"/>
      <c r="R24" s="28"/>
      <c r="S24" s="28"/>
      <c r="T24" s="28"/>
      <c r="U24" s="28"/>
      <c r="W24" s="20" t="s">
        <v>114</v>
      </c>
      <c r="X24" s="35">
        <f>'Table 2'!C12</f>
        <v>185.897960578752</v>
      </c>
      <c r="Y24" s="35">
        <f>'Table 2'!D12</f>
        <v>30.295015988753</v>
      </c>
      <c r="Z24" s="35">
        <f>'Table 2'!E12</f>
        <v>155.602944589999</v>
      </c>
      <c r="AA24" s="44"/>
      <c r="AB24" s="44"/>
      <c r="AC24" s="44"/>
    </row>
    <row r="25" spans="1:29" ht="12">
      <c r="A25" s="24"/>
      <c r="B25" s="20"/>
      <c r="C25" s="77"/>
      <c r="D25" s="77"/>
      <c r="E25" s="28"/>
      <c r="F25" s="28"/>
      <c r="G25" s="28"/>
      <c r="H25" s="28"/>
      <c r="I25" s="16"/>
      <c r="L25" s="32"/>
      <c r="M25" s="80"/>
      <c r="N25" s="32"/>
      <c r="O25" s="20"/>
      <c r="P25" s="77"/>
      <c r="Q25" s="77"/>
      <c r="R25" s="28"/>
      <c r="S25" s="28"/>
      <c r="T25" s="28"/>
      <c r="U25" s="28"/>
      <c r="W25" s="21" t="s">
        <v>109</v>
      </c>
      <c r="X25" s="36">
        <f>'Table 2'!C7</f>
        <v>178.354233603114</v>
      </c>
      <c r="Y25" s="36">
        <f>'Table 2'!D7</f>
        <v>12.1720303908937</v>
      </c>
      <c r="Z25" s="36">
        <f>'Table 2'!E7</f>
        <v>166.182203212221</v>
      </c>
      <c r="AA25" s="44"/>
      <c r="AB25" s="44"/>
      <c r="AC25" s="44"/>
    </row>
    <row r="26" spans="1:29" ht="12">
      <c r="A26" s="24"/>
      <c r="B26" s="20" t="s">
        <v>130</v>
      </c>
      <c r="C26" s="77">
        <f>_xlfn.IFERROR(IF('2018'!C28/'2018'!$L28=0,"",'2018'!C28/'2018'!$L28),"")</f>
        <v>0.01596970171983632</v>
      </c>
      <c r="D26" s="77" t="str">
        <f>_xlfn.IFERROR(IF('2018'!D28/'2018'!$L28=0,"",'2018'!D28/'2018'!$L28),"")</f>
        <v/>
      </c>
      <c r="E26" s="28">
        <f>_xlfn.IFERROR(IF('2018'!E28/'2018'!$L28=0,"",'2018'!E28/'2018'!$L28),"")</f>
        <v>0.01596970171983632</v>
      </c>
      <c r="F26" s="28" t="str">
        <f>_xlfn.IFERROR(IF('2018'!F28/'2018'!$L28=0,"",'2018'!F28/'2018'!$L28),"")</f>
        <v/>
      </c>
      <c r="G26" s="28">
        <f>_xlfn.IFERROR(IF('2018'!J28/'2018'!$L28=0,"",'2018'!J28/'2018'!$L28),"")</f>
        <v>0.09098432823271108</v>
      </c>
      <c r="H26" s="28">
        <f>_xlfn.IFERROR(IF('2018'!K28/'2018'!$L28=0,"",'2018'!K28/'2018'!$L28),"")</f>
        <v>0.8930459700474528</v>
      </c>
      <c r="I26" s="16"/>
      <c r="L26" s="32">
        <f t="shared" si="0"/>
        <v>1.0000000000000002</v>
      </c>
      <c r="M26" s="80">
        <f t="shared" si="1"/>
        <v>1.909015671767289</v>
      </c>
      <c r="N26" s="32">
        <f t="shared" si="2"/>
        <v>0.9090156717672888</v>
      </c>
      <c r="O26" s="20" t="s">
        <v>130</v>
      </c>
      <c r="P26" s="77">
        <f>_xlfn.IFERROR(IF('2018'!P28/'2018'!$Y28=0,"",'2018'!P28/'2018'!$Y28),"")</f>
        <v>0.015969701719836235</v>
      </c>
      <c r="Q26" s="77" t="str">
        <f>_xlfn.IFERROR(IF('2018'!Q28/'2018'!$Y28=0,"",'2018'!Q28/'2018'!$Y28),"")</f>
        <v/>
      </c>
      <c r="R26" s="28">
        <f>_xlfn.IFERROR(IF('2018'!R28/'2018'!$Y28=0,"",'2018'!R28/'2018'!$Y28),"")</f>
        <v>0.015969701719836235</v>
      </c>
      <c r="S26" s="28" t="str">
        <f>_xlfn.IFERROR(IF('2018'!S28/'2018'!$Y28=0,"",'2018'!S28/'2018'!$Y28),"")</f>
        <v/>
      </c>
      <c r="T26" s="28" t="str">
        <f>_xlfn.IFERROR(IF('2018'!W28/'2018'!$Y28=0,"",'2018'!W28/'2018'!$Y28),"")</f>
        <v/>
      </c>
      <c r="U26" s="28">
        <f>_xlfn.IFERROR(IF('2018'!X28/'2018'!$Y28=0,"",'2018'!X28/'2018'!$Y28),"")</f>
        <v>0.8930459700474526</v>
      </c>
      <c r="W26" s="22" t="s">
        <v>111</v>
      </c>
      <c r="X26" s="37">
        <f>'Table 2'!C9</f>
        <v>94.3268186961685</v>
      </c>
      <c r="Y26" s="37">
        <f>'Table 2'!D9</f>
        <v>63.843335690406</v>
      </c>
      <c r="Z26" s="37">
        <f>'Table 2'!E9</f>
        <v>30.4834830057624</v>
      </c>
      <c r="AA26" s="44"/>
      <c r="AB26" s="44"/>
      <c r="AC26" s="44"/>
    </row>
    <row r="27" spans="1:29" ht="12">
      <c r="A27" s="24"/>
      <c r="B27" s="20" t="s">
        <v>131</v>
      </c>
      <c r="C27" s="77">
        <f>_xlfn.IFERROR(IF('2018'!C29/'2018'!$L29=0,"",'2018'!C29/'2018'!$L29),"")</f>
        <v>0.012024286206527809</v>
      </c>
      <c r="D27" s="77" t="str">
        <f>_xlfn.IFERROR(IF('2018'!D29/'2018'!$L29=0,"",'2018'!D29/'2018'!$L29),"")</f>
        <v/>
      </c>
      <c r="E27" s="28">
        <f>_xlfn.IFERROR(IF('2018'!E29/'2018'!$L29=0,"",'2018'!E29/'2018'!$L29),"")</f>
        <v>0.012024286206527809</v>
      </c>
      <c r="F27" s="28">
        <f>_xlfn.IFERROR(IF('2018'!F29/'2018'!$L29=0,"",'2018'!F29/'2018'!$L29),"")</f>
        <v>0.008940983567600964</v>
      </c>
      <c r="G27" s="28" t="str">
        <f>_xlfn.IFERROR(IF('2018'!J29/'2018'!$L29=0,"",'2018'!J29/'2018'!$L29),"")</f>
        <v/>
      </c>
      <c r="H27" s="28">
        <f>_xlfn.IFERROR(IF('2018'!K29/'2018'!$L29=0,"",'2018'!K29/'2018'!$L29),"")</f>
        <v>0.9790347302258712</v>
      </c>
      <c r="I27" s="16"/>
      <c r="L27" s="32">
        <f t="shared" si="0"/>
        <v>1</v>
      </c>
      <c r="M27" s="80">
        <f t="shared" si="1"/>
        <v>2</v>
      </c>
      <c r="N27" s="32">
        <f t="shared" si="2"/>
        <v>1</v>
      </c>
      <c r="O27" s="20" t="s">
        <v>131</v>
      </c>
      <c r="P27" s="77">
        <f>_xlfn.IFERROR(IF('2018'!P29/'2018'!$Y29=0,"",'2018'!P29/'2018'!$Y29),"")</f>
        <v>0.012024286206527809</v>
      </c>
      <c r="Q27" s="77" t="str">
        <f>_xlfn.IFERROR(IF('2018'!Q29/'2018'!$Y29=0,"",'2018'!Q29/'2018'!$Y29),"")</f>
        <v/>
      </c>
      <c r="R27" s="28">
        <f>_xlfn.IFERROR(IF('2018'!R29/'2018'!$Y29=0,"",'2018'!R29/'2018'!$Y29),"")</f>
        <v>0.012024286206527809</v>
      </c>
      <c r="S27" s="28">
        <f>_xlfn.IFERROR(IF('2018'!S29/'2018'!$Y29=0,"",'2018'!S29/'2018'!$Y29),"")</f>
        <v>0.008940983567600964</v>
      </c>
      <c r="T27" s="28" t="str">
        <f>_xlfn.IFERROR(IF('2018'!W29/'2018'!$Y29=0,"",'2018'!W29/'2018'!$Y29),"")</f>
        <v/>
      </c>
      <c r="U27" s="28">
        <f>_xlfn.IFERROR(IF('2018'!X29/'2018'!$Y29=0,"",'2018'!X29/'2018'!$Y29),"")</f>
        <v>0.9790347302258712</v>
      </c>
      <c r="W27" s="23"/>
      <c r="X27" s="34"/>
      <c r="Y27" s="34"/>
      <c r="Z27" s="34"/>
      <c r="AA27" s="44"/>
      <c r="AB27" s="44"/>
      <c r="AC27" s="44"/>
    </row>
    <row r="28" spans="1:29" ht="12">
      <c r="A28" s="24"/>
      <c r="B28" s="20" t="s">
        <v>132</v>
      </c>
      <c r="C28" s="77">
        <f>_xlfn.IFERROR(IF('2018'!C30/'2018'!$L30=0,"",'2018'!C30/'2018'!$L30),"")</f>
        <v>0.02250922594923901</v>
      </c>
      <c r="D28" s="77" t="str">
        <f>_xlfn.IFERROR(IF('2018'!D30/'2018'!$L30=0,"",'2018'!D30/'2018'!$L30),"")</f>
        <v/>
      </c>
      <c r="E28" s="28">
        <f>_xlfn.IFERROR(IF('2018'!E30/'2018'!$L30=0,"",'2018'!E30/'2018'!$L30),"")</f>
        <v>0.02250922594923901</v>
      </c>
      <c r="F28" s="28" t="str">
        <f>_xlfn.IFERROR(IF('2018'!F30/'2018'!$L30=0,"",'2018'!F30/'2018'!$L30),"")</f>
        <v/>
      </c>
      <c r="G28" s="28">
        <f>_xlfn.IFERROR(IF('2018'!J30/'2018'!$L30=0,"",'2018'!J30/'2018'!$L30),"")</f>
        <v>0.09697655432688428</v>
      </c>
      <c r="H28" s="28">
        <f>_xlfn.IFERROR(IF('2018'!K30/'2018'!$L30=0,"",'2018'!K30/'2018'!$L30),"")</f>
        <v>0.8805142197238766</v>
      </c>
      <c r="I28" s="16"/>
      <c r="L28" s="32">
        <f t="shared" si="0"/>
        <v>0.9999999999999999</v>
      </c>
      <c r="M28" s="80">
        <f t="shared" si="1"/>
        <v>1.9030234456731154</v>
      </c>
      <c r="N28" s="32">
        <f t="shared" si="2"/>
        <v>0.9030234456731155</v>
      </c>
      <c r="O28" s="20" t="s">
        <v>132</v>
      </c>
      <c r="P28" s="77">
        <f>_xlfn.IFERROR(IF('2018'!P30/'2018'!$Y30=0,"",'2018'!P30/'2018'!$Y30),"")</f>
        <v>0.02250922594923901</v>
      </c>
      <c r="Q28" s="77" t="str">
        <f>_xlfn.IFERROR(IF('2018'!Q30/'2018'!$Y30=0,"",'2018'!Q30/'2018'!$Y30),"")</f>
        <v/>
      </c>
      <c r="R28" s="28">
        <f>_xlfn.IFERROR(IF('2018'!R30/'2018'!$Y30=0,"",'2018'!R30/'2018'!$Y30),"")</f>
        <v>0.02250922594923901</v>
      </c>
      <c r="S28" s="28" t="str">
        <f>_xlfn.IFERROR(IF('2018'!S30/'2018'!$Y30=0,"",'2018'!S30/'2018'!$Y30),"")</f>
        <v/>
      </c>
      <c r="T28" s="28" t="str">
        <f>_xlfn.IFERROR(IF('2018'!W30/'2018'!$Y30=0,"",'2018'!W30/'2018'!$Y30),"")</f>
        <v/>
      </c>
      <c r="U28" s="28">
        <f>_xlfn.IFERROR(IF('2018'!X30/'2018'!$Y30=0,"",'2018'!X30/'2018'!$Y30),"")</f>
        <v>0.8805142197238766</v>
      </c>
      <c r="W28" s="20" t="s">
        <v>137</v>
      </c>
      <c r="X28" s="35">
        <f>'Table 2'!C36</f>
        <v>361.88893357701</v>
      </c>
      <c r="Y28" s="35">
        <f>'Table 2'!D36</f>
        <v>133.880701939429</v>
      </c>
      <c r="Z28" s="35">
        <f>'Table 2'!E36</f>
        <v>228.008231637581</v>
      </c>
      <c r="AA28" s="44"/>
      <c r="AB28" s="44"/>
      <c r="AC28" s="44"/>
    </row>
    <row r="29" spans="1:29" ht="12">
      <c r="A29" s="24"/>
      <c r="B29" s="21" t="s">
        <v>133</v>
      </c>
      <c r="C29" s="78">
        <f>_xlfn.IFERROR(IF('2018'!C31/'2018'!$L31=0,"",'2018'!C31/'2018'!$L31),"")</f>
        <v>0.0013091349211740223</v>
      </c>
      <c r="D29" s="78">
        <f>_xlfn.IFERROR(IF('2018'!D31/'2018'!$L31=0,"",'2018'!D31/'2018'!$L31),"")</f>
        <v>0.010045757970593866</v>
      </c>
      <c r="E29" s="29">
        <f>_xlfn.IFERROR(IF('2018'!E31/'2018'!$L31=0,"",'2018'!E31/'2018'!$L31),"")</f>
        <v>0.011354892891767887</v>
      </c>
      <c r="F29" s="29" t="str">
        <f>_xlfn.IFERROR(IF('2018'!F31/'2018'!$L31=0,"",'2018'!F31/'2018'!$L31),"")</f>
        <v/>
      </c>
      <c r="G29" s="29" t="str">
        <f>_xlfn.IFERROR(IF('2018'!J31/'2018'!$L31=0,"",'2018'!J31/'2018'!$L31),"")</f>
        <v/>
      </c>
      <c r="H29" s="29">
        <f>_xlfn.IFERROR(IF('2018'!K31/'2018'!$L31=0,"",'2018'!K31/'2018'!$L31),"")</f>
        <v>0.9886451071082321</v>
      </c>
      <c r="I29" s="16"/>
      <c r="L29" s="32">
        <f t="shared" si="0"/>
        <v>1</v>
      </c>
      <c r="M29" s="80">
        <f t="shared" si="1"/>
        <v>2</v>
      </c>
      <c r="N29" s="32">
        <f t="shared" si="2"/>
        <v>1</v>
      </c>
      <c r="O29" s="21" t="s">
        <v>133</v>
      </c>
      <c r="P29" s="78">
        <f>_xlfn.IFERROR(IF('2018'!P31/'2018'!$Y31=0,"",'2018'!P31/'2018'!$Y31),"")</f>
        <v>0.0013091349211740223</v>
      </c>
      <c r="Q29" s="78">
        <f>_xlfn.IFERROR(IF('2018'!Q31/'2018'!$Y31=0,"",'2018'!Q31/'2018'!$Y31),"")</f>
        <v>0.010045757970593866</v>
      </c>
      <c r="R29" s="29">
        <f>_xlfn.IFERROR(IF('2018'!R31/'2018'!$Y31=0,"",'2018'!R31/'2018'!$Y31),"")</f>
        <v>0.011354892891767887</v>
      </c>
      <c r="S29" s="29" t="str">
        <f>_xlfn.IFERROR(IF('2018'!S31/'2018'!$Y31=0,"",'2018'!S31/'2018'!$Y31),"")</f>
        <v/>
      </c>
      <c r="T29" s="29" t="str">
        <f>_xlfn.IFERROR(IF('2018'!W31/'2018'!$Y31=0,"",'2018'!W31/'2018'!$Y31),"")</f>
        <v/>
      </c>
      <c r="U29" s="29">
        <f>_xlfn.IFERROR(IF('2018'!X31/'2018'!$Y31=0,"",'2018'!X31/'2018'!$Y31),"")</f>
        <v>0.9886451071082321</v>
      </c>
      <c r="W29" s="21" t="s">
        <v>136</v>
      </c>
      <c r="X29" s="36">
        <f>'Table 2'!C35</f>
        <v>343.395312192239</v>
      </c>
      <c r="Y29" s="36">
        <f>'Table 2'!D35</f>
        <v>39.6613860828949</v>
      </c>
      <c r="Z29" s="36">
        <f>'Table 2'!E35</f>
        <v>303.733926109345</v>
      </c>
      <c r="AA29" s="44"/>
      <c r="AB29" s="44"/>
      <c r="AC29" s="44"/>
    </row>
    <row r="30" spans="1:29" ht="12">
      <c r="A30" s="24"/>
      <c r="B30" s="22" t="s">
        <v>134</v>
      </c>
      <c r="C30" s="79">
        <f>_xlfn.IFERROR(IF('2018'!C32/'2018'!$L32=0,"",'2018'!C32/'2018'!$L32),"")</f>
        <v>0.21564393021256334</v>
      </c>
      <c r="D30" s="79">
        <f>_xlfn.IFERROR(IF('2018'!D32/'2018'!$L32=0,"",'2018'!D32/'2018'!$L32),"")</f>
        <v>0.05279372606269375</v>
      </c>
      <c r="E30" s="30">
        <f>_xlfn.IFERROR(IF('2018'!E32/'2018'!$L32=0,"",'2018'!E32/'2018'!$L32),"")</f>
        <v>0.26843765627525684</v>
      </c>
      <c r="F30" s="30">
        <f>_xlfn.IFERROR(IF('2018'!F32/'2018'!$L32=0,"",'2018'!F32/'2018'!$L32),"")</f>
        <v>0.0019439166137459453</v>
      </c>
      <c r="G30" s="30">
        <f>_xlfn.IFERROR(IF('2018'!J32/'2018'!$L32=0,"",'2018'!J32/'2018'!$L32),"")</f>
        <v>0.05041808709685097</v>
      </c>
      <c r="H30" s="30">
        <f>_xlfn.IFERROR(IF('2018'!K32/'2018'!$L32=0,"",'2018'!K32/'2018'!$L32),"")</f>
        <v>0.6792003400141485</v>
      </c>
      <c r="I30" s="40"/>
      <c r="L30" s="32">
        <f t="shared" si="0"/>
        <v>1.0000000000000022</v>
      </c>
      <c r="M30" s="80">
        <f t="shared" si="1"/>
        <v>2.000000000000002</v>
      </c>
      <c r="N30" s="32">
        <f t="shared" si="2"/>
        <v>1</v>
      </c>
      <c r="O30" s="22" t="s">
        <v>134</v>
      </c>
      <c r="P30" s="79">
        <f>_xlfn.IFERROR(IF('2018'!P32/'2018'!$Y32=0,"",'2018'!P32/'2018'!$Y32),"")</f>
        <v>0.21564393021256278</v>
      </c>
      <c r="Q30" s="79">
        <f>_xlfn.IFERROR(IF('2018'!Q32/'2018'!$Y32=0,"",'2018'!Q32/'2018'!$Y32),"")</f>
        <v>0.052793726062693606</v>
      </c>
      <c r="R30" s="30">
        <f>_xlfn.IFERROR(IF('2018'!R32/'2018'!$Y32=0,"",'2018'!R32/'2018'!$Y32),"")</f>
        <v>0.2684376562752564</v>
      </c>
      <c r="S30" s="30">
        <f>_xlfn.IFERROR(IF('2018'!S32/'2018'!$Y32=0,"",'2018'!S32/'2018'!$Y32),"")</f>
        <v>0.0019439166137459405</v>
      </c>
      <c r="T30" s="30">
        <f>_xlfn.IFERROR(IF('2018'!W32/'2018'!$Y32=0,"",'2018'!W32/'2018'!$Y32),"")</f>
        <v>0.05041808709685083</v>
      </c>
      <c r="U30" s="30">
        <f>_xlfn.IFERROR(IF('2018'!X32/'2018'!$Y32=0,"",'2018'!X32/'2018'!$Y32),"")</f>
        <v>0.6792003400141469</v>
      </c>
      <c r="W30" s="22" t="s">
        <v>135</v>
      </c>
      <c r="X30" s="37">
        <f>'Table 2'!C34</f>
        <v>250.039734675883</v>
      </c>
      <c r="Y30" s="37">
        <f>'Table 2'!D34</f>
        <v>154.932949274892</v>
      </c>
      <c r="Z30" s="37">
        <f>'Table 2'!E34</f>
        <v>95.1067854009907</v>
      </c>
      <c r="AA30" s="44"/>
      <c r="AB30" s="44"/>
      <c r="AC30" s="44"/>
    </row>
    <row r="31" spans="1:29" ht="21.75" customHeight="1">
      <c r="A31" s="24"/>
      <c r="B31" s="23" t="s">
        <v>166</v>
      </c>
      <c r="C31" s="73"/>
      <c r="D31" s="73"/>
      <c r="E31" s="27"/>
      <c r="F31" s="27"/>
      <c r="G31" s="27"/>
      <c r="H31" s="27"/>
      <c r="I31" s="16"/>
      <c r="M31" s="80"/>
      <c r="O31" s="23" t="s">
        <v>166</v>
      </c>
      <c r="P31" s="73"/>
      <c r="Q31" s="73"/>
      <c r="R31" s="27"/>
      <c r="S31" s="27"/>
      <c r="T31" s="27"/>
      <c r="U31" s="27"/>
      <c r="AA31" s="44"/>
      <c r="AB31" s="44"/>
      <c r="AC31" s="44"/>
    </row>
    <row r="32" spans="1:29" ht="12">
      <c r="A32" s="24"/>
      <c r="B32" s="20" t="s">
        <v>135</v>
      </c>
      <c r="C32" s="77">
        <f>_xlfn.IFERROR(IF('2018'!C34/'2018'!$L34=0,"",'2018'!C34/'2018'!$L34),"")</f>
        <v>0.46456715694903067</v>
      </c>
      <c r="D32" s="77" t="str">
        <f>_xlfn.IFERROR(IF('2018'!D34/'2018'!$L34=0,"",'2018'!D34/'2018'!$L34),"")</f>
        <v/>
      </c>
      <c r="E32" s="28">
        <f>_xlfn.IFERROR(IF('2018'!E34/'2018'!$L34=0,"",'2018'!E34/'2018'!$L34),"")</f>
        <v>0.46456715694903067</v>
      </c>
      <c r="F32" s="28" t="str">
        <f>_xlfn.IFERROR(IF('2018'!F34/'2018'!$L34=0,"",'2018'!F34/'2018'!$L34),"")</f>
        <v/>
      </c>
      <c r="G32" s="28">
        <f>_xlfn.IFERROR(IF('2018'!J34/'2018'!$L34=0,"",'2018'!J34/'2018'!$L34),"")</f>
        <v>0.15506615643504426</v>
      </c>
      <c r="H32" s="28">
        <f>_xlfn.IFERROR(IF('2018'!K34/'2018'!$L34=0,"",'2018'!K34/'2018'!$L34),"")</f>
        <v>0.3803666866159248</v>
      </c>
      <c r="I32" s="16"/>
      <c r="L32" s="32">
        <f t="shared" si="0"/>
        <v>0.9999999999999998</v>
      </c>
      <c r="M32" s="80">
        <f t="shared" si="1"/>
        <v>1.8449338435649558</v>
      </c>
      <c r="N32" s="32">
        <f t="shared" si="2"/>
        <v>0.844933843564956</v>
      </c>
      <c r="O32" s="20" t="s">
        <v>135</v>
      </c>
      <c r="P32" s="77">
        <f>_xlfn.IFERROR(IF('2018'!P34/'2018'!$Y34=0,"",'2018'!P34/'2018'!$Y34),"")</f>
        <v>0.46456715694903084</v>
      </c>
      <c r="Q32" s="77" t="str">
        <f>_xlfn.IFERROR(IF('2018'!Q34/'2018'!$Y34=0,"",'2018'!Q34/'2018'!$Y34),"")</f>
        <v/>
      </c>
      <c r="R32" s="28">
        <f>_xlfn.IFERROR(IF('2018'!R34/'2018'!$Y34=0,"",'2018'!R34/'2018'!$Y34),"")</f>
        <v>0.46456715694903084</v>
      </c>
      <c r="S32" s="28" t="str">
        <f>_xlfn.IFERROR(IF('2018'!S34/'2018'!$Y34=0,"",'2018'!S34/'2018'!$Y34),"")</f>
        <v/>
      </c>
      <c r="T32" s="28" t="str">
        <f>_xlfn.IFERROR(IF('2018'!W34/'2018'!$Y34=0,"",'2018'!W34/'2018'!$Y34),"")</f>
        <v/>
      </c>
      <c r="U32" s="28">
        <f>_xlfn.IFERROR(IF('2018'!X34/'2018'!$Y34=0,"",'2018'!X34/'2018'!$Y34),"")</f>
        <v>0.38036668661592515</v>
      </c>
      <c r="AA32" s="44"/>
      <c r="AB32" s="44"/>
      <c r="AC32" s="44"/>
    </row>
    <row r="33" spans="1:29" ht="12">
      <c r="A33" s="24"/>
      <c r="B33" s="21" t="s">
        <v>136</v>
      </c>
      <c r="C33" s="78">
        <f>_xlfn.IFERROR(IF('2018'!C35/'2018'!$L35=0,"",'2018'!C35/'2018'!$L35),"")</f>
        <v>0.018972255321771134</v>
      </c>
      <c r="D33" s="78">
        <f>_xlfn.IFERROR(IF('2018'!D35/'2018'!$L35=0,"",'2018'!D35/'2018'!$L35),"")</f>
        <v>0.047809041123323924</v>
      </c>
      <c r="E33" s="29">
        <f>_xlfn.IFERROR(IF('2018'!E35/'2018'!$L35=0,"",'2018'!E35/'2018'!$L35),"")</f>
        <v>0.06678129644509499</v>
      </c>
      <c r="F33" s="29" t="str">
        <f>_xlfn.IFERROR(IF('2018'!F35/'2018'!$L35=0,"",'2018'!F35/'2018'!$L35),"")</f>
        <v/>
      </c>
      <c r="G33" s="29">
        <f>_xlfn.IFERROR(IF('2018'!J35/'2018'!$L35=0,"",'2018'!J35/'2018'!$L35),"")</f>
        <v>0.10166662760819792</v>
      </c>
      <c r="H33" s="29">
        <f>_xlfn.IFERROR(IF('2018'!K35/'2018'!$L35=0,"",'2018'!K35/'2018'!$L35),"")</f>
        <v>0.8315520759467079</v>
      </c>
      <c r="I33" s="16"/>
      <c r="L33" s="32">
        <f t="shared" si="0"/>
        <v>1.0000000000000009</v>
      </c>
      <c r="M33" s="80">
        <f t="shared" si="1"/>
        <v>2.000000000000001</v>
      </c>
      <c r="N33" s="32">
        <f t="shared" si="2"/>
        <v>1</v>
      </c>
      <c r="O33" s="21" t="s">
        <v>136</v>
      </c>
      <c r="P33" s="78">
        <f>_xlfn.IFERROR(IF('2018'!P35/'2018'!$Y35=0,"",'2018'!P35/'2018'!$Y35),"")</f>
        <v>0.018972255321771044</v>
      </c>
      <c r="Q33" s="78">
        <f>_xlfn.IFERROR(IF('2018'!Q35/'2018'!$Y35=0,"",'2018'!Q35/'2018'!$Y35),"")</f>
        <v>0.04780904112332376</v>
      </c>
      <c r="R33" s="29">
        <f>_xlfn.IFERROR(IF('2018'!R35/'2018'!$Y35=0,"",'2018'!R35/'2018'!$Y35),"")</f>
        <v>0.0667812964450948</v>
      </c>
      <c r="S33" s="29" t="str">
        <f>_xlfn.IFERROR(IF('2018'!S35/'2018'!$Y35=0,"",'2018'!S35/'2018'!$Y35),"")</f>
        <v/>
      </c>
      <c r="T33" s="29">
        <f>_xlfn.IFERROR(IF('2018'!W35/'2018'!$Y35=0,"",'2018'!W35/'2018'!$Y35),"")</f>
        <v>0.10166662760819756</v>
      </c>
      <c r="U33" s="29">
        <f>_xlfn.IFERROR(IF('2018'!X35/'2018'!$Y35=0,"",'2018'!X35/'2018'!$Y35),"")</f>
        <v>0.8315520759467077</v>
      </c>
      <c r="AA33" s="44"/>
      <c r="AB33" s="44"/>
      <c r="AC33" s="44"/>
    </row>
    <row r="34" spans="1:29" ht="12">
      <c r="A34" s="24"/>
      <c r="B34" s="22" t="s">
        <v>137</v>
      </c>
      <c r="C34" s="79" t="str">
        <f>_xlfn.IFERROR(IF('2018'!C36/'2018'!$L36=0,"",'2018'!C36/'2018'!$L36),"")</f>
        <v/>
      </c>
      <c r="D34" s="79">
        <f>_xlfn.IFERROR(IF('2018'!D36/'2018'!$L36=0,"",'2018'!D36/'2018'!$L36),"")</f>
        <v>0.3249674679770486</v>
      </c>
      <c r="E34" s="30">
        <f>_xlfn.IFERROR(IF('2018'!E36/'2018'!$L36=0,"",'2018'!E36/'2018'!$L36),"")</f>
        <v>0.3249674679770486</v>
      </c>
      <c r="F34" s="30" t="str">
        <f>_xlfn.IFERROR(IF('2018'!F36/'2018'!$L36=0,"",'2018'!F36/'2018'!$L36),"")</f>
        <v/>
      </c>
      <c r="G34" s="30">
        <f>_xlfn.IFERROR(IF('2018'!J36/'2018'!$L36=0,"",'2018'!J36/'2018'!$L36),"")</f>
        <v>0.044982230722260486</v>
      </c>
      <c r="H34" s="30">
        <f>_xlfn.IFERROR(IF('2018'!K36/'2018'!$L36=0,"",'2018'!K36/'2018'!$L36),"")</f>
        <v>0.630050301300691</v>
      </c>
      <c r="I34" s="40"/>
      <c r="L34" s="32">
        <f t="shared" si="0"/>
        <v>1</v>
      </c>
      <c r="M34" s="80">
        <f t="shared" si="1"/>
        <v>1.9550177692777393</v>
      </c>
      <c r="N34" s="32">
        <f t="shared" si="2"/>
        <v>0.9550177692777393</v>
      </c>
      <c r="O34" s="22" t="s">
        <v>137</v>
      </c>
      <c r="P34" s="79" t="str">
        <f>_xlfn.IFERROR(IF('2018'!P36/'2018'!$Y36=0,"",'2018'!P36/'2018'!$Y36),"")</f>
        <v/>
      </c>
      <c r="Q34" s="79">
        <f>_xlfn.IFERROR(IF('2018'!Q36/'2018'!$Y36=0,"",'2018'!Q36/'2018'!$Y36),"")</f>
        <v>0.3249674679770483</v>
      </c>
      <c r="R34" s="30">
        <f>_xlfn.IFERROR(IF('2018'!R36/'2018'!$Y36=0,"",'2018'!R36/'2018'!$Y36),"")</f>
        <v>0.3249674679770483</v>
      </c>
      <c r="S34" s="30" t="str">
        <f>_xlfn.IFERROR(IF('2018'!S36/'2018'!$Y36=0,"",'2018'!S36/'2018'!$Y36),"")</f>
        <v/>
      </c>
      <c r="T34" s="30" t="str">
        <f>_xlfn.IFERROR(IF('2018'!W36/'2018'!$Y36=0,"",'2018'!W36/'2018'!$Y36),"")</f>
        <v/>
      </c>
      <c r="U34" s="30">
        <f>_xlfn.IFERROR(IF('2018'!X36/'2018'!$Y36=0,"",'2018'!X36/'2018'!$Y36),"")</f>
        <v>0.6300503013006911</v>
      </c>
      <c r="W34" s="39" t="s">
        <v>186</v>
      </c>
      <c r="AA34" s="44"/>
      <c r="AB34" s="44"/>
      <c r="AC34" s="44"/>
    </row>
    <row r="35" ht="15.75" customHeight="1">
      <c r="B35" s="38" t="s">
        <v>186</v>
      </c>
    </row>
    <row r="36" ht="15.75" customHeight="1"/>
    <row r="37" ht="12">
      <c r="W37" s="51" t="s">
        <v>206</v>
      </c>
    </row>
    <row r="38" ht="12">
      <c r="W38" s="39" t="s">
        <v>186</v>
      </c>
    </row>
  </sheetData>
  <mergeCells count="2">
    <mergeCell ref="B2:H2"/>
    <mergeCell ref="O2:U2"/>
  </mergeCells>
  <printOptions/>
  <pageMargins left="0.7" right="0.7" top="0.75" bottom="0.75" header="0.3" footer="0.3"/>
  <pageSetup horizontalDpi="72" verticalDpi="72" orientation="portrait" paperSize="9" r:id="rId2"/>
  <drawing r:id="rId1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'Figure 1'!X3:X26</xm:f>
              <xm:sqref>AB2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3"/>
  <sheetViews>
    <sheetView showGridLines="0" zoomScale="80" zoomScaleNormal="80" workbookViewId="0" topLeftCell="A58">
      <selection activeCell="C72" sqref="C72"/>
    </sheetView>
  </sheetViews>
  <sheetFormatPr defaultColWidth="9.33203125" defaultRowHeight="12.75"/>
  <cols>
    <col min="1" max="1" width="16.16015625" style="81" bestFit="1" customWidth="1"/>
    <col min="2" max="2" width="6.5" style="82" bestFit="1" customWidth="1"/>
    <col min="3" max="5" width="26" style="82" customWidth="1"/>
    <col min="6" max="6" width="33.33203125" style="82" customWidth="1"/>
    <col min="7" max="9" width="18.83203125" style="82" customWidth="1"/>
    <col min="10" max="10" width="26" style="82" customWidth="1"/>
    <col min="11" max="11" width="20.66015625" style="82" customWidth="1"/>
    <col min="12" max="12" width="35" style="82" customWidth="1"/>
    <col min="13" max="13" width="5" style="82" customWidth="1"/>
    <col min="14" max="16384" width="9.33203125" style="82" customWidth="1"/>
  </cols>
  <sheetData>
    <row r="2" spans="2:12" ht="12.75">
      <c r="B2" s="100" t="s">
        <v>181</v>
      </c>
      <c r="C2" s="101"/>
      <c r="D2" s="101"/>
      <c r="E2" s="101"/>
      <c r="F2" s="102"/>
      <c r="G2" s="102"/>
      <c r="H2" s="102"/>
      <c r="I2" s="102"/>
      <c r="J2" s="102"/>
      <c r="K2" s="102"/>
      <c r="L2" s="102"/>
    </row>
    <row r="3" spans="2:12" ht="51" customHeight="1">
      <c r="B3" s="18" t="s">
        <v>138</v>
      </c>
      <c r="C3" s="65" t="s">
        <v>102</v>
      </c>
      <c r="D3" s="65" t="s">
        <v>103</v>
      </c>
      <c r="E3" s="65" t="s">
        <v>176</v>
      </c>
      <c r="F3" s="65" t="s">
        <v>104</v>
      </c>
      <c r="G3" s="103" t="s">
        <v>105</v>
      </c>
      <c r="H3" s="104"/>
      <c r="I3" s="104"/>
      <c r="J3" s="105"/>
      <c r="K3" s="65" t="s">
        <v>106</v>
      </c>
      <c r="L3" s="17" t="s">
        <v>68</v>
      </c>
    </row>
    <row r="4" spans="2:12" ht="20.25" customHeight="1">
      <c r="B4" s="25"/>
      <c r="C4" s="26" t="s">
        <v>0</v>
      </c>
      <c r="D4" s="26" t="s">
        <v>6</v>
      </c>
      <c r="E4" s="26" t="s">
        <v>1</v>
      </c>
      <c r="F4" s="26" t="s">
        <v>171</v>
      </c>
      <c r="G4" s="26" t="s">
        <v>2</v>
      </c>
      <c r="H4" s="26" t="s">
        <v>3</v>
      </c>
      <c r="I4" s="26" t="s">
        <v>4</v>
      </c>
      <c r="J4" s="26" t="s">
        <v>173</v>
      </c>
      <c r="K4" s="26" t="s">
        <v>5</v>
      </c>
      <c r="L4" s="26"/>
    </row>
    <row r="5" spans="2:12" ht="20.25" customHeight="1">
      <c r="B5" s="25"/>
      <c r="C5" s="26" t="s">
        <v>14</v>
      </c>
      <c r="D5" s="26" t="s">
        <v>15</v>
      </c>
      <c r="E5" s="26" t="s">
        <v>16</v>
      </c>
      <c r="F5" s="26" t="s">
        <v>17</v>
      </c>
      <c r="G5" s="26" t="s">
        <v>100</v>
      </c>
      <c r="H5" s="26" t="s">
        <v>18</v>
      </c>
      <c r="I5" s="26" t="s">
        <v>19</v>
      </c>
      <c r="J5" s="26" t="s">
        <v>172</v>
      </c>
      <c r="K5" s="26" t="s">
        <v>20</v>
      </c>
      <c r="L5" s="26" t="s">
        <v>13</v>
      </c>
    </row>
    <row r="6" spans="1:12" ht="12.75">
      <c r="A6" s="13" t="s">
        <v>108</v>
      </c>
      <c r="B6" s="87" t="s">
        <v>140</v>
      </c>
      <c r="C6" s="83" t="s">
        <v>204</v>
      </c>
      <c r="D6" s="83" t="s">
        <v>204</v>
      </c>
      <c r="E6" s="83" t="s">
        <v>204</v>
      </c>
      <c r="F6" s="83" t="s">
        <v>204</v>
      </c>
      <c r="G6" s="83" t="s">
        <v>204</v>
      </c>
      <c r="H6" s="83" t="s">
        <v>204</v>
      </c>
      <c r="I6" s="83">
        <v>289653.7</v>
      </c>
      <c r="J6" s="83" t="e">
        <f aca="true" t="shared" si="0" ref="J6:J32">G6+H6+I6</f>
        <v>#VALUE!</v>
      </c>
      <c r="K6" s="83">
        <v>1448532.4</v>
      </c>
      <c r="L6" s="83" t="s">
        <v>204</v>
      </c>
    </row>
    <row r="7" spans="1:12" ht="12.75">
      <c r="A7" s="14" t="s">
        <v>109</v>
      </c>
      <c r="B7" s="88" t="s">
        <v>141</v>
      </c>
      <c r="C7" s="83">
        <v>6829.94171183148</v>
      </c>
      <c r="D7" s="83" t="s">
        <v>204</v>
      </c>
      <c r="E7" s="83">
        <v>6829.94171183148</v>
      </c>
      <c r="F7" s="83" t="s">
        <v>204</v>
      </c>
      <c r="G7" s="83" t="s">
        <v>204</v>
      </c>
      <c r="H7" s="83" t="s">
        <v>204</v>
      </c>
      <c r="I7" s="83" t="s">
        <v>204</v>
      </c>
      <c r="J7" s="83" t="e">
        <f t="shared" si="0"/>
        <v>#VALUE!</v>
      </c>
      <c r="K7" s="83">
        <v>107431.74148686</v>
      </c>
      <c r="L7" s="83">
        <v>114261.683198691</v>
      </c>
    </row>
    <row r="8" spans="1:12" ht="12.75">
      <c r="A8" s="14" t="s">
        <v>110</v>
      </c>
      <c r="B8" s="88" t="s">
        <v>143</v>
      </c>
      <c r="C8" s="83">
        <v>17391.6575960193</v>
      </c>
      <c r="D8" s="83" t="s">
        <v>204</v>
      </c>
      <c r="E8" s="83">
        <v>17391.6575960193</v>
      </c>
      <c r="F8" s="83" t="s">
        <v>204</v>
      </c>
      <c r="G8" s="83" t="s">
        <v>204</v>
      </c>
      <c r="H8" s="83" t="s">
        <v>204</v>
      </c>
      <c r="I8" s="83" t="s">
        <v>204</v>
      </c>
      <c r="J8" s="83" t="e">
        <f t="shared" si="0"/>
        <v>#VALUE!</v>
      </c>
      <c r="K8" s="83">
        <v>682820.595552791</v>
      </c>
      <c r="L8" s="83">
        <v>700212.25314881</v>
      </c>
    </row>
    <row r="9" spans="1:12" ht="12.75">
      <c r="A9" s="14" t="s">
        <v>111</v>
      </c>
      <c r="B9" s="87" t="s">
        <v>145</v>
      </c>
      <c r="C9" s="83" t="s">
        <v>204</v>
      </c>
      <c r="D9" s="83" t="s">
        <v>204</v>
      </c>
      <c r="E9" s="83" t="s">
        <v>204</v>
      </c>
      <c r="F9" s="83" t="s">
        <v>204</v>
      </c>
      <c r="G9" s="83" t="s">
        <v>204</v>
      </c>
      <c r="H9" s="83" t="s">
        <v>204</v>
      </c>
      <c r="I9" s="83">
        <v>96468.2322927966</v>
      </c>
      <c r="J9" s="83" t="e">
        <f t="shared" si="0"/>
        <v>#VALUE!</v>
      </c>
      <c r="K9" s="83" t="s">
        <v>204</v>
      </c>
      <c r="L9" s="83" t="s">
        <v>204</v>
      </c>
    </row>
    <row r="10" spans="1:12" ht="12.75">
      <c r="A10" s="14" t="s">
        <v>112</v>
      </c>
      <c r="B10" s="89" t="s">
        <v>144</v>
      </c>
      <c r="C10" s="83" t="s">
        <v>204</v>
      </c>
      <c r="D10" s="83">
        <v>904654</v>
      </c>
      <c r="E10" s="83">
        <v>904654</v>
      </c>
      <c r="F10" s="83" t="s">
        <v>204</v>
      </c>
      <c r="G10" s="83">
        <v>159645</v>
      </c>
      <c r="H10" s="83" t="s">
        <v>204</v>
      </c>
      <c r="I10" s="83">
        <v>1855873</v>
      </c>
      <c r="J10" s="83" t="e">
        <f t="shared" si="0"/>
        <v>#VALUE!</v>
      </c>
      <c r="K10" s="83">
        <v>10880535</v>
      </c>
      <c r="L10" s="83">
        <v>13800707</v>
      </c>
    </row>
    <row r="11" spans="1:12" ht="12.75">
      <c r="A11" s="14" t="s">
        <v>113</v>
      </c>
      <c r="B11" s="87" t="s">
        <v>146</v>
      </c>
      <c r="C11" s="83" t="s">
        <v>204</v>
      </c>
      <c r="D11" s="83" t="s">
        <v>204</v>
      </c>
      <c r="E11" s="83" t="s">
        <v>204</v>
      </c>
      <c r="F11" s="83" t="s">
        <v>204</v>
      </c>
      <c r="G11" s="83" t="s">
        <v>204</v>
      </c>
      <c r="H11" s="83" t="s">
        <v>204</v>
      </c>
      <c r="I11" s="83">
        <v>2735.7</v>
      </c>
      <c r="J11" s="83" t="e">
        <f t="shared" si="0"/>
        <v>#VALUE!</v>
      </c>
      <c r="K11" s="83">
        <v>117472.6</v>
      </c>
      <c r="L11" s="83">
        <v>120208.3</v>
      </c>
    </row>
    <row r="12" spans="1:12" ht="12.75">
      <c r="A12" s="14" t="s">
        <v>114</v>
      </c>
      <c r="B12" s="89" t="s">
        <v>153</v>
      </c>
      <c r="C12" s="83">
        <v>40363.229195</v>
      </c>
      <c r="D12" s="83">
        <v>58697.262081</v>
      </c>
      <c r="E12" s="83">
        <v>99060.491276</v>
      </c>
      <c r="F12" s="83" t="s">
        <v>204</v>
      </c>
      <c r="G12" s="83" t="s">
        <v>204</v>
      </c>
      <c r="H12" s="83" t="s">
        <v>204</v>
      </c>
      <c r="I12" s="83">
        <v>181700</v>
      </c>
      <c r="J12" s="83" t="e">
        <f t="shared" si="0"/>
        <v>#VALUE!</v>
      </c>
      <c r="K12" s="83">
        <v>463100</v>
      </c>
      <c r="L12" s="83">
        <v>743860.491276</v>
      </c>
    </row>
    <row r="13" spans="1:12" ht="12.75">
      <c r="A13" s="14" t="s">
        <v>115</v>
      </c>
      <c r="B13" s="87" t="s">
        <v>150</v>
      </c>
      <c r="C13" s="83" t="s">
        <v>204</v>
      </c>
      <c r="D13" s="83" t="s">
        <v>204</v>
      </c>
      <c r="E13" s="83" t="s">
        <v>204</v>
      </c>
      <c r="F13" s="83" t="s">
        <v>204</v>
      </c>
      <c r="G13" s="83" t="s">
        <v>204</v>
      </c>
      <c r="H13" s="83" t="s">
        <v>204</v>
      </c>
      <c r="I13" s="83" t="s">
        <v>204</v>
      </c>
      <c r="J13" s="83" t="e">
        <f t="shared" si="0"/>
        <v>#VALUE!</v>
      </c>
      <c r="K13" s="83" t="s">
        <v>204</v>
      </c>
      <c r="L13" s="83" t="s">
        <v>204</v>
      </c>
    </row>
    <row r="14" spans="1:12" ht="12.75">
      <c r="A14" s="14" t="s">
        <v>116</v>
      </c>
      <c r="B14" s="87" t="s">
        <v>147</v>
      </c>
      <c r="C14" s="83" t="s">
        <v>204</v>
      </c>
      <c r="D14" s="83" t="s">
        <v>204</v>
      </c>
      <c r="E14" s="83" t="s">
        <v>204</v>
      </c>
      <c r="F14" s="83" t="s">
        <v>204</v>
      </c>
      <c r="G14" s="83" t="s">
        <v>204</v>
      </c>
      <c r="H14" s="83" t="s">
        <v>204</v>
      </c>
      <c r="I14" s="83">
        <v>445595</v>
      </c>
      <c r="J14" s="83" t="e">
        <f t="shared" si="0"/>
        <v>#VALUE!</v>
      </c>
      <c r="K14" s="83">
        <v>4750160</v>
      </c>
      <c r="L14" s="83" t="s">
        <v>204</v>
      </c>
    </row>
    <row r="15" spans="1:12" ht="12.75">
      <c r="A15" s="14" t="s">
        <v>117</v>
      </c>
      <c r="B15" s="89" t="s">
        <v>149</v>
      </c>
      <c r="C15" s="83" t="s">
        <v>204</v>
      </c>
      <c r="D15" s="83" t="s">
        <v>204</v>
      </c>
      <c r="E15" s="83" t="s">
        <v>204</v>
      </c>
      <c r="F15" s="83" t="s">
        <v>204</v>
      </c>
      <c r="G15" s="83" t="s">
        <v>204</v>
      </c>
      <c r="H15" s="83" t="s">
        <v>204</v>
      </c>
      <c r="I15" s="83">
        <v>1670610</v>
      </c>
      <c r="J15" s="83" t="e">
        <f t="shared" si="0"/>
        <v>#VALUE!</v>
      </c>
      <c r="K15" s="83">
        <v>10838000</v>
      </c>
      <c r="L15" s="83">
        <v>12508610</v>
      </c>
    </row>
    <row r="16" spans="1:12" ht="12.75">
      <c r="A16" s="14" t="s">
        <v>118</v>
      </c>
      <c r="B16" s="87" t="s">
        <v>151</v>
      </c>
      <c r="C16" s="83">
        <v>13254.880205059</v>
      </c>
      <c r="D16" s="83" t="s">
        <v>204</v>
      </c>
      <c r="E16" s="83">
        <v>13254.880205059</v>
      </c>
      <c r="F16" s="83" t="s">
        <v>204</v>
      </c>
      <c r="G16" s="83" t="s">
        <v>204</v>
      </c>
      <c r="H16" s="83" t="s">
        <v>204</v>
      </c>
      <c r="I16" s="83" t="s">
        <v>204</v>
      </c>
      <c r="J16" s="83" t="e">
        <f t="shared" si="0"/>
        <v>#VALUE!</v>
      </c>
      <c r="K16" s="83">
        <v>168528.989814503</v>
      </c>
      <c r="L16" s="83">
        <v>181783.86994941</v>
      </c>
    </row>
    <row r="17" spans="1:12" ht="12.75">
      <c r="A17" s="14" t="s">
        <v>119</v>
      </c>
      <c r="B17" s="87" t="s">
        <v>154</v>
      </c>
      <c r="C17" s="83" t="s">
        <v>204</v>
      </c>
      <c r="D17" s="83" t="s">
        <v>204</v>
      </c>
      <c r="E17" s="83" t="s">
        <v>204</v>
      </c>
      <c r="F17" s="83" t="s">
        <v>204</v>
      </c>
      <c r="G17" s="83" t="s">
        <v>204</v>
      </c>
      <c r="H17" s="83" t="s">
        <v>204</v>
      </c>
      <c r="I17" s="83" t="s">
        <v>204</v>
      </c>
      <c r="J17" s="83" t="e">
        <f t="shared" si="0"/>
        <v>#VALUE!</v>
      </c>
      <c r="K17" s="83">
        <v>8254687</v>
      </c>
      <c r="L17" s="83">
        <v>8254687</v>
      </c>
    </row>
    <row r="18" spans="1:12" ht="12.75">
      <c r="A18" s="14" t="s">
        <v>120</v>
      </c>
      <c r="B18" s="87" t="s">
        <v>142</v>
      </c>
      <c r="C18" s="83" t="s">
        <v>204</v>
      </c>
      <c r="D18" s="83">
        <v>1730.699422</v>
      </c>
      <c r="E18" s="83">
        <v>1730.699422</v>
      </c>
      <c r="F18" s="83" t="s">
        <v>204</v>
      </c>
      <c r="G18" s="83">
        <v>721.804785</v>
      </c>
      <c r="H18" s="83" t="s">
        <v>204</v>
      </c>
      <c r="I18" s="83">
        <v>11115.545706</v>
      </c>
      <c r="J18" s="83" t="e">
        <f t="shared" si="0"/>
        <v>#VALUE!</v>
      </c>
      <c r="K18" s="83">
        <v>58612.111333</v>
      </c>
      <c r="L18" s="83">
        <v>72180.161245</v>
      </c>
    </row>
    <row r="19" spans="1:12" ht="12.75">
      <c r="A19" s="14" t="s">
        <v>121</v>
      </c>
      <c r="B19" s="87" t="s">
        <v>155</v>
      </c>
      <c r="C19" s="83" t="s">
        <v>204</v>
      </c>
      <c r="D19" s="83" t="s">
        <v>204</v>
      </c>
      <c r="E19" s="83" t="s">
        <v>204</v>
      </c>
      <c r="F19" s="83" t="s">
        <v>204</v>
      </c>
      <c r="G19" s="83" t="s">
        <v>204</v>
      </c>
      <c r="H19" s="83" t="s">
        <v>204</v>
      </c>
      <c r="I19" s="83">
        <v>3001.681</v>
      </c>
      <c r="J19" s="83" t="e">
        <f t="shared" si="0"/>
        <v>#VALUE!</v>
      </c>
      <c r="K19" s="83">
        <v>71128.75</v>
      </c>
      <c r="L19" s="83">
        <v>74130.431</v>
      </c>
    </row>
    <row r="20" spans="1:12" ht="12.75">
      <c r="A20" s="14" t="s">
        <v>122</v>
      </c>
      <c r="B20" s="87" t="s">
        <v>156</v>
      </c>
      <c r="C20" s="83" t="s">
        <v>204</v>
      </c>
      <c r="D20" s="83" t="s">
        <v>204</v>
      </c>
      <c r="E20" s="83" t="s">
        <v>204</v>
      </c>
      <c r="F20" s="83" t="s">
        <v>204</v>
      </c>
      <c r="G20" s="83" t="s">
        <v>204</v>
      </c>
      <c r="H20" s="83" t="s">
        <v>204</v>
      </c>
      <c r="I20" s="83">
        <v>2623.419145</v>
      </c>
      <c r="J20" s="83" t="e">
        <f t="shared" si="0"/>
        <v>#VALUE!</v>
      </c>
      <c r="K20" s="83">
        <v>129455.463042</v>
      </c>
      <c r="L20" s="83" t="s">
        <v>204</v>
      </c>
    </row>
    <row r="21" spans="1:12" ht="12.75">
      <c r="A21" s="14" t="s">
        <v>123</v>
      </c>
      <c r="B21" s="87" t="s">
        <v>157</v>
      </c>
      <c r="C21" s="83" t="s">
        <v>204</v>
      </c>
      <c r="D21" s="83" t="s">
        <v>204</v>
      </c>
      <c r="E21" s="83">
        <v>4277.24</v>
      </c>
      <c r="F21" s="83" t="s">
        <v>204</v>
      </c>
      <c r="G21" s="83" t="s">
        <v>204</v>
      </c>
      <c r="H21" s="83" t="s">
        <v>204</v>
      </c>
      <c r="I21" s="83">
        <v>54270.84799</v>
      </c>
      <c r="J21" s="83" t="e">
        <f t="shared" si="0"/>
        <v>#VALUE!</v>
      </c>
      <c r="K21" s="83">
        <v>361024.317014</v>
      </c>
      <c r="L21" s="83">
        <v>419572.405004</v>
      </c>
    </row>
    <row r="22" spans="1:12" ht="12.75">
      <c r="A22" s="14" t="s">
        <v>124</v>
      </c>
      <c r="B22" s="87" t="s">
        <v>152</v>
      </c>
      <c r="C22" s="83" t="s">
        <v>204</v>
      </c>
      <c r="D22" s="83" t="s">
        <v>204</v>
      </c>
      <c r="E22" s="83" t="s">
        <v>204</v>
      </c>
      <c r="F22" s="83" t="s">
        <v>204</v>
      </c>
      <c r="G22" s="83" t="s">
        <v>204</v>
      </c>
      <c r="H22" s="83" t="s">
        <v>204</v>
      </c>
      <c r="I22" s="83" t="s">
        <v>204</v>
      </c>
      <c r="J22" s="83" t="e">
        <f t="shared" si="0"/>
        <v>#VALUE!</v>
      </c>
      <c r="K22" s="83">
        <v>439789.337393919</v>
      </c>
      <c r="L22" s="83">
        <v>439789.337393919</v>
      </c>
    </row>
    <row r="23" spans="1:12" ht="12.75">
      <c r="A23" s="14" t="s">
        <v>125</v>
      </c>
      <c r="B23" s="87" t="s">
        <v>158</v>
      </c>
      <c r="C23" s="83" t="s">
        <v>204</v>
      </c>
      <c r="D23" s="83" t="s">
        <v>204</v>
      </c>
      <c r="E23" s="83" t="s">
        <v>204</v>
      </c>
      <c r="F23" s="83" t="s">
        <v>204</v>
      </c>
      <c r="G23" s="83" t="s">
        <v>204</v>
      </c>
      <c r="H23" s="83" t="s">
        <v>204</v>
      </c>
      <c r="I23" s="83">
        <v>3872.032</v>
      </c>
      <c r="J23" s="83" t="e">
        <f t="shared" si="0"/>
        <v>#VALUE!</v>
      </c>
      <c r="K23" s="83">
        <v>42476.285</v>
      </c>
      <c r="L23" s="83">
        <v>46348.317</v>
      </c>
    </row>
    <row r="24" spans="1:12" ht="12.75">
      <c r="A24" s="14" t="s">
        <v>126</v>
      </c>
      <c r="B24" s="87" t="s">
        <v>159</v>
      </c>
      <c r="C24" s="83" t="s">
        <v>204</v>
      </c>
      <c r="D24" s="83" t="s">
        <v>204</v>
      </c>
      <c r="E24" s="83" t="s">
        <v>204</v>
      </c>
      <c r="F24" s="83" t="s">
        <v>204</v>
      </c>
      <c r="G24" s="83" t="s">
        <v>204</v>
      </c>
      <c r="H24" s="83" t="s">
        <v>204</v>
      </c>
      <c r="I24" s="83">
        <v>12984</v>
      </c>
      <c r="J24" s="83" t="e">
        <f t="shared" si="0"/>
        <v>#VALUE!</v>
      </c>
      <c r="K24" s="83">
        <v>1852470</v>
      </c>
      <c r="L24" s="83" t="s">
        <v>204</v>
      </c>
    </row>
    <row r="25" spans="1:12" ht="12.75">
      <c r="A25" s="14" t="s">
        <v>127</v>
      </c>
      <c r="B25" s="87" t="s">
        <v>139</v>
      </c>
      <c r="C25" s="83">
        <v>22184.103308</v>
      </c>
      <c r="D25" s="83">
        <v>22573.78668</v>
      </c>
      <c r="E25" s="83">
        <v>44757.889989</v>
      </c>
      <c r="F25" s="83" t="s">
        <v>204</v>
      </c>
      <c r="G25" s="83" t="s">
        <v>204</v>
      </c>
      <c r="H25" s="83"/>
      <c r="I25" s="83">
        <v>283430.099971</v>
      </c>
      <c r="J25" s="83" t="e">
        <f t="shared" si="0"/>
        <v>#VALUE!</v>
      </c>
      <c r="K25" s="83">
        <v>1762068.637344</v>
      </c>
      <c r="L25" s="83">
        <v>2090256.627304</v>
      </c>
    </row>
    <row r="26" spans="1:12" ht="12.75">
      <c r="A26" s="14" t="s">
        <v>128</v>
      </c>
      <c r="B26" s="87" t="s">
        <v>160</v>
      </c>
      <c r="C26" s="83" t="s">
        <v>204</v>
      </c>
      <c r="D26" s="83" t="s">
        <v>204</v>
      </c>
      <c r="E26" s="83" t="s">
        <v>204</v>
      </c>
      <c r="F26" s="83" t="s">
        <v>204</v>
      </c>
      <c r="G26" s="83" t="s">
        <v>204</v>
      </c>
      <c r="H26" s="83" t="s">
        <v>204</v>
      </c>
      <c r="I26" s="83" t="s">
        <v>204</v>
      </c>
      <c r="J26" s="83" t="e">
        <f t="shared" si="0"/>
        <v>#VALUE!</v>
      </c>
      <c r="K26" s="83" t="s">
        <v>204</v>
      </c>
      <c r="L26" s="83" t="s">
        <v>204</v>
      </c>
    </row>
    <row r="27" spans="1:12" ht="12.75">
      <c r="A27" s="14" t="s">
        <v>129</v>
      </c>
      <c r="B27" s="89" t="s">
        <v>161</v>
      </c>
      <c r="C27" s="83" t="s">
        <v>204</v>
      </c>
      <c r="D27" s="83" t="s">
        <v>204</v>
      </c>
      <c r="E27" s="83" t="s">
        <v>204</v>
      </c>
      <c r="F27" s="83" t="s">
        <v>204</v>
      </c>
      <c r="G27" s="83" t="s">
        <v>204</v>
      </c>
      <c r="H27" s="83" t="s">
        <v>204</v>
      </c>
      <c r="I27" s="83" t="s">
        <v>204</v>
      </c>
      <c r="J27" s="83" t="e">
        <f t="shared" si="0"/>
        <v>#VALUE!</v>
      </c>
      <c r="K27" s="83" t="s">
        <v>204</v>
      </c>
      <c r="L27" s="83" t="s">
        <v>204</v>
      </c>
    </row>
    <row r="28" spans="1:12" ht="12.75">
      <c r="A28" s="14" t="s">
        <v>130</v>
      </c>
      <c r="B28" s="87" t="s">
        <v>162</v>
      </c>
      <c r="C28" s="83">
        <v>10201.9084378686</v>
      </c>
      <c r="D28" s="83" t="s">
        <v>204</v>
      </c>
      <c r="E28" s="83">
        <v>10201.9084378686</v>
      </c>
      <c r="F28" s="83" t="s">
        <v>204</v>
      </c>
      <c r="G28" s="83" t="s">
        <v>204</v>
      </c>
      <c r="H28" s="83" t="s">
        <v>204</v>
      </c>
      <c r="I28" s="83">
        <v>66779.2859440335</v>
      </c>
      <c r="J28" s="83" t="e">
        <f t="shared" si="0"/>
        <v>#VALUE!</v>
      </c>
      <c r="K28" s="83">
        <v>720003.173582074</v>
      </c>
      <c r="L28" s="83">
        <v>796984.367963976</v>
      </c>
    </row>
    <row r="29" spans="1:12" ht="12.75">
      <c r="A29" s="14" t="s">
        <v>131</v>
      </c>
      <c r="B29" s="89" t="s">
        <v>164</v>
      </c>
      <c r="C29" s="83" t="s">
        <v>204</v>
      </c>
      <c r="D29" s="83" t="s">
        <v>204</v>
      </c>
      <c r="E29" s="83" t="s">
        <v>204</v>
      </c>
      <c r="F29" s="83" t="s">
        <v>204</v>
      </c>
      <c r="G29" s="83" t="s">
        <v>204</v>
      </c>
      <c r="H29" s="83" t="s">
        <v>204</v>
      </c>
      <c r="I29" s="83" t="s">
        <v>204</v>
      </c>
      <c r="J29" s="83" t="e">
        <f t="shared" si="0"/>
        <v>#VALUE!</v>
      </c>
      <c r="K29" s="83">
        <v>204401</v>
      </c>
      <c r="L29" s="83">
        <v>204401</v>
      </c>
    </row>
    <row r="30" spans="1:12" ht="12.75">
      <c r="A30" s="14" t="s">
        <v>132</v>
      </c>
      <c r="B30" s="89" t="s">
        <v>165</v>
      </c>
      <c r="C30" s="83" t="s">
        <v>204</v>
      </c>
      <c r="D30" s="83" t="s">
        <v>204</v>
      </c>
      <c r="E30" s="83" t="s">
        <v>204</v>
      </c>
      <c r="F30" s="83" t="s">
        <v>204</v>
      </c>
      <c r="G30" s="83" t="s">
        <v>204</v>
      </c>
      <c r="H30" s="83" t="s">
        <v>204</v>
      </c>
      <c r="I30" s="83">
        <v>52108.63</v>
      </c>
      <c r="J30" s="83" t="e">
        <f t="shared" si="0"/>
        <v>#VALUE!</v>
      </c>
      <c r="K30" s="83">
        <v>435708.705</v>
      </c>
      <c r="L30" s="83">
        <v>487817.335</v>
      </c>
    </row>
    <row r="31" spans="1:12" ht="12.75">
      <c r="A31" s="14" t="s">
        <v>133</v>
      </c>
      <c r="B31" s="87" t="s">
        <v>148</v>
      </c>
      <c r="C31" s="83" t="s">
        <v>204</v>
      </c>
      <c r="D31" s="83" t="s">
        <v>204</v>
      </c>
      <c r="E31" s="83" t="s">
        <v>204</v>
      </c>
      <c r="F31" s="83" t="s">
        <v>204</v>
      </c>
      <c r="G31" s="83" t="s">
        <v>204</v>
      </c>
      <c r="H31" s="83" t="s">
        <v>204</v>
      </c>
      <c r="I31" s="83" t="s">
        <v>204</v>
      </c>
      <c r="J31" s="83" t="e">
        <f t="shared" si="0"/>
        <v>#VALUE!</v>
      </c>
      <c r="K31" s="83">
        <v>965121</v>
      </c>
      <c r="L31" s="83" t="s">
        <v>204</v>
      </c>
    </row>
    <row r="32" spans="1:12" ht="12.75">
      <c r="A32" s="14" t="s">
        <v>134</v>
      </c>
      <c r="B32" s="87" t="s">
        <v>163</v>
      </c>
      <c r="C32" s="83" t="s">
        <v>204</v>
      </c>
      <c r="D32" s="83" t="s">
        <v>204</v>
      </c>
      <c r="E32" s="83" t="s">
        <v>204</v>
      </c>
      <c r="F32" s="83" t="s">
        <v>204</v>
      </c>
      <c r="G32" s="83" t="s">
        <v>204</v>
      </c>
      <c r="H32" s="83" t="s">
        <v>204</v>
      </c>
      <c r="I32" s="83">
        <v>28058.0801185786</v>
      </c>
      <c r="J32" s="83" t="e">
        <f t="shared" si="0"/>
        <v>#VALUE!</v>
      </c>
      <c r="K32" s="83">
        <v>908601.727971292</v>
      </c>
      <c r="L32" s="83" t="s">
        <v>204</v>
      </c>
    </row>
    <row r="33" spans="1:12" ht="19.5" customHeight="1">
      <c r="A33" s="14" t="s">
        <v>166</v>
      </c>
      <c r="B33" s="84"/>
      <c r="C33" s="83"/>
      <c r="D33" s="83"/>
      <c r="E33" s="83"/>
      <c r="F33" s="83"/>
      <c r="G33" s="83"/>
      <c r="H33" s="83"/>
      <c r="I33" s="83"/>
      <c r="J33" s="83"/>
      <c r="K33" s="83"/>
      <c r="L33" s="83"/>
    </row>
    <row r="34" spans="1:12" ht="12.75">
      <c r="A34" s="14" t="s">
        <v>135</v>
      </c>
      <c r="B34" s="84" t="s">
        <v>169</v>
      </c>
      <c r="C34" s="83" t="s">
        <v>204</v>
      </c>
      <c r="D34" s="83" t="s">
        <v>204</v>
      </c>
      <c r="E34" s="83" t="s">
        <v>204</v>
      </c>
      <c r="F34" s="83" t="s">
        <v>204</v>
      </c>
      <c r="G34" s="83" t="s">
        <v>204</v>
      </c>
      <c r="H34" s="83"/>
      <c r="I34" s="83" t="s">
        <v>204</v>
      </c>
      <c r="J34" s="83" t="e">
        <f>G34+H34+I34</f>
        <v>#VALUE!</v>
      </c>
      <c r="K34" s="83">
        <v>24399.7672672673</v>
      </c>
      <c r="L34" s="83" t="s">
        <v>204</v>
      </c>
    </row>
    <row r="35" spans="1:12" ht="12.75">
      <c r="A35" s="15" t="s">
        <v>136</v>
      </c>
      <c r="B35" s="90" t="s">
        <v>168</v>
      </c>
      <c r="C35" s="83" t="s">
        <v>204</v>
      </c>
      <c r="D35" s="83" t="s">
        <v>204</v>
      </c>
      <c r="E35" s="83" t="s">
        <v>204</v>
      </c>
      <c r="F35" s="83" t="s">
        <v>204</v>
      </c>
      <c r="G35" s="83" t="s">
        <v>204</v>
      </c>
      <c r="H35" s="83"/>
      <c r="I35" s="83">
        <v>78978.3179035614</v>
      </c>
      <c r="J35" s="83" t="e">
        <f>G35+H35+I35</f>
        <v>#VALUE!</v>
      </c>
      <c r="K35" s="83">
        <v>1258003.88005991</v>
      </c>
      <c r="L35" s="83" t="s">
        <v>204</v>
      </c>
    </row>
    <row r="36" spans="1:12" ht="12.75">
      <c r="A36" s="85" t="s">
        <v>137</v>
      </c>
      <c r="B36" s="89" t="s">
        <v>167</v>
      </c>
      <c r="C36" s="83" t="s">
        <v>204</v>
      </c>
      <c r="D36" s="83" t="s">
        <v>204</v>
      </c>
      <c r="E36" s="83" t="s">
        <v>204</v>
      </c>
      <c r="F36" s="83" t="s">
        <v>204</v>
      </c>
      <c r="G36" s="83" t="s">
        <v>204</v>
      </c>
      <c r="H36" s="83"/>
      <c r="I36" s="83" t="s">
        <v>204</v>
      </c>
      <c r="J36" s="83" t="e">
        <f>G36+H36+I36</f>
        <v>#VALUE!</v>
      </c>
      <c r="K36" s="83">
        <v>1809945.51424261</v>
      </c>
      <c r="L36" s="83" t="s">
        <v>204</v>
      </c>
    </row>
    <row r="37" spans="3:12" ht="12.75">
      <c r="C37" s="63">
        <f>SUM(C6:C36)/SUM('2018'!C6:C36)-1</f>
        <v>-0.877692204180864</v>
      </c>
      <c r="D37" s="63">
        <f>SUM(D6:D36)/SUM('2018'!D6:D36)-1</f>
        <v>-0.6506644111932143</v>
      </c>
      <c r="E37" s="63">
        <f>SUM(E6:E36)/SUM('2018'!E6:E36)-1</f>
        <v>-0.7047314866588121</v>
      </c>
      <c r="F37" s="63">
        <f>SUM(F6:F36)/SUM('2018'!F6:F36)-1</f>
        <v>-1</v>
      </c>
      <c r="G37" s="63">
        <f>SUM(G6:G36)/SUM('2018'!G6:G36)-1</f>
        <v>-0.7779010745658096</v>
      </c>
      <c r="H37" s="63">
        <f>SUM(H6:H36)/SUM('2018'!H6:H36)-1</f>
        <v>-1</v>
      </c>
      <c r="I37" s="63">
        <f>SUM(I6:I36)/SUM('2018'!I6:I36)-1</f>
        <v>0.19763880103763243</v>
      </c>
      <c r="J37" s="63" t="e">
        <f>SUM(J6:J36)/SUM('2018'!J6:J36)-1</f>
        <v>#VALUE!</v>
      </c>
      <c r="K37" s="63">
        <f>SUM(K6:K36)/SUM('2018'!K6:K36)-1</f>
        <v>0.2197945771099541</v>
      </c>
      <c r="L37" s="63">
        <f>SUM(L6:L36)/SUM('2018'!L6:L36)-1</f>
        <v>-0.15800065539430064</v>
      </c>
    </row>
    <row r="38" spans="2:12" ht="12.75">
      <c r="B38" s="100" t="s">
        <v>181</v>
      </c>
      <c r="C38" s="101"/>
      <c r="D38" s="101"/>
      <c r="E38" s="101"/>
      <c r="F38" s="102"/>
      <c r="G38" s="102"/>
      <c r="H38" s="102"/>
      <c r="I38" s="102"/>
      <c r="J38" s="102"/>
      <c r="K38" s="102"/>
      <c r="L38" s="102"/>
    </row>
    <row r="39" spans="2:12" ht="51" customHeight="1">
      <c r="B39" s="18" t="s">
        <v>138</v>
      </c>
      <c r="C39" s="65" t="s">
        <v>102</v>
      </c>
      <c r="D39" s="65" t="s">
        <v>103</v>
      </c>
      <c r="E39" s="65" t="s">
        <v>176</v>
      </c>
      <c r="F39" s="65" t="s">
        <v>104</v>
      </c>
      <c r="G39" s="103" t="s">
        <v>105</v>
      </c>
      <c r="H39" s="104"/>
      <c r="I39" s="104"/>
      <c r="J39" s="105"/>
      <c r="K39" s="65" t="s">
        <v>106</v>
      </c>
      <c r="L39" s="17" t="s">
        <v>68</v>
      </c>
    </row>
    <row r="40" spans="2:12" ht="20.25" customHeight="1">
      <c r="B40" s="25"/>
      <c r="C40" s="26" t="s">
        <v>0</v>
      </c>
      <c r="D40" s="26" t="s">
        <v>6</v>
      </c>
      <c r="E40" s="26" t="s">
        <v>1</v>
      </c>
      <c r="F40" s="26" t="s">
        <v>171</v>
      </c>
      <c r="G40" s="26" t="s">
        <v>2</v>
      </c>
      <c r="H40" s="26" t="s">
        <v>3</v>
      </c>
      <c r="I40" s="26" t="s">
        <v>4</v>
      </c>
      <c r="J40" s="26" t="s">
        <v>173</v>
      </c>
      <c r="K40" s="26" t="s">
        <v>5</v>
      </c>
      <c r="L40" s="26"/>
    </row>
    <row r="41" spans="2:12" ht="20.25" customHeight="1">
      <c r="B41" s="25"/>
      <c r="C41" s="26" t="s">
        <v>14</v>
      </c>
      <c r="D41" s="26" t="s">
        <v>15</v>
      </c>
      <c r="E41" s="26" t="s">
        <v>16</v>
      </c>
      <c r="F41" s="26" t="s">
        <v>17</v>
      </c>
      <c r="G41" s="26" t="s">
        <v>100</v>
      </c>
      <c r="H41" s="26" t="s">
        <v>18</v>
      </c>
      <c r="I41" s="26" t="s">
        <v>19</v>
      </c>
      <c r="J41" s="26" t="s">
        <v>172</v>
      </c>
      <c r="K41" s="26" t="s">
        <v>20</v>
      </c>
      <c r="L41" s="26" t="s">
        <v>13</v>
      </c>
    </row>
    <row r="42" spans="1:12" ht="12.75">
      <c r="A42" s="13" t="s">
        <v>108</v>
      </c>
      <c r="B42" s="87" t="s">
        <v>140</v>
      </c>
      <c r="C42" s="83" t="s">
        <v>204</v>
      </c>
      <c r="D42" s="83" t="s">
        <v>204</v>
      </c>
      <c r="E42" s="83" t="s">
        <v>204</v>
      </c>
      <c r="F42" s="83" t="s">
        <v>204</v>
      </c>
      <c r="G42" s="83" t="s">
        <v>204</v>
      </c>
      <c r="H42" s="83" t="s">
        <v>204</v>
      </c>
      <c r="I42" s="83">
        <v>214946.6</v>
      </c>
      <c r="J42" s="83" t="e">
        <f aca="true" t="shared" si="1" ref="J42:J68">G42+H42+I42</f>
        <v>#VALUE!</v>
      </c>
      <c r="K42" s="83">
        <v>970786.2</v>
      </c>
      <c r="L42" s="83" t="s">
        <v>204</v>
      </c>
    </row>
    <row r="43" spans="1:12" ht="12.75">
      <c r="A43" s="14" t="s">
        <v>109</v>
      </c>
      <c r="B43" s="88" t="s">
        <v>141</v>
      </c>
      <c r="C43" s="83">
        <v>6829.94171183148</v>
      </c>
      <c r="D43" s="83" t="s">
        <v>204</v>
      </c>
      <c r="E43" s="83">
        <v>6829.94171183148</v>
      </c>
      <c r="F43" s="83" t="s">
        <v>204</v>
      </c>
      <c r="G43" s="83" t="s">
        <v>204</v>
      </c>
      <c r="H43" s="83" t="s">
        <v>204</v>
      </c>
      <c r="I43" s="83" t="s">
        <v>204</v>
      </c>
      <c r="J43" s="83" t="e">
        <f t="shared" si="1"/>
        <v>#VALUE!</v>
      </c>
      <c r="K43" s="83">
        <v>81902.546272625</v>
      </c>
      <c r="L43" s="83">
        <v>88732.4879844565</v>
      </c>
    </row>
    <row r="44" spans="1:12" ht="12.75">
      <c r="A44" s="14" t="s">
        <v>110</v>
      </c>
      <c r="B44" s="88" t="s">
        <v>143</v>
      </c>
      <c r="C44" s="83">
        <v>17391.6575960193</v>
      </c>
      <c r="D44" s="83" t="s">
        <v>204</v>
      </c>
      <c r="E44" s="83">
        <v>17391.6575960193</v>
      </c>
      <c r="F44" s="83" t="s">
        <v>204</v>
      </c>
      <c r="G44" s="83" t="s">
        <v>204</v>
      </c>
      <c r="H44" s="83" t="s">
        <v>204</v>
      </c>
      <c r="I44" s="83" t="s">
        <v>204</v>
      </c>
      <c r="J44" s="83" t="e">
        <f t="shared" si="1"/>
        <v>#VALUE!</v>
      </c>
      <c r="K44" s="83">
        <v>458524.646244752</v>
      </c>
      <c r="L44" s="83">
        <v>475916.303840771</v>
      </c>
    </row>
    <row r="45" spans="1:12" ht="12.75">
      <c r="A45" s="14" t="s">
        <v>111</v>
      </c>
      <c r="B45" s="87" t="s">
        <v>145</v>
      </c>
      <c r="C45" s="83" t="s">
        <v>204</v>
      </c>
      <c r="D45" s="83" t="s">
        <v>204</v>
      </c>
      <c r="E45" s="83" t="s">
        <v>204</v>
      </c>
      <c r="F45" s="83" t="s">
        <v>204</v>
      </c>
      <c r="G45" s="83" t="s">
        <v>204</v>
      </c>
      <c r="H45" s="83" t="s">
        <v>204</v>
      </c>
      <c r="I45" s="83">
        <v>72678.3341100532</v>
      </c>
      <c r="J45" s="83" t="e">
        <f t="shared" si="1"/>
        <v>#VALUE!</v>
      </c>
      <c r="K45" s="83" t="s">
        <v>204</v>
      </c>
      <c r="L45" s="83" t="s">
        <v>204</v>
      </c>
    </row>
    <row r="46" spans="1:12" ht="12.75">
      <c r="A46" s="14" t="s">
        <v>112</v>
      </c>
      <c r="B46" s="89" t="s">
        <v>144</v>
      </c>
      <c r="C46" s="83" t="s">
        <v>204</v>
      </c>
      <c r="D46" s="83">
        <v>623655</v>
      </c>
      <c r="E46" s="83">
        <v>623655</v>
      </c>
      <c r="F46" s="83" t="s">
        <v>204</v>
      </c>
      <c r="G46" s="83">
        <v>110057</v>
      </c>
      <c r="H46" s="83" t="s">
        <v>204</v>
      </c>
      <c r="I46" s="83">
        <v>1306274</v>
      </c>
      <c r="J46" s="83" t="e">
        <f t="shared" si="1"/>
        <v>#VALUE!</v>
      </c>
      <c r="K46" s="83">
        <v>7338699</v>
      </c>
      <c r="L46" s="83">
        <v>9378685</v>
      </c>
    </row>
    <row r="47" spans="1:12" ht="12.75">
      <c r="A47" s="14" t="s">
        <v>113</v>
      </c>
      <c r="B47" s="87" t="s">
        <v>146</v>
      </c>
      <c r="C47" s="83" t="s">
        <v>204</v>
      </c>
      <c r="D47" s="83" t="s">
        <v>204</v>
      </c>
      <c r="E47" s="83" t="s">
        <v>204</v>
      </c>
      <c r="F47" s="83" t="s">
        <v>204</v>
      </c>
      <c r="G47" s="83" t="s">
        <v>204</v>
      </c>
      <c r="H47" s="83" t="s">
        <v>204</v>
      </c>
      <c r="I47" s="83">
        <v>1907.4</v>
      </c>
      <c r="J47" s="83" t="e">
        <f t="shared" si="1"/>
        <v>#VALUE!</v>
      </c>
      <c r="K47" s="83">
        <v>74856.6</v>
      </c>
      <c r="L47" s="83">
        <v>76764</v>
      </c>
    </row>
    <row r="48" spans="1:12" ht="12.75">
      <c r="A48" s="14" t="s">
        <v>114</v>
      </c>
      <c r="B48" s="89" t="s">
        <v>153</v>
      </c>
      <c r="C48" s="83">
        <v>40363.229195</v>
      </c>
      <c r="D48" s="83">
        <v>58697.262081</v>
      </c>
      <c r="E48" s="83">
        <v>99060.491276</v>
      </c>
      <c r="F48" s="83" t="s">
        <v>204</v>
      </c>
      <c r="G48" s="83" t="s">
        <v>204</v>
      </c>
      <c r="H48" s="83" t="s">
        <v>204</v>
      </c>
      <c r="I48" s="83">
        <v>125300</v>
      </c>
      <c r="J48" s="83" t="e">
        <f t="shared" si="1"/>
        <v>#VALUE!</v>
      </c>
      <c r="K48" s="83">
        <v>285600</v>
      </c>
      <c r="L48" s="83">
        <v>509960.491276</v>
      </c>
    </row>
    <row r="49" spans="1:12" ht="12.75">
      <c r="A49" s="14" t="s">
        <v>115</v>
      </c>
      <c r="B49" s="87" t="s">
        <v>150</v>
      </c>
      <c r="C49" s="83" t="s">
        <v>204</v>
      </c>
      <c r="D49" s="83" t="s">
        <v>204</v>
      </c>
      <c r="E49" s="83" t="s">
        <v>204</v>
      </c>
      <c r="F49" s="83" t="s">
        <v>204</v>
      </c>
      <c r="G49" s="83" t="s">
        <v>204</v>
      </c>
      <c r="H49" s="83" t="s">
        <v>204</v>
      </c>
      <c r="I49" s="83" t="s">
        <v>204</v>
      </c>
      <c r="J49" s="83" t="e">
        <f t="shared" si="1"/>
        <v>#VALUE!</v>
      </c>
      <c r="K49" s="83" t="s">
        <v>204</v>
      </c>
      <c r="L49" s="83" t="s">
        <v>204</v>
      </c>
    </row>
    <row r="50" spans="1:12" ht="12.75">
      <c r="A50" s="14" t="s">
        <v>116</v>
      </c>
      <c r="B50" s="87" t="s">
        <v>147</v>
      </c>
      <c r="C50" s="83" t="s">
        <v>204</v>
      </c>
      <c r="D50" s="83" t="s">
        <v>204</v>
      </c>
      <c r="E50" s="83" t="s">
        <v>204</v>
      </c>
      <c r="F50" s="83" t="s">
        <v>204</v>
      </c>
      <c r="G50" s="83" t="s">
        <v>204</v>
      </c>
      <c r="H50" s="83" t="s">
        <v>204</v>
      </c>
      <c r="I50" s="83">
        <v>326557</v>
      </c>
      <c r="J50" s="83" t="e">
        <f t="shared" si="1"/>
        <v>#VALUE!</v>
      </c>
      <c r="K50" s="83">
        <v>3299351</v>
      </c>
      <c r="L50" s="83" t="s">
        <v>204</v>
      </c>
    </row>
    <row r="51" spans="1:12" ht="12.75">
      <c r="A51" s="14" t="s">
        <v>117</v>
      </c>
      <c r="B51" s="89" t="s">
        <v>149</v>
      </c>
      <c r="C51" s="83" t="s">
        <v>204</v>
      </c>
      <c r="D51" s="83" t="s">
        <v>204</v>
      </c>
      <c r="E51" s="83" t="s">
        <v>204</v>
      </c>
      <c r="F51" s="83" t="s">
        <v>204</v>
      </c>
      <c r="G51" s="83" t="s">
        <v>204</v>
      </c>
      <c r="H51" s="83" t="s">
        <v>204</v>
      </c>
      <c r="I51" s="83">
        <v>1172356</v>
      </c>
      <c r="J51" s="83" t="e">
        <f t="shared" si="1"/>
        <v>#VALUE!</v>
      </c>
      <c r="K51" s="83">
        <v>7234000</v>
      </c>
      <c r="L51" s="83">
        <v>8406356</v>
      </c>
    </row>
    <row r="52" spans="1:12" ht="12.75">
      <c r="A52" s="14" t="s">
        <v>118</v>
      </c>
      <c r="B52" s="87" t="s">
        <v>151</v>
      </c>
      <c r="C52" s="83">
        <v>13254.880205059</v>
      </c>
      <c r="D52" s="83" t="s">
        <v>204</v>
      </c>
      <c r="E52" s="83">
        <v>13254.880205059</v>
      </c>
      <c r="F52" s="83" t="s">
        <v>204</v>
      </c>
      <c r="G52" s="83" t="s">
        <v>204</v>
      </c>
      <c r="H52" s="83" t="s">
        <v>204</v>
      </c>
      <c r="I52" s="83" t="s">
        <v>204</v>
      </c>
      <c r="J52" s="83" t="e">
        <f t="shared" si="1"/>
        <v>#VALUE!</v>
      </c>
      <c r="K52" s="83">
        <v>119230.635399663</v>
      </c>
      <c r="L52" s="83">
        <v>132485.515602024</v>
      </c>
    </row>
    <row r="53" spans="1:12" ht="12.75">
      <c r="A53" s="14" t="s">
        <v>119</v>
      </c>
      <c r="B53" s="87" t="s">
        <v>154</v>
      </c>
      <c r="C53" s="83" t="s">
        <v>204</v>
      </c>
      <c r="D53" s="83" t="s">
        <v>204</v>
      </c>
      <c r="E53" s="83" t="s">
        <v>204</v>
      </c>
      <c r="F53" s="83" t="s">
        <v>204</v>
      </c>
      <c r="G53" s="83" t="s">
        <v>204</v>
      </c>
      <c r="H53" s="83" t="s">
        <v>204</v>
      </c>
      <c r="I53" s="83" t="s">
        <v>204</v>
      </c>
      <c r="J53" s="83" t="e">
        <f t="shared" si="1"/>
        <v>#VALUE!</v>
      </c>
      <c r="K53" s="83">
        <v>5920165</v>
      </c>
      <c r="L53" s="83">
        <v>5920165</v>
      </c>
    </row>
    <row r="54" spans="1:12" ht="12.75">
      <c r="A54" s="14" t="s">
        <v>120</v>
      </c>
      <c r="B54" s="87" t="s">
        <v>142</v>
      </c>
      <c r="C54" s="83" t="s">
        <v>204</v>
      </c>
      <c r="D54" s="83">
        <v>1286.273471</v>
      </c>
      <c r="E54" s="83">
        <v>1286.273471</v>
      </c>
      <c r="F54" s="83" t="s">
        <v>204</v>
      </c>
      <c r="G54" s="83">
        <v>535.056777</v>
      </c>
      <c r="H54" s="83" t="s">
        <v>204</v>
      </c>
      <c r="I54" s="83">
        <v>8388.884439</v>
      </c>
      <c r="J54" s="83" t="e">
        <f t="shared" si="1"/>
        <v>#VALUE!</v>
      </c>
      <c r="K54" s="83">
        <v>38874.680901</v>
      </c>
      <c r="L54" s="83">
        <v>49084.895589</v>
      </c>
    </row>
    <row r="55" spans="1:12" ht="12.75">
      <c r="A55" s="14" t="s">
        <v>121</v>
      </c>
      <c r="B55" s="87" t="s">
        <v>155</v>
      </c>
      <c r="C55" s="83" t="s">
        <v>204</v>
      </c>
      <c r="D55" s="83" t="s">
        <v>204</v>
      </c>
      <c r="E55" s="83" t="s">
        <v>204</v>
      </c>
      <c r="F55" s="83" t="s">
        <v>204</v>
      </c>
      <c r="G55" s="83" t="s">
        <v>204</v>
      </c>
      <c r="H55" s="83" t="s">
        <v>204</v>
      </c>
      <c r="I55" s="83">
        <v>1984.801</v>
      </c>
      <c r="J55" s="83" t="e">
        <f t="shared" si="1"/>
        <v>#VALUE!</v>
      </c>
      <c r="K55" s="83">
        <v>49963.751</v>
      </c>
      <c r="L55" s="83">
        <v>51948.552</v>
      </c>
    </row>
    <row r="56" spans="1:12" ht="12.75">
      <c r="A56" s="14" t="s">
        <v>122</v>
      </c>
      <c r="B56" s="87" t="s">
        <v>156</v>
      </c>
      <c r="C56" s="83" t="s">
        <v>204</v>
      </c>
      <c r="D56" s="83" t="s">
        <v>204</v>
      </c>
      <c r="E56" s="83" t="s">
        <v>204</v>
      </c>
      <c r="F56" s="83" t="s">
        <v>204</v>
      </c>
      <c r="G56" s="83" t="s">
        <v>204</v>
      </c>
      <c r="H56" s="83" t="s">
        <v>204</v>
      </c>
      <c r="I56" s="83">
        <v>1525.246292</v>
      </c>
      <c r="J56" s="83" t="e">
        <f t="shared" si="1"/>
        <v>#VALUE!</v>
      </c>
      <c r="K56" s="83">
        <v>84015.253479</v>
      </c>
      <c r="L56" s="83" t="s">
        <v>204</v>
      </c>
    </row>
    <row r="57" spans="1:12" ht="12.75">
      <c r="A57" s="14" t="s">
        <v>123</v>
      </c>
      <c r="B57" s="87" t="s">
        <v>157</v>
      </c>
      <c r="C57" s="83" t="s">
        <v>204</v>
      </c>
      <c r="D57" s="83" t="s">
        <v>204</v>
      </c>
      <c r="E57" s="83">
        <v>4277.24</v>
      </c>
      <c r="F57" s="83" t="s">
        <v>204</v>
      </c>
      <c r="G57" s="83" t="s">
        <v>204</v>
      </c>
      <c r="H57" s="83" t="s">
        <v>204</v>
      </c>
      <c r="I57" s="83">
        <v>36003.38051</v>
      </c>
      <c r="J57" s="83" t="e">
        <f t="shared" si="1"/>
        <v>#VALUE!</v>
      </c>
      <c r="K57" s="83">
        <v>206962.008858</v>
      </c>
      <c r="L57" s="83">
        <v>247242.629367</v>
      </c>
    </row>
    <row r="58" spans="1:12" ht="12.75">
      <c r="A58" s="14" t="s">
        <v>124</v>
      </c>
      <c r="B58" s="87" t="s">
        <v>152</v>
      </c>
      <c r="C58" s="83" t="s">
        <v>204</v>
      </c>
      <c r="D58" s="83" t="s">
        <v>204</v>
      </c>
      <c r="E58" s="83" t="s">
        <v>204</v>
      </c>
      <c r="F58" s="83" t="s">
        <v>204</v>
      </c>
      <c r="G58" s="83" t="s">
        <v>204</v>
      </c>
      <c r="H58" s="83" t="s">
        <v>204</v>
      </c>
      <c r="I58" s="83" t="s">
        <v>204</v>
      </c>
      <c r="J58" s="83" t="e">
        <f t="shared" si="1"/>
        <v>#VALUE!</v>
      </c>
      <c r="K58" s="83">
        <v>288025.297087046</v>
      </c>
      <c r="L58" s="83">
        <v>288025.297087046</v>
      </c>
    </row>
    <row r="59" spans="1:12" ht="12.75">
      <c r="A59" s="14" t="s">
        <v>125</v>
      </c>
      <c r="B59" s="87" t="s">
        <v>158</v>
      </c>
      <c r="C59" s="83" t="s">
        <v>204</v>
      </c>
      <c r="D59" s="83" t="s">
        <v>204</v>
      </c>
      <c r="E59" s="83" t="s">
        <v>204</v>
      </c>
      <c r="F59" s="83" t="s">
        <v>204</v>
      </c>
      <c r="G59" s="83" t="s">
        <v>204</v>
      </c>
      <c r="H59" s="83" t="s">
        <v>204</v>
      </c>
      <c r="I59" s="83">
        <v>2721.533</v>
      </c>
      <c r="J59" s="83" t="e">
        <f t="shared" si="1"/>
        <v>#VALUE!</v>
      </c>
      <c r="K59" s="83">
        <v>26542.447</v>
      </c>
      <c r="L59" s="83">
        <v>29263.98</v>
      </c>
    </row>
    <row r="60" spans="1:12" ht="12.75">
      <c r="A60" s="14" t="s">
        <v>126</v>
      </c>
      <c r="B60" s="87" t="s">
        <v>159</v>
      </c>
      <c r="C60" s="83" t="s">
        <v>204</v>
      </c>
      <c r="D60" s="83" t="s">
        <v>204</v>
      </c>
      <c r="E60" s="83" t="s">
        <v>204</v>
      </c>
      <c r="F60" s="83" t="s">
        <v>204</v>
      </c>
      <c r="G60" s="83" t="s">
        <v>204</v>
      </c>
      <c r="H60" s="83" t="s">
        <v>204</v>
      </c>
      <c r="I60" s="83">
        <v>8656</v>
      </c>
      <c r="J60" s="83" t="e">
        <f t="shared" si="1"/>
        <v>#VALUE!</v>
      </c>
      <c r="K60" s="83">
        <v>1279300</v>
      </c>
      <c r="L60" s="83" t="s">
        <v>204</v>
      </c>
    </row>
    <row r="61" spans="1:12" ht="12.75">
      <c r="A61" s="14" t="s">
        <v>127</v>
      </c>
      <c r="B61" s="87" t="s">
        <v>139</v>
      </c>
      <c r="C61" s="83">
        <v>22184.103308</v>
      </c>
      <c r="D61" s="83">
        <v>22573.78668</v>
      </c>
      <c r="E61" s="83">
        <v>44757.889989</v>
      </c>
      <c r="F61" s="83" t="s">
        <v>204</v>
      </c>
      <c r="G61" s="83" t="s">
        <v>204</v>
      </c>
      <c r="H61" s="83"/>
      <c r="I61" s="83">
        <v>214675.897621</v>
      </c>
      <c r="J61" s="83" t="e">
        <f t="shared" si="1"/>
        <v>#VALUE!</v>
      </c>
      <c r="K61" s="83">
        <v>1185538.953477</v>
      </c>
      <c r="L61" s="83">
        <v>1444972.741087</v>
      </c>
    </row>
    <row r="62" spans="1:12" ht="12.75">
      <c r="A62" s="14" t="s">
        <v>128</v>
      </c>
      <c r="B62" s="87" t="s">
        <v>160</v>
      </c>
      <c r="C62" s="83" t="s">
        <v>204</v>
      </c>
      <c r="D62" s="83" t="s">
        <v>204</v>
      </c>
      <c r="E62" s="83" t="s">
        <v>204</v>
      </c>
      <c r="F62" s="83" t="s">
        <v>204</v>
      </c>
      <c r="G62" s="83" t="s">
        <v>204</v>
      </c>
      <c r="H62" s="83" t="s">
        <v>204</v>
      </c>
      <c r="I62" s="83" t="s">
        <v>204</v>
      </c>
      <c r="J62" s="83" t="e">
        <f t="shared" si="1"/>
        <v>#VALUE!</v>
      </c>
      <c r="K62" s="83" t="s">
        <v>204</v>
      </c>
      <c r="L62" s="83" t="s">
        <v>204</v>
      </c>
    </row>
    <row r="63" spans="1:12" ht="12.75">
      <c r="A63" s="14" t="s">
        <v>129</v>
      </c>
      <c r="B63" s="89" t="s">
        <v>161</v>
      </c>
      <c r="C63" s="83" t="s">
        <v>204</v>
      </c>
      <c r="D63" s="83" t="s">
        <v>204</v>
      </c>
      <c r="E63" s="83" t="s">
        <v>204</v>
      </c>
      <c r="F63" s="83" t="s">
        <v>204</v>
      </c>
      <c r="G63" s="83" t="s">
        <v>204</v>
      </c>
      <c r="H63" s="83" t="s">
        <v>204</v>
      </c>
      <c r="I63" s="83" t="s">
        <v>204</v>
      </c>
      <c r="J63" s="83" t="e">
        <f t="shared" si="1"/>
        <v>#VALUE!</v>
      </c>
      <c r="K63" s="83" t="s">
        <v>204</v>
      </c>
      <c r="L63" s="83" t="s">
        <v>204</v>
      </c>
    </row>
    <row r="64" spans="1:12" ht="12.75">
      <c r="A64" s="14" t="s">
        <v>130</v>
      </c>
      <c r="B64" s="87" t="s">
        <v>162</v>
      </c>
      <c r="C64" s="83">
        <v>10201.9084378686</v>
      </c>
      <c r="D64" s="83" t="s">
        <v>204</v>
      </c>
      <c r="E64" s="83">
        <v>10201.9084378686</v>
      </c>
      <c r="F64" s="83" t="s">
        <v>204</v>
      </c>
      <c r="G64" s="83" t="s">
        <v>204</v>
      </c>
      <c r="H64" s="83" t="s">
        <v>204</v>
      </c>
      <c r="I64" s="83">
        <v>51814.5384367964</v>
      </c>
      <c r="J64" s="83" t="e">
        <f t="shared" si="1"/>
        <v>#VALUE!</v>
      </c>
      <c r="K64" s="83">
        <v>463128.33708588</v>
      </c>
      <c r="L64" s="83">
        <v>525144.783960545</v>
      </c>
    </row>
    <row r="65" spans="1:12" ht="12.75">
      <c r="A65" s="14" t="s">
        <v>131</v>
      </c>
      <c r="B65" s="89" t="s">
        <v>164</v>
      </c>
      <c r="C65" s="83" t="s">
        <v>204</v>
      </c>
      <c r="D65" s="83" t="s">
        <v>204</v>
      </c>
      <c r="E65" s="83" t="s">
        <v>204</v>
      </c>
      <c r="F65" s="83" t="s">
        <v>204</v>
      </c>
      <c r="G65" s="83" t="s">
        <v>204</v>
      </c>
      <c r="H65" s="83" t="s">
        <v>204</v>
      </c>
      <c r="I65" s="83" t="s">
        <v>204</v>
      </c>
      <c r="J65" s="83" t="e">
        <f t="shared" si="1"/>
        <v>#VALUE!</v>
      </c>
      <c r="K65" s="83">
        <v>135694</v>
      </c>
      <c r="L65" s="83">
        <v>135694</v>
      </c>
    </row>
    <row r="66" spans="1:12" ht="12.75">
      <c r="A66" s="14" t="s">
        <v>132</v>
      </c>
      <c r="B66" s="89" t="s">
        <v>165</v>
      </c>
      <c r="C66" s="83" t="s">
        <v>204</v>
      </c>
      <c r="D66" s="83" t="s">
        <v>204</v>
      </c>
      <c r="E66" s="83" t="s">
        <v>204</v>
      </c>
      <c r="F66" s="83" t="s">
        <v>204</v>
      </c>
      <c r="G66" s="83" t="s">
        <v>204</v>
      </c>
      <c r="H66" s="83" t="s">
        <v>204</v>
      </c>
      <c r="I66" s="83">
        <v>27484.495</v>
      </c>
      <c r="J66" s="83" t="e">
        <f t="shared" si="1"/>
        <v>#VALUE!</v>
      </c>
      <c r="K66" s="83">
        <v>268147.602</v>
      </c>
      <c r="L66" s="83">
        <v>295632.097</v>
      </c>
    </row>
    <row r="67" spans="1:12" ht="12.75">
      <c r="A67" s="14" t="s">
        <v>133</v>
      </c>
      <c r="B67" s="87" t="s">
        <v>148</v>
      </c>
      <c r="C67" s="83" t="s">
        <v>204</v>
      </c>
      <c r="D67" s="83" t="s">
        <v>204</v>
      </c>
      <c r="E67" s="83" t="s">
        <v>204</v>
      </c>
      <c r="F67" s="83" t="s">
        <v>204</v>
      </c>
      <c r="G67" s="83" t="s">
        <v>204</v>
      </c>
      <c r="H67" s="83" t="s">
        <v>204</v>
      </c>
      <c r="I67" s="83" t="s">
        <v>204</v>
      </c>
      <c r="J67" s="83" t="e">
        <f t="shared" si="1"/>
        <v>#VALUE!</v>
      </c>
      <c r="K67" s="83">
        <v>676943</v>
      </c>
      <c r="L67" s="83" t="s">
        <v>204</v>
      </c>
    </row>
    <row r="68" spans="1:12" ht="12.75">
      <c r="A68" s="14" t="s">
        <v>134</v>
      </c>
      <c r="B68" s="87" t="s">
        <v>163</v>
      </c>
      <c r="C68" s="83" t="s">
        <v>204</v>
      </c>
      <c r="D68" s="83" t="s">
        <v>204</v>
      </c>
      <c r="E68" s="83" t="s">
        <v>204</v>
      </c>
      <c r="F68" s="83" t="s">
        <v>204</v>
      </c>
      <c r="G68" s="83" t="s">
        <v>204</v>
      </c>
      <c r="H68" s="83" t="s">
        <v>204</v>
      </c>
      <c r="I68" s="83">
        <v>23210.3990326481</v>
      </c>
      <c r="J68" s="83" t="e">
        <f t="shared" si="1"/>
        <v>#VALUE!</v>
      </c>
      <c r="K68" s="83">
        <v>908463.158715918</v>
      </c>
      <c r="L68" s="83" t="s">
        <v>204</v>
      </c>
    </row>
    <row r="69" spans="1:12" ht="19.5" customHeight="1">
      <c r="A69" s="14" t="s">
        <v>166</v>
      </c>
      <c r="B69" s="84"/>
      <c r="C69" s="83"/>
      <c r="D69" s="83"/>
      <c r="E69" s="83"/>
      <c r="F69" s="83"/>
      <c r="G69" s="83"/>
      <c r="H69" s="83"/>
      <c r="I69" s="83"/>
      <c r="J69" s="83"/>
      <c r="K69" s="83"/>
      <c r="L69" s="83"/>
    </row>
    <row r="70" spans="1:12" ht="12.75">
      <c r="A70" s="14" t="s">
        <v>135</v>
      </c>
      <c r="B70" s="84" t="s">
        <v>169</v>
      </c>
      <c r="C70" s="83" t="s">
        <v>204</v>
      </c>
      <c r="D70" s="83" t="s">
        <v>204</v>
      </c>
      <c r="E70" s="83" t="s">
        <v>204</v>
      </c>
      <c r="F70" s="83" t="s">
        <v>204</v>
      </c>
      <c r="G70" s="83" t="s">
        <v>204</v>
      </c>
      <c r="H70" s="83"/>
      <c r="I70" s="83" t="s">
        <v>204</v>
      </c>
      <c r="J70" s="83" t="e">
        <f>G70+H70+I70</f>
        <v>#VALUE!</v>
      </c>
      <c r="K70" s="83">
        <v>17138.620045045</v>
      </c>
      <c r="L70" s="83" t="s">
        <v>204</v>
      </c>
    </row>
    <row r="71" spans="1:12" ht="12.75">
      <c r="A71" s="15" t="s">
        <v>136</v>
      </c>
      <c r="B71" s="90" t="s">
        <v>168</v>
      </c>
      <c r="C71" s="83" t="s">
        <v>204</v>
      </c>
      <c r="D71" s="83" t="s">
        <v>204</v>
      </c>
      <c r="E71" s="83" t="s">
        <v>204</v>
      </c>
      <c r="F71" s="83" t="s">
        <v>204</v>
      </c>
      <c r="G71" s="83" t="s">
        <v>204</v>
      </c>
      <c r="H71" s="83"/>
      <c r="I71" s="83">
        <v>54411.3064543691</v>
      </c>
      <c r="J71" s="83" t="e">
        <f>G71+H71+I71</f>
        <v>#VALUE!</v>
      </c>
      <c r="K71" s="83">
        <v>845672.124885659</v>
      </c>
      <c r="L71" s="83" t="s">
        <v>204</v>
      </c>
    </row>
    <row r="72" spans="1:12" ht="12.75">
      <c r="A72" s="85" t="s">
        <v>137</v>
      </c>
      <c r="B72" s="89" t="s">
        <v>167</v>
      </c>
      <c r="C72" s="83" t="s">
        <v>204</v>
      </c>
      <c r="D72" s="83" t="s">
        <v>204</v>
      </c>
      <c r="E72" s="83" t="s">
        <v>204</v>
      </c>
      <c r="F72" s="83" t="s">
        <v>204</v>
      </c>
      <c r="G72" s="83" t="s">
        <v>204</v>
      </c>
      <c r="H72" s="83"/>
      <c r="I72" s="83" t="s">
        <v>204</v>
      </c>
      <c r="J72" s="83" t="e">
        <f>G72+H72+I72</f>
        <v>#VALUE!</v>
      </c>
      <c r="K72" s="83">
        <v>1197976.12920401</v>
      </c>
      <c r="L72" s="83" t="s">
        <v>204</v>
      </c>
    </row>
    <row r="73" spans="3:13" ht="12.75"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86"/>
    </row>
  </sheetData>
  <mergeCells count="4">
    <mergeCell ref="B38:L38"/>
    <mergeCell ref="G39:J39"/>
    <mergeCell ref="B2:L2"/>
    <mergeCell ref="G3:J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79"/>
  <sheetViews>
    <sheetView showGridLines="0" zoomScale="80" zoomScaleNormal="80" workbookViewId="0" topLeftCell="A1">
      <selection activeCell="I6" sqref="I6"/>
    </sheetView>
  </sheetViews>
  <sheetFormatPr defaultColWidth="9.33203125" defaultRowHeight="12.75"/>
  <cols>
    <col min="1" max="1" width="16.16015625" style="81" bestFit="1" customWidth="1"/>
    <col min="2" max="2" width="6.5" style="82" bestFit="1" customWidth="1"/>
    <col min="3" max="5" width="26" style="82" customWidth="1"/>
    <col min="6" max="6" width="33.33203125" style="82" customWidth="1"/>
    <col min="7" max="9" width="18.83203125" style="82" customWidth="1"/>
    <col min="10" max="10" width="26" style="82" customWidth="1"/>
    <col min="11" max="11" width="20.66015625" style="82" customWidth="1"/>
    <col min="12" max="12" width="35" style="82" customWidth="1"/>
    <col min="13" max="13" width="5" style="82" customWidth="1"/>
    <col min="14" max="14" width="16.16015625" style="81" bestFit="1" customWidth="1"/>
    <col min="15" max="15" width="6.5" style="82" bestFit="1" customWidth="1"/>
    <col min="16" max="18" width="26" style="82" customWidth="1"/>
    <col min="19" max="19" width="33.33203125" style="82" customWidth="1"/>
    <col min="20" max="22" width="18.83203125" style="82" customWidth="1"/>
    <col min="23" max="23" width="26" style="82" customWidth="1"/>
    <col min="24" max="24" width="20.66015625" style="82" customWidth="1"/>
    <col min="25" max="25" width="35" style="82" customWidth="1"/>
    <col min="26" max="16384" width="9.33203125" style="82" customWidth="1"/>
  </cols>
  <sheetData>
    <row r="2" spans="2:25" ht="12.75">
      <c r="B2" s="100" t="s">
        <v>181</v>
      </c>
      <c r="C2" s="101"/>
      <c r="D2" s="101"/>
      <c r="E2" s="101"/>
      <c r="F2" s="102"/>
      <c r="G2" s="102"/>
      <c r="H2" s="102"/>
      <c r="I2" s="102"/>
      <c r="J2" s="102"/>
      <c r="K2" s="102"/>
      <c r="L2" s="102"/>
      <c r="O2" s="100" t="s">
        <v>170</v>
      </c>
      <c r="P2" s="101"/>
      <c r="Q2" s="101"/>
      <c r="R2" s="101"/>
      <c r="S2" s="102"/>
      <c r="T2" s="102"/>
      <c r="U2" s="102"/>
      <c r="V2" s="102"/>
      <c r="W2" s="102"/>
      <c r="X2" s="102"/>
      <c r="Y2" s="102"/>
    </row>
    <row r="3" spans="2:25" ht="51" customHeight="1">
      <c r="B3" s="18" t="s">
        <v>138</v>
      </c>
      <c r="C3" s="65" t="s">
        <v>102</v>
      </c>
      <c r="D3" s="65" t="s">
        <v>103</v>
      </c>
      <c r="E3" s="65" t="s">
        <v>176</v>
      </c>
      <c r="F3" s="65" t="s">
        <v>104</v>
      </c>
      <c r="G3" s="103" t="s">
        <v>105</v>
      </c>
      <c r="H3" s="104"/>
      <c r="I3" s="104"/>
      <c r="J3" s="105"/>
      <c r="K3" s="65" t="s">
        <v>106</v>
      </c>
      <c r="L3" s="17" t="s">
        <v>68</v>
      </c>
      <c r="O3" s="18" t="s">
        <v>138</v>
      </c>
      <c r="P3" s="65" t="s">
        <v>102</v>
      </c>
      <c r="Q3" s="65" t="s">
        <v>103</v>
      </c>
      <c r="R3" s="65" t="s">
        <v>176</v>
      </c>
      <c r="S3" s="65" t="s">
        <v>104</v>
      </c>
      <c r="T3" s="103" t="s">
        <v>105</v>
      </c>
      <c r="U3" s="104"/>
      <c r="V3" s="104"/>
      <c r="W3" s="105"/>
      <c r="X3" s="65" t="s">
        <v>106</v>
      </c>
      <c r="Y3" s="17" t="s">
        <v>68</v>
      </c>
    </row>
    <row r="4" spans="2:25" ht="20.25" customHeight="1">
      <c r="B4" s="25"/>
      <c r="C4" s="26" t="s">
        <v>0</v>
      </c>
      <c r="D4" s="26" t="s">
        <v>6</v>
      </c>
      <c r="E4" s="26" t="s">
        <v>1</v>
      </c>
      <c r="F4" s="26" t="s">
        <v>171</v>
      </c>
      <c r="G4" s="26" t="s">
        <v>2</v>
      </c>
      <c r="H4" s="26" t="s">
        <v>3</v>
      </c>
      <c r="I4" s="26" t="s">
        <v>4</v>
      </c>
      <c r="J4" s="26" t="s">
        <v>173</v>
      </c>
      <c r="K4" s="26" t="s">
        <v>5</v>
      </c>
      <c r="L4" s="26"/>
      <c r="O4" s="25"/>
      <c r="P4" s="26" t="s">
        <v>0</v>
      </c>
      <c r="Q4" s="26" t="s">
        <v>6</v>
      </c>
      <c r="R4" s="26" t="s">
        <v>1</v>
      </c>
      <c r="S4" s="26" t="s">
        <v>171</v>
      </c>
      <c r="T4" s="26" t="s">
        <v>2</v>
      </c>
      <c r="U4" s="26" t="s">
        <v>3</v>
      </c>
      <c r="V4" s="26" t="s">
        <v>4</v>
      </c>
      <c r="W4" s="26" t="s">
        <v>173</v>
      </c>
      <c r="X4" s="26" t="s">
        <v>5</v>
      </c>
      <c r="Y4" s="26"/>
    </row>
    <row r="5" spans="2:25" ht="20.25" customHeight="1">
      <c r="B5" s="25"/>
      <c r="C5" s="26" t="s">
        <v>14</v>
      </c>
      <c r="D5" s="26" t="s">
        <v>15</v>
      </c>
      <c r="E5" s="26" t="s">
        <v>16</v>
      </c>
      <c r="F5" s="26" t="s">
        <v>17</v>
      </c>
      <c r="G5" s="26" t="s">
        <v>100</v>
      </c>
      <c r="H5" s="26" t="s">
        <v>18</v>
      </c>
      <c r="I5" s="26" t="s">
        <v>19</v>
      </c>
      <c r="J5" s="26" t="s">
        <v>172</v>
      </c>
      <c r="K5" s="26" t="s">
        <v>20</v>
      </c>
      <c r="L5" s="26" t="s">
        <v>13</v>
      </c>
      <c r="O5" s="25"/>
      <c r="P5" s="26" t="s">
        <v>14</v>
      </c>
      <c r="Q5" s="26" t="s">
        <v>15</v>
      </c>
      <c r="R5" s="26" t="s">
        <v>16</v>
      </c>
      <c r="S5" s="26" t="s">
        <v>17</v>
      </c>
      <c r="T5" s="26" t="s">
        <v>100</v>
      </c>
      <c r="U5" s="26" t="s">
        <v>18</v>
      </c>
      <c r="V5" s="26" t="s">
        <v>19</v>
      </c>
      <c r="W5" s="26" t="s">
        <v>172</v>
      </c>
      <c r="X5" s="26" t="s">
        <v>20</v>
      </c>
      <c r="Y5" s="26" t="s">
        <v>13</v>
      </c>
    </row>
    <row r="6" spans="1:25" ht="12.75">
      <c r="A6" s="13" t="s">
        <v>108</v>
      </c>
      <c r="B6" s="87" t="s">
        <v>140</v>
      </c>
      <c r="C6" s="83" t="s">
        <v>204</v>
      </c>
      <c r="D6" s="83">
        <v>105260.9</v>
      </c>
      <c r="E6" s="83">
        <v>105260.9</v>
      </c>
      <c r="F6" s="83" t="s">
        <v>204</v>
      </c>
      <c r="G6" s="83" t="s">
        <v>204</v>
      </c>
      <c r="H6" s="83" t="s">
        <v>204</v>
      </c>
      <c r="I6" s="83">
        <v>247752.9</v>
      </c>
      <c r="J6" s="83">
        <f aca="true" t="shared" si="0" ref="J6:J32">IF(G6=":",0,G6)+IF(H6=":",0,H6)+IF(I6=":",0,I6)</f>
        <v>247752.9</v>
      </c>
      <c r="K6" s="83">
        <v>1173638.4</v>
      </c>
      <c r="L6" s="83">
        <v>1526652.2</v>
      </c>
      <c r="N6" s="13" t="s">
        <v>108</v>
      </c>
      <c r="O6" s="87" t="s">
        <v>140</v>
      </c>
      <c r="P6" s="83" t="s">
        <v>204</v>
      </c>
      <c r="Q6" s="83">
        <v>105260.9</v>
      </c>
      <c r="R6" s="83">
        <v>105260.9</v>
      </c>
      <c r="S6" s="83" t="s">
        <v>204</v>
      </c>
      <c r="T6" s="83" t="s">
        <v>204</v>
      </c>
      <c r="U6" s="83" t="s">
        <v>204</v>
      </c>
      <c r="V6" s="83">
        <v>247752.9</v>
      </c>
      <c r="W6" s="83" t="e">
        <f aca="true" t="shared" si="1" ref="W6:W32">T6+U6+V6</f>
        <v>#VALUE!</v>
      </c>
      <c r="X6" s="83">
        <v>1173638.4</v>
      </c>
      <c r="Y6" s="83">
        <v>1526652.2</v>
      </c>
    </row>
    <row r="7" spans="1:25" ht="12.75">
      <c r="A7" s="14" t="s">
        <v>109</v>
      </c>
      <c r="B7" s="88" t="s">
        <v>141</v>
      </c>
      <c r="C7" s="83">
        <v>6829.94171183148</v>
      </c>
      <c r="D7" s="83" t="s">
        <v>204</v>
      </c>
      <c r="E7" s="83">
        <v>6829.94171183148</v>
      </c>
      <c r="F7" s="83" t="s">
        <v>204</v>
      </c>
      <c r="G7" s="83" t="s">
        <v>204</v>
      </c>
      <c r="H7" s="83" t="s">
        <v>204</v>
      </c>
      <c r="I7" s="83" t="s">
        <v>204</v>
      </c>
      <c r="J7" s="83">
        <f t="shared" si="0"/>
        <v>0</v>
      </c>
      <c r="K7" s="83">
        <v>93247.775846201</v>
      </c>
      <c r="L7" s="83">
        <v>100077.717558033</v>
      </c>
      <c r="N7" s="14" t="s">
        <v>109</v>
      </c>
      <c r="O7" s="88" t="s">
        <v>141</v>
      </c>
      <c r="P7" s="83">
        <v>13358</v>
      </c>
      <c r="Q7" s="83" t="s">
        <v>204</v>
      </c>
      <c r="R7" s="83">
        <v>13358</v>
      </c>
      <c r="S7" s="83" t="s">
        <v>204</v>
      </c>
      <c r="T7" s="83" t="s">
        <v>204</v>
      </c>
      <c r="U7" s="83" t="s">
        <v>204</v>
      </c>
      <c r="V7" s="83" t="s">
        <v>204</v>
      </c>
      <c r="W7" s="83" t="e">
        <f t="shared" si="1"/>
        <v>#VALUE!</v>
      </c>
      <c r="X7" s="83">
        <v>182374</v>
      </c>
      <c r="Y7" s="83">
        <v>195732</v>
      </c>
    </row>
    <row r="8" spans="1:25" ht="12.75">
      <c r="A8" s="14" t="s">
        <v>110</v>
      </c>
      <c r="B8" s="88" t="s">
        <v>143</v>
      </c>
      <c r="C8" s="83">
        <v>17391.6575960193</v>
      </c>
      <c r="D8" s="83" t="s">
        <v>204</v>
      </c>
      <c r="E8" s="83">
        <v>17391.6575960193</v>
      </c>
      <c r="F8" s="83" t="s">
        <v>204</v>
      </c>
      <c r="G8" s="83" t="s">
        <v>204</v>
      </c>
      <c r="H8" s="83" t="s">
        <v>204</v>
      </c>
      <c r="I8" s="83" t="s">
        <v>204</v>
      </c>
      <c r="J8" s="83">
        <f t="shared" si="0"/>
        <v>0</v>
      </c>
      <c r="K8" s="83">
        <v>553144.262167626</v>
      </c>
      <c r="L8" s="83">
        <v>570535.919763645</v>
      </c>
      <c r="N8" s="14" t="s">
        <v>110</v>
      </c>
      <c r="O8" s="88" t="s">
        <v>143</v>
      </c>
      <c r="P8" s="83">
        <v>447383</v>
      </c>
      <c r="Q8" s="83" t="s">
        <v>204</v>
      </c>
      <c r="R8" s="83">
        <v>447383</v>
      </c>
      <c r="S8" s="83" t="s">
        <v>204</v>
      </c>
      <c r="T8" s="83" t="s">
        <v>204</v>
      </c>
      <c r="U8" s="83" t="s">
        <v>204</v>
      </c>
      <c r="V8" s="83" t="s">
        <v>204</v>
      </c>
      <c r="W8" s="83" t="e">
        <f t="shared" si="1"/>
        <v>#VALUE!</v>
      </c>
      <c r="X8" s="83">
        <v>14229083</v>
      </c>
      <c r="Y8" s="83">
        <v>14676466</v>
      </c>
    </row>
    <row r="9" spans="1:25" ht="12.75">
      <c r="A9" s="14" t="s">
        <v>111</v>
      </c>
      <c r="B9" s="87" t="s">
        <v>145</v>
      </c>
      <c r="C9" s="83">
        <v>182896.903956986</v>
      </c>
      <c r="D9" s="83">
        <v>4807.56739383713</v>
      </c>
      <c r="E9" s="83">
        <v>187704.471350823</v>
      </c>
      <c r="F9" s="83" t="s">
        <v>204</v>
      </c>
      <c r="G9" s="83">
        <v>4968.46249648467</v>
      </c>
      <c r="H9" s="83" t="s">
        <v>204</v>
      </c>
      <c r="I9" s="83">
        <v>83290.0056948295</v>
      </c>
      <c r="J9" s="83">
        <f t="shared" si="0"/>
        <v>88258.46819131417</v>
      </c>
      <c r="K9" s="83">
        <v>8706.16024935385</v>
      </c>
      <c r="L9" s="83">
        <v>284669.099791491</v>
      </c>
      <c r="N9" s="14" t="s">
        <v>111</v>
      </c>
      <c r="O9" s="87" t="s">
        <v>145</v>
      </c>
      <c r="P9" s="83">
        <v>1365746.050918</v>
      </c>
      <c r="Q9" s="83">
        <v>35899.548</v>
      </c>
      <c r="R9" s="83">
        <v>1401645.598918</v>
      </c>
      <c r="S9" s="83" t="s">
        <v>204</v>
      </c>
      <c r="T9" s="83">
        <v>37101</v>
      </c>
      <c r="U9" s="83" t="s">
        <v>204</v>
      </c>
      <c r="V9" s="83">
        <v>621951.459525</v>
      </c>
      <c r="W9" s="83" t="e">
        <f t="shared" si="1"/>
        <v>#VALUE!</v>
      </c>
      <c r="X9" s="83">
        <v>65011.51043</v>
      </c>
      <c r="Y9" s="83">
        <v>2125709.568873</v>
      </c>
    </row>
    <row r="10" spans="1:25" ht="12.75">
      <c r="A10" s="14" t="s">
        <v>112</v>
      </c>
      <c r="B10" s="89" t="s">
        <v>144</v>
      </c>
      <c r="C10" s="83" t="s">
        <v>204</v>
      </c>
      <c r="D10" s="83">
        <v>744090</v>
      </c>
      <c r="E10" s="83">
        <v>744090</v>
      </c>
      <c r="F10" s="83" t="s">
        <v>204</v>
      </c>
      <c r="G10" s="83">
        <v>131310</v>
      </c>
      <c r="H10" s="83" t="s">
        <v>204</v>
      </c>
      <c r="I10" s="83">
        <v>1543340</v>
      </c>
      <c r="J10" s="83">
        <f t="shared" si="0"/>
        <v>1674650</v>
      </c>
      <c r="K10" s="83">
        <v>8847990</v>
      </c>
      <c r="L10" s="83">
        <v>11266730</v>
      </c>
      <c r="N10" s="14" t="s">
        <v>112</v>
      </c>
      <c r="O10" s="89" t="s">
        <v>144</v>
      </c>
      <c r="P10" s="83" t="s">
        <v>204</v>
      </c>
      <c r="Q10" s="83">
        <v>744090</v>
      </c>
      <c r="R10" s="83">
        <v>744090</v>
      </c>
      <c r="S10" s="83" t="s">
        <v>204</v>
      </c>
      <c r="T10" s="83">
        <v>131310</v>
      </c>
      <c r="U10" s="83" t="s">
        <v>204</v>
      </c>
      <c r="V10" s="83">
        <v>1543340</v>
      </c>
      <c r="W10" s="83" t="e">
        <f t="shared" si="1"/>
        <v>#VALUE!</v>
      </c>
      <c r="X10" s="83">
        <v>8847990</v>
      </c>
      <c r="Y10" s="83">
        <v>11266730</v>
      </c>
    </row>
    <row r="11" spans="1:25" ht="12.75">
      <c r="A11" s="14" t="s">
        <v>113</v>
      </c>
      <c r="B11" s="87" t="s">
        <v>146</v>
      </c>
      <c r="C11" s="83">
        <v>3900.5</v>
      </c>
      <c r="D11" s="83" t="s">
        <v>204</v>
      </c>
      <c r="E11" s="83">
        <v>3900.5</v>
      </c>
      <c r="F11" s="83" t="s">
        <v>204</v>
      </c>
      <c r="G11" s="83" t="s">
        <v>204</v>
      </c>
      <c r="H11" s="83" t="s">
        <v>204</v>
      </c>
      <c r="I11" s="83">
        <v>2270.6</v>
      </c>
      <c r="J11" s="83">
        <f t="shared" si="0"/>
        <v>2270.6</v>
      </c>
      <c r="K11" s="83">
        <v>88818.1</v>
      </c>
      <c r="L11" s="83">
        <v>94989.2</v>
      </c>
      <c r="N11" s="14" t="s">
        <v>113</v>
      </c>
      <c r="O11" s="87" t="s">
        <v>146</v>
      </c>
      <c r="P11" s="83">
        <v>3900.5</v>
      </c>
      <c r="Q11" s="83" t="s">
        <v>204</v>
      </c>
      <c r="R11" s="83">
        <v>3900.5</v>
      </c>
      <c r="S11" s="83" t="s">
        <v>204</v>
      </c>
      <c r="T11" s="83" t="s">
        <v>204</v>
      </c>
      <c r="U11" s="83" t="s">
        <v>204</v>
      </c>
      <c r="V11" s="83">
        <v>2270.6</v>
      </c>
      <c r="W11" s="83" t="e">
        <f t="shared" si="1"/>
        <v>#VALUE!</v>
      </c>
      <c r="X11" s="83">
        <v>88818.1</v>
      </c>
      <c r="Y11" s="83">
        <v>94989.2</v>
      </c>
    </row>
    <row r="12" spans="1:25" ht="12.75">
      <c r="A12" s="14" t="s">
        <v>114</v>
      </c>
      <c r="B12" s="89" t="s">
        <v>153</v>
      </c>
      <c r="C12" s="83">
        <v>40363.229195</v>
      </c>
      <c r="D12" s="83">
        <v>58697.262081</v>
      </c>
      <c r="E12" s="83">
        <v>99060.491276</v>
      </c>
      <c r="F12" s="83" t="s">
        <v>204</v>
      </c>
      <c r="G12" s="83" t="s">
        <v>204</v>
      </c>
      <c r="H12" s="83" t="s">
        <v>204</v>
      </c>
      <c r="I12" s="83">
        <v>149600</v>
      </c>
      <c r="J12" s="83">
        <f t="shared" si="0"/>
        <v>149600</v>
      </c>
      <c r="K12" s="83">
        <v>359200</v>
      </c>
      <c r="L12" s="83">
        <v>607860.491276</v>
      </c>
      <c r="N12" s="14" t="s">
        <v>114</v>
      </c>
      <c r="O12" s="89" t="s">
        <v>153</v>
      </c>
      <c r="P12" s="83">
        <v>40363.229195</v>
      </c>
      <c r="Q12" s="83">
        <v>58697.262081</v>
      </c>
      <c r="R12" s="83">
        <v>99060.491276</v>
      </c>
      <c r="S12" s="83" t="s">
        <v>204</v>
      </c>
      <c r="T12" s="83" t="s">
        <v>204</v>
      </c>
      <c r="U12" s="83" t="s">
        <v>204</v>
      </c>
      <c r="V12" s="83">
        <v>149600</v>
      </c>
      <c r="W12" s="83" t="e">
        <f t="shared" si="1"/>
        <v>#VALUE!</v>
      </c>
      <c r="X12" s="83">
        <v>359200</v>
      </c>
      <c r="Y12" s="83">
        <v>607860.491276</v>
      </c>
    </row>
    <row r="13" spans="1:25" ht="12.75">
      <c r="A13" s="14" t="s">
        <v>115</v>
      </c>
      <c r="B13" s="87" t="s">
        <v>150</v>
      </c>
      <c r="C13" s="83" t="s">
        <v>204</v>
      </c>
      <c r="D13" s="83" t="s">
        <v>204</v>
      </c>
      <c r="E13" s="83" t="s">
        <v>204</v>
      </c>
      <c r="F13" s="83" t="s">
        <v>204</v>
      </c>
      <c r="G13" s="83" t="s">
        <v>204</v>
      </c>
      <c r="H13" s="83" t="s">
        <v>204</v>
      </c>
      <c r="I13" s="83" t="s">
        <v>204</v>
      </c>
      <c r="J13" s="83">
        <f t="shared" si="0"/>
        <v>0</v>
      </c>
      <c r="K13" s="83" t="s">
        <v>204</v>
      </c>
      <c r="L13" s="83" t="s">
        <v>204</v>
      </c>
      <c r="N13" s="14" t="s">
        <v>115</v>
      </c>
      <c r="O13" s="87" t="s">
        <v>150</v>
      </c>
      <c r="P13" s="83" t="s">
        <v>204</v>
      </c>
      <c r="Q13" s="83" t="s">
        <v>204</v>
      </c>
      <c r="R13" s="83" t="s">
        <v>204</v>
      </c>
      <c r="S13" s="83" t="s">
        <v>204</v>
      </c>
      <c r="T13" s="83" t="s">
        <v>204</v>
      </c>
      <c r="U13" s="83" t="s">
        <v>204</v>
      </c>
      <c r="V13" s="83" t="s">
        <v>204</v>
      </c>
      <c r="W13" s="83" t="e">
        <f t="shared" si="1"/>
        <v>#VALUE!</v>
      </c>
      <c r="X13" s="83" t="s">
        <v>204</v>
      </c>
      <c r="Y13" s="83" t="s">
        <v>204</v>
      </c>
    </row>
    <row r="14" spans="1:25" ht="12.75">
      <c r="A14" s="14" t="s">
        <v>116</v>
      </c>
      <c r="B14" s="87" t="s">
        <v>147</v>
      </c>
      <c r="C14" s="83">
        <v>33848</v>
      </c>
      <c r="D14" s="83">
        <v>26261</v>
      </c>
      <c r="E14" s="83">
        <v>60109</v>
      </c>
      <c r="F14" s="83" t="s">
        <v>204</v>
      </c>
      <c r="G14" s="83" t="s">
        <v>204</v>
      </c>
      <c r="H14" s="83" t="s">
        <v>204</v>
      </c>
      <c r="I14" s="83">
        <v>378320</v>
      </c>
      <c r="J14" s="83">
        <f t="shared" si="0"/>
        <v>378320</v>
      </c>
      <c r="K14" s="83">
        <v>3917197</v>
      </c>
      <c r="L14" s="83">
        <v>4355626</v>
      </c>
      <c r="N14" s="14" t="s">
        <v>116</v>
      </c>
      <c r="O14" s="87" t="s">
        <v>147</v>
      </c>
      <c r="P14" s="83">
        <v>33848</v>
      </c>
      <c r="Q14" s="83">
        <v>26261</v>
      </c>
      <c r="R14" s="83">
        <v>60109</v>
      </c>
      <c r="S14" s="83" t="s">
        <v>204</v>
      </c>
      <c r="T14" s="83" t="s">
        <v>204</v>
      </c>
      <c r="U14" s="83" t="s">
        <v>204</v>
      </c>
      <c r="V14" s="83">
        <v>378320</v>
      </c>
      <c r="W14" s="83" t="e">
        <f t="shared" si="1"/>
        <v>#VALUE!</v>
      </c>
      <c r="X14" s="83">
        <v>3917197</v>
      </c>
      <c r="Y14" s="83">
        <v>4355626</v>
      </c>
    </row>
    <row r="15" spans="1:25" ht="12.75">
      <c r="A15" s="14" t="s">
        <v>117</v>
      </c>
      <c r="B15" s="89" t="s">
        <v>149</v>
      </c>
      <c r="C15" s="83" t="s">
        <v>204</v>
      </c>
      <c r="D15" s="83" t="s">
        <v>204</v>
      </c>
      <c r="E15" s="83" t="s">
        <v>204</v>
      </c>
      <c r="F15" s="83" t="s">
        <v>204</v>
      </c>
      <c r="G15" s="83" t="s">
        <v>204</v>
      </c>
      <c r="H15" s="83" t="s">
        <v>204</v>
      </c>
      <c r="I15" s="83">
        <v>1384675</v>
      </c>
      <c r="J15" s="83">
        <f t="shared" si="0"/>
        <v>1384675</v>
      </c>
      <c r="K15" s="83">
        <v>8759000</v>
      </c>
      <c r="L15" s="83">
        <v>10143675</v>
      </c>
      <c r="N15" s="14" t="s">
        <v>117</v>
      </c>
      <c r="O15" s="89" t="s">
        <v>149</v>
      </c>
      <c r="P15" s="83" t="s">
        <v>204</v>
      </c>
      <c r="Q15" s="83" t="s">
        <v>204</v>
      </c>
      <c r="R15" s="83" t="s">
        <v>204</v>
      </c>
      <c r="S15" s="83" t="s">
        <v>204</v>
      </c>
      <c r="T15" s="83" t="s">
        <v>204</v>
      </c>
      <c r="U15" s="83" t="s">
        <v>204</v>
      </c>
      <c r="V15" s="83">
        <v>1384675</v>
      </c>
      <c r="W15" s="83" t="e">
        <f t="shared" si="1"/>
        <v>#VALUE!</v>
      </c>
      <c r="X15" s="83">
        <v>8759000</v>
      </c>
      <c r="Y15" s="83">
        <v>10143675</v>
      </c>
    </row>
    <row r="16" spans="1:25" ht="12.75">
      <c r="A16" s="14" t="s">
        <v>118</v>
      </c>
      <c r="B16" s="87" t="s">
        <v>151</v>
      </c>
      <c r="C16" s="83">
        <v>13254.880205059</v>
      </c>
      <c r="D16" s="83" t="s">
        <v>204</v>
      </c>
      <c r="E16" s="83">
        <v>13254.880205059</v>
      </c>
      <c r="F16" s="83" t="s">
        <v>204</v>
      </c>
      <c r="G16" s="83" t="s">
        <v>204</v>
      </c>
      <c r="H16" s="83" t="s">
        <v>204</v>
      </c>
      <c r="I16" s="83" t="s">
        <v>204</v>
      </c>
      <c r="J16" s="83">
        <f t="shared" si="0"/>
        <v>0</v>
      </c>
      <c r="K16" s="83">
        <v>140513.035952782</v>
      </c>
      <c r="L16" s="83">
        <v>153767.91608769</v>
      </c>
      <c r="N16" s="14" t="s">
        <v>118</v>
      </c>
      <c r="O16" s="87" t="s">
        <v>151</v>
      </c>
      <c r="P16" s="83">
        <v>98251.79952</v>
      </c>
      <c r="Q16" s="83" t="s">
        <v>204</v>
      </c>
      <c r="R16" s="83">
        <v>98251.79952</v>
      </c>
      <c r="S16" s="83" t="s">
        <v>204</v>
      </c>
      <c r="T16" s="83" t="s">
        <v>204</v>
      </c>
      <c r="U16" s="83" t="s">
        <v>204</v>
      </c>
      <c r="V16" s="83" t="s">
        <v>204</v>
      </c>
      <c r="W16" s="83" t="e">
        <f t="shared" si="1"/>
        <v>#VALUE!</v>
      </c>
      <c r="X16" s="83">
        <v>1041552.879</v>
      </c>
      <c r="Y16" s="83">
        <v>1139804.678</v>
      </c>
    </row>
    <row r="17" spans="1:25" ht="12.75">
      <c r="A17" s="14" t="s">
        <v>119</v>
      </c>
      <c r="B17" s="87" t="s">
        <v>154</v>
      </c>
      <c r="C17" s="83">
        <v>124237</v>
      </c>
      <c r="D17" s="83">
        <v>6139</v>
      </c>
      <c r="E17" s="83">
        <v>130376</v>
      </c>
      <c r="F17" s="83" t="s">
        <v>204</v>
      </c>
      <c r="G17" s="83" t="s">
        <v>204</v>
      </c>
      <c r="H17" s="83" t="s">
        <v>204</v>
      </c>
      <c r="I17" s="83" t="s">
        <v>204</v>
      </c>
      <c r="J17" s="83">
        <f t="shared" si="0"/>
        <v>0</v>
      </c>
      <c r="K17" s="83">
        <v>6930906</v>
      </c>
      <c r="L17" s="83">
        <v>7061282</v>
      </c>
      <c r="N17" s="14" t="s">
        <v>119</v>
      </c>
      <c r="O17" s="87" t="s">
        <v>154</v>
      </c>
      <c r="P17" s="83">
        <v>124237</v>
      </c>
      <c r="Q17" s="83">
        <v>6139</v>
      </c>
      <c r="R17" s="83">
        <v>130376</v>
      </c>
      <c r="S17" s="83" t="s">
        <v>204</v>
      </c>
      <c r="T17" s="83" t="s">
        <v>204</v>
      </c>
      <c r="U17" s="83" t="s">
        <v>204</v>
      </c>
      <c r="V17" s="83" t="s">
        <v>204</v>
      </c>
      <c r="W17" s="83" t="e">
        <f t="shared" si="1"/>
        <v>#VALUE!</v>
      </c>
      <c r="X17" s="83">
        <v>6930906</v>
      </c>
      <c r="Y17" s="83">
        <v>7061282</v>
      </c>
    </row>
    <row r="18" spans="1:25" ht="12.75">
      <c r="A18" s="14" t="s">
        <v>120</v>
      </c>
      <c r="B18" s="87" t="s">
        <v>142</v>
      </c>
      <c r="C18" s="83">
        <v>1864.309682</v>
      </c>
      <c r="D18" s="83">
        <v>1479.652352</v>
      </c>
      <c r="E18" s="83">
        <v>3343.962034</v>
      </c>
      <c r="F18" s="83" t="s">
        <v>204</v>
      </c>
      <c r="G18" s="83">
        <v>617.266822</v>
      </c>
      <c r="H18" s="83" t="s">
        <v>204</v>
      </c>
      <c r="I18" s="83">
        <v>9597.08266</v>
      </c>
      <c r="J18" s="83">
        <f t="shared" si="0"/>
        <v>10214.349482</v>
      </c>
      <c r="K18" s="83">
        <v>47305.772026</v>
      </c>
      <c r="L18" s="83">
        <v>60864.083542</v>
      </c>
      <c r="N18" s="14" t="s">
        <v>120</v>
      </c>
      <c r="O18" s="87" t="s">
        <v>142</v>
      </c>
      <c r="P18" s="83">
        <v>1864.309682</v>
      </c>
      <c r="Q18" s="83">
        <v>1479.652352</v>
      </c>
      <c r="R18" s="83">
        <v>3343.962034</v>
      </c>
      <c r="S18" s="83" t="s">
        <v>204</v>
      </c>
      <c r="T18" s="83">
        <v>617.266822</v>
      </c>
      <c r="U18" s="83" t="s">
        <v>204</v>
      </c>
      <c r="V18" s="83">
        <v>9597.08266</v>
      </c>
      <c r="W18" s="83" t="e">
        <f t="shared" si="1"/>
        <v>#VALUE!</v>
      </c>
      <c r="X18" s="83">
        <v>47305.772026</v>
      </c>
      <c r="Y18" s="83">
        <v>60864.083542</v>
      </c>
    </row>
    <row r="19" spans="1:25" ht="12.75">
      <c r="A19" s="14" t="s">
        <v>121</v>
      </c>
      <c r="B19" s="87" t="s">
        <v>155</v>
      </c>
      <c r="C19" s="83">
        <v>3739.225</v>
      </c>
      <c r="D19" s="83">
        <v>49.357</v>
      </c>
      <c r="E19" s="83">
        <v>3788.582</v>
      </c>
      <c r="F19" s="83" t="s">
        <v>204</v>
      </c>
      <c r="G19" s="83" t="s">
        <v>204</v>
      </c>
      <c r="H19" s="83" t="s">
        <v>204</v>
      </c>
      <c r="I19" s="83">
        <v>2412.083</v>
      </c>
      <c r="J19" s="83">
        <f t="shared" si="0"/>
        <v>2412.083</v>
      </c>
      <c r="K19" s="83">
        <v>59078.254</v>
      </c>
      <c r="L19" s="83">
        <v>65278.919</v>
      </c>
      <c r="N19" s="14" t="s">
        <v>121</v>
      </c>
      <c r="O19" s="87" t="s">
        <v>155</v>
      </c>
      <c r="P19" s="83">
        <v>3739.225</v>
      </c>
      <c r="Q19" s="83">
        <v>49.357</v>
      </c>
      <c r="R19" s="83">
        <v>3788.582</v>
      </c>
      <c r="S19" s="83" t="s">
        <v>204</v>
      </c>
      <c r="T19" s="83" t="s">
        <v>204</v>
      </c>
      <c r="U19" s="83" t="s">
        <v>204</v>
      </c>
      <c r="V19" s="83">
        <v>2412.083</v>
      </c>
      <c r="W19" s="83" t="e">
        <f t="shared" si="1"/>
        <v>#VALUE!</v>
      </c>
      <c r="X19" s="83">
        <v>59078.254</v>
      </c>
      <c r="Y19" s="83">
        <v>65278.919</v>
      </c>
    </row>
    <row r="20" spans="1:25" ht="12.75">
      <c r="A20" s="14" t="s">
        <v>122</v>
      </c>
      <c r="B20" s="87" t="s">
        <v>156</v>
      </c>
      <c r="C20" s="83">
        <v>3118.35</v>
      </c>
      <c r="D20" s="83" t="s">
        <v>204</v>
      </c>
      <c r="E20" s="83">
        <v>3118.35</v>
      </c>
      <c r="F20" s="83" t="s">
        <v>204</v>
      </c>
      <c r="G20" s="83" t="s">
        <v>204</v>
      </c>
      <c r="H20" s="83" t="s">
        <v>204</v>
      </c>
      <c r="I20" s="83">
        <v>1962.883849</v>
      </c>
      <c r="J20" s="83">
        <f t="shared" si="0"/>
        <v>1962.883849</v>
      </c>
      <c r="K20" s="83">
        <v>103106.412201</v>
      </c>
      <c r="L20" s="83">
        <v>108187.64605</v>
      </c>
      <c r="N20" s="14" t="s">
        <v>122</v>
      </c>
      <c r="O20" s="87" t="s">
        <v>156</v>
      </c>
      <c r="P20" s="83">
        <v>3118.35</v>
      </c>
      <c r="Q20" s="83" t="s">
        <v>204</v>
      </c>
      <c r="R20" s="83">
        <v>3118.35</v>
      </c>
      <c r="S20" s="83" t="s">
        <v>204</v>
      </c>
      <c r="T20" s="83" t="s">
        <v>204</v>
      </c>
      <c r="U20" s="83" t="s">
        <v>204</v>
      </c>
      <c r="V20" s="83">
        <v>1962.883849</v>
      </c>
      <c r="W20" s="83" t="e">
        <f t="shared" si="1"/>
        <v>#VALUE!</v>
      </c>
      <c r="X20" s="83">
        <v>103106.412201</v>
      </c>
      <c r="Y20" s="83">
        <v>108187.64605</v>
      </c>
    </row>
    <row r="21" spans="1:25" ht="12.75">
      <c r="A21" s="14" t="s">
        <v>123</v>
      </c>
      <c r="B21" s="87" t="s">
        <v>157</v>
      </c>
      <c r="C21" s="83" t="s">
        <v>204</v>
      </c>
      <c r="D21" s="83" t="s">
        <v>204</v>
      </c>
      <c r="E21" s="83">
        <v>4277.24</v>
      </c>
      <c r="F21" s="83" t="s">
        <v>204</v>
      </c>
      <c r="G21" s="83" t="s">
        <v>204</v>
      </c>
      <c r="H21" s="83" t="s">
        <v>204</v>
      </c>
      <c r="I21" s="83">
        <v>43661.156888</v>
      </c>
      <c r="J21" s="83">
        <f t="shared" si="0"/>
        <v>43661.156888</v>
      </c>
      <c r="K21" s="83">
        <v>269080.949073</v>
      </c>
      <c r="L21" s="83">
        <v>317019.345961</v>
      </c>
      <c r="N21" s="14" t="s">
        <v>123</v>
      </c>
      <c r="O21" s="87" t="s">
        <v>157</v>
      </c>
      <c r="P21" s="83" t="s">
        <v>204</v>
      </c>
      <c r="Q21" s="83" t="s">
        <v>204</v>
      </c>
      <c r="R21" s="83">
        <v>4277.24</v>
      </c>
      <c r="S21" s="83" t="s">
        <v>204</v>
      </c>
      <c r="T21" s="83" t="s">
        <v>204</v>
      </c>
      <c r="U21" s="83" t="s">
        <v>204</v>
      </c>
      <c r="V21" s="83">
        <v>43661.156888</v>
      </c>
      <c r="W21" s="83" t="e">
        <f t="shared" si="1"/>
        <v>#VALUE!</v>
      </c>
      <c r="X21" s="83">
        <v>269080.949073</v>
      </c>
      <c r="Y21" s="83">
        <v>317019.345961</v>
      </c>
    </row>
    <row r="22" spans="1:25" ht="12.75">
      <c r="A22" s="14" t="s">
        <v>124</v>
      </c>
      <c r="B22" s="87" t="s">
        <v>152</v>
      </c>
      <c r="C22" s="83" t="s">
        <v>204</v>
      </c>
      <c r="D22" s="83" t="s">
        <v>204</v>
      </c>
      <c r="E22" s="83" t="s">
        <v>204</v>
      </c>
      <c r="F22" s="83" t="s">
        <v>204</v>
      </c>
      <c r="G22" s="83" t="s">
        <v>204</v>
      </c>
      <c r="H22" s="83" t="s">
        <v>204</v>
      </c>
      <c r="I22" s="83" t="s">
        <v>204</v>
      </c>
      <c r="J22" s="83">
        <f t="shared" si="0"/>
        <v>0</v>
      </c>
      <c r="K22" s="83">
        <v>351803.388670322</v>
      </c>
      <c r="L22" s="83">
        <v>351803.388670322</v>
      </c>
      <c r="N22" s="14" t="s">
        <v>124</v>
      </c>
      <c r="O22" s="87" t="s">
        <v>152</v>
      </c>
      <c r="P22" s="83" t="s">
        <v>204</v>
      </c>
      <c r="Q22" s="83" t="s">
        <v>204</v>
      </c>
      <c r="R22" s="83" t="s">
        <v>204</v>
      </c>
      <c r="S22" s="83" t="s">
        <v>204</v>
      </c>
      <c r="T22" s="83" t="s">
        <v>204</v>
      </c>
      <c r="U22" s="83" t="s">
        <v>204</v>
      </c>
      <c r="V22" s="83" t="s">
        <v>204</v>
      </c>
      <c r="W22" s="83" t="e">
        <f t="shared" si="1"/>
        <v>#VALUE!</v>
      </c>
      <c r="X22" s="83">
        <v>112921851.6954</v>
      </c>
      <c r="Y22" s="83">
        <v>112921851.6954</v>
      </c>
    </row>
    <row r="23" spans="1:25" ht="12.75">
      <c r="A23" s="14" t="s">
        <v>125</v>
      </c>
      <c r="B23" s="87" t="s">
        <v>158</v>
      </c>
      <c r="C23" s="83" t="s">
        <v>204</v>
      </c>
      <c r="D23" s="83" t="s">
        <v>204</v>
      </c>
      <c r="E23" s="83" t="s">
        <v>204</v>
      </c>
      <c r="F23" s="83" t="s">
        <v>204</v>
      </c>
      <c r="G23" s="83" t="s">
        <v>204</v>
      </c>
      <c r="H23" s="83" t="s">
        <v>204</v>
      </c>
      <c r="I23" s="83">
        <v>3216.174</v>
      </c>
      <c r="J23" s="83">
        <f t="shared" si="0"/>
        <v>3216.174</v>
      </c>
      <c r="K23" s="83">
        <v>33159.024</v>
      </c>
      <c r="L23" s="83">
        <v>36375.198</v>
      </c>
      <c r="N23" s="14" t="s">
        <v>125</v>
      </c>
      <c r="O23" s="87" t="s">
        <v>158</v>
      </c>
      <c r="P23" s="83" t="s">
        <v>204</v>
      </c>
      <c r="Q23" s="83" t="s">
        <v>204</v>
      </c>
      <c r="R23" s="83" t="s">
        <v>204</v>
      </c>
      <c r="S23" s="83" t="s">
        <v>204</v>
      </c>
      <c r="T23" s="83" t="s">
        <v>204</v>
      </c>
      <c r="U23" s="83" t="s">
        <v>204</v>
      </c>
      <c r="V23" s="83">
        <v>3216.174</v>
      </c>
      <c r="W23" s="83" t="e">
        <f t="shared" si="1"/>
        <v>#VALUE!</v>
      </c>
      <c r="X23" s="83">
        <v>33159.024</v>
      </c>
      <c r="Y23" s="83">
        <v>36375.198</v>
      </c>
    </row>
    <row r="24" spans="1:25" ht="12.75">
      <c r="A24" s="14" t="s">
        <v>126</v>
      </c>
      <c r="B24" s="87" t="s">
        <v>159</v>
      </c>
      <c r="C24" s="83">
        <v>89104</v>
      </c>
      <c r="D24" s="83">
        <v>969475</v>
      </c>
      <c r="E24" s="83">
        <v>1058579</v>
      </c>
      <c r="F24" s="83" t="s">
        <v>204</v>
      </c>
      <c r="G24" s="83">
        <v>411017</v>
      </c>
      <c r="H24" s="83" t="s">
        <v>204</v>
      </c>
      <c r="I24" s="83">
        <v>10820</v>
      </c>
      <c r="J24" s="83">
        <f t="shared" si="0"/>
        <v>421837</v>
      </c>
      <c r="K24" s="83">
        <v>1525176</v>
      </c>
      <c r="L24" s="83">
        <v>3005592</v>
      </c>
      <c r="N24" s="14" t="s">
        <v>126</v>
      </c>
      <c r="O24" s="87" t="s">
        <v>159</v>
      </c>
      <c r="P24" s="83">
        <v>89104</v>
      </c>
      <c r="Q24" s="83">
        <v>969475</v>
      </c>
      <c r="R24" s="83">
        <v>1058579</v>
      </c>
      <c r="S24" s="83" t="s">
        <v>204</v>
      </c>
      <c r="T24" s="83">
        <v>411017</v>
      </c>
      <c r="U24" s="83" t="s">
        <v>204</v>
      </c>
      <c r="V24" s="83">
        <v>10820</v>
      </c>
      <c r="W24" s="83" t="e">
        <f t="shared" si="1"/>
        <v>#VALUE!</v>
      </c>
      <c r="X24" s="83">
        <v>1525176</v>
      </c>
      <c r="Y24" s="83">
        <v>3005592</v>
      </c>
    </row>
    <row r="25" spans="1:25" ht="12.75">
      <c r="A25" s="14" t="s">
        <v>127</v>
      </c>
      <c r="B25" s="87" t="s">
        <v>139</v>
      </c>
      <c r="C25" s="83">
        <v>22184.103308</v>
      </c>
      <c r="D25" s="83">
        <v>22573.78668</v>
      </c>
      <c r="E25" s="83">
        <v>44757.889989</v>
      </c>
      <c r="F25" s="83" t="s">
        <v>204</v>
      </c>
      <c r="G25" s="83" t="s">
        <v>204</v>
      </c>
      <c r="H25" s="83"/>
      <c r="I25" s="83">
        <v>245217.506833</v>
      </c>
      <c r="J25" s="83">
        <f t="shared" si="0"/>
        <v>245217.506833</v>
      </c>
      <c r="K25" s="83">
        <v>1430663.620419</v>
      </c>
      <c r="L25" s="83">
        <v>1720639.01724</v>
      </c>
      <c r="N25" s="14" t="s">
        <v>127</v>
      </c>
      <c r="O25" s="87" t="s">
        <v>139</v>
      </c>
      <c r="P25" s="83">
        <v>22184.103308</v>
      </c>
      <c r="Q25" s="83">
        <v>22573.78668</v>
      </c>
      <c r="R25" s="83">
        <v>44757.889989</v>
      </c>
      <c r="S25" s="83" t="s">
        <v>204</v>
      </c>
      <c r="T25" s="83" t="s">
        <v>204</v>
      </c>
      <c r="U25" s="83"/>
      <c r="V25" s="83">
        <v>245217.506833</v>
      </c>
      <c r="W25" s="83" t="e">
        <f t="shared" si="1"/>
        <v>#VALUE!</v>
      </c>
      <c r="X25" s="83">
        <v>1430663.620419</v>
      </c>
      <c r="Y25" s="83">
        <v>1720639.01724</v>
      </c>
    </row>
    <row r="26" spans="1:25" ht="12.75">
      <c r="A26" s="14" t="s">
        <v>128</v>
      </c>
      <c r="B26" s="87" t="s">
        <v>160</v>
      </c>
      <c r="C26" s="83" t="s">
        <v>204</v>
      </c>
      <c r="D26" s="83" t="s">
        <v>204</v>
      </c>
      <c r="E26" s="83" t="s">
        <v>204</v>
      </c>
      <c r="F26" s="83" t="s">
        <v>204</v>
      </c>
      <c r="G26" s="83" t="s">
        <v>204</v>
      </c>
      <c r="H26" s="83" t="s">
        <v>204</v>
      </c>
      <c r="I26" s="83" t="s">
        <v>204</v>
      </c>
      <c r="J26" s="83">
        <f t="shared" si="0"/>
        <v>0</v>
      </c>
      <c r="K26" s="83" t="s">
        <v>204</v>
      </c>
      <c r="L26" s="83" t="s">
        <v>204</v>
      </c>
      <c r="N26" s="14" t="s">
        <v>128</v>
      </c>
      <c r="O26" s="87" t="s">
        <v>160</v>
      </c>
      <c r="P26" s="83" t="s">
        <v>204</v>
      </c>
      <c r="Q26" s="83" t="s">
        <v>204</v>
      </c>
      <c r="R26" s="83" t="s">
        <v>204</v>
      </c>
      <c r="S26" s="83" t="s">
        <v>204</v>
      </c>
      <c r="T26" s="83" t="s">
        <v>204</v>
      </c>
      <c r="U26" s="83" t="s">
        <v>204</v>
      </c>
      <c r="V26" s="83" t="s">
        <v>204</v>
      </c>
      <c r="W26" s="83" t="e">
        <f t="shared" si="1"/>
        <v>#VALUE!</v>
      </c>
      <c r="X26" s="83" t="s">
        <v>204</v>
      </c>
      <c r="Y26" s="83" t="s">
        <v>204</v>
      </c>
    </row>
    <row r="27" spans="1:25" ht="12.75">
      <c r="A27" s="14" t="s">
        <v>129</v>
      </c>
      <c r="B27" s="89" t="s">
        <v>161</v>
      </c>
      <c r="C27" s="83" t="s">
        <v>204</v>
      </c>
      <c r="D27" s="83" t="s">
        <v>204</v>
      </c>
      <c r="E27" s="83" t="s">
        <v>204</v>
      </c>
      <c r="F27" s="83" t="s">
        <v>204</v>
      </c>
      <c r="G27" s="83" t="s">
        <v>204</v>
      </c>
      <c r="H27" s="83" t="s">
        <v>204</v>
      </c>
      <c r="I27" s="83" t="s">
        <v>204</v>
      </c>
      <c r="J27" s="83">
        <f t="shared" si="0"/>
        <v>0</v>
      </c>
      <c r="K27" s="83" t="s">
        <v>204</v>
      </c>
      <c r="L27" s="83" t="s">
        <v>204</v>
      </c>
      <c r="N27" s="14" t="s">
        <v>129</v>
      </c>
      <c r="O27" s="89" t="s">
        <v>161</v>
      </c>
      <c r="P27" s="83" t="s">
        <v>204</v>
      </c>
      <c r="Q27" s="83" t="s">
        <v>204</v>
      </c>
      <c r="R27" s="83" t="s">
        <v>204</v>
      </c>
      <c r="S27" s="83" t="s">
        <v>204</v>
      </c>
      <c r="T27" s="83" t="s">
        <v>204</v>
      </c>
      <c r="U27" s="83" t="s">
        <v>204</v>
      </c>
      <c r="V27" s="83" t="s">
        <v>204</v>
      </c>
      <c r="W27" s="83" t="e">
        <f t="shared" si="1"/>
        <v>#VALUE!</v>
      </c>
      <c r="X27" s="83" t="s">
        <v>204</v>
      </c>
      <c r="Y27" s="83" t="s">
        <v>204</v>
      </c>
    </row>
    <row r="28" spans="1:25" ht="12.75">
      <c r="A28" s="14" t="s">
        <v>130</v>
      </c>
      <c r="B28" s="87" t="s">
        <v>162</v>
      </c>
      <c r="C28" s="83">
        <v>10201.9084378686</v>
      </c>
      <c r="D28" s="83" t="s">
        <v>204</v>
      </c>
      <c r="E28" s="83">
        <v>10201.9084378686</v>
      </c>
      <c r="F28" s="83" t="s">
        <v>204</v>
      </c>
      <c r="G28" s="83" t="s">
        <v>204</v>
      </c>
      <c r="H28" s="83" t="s">
        <v>204</v>
      </c>
      <c r="I28" s="83">
        <v>58123.4266109145</v>
      </c>
      <c r="J28" s="83">
        <f t="shared" si="0"/>
        <v>58123.4266109145</v>
      </c>
      <c r="K28" s="83">
        <v>570503.656052321</v>
      </c>
      <c r="L28" s="83">
        <v>638828.991101104</v>
      </c>
      <c r="N28" s="14" t="s">
        <v>130</v>
      </c>
      <c r="O28" s="87" t="s">
        <v>162</v>
      </c>
      <c r="P28" s="83">
        <v>47576.6</v>
      </c>
      <c r="Q28" s="83" t="s">
        <v>204</v>
      </c>
      <c r="R28" s="83">
        <v>47576.6</v>
      </c>
      <c r="S28" s="83" t="s">
        <v>204</v>
      </c>
      <c r="T28" s="83" t="s">
        <v>204</v>
      </c>
      <c r="U28" s="83" t="s">
        <v>204</v>
      </c>
      <c r="V28" s="83">
        <v>271058.6</v>
      </c>
      <c r="W28" s="83" t="e">
        <f t="shared" si="1"/>
        <v>#VALUE!</v>
      </c>
      <c r="X28" s="83">
        <v>2660543.8</v>
      </c>
      <c r="Y28" s="83">
        <v>2979179</v>
      </c>
    </row>
    <row r="29" spans="1:25" ht="12.75">
      <c r="A29" s="14" t="s">
        <v>131</v>
      </c>
      <c r="B29" s="89" t="s">
        <v>164</v>
      </c>
      <c r="C29" s="83">
        <v>2024</v>
      </c>
      <c r="D29" s="83" t="s">
        <v>204</v>
      </c>
      <c r="E29" s="83">
        <v>2024</v>
      </c>
      <c r="F29" s="83">
        <v>1505</v>
      </c>
      <c r="G29" s="83" t="s">
        <v>204</v>
      </c>
      <c r="H29" s="83" t="s">
        <v>204</v>
      </c>
      <c r="I29" s="83" t="s">
        <v>204</v>
      </c>
      <c r="J29" s="83">
        <f t="shared" si="0"/>
        <v>0</v>
      </c>
      <c r="K29" s="83">
        <v>164797</v>
      </c>
      <c r="L29" s="83">
        <v>168326</v>
      </c>
      <c r="N29" s="14" t="s">
        <v>131</v>
      </c>
      <c r="O29" s="89" t="s">
        <v>164</v>
      </c>
      <c r="P29" s="83">
        <v>2024</v>
      </c>
      <c r="Q29" s="83" t="s">
        <v>204</v>
      </c>
      <c r="R29" s="83">
        <v>2024</v>
      </c>
      <c r="S29" s="83">
        <v>1505</v>
      </c>
      <c r="T29" s="83" t="s">
        <v>204</v>
      </c>
      <c r="U29" s="83" t="s">
        <v>204</v>
      </c>
      <c r="V29" s="83" t="s">
        <v>204</v>
      </c>
      <c r="W29" s="83" t="e">
        <f t="shared" si="1"/>
        <v>#VALUE!</v>
      </c>
      <c r="X29" s="83">
        <v>164797</v>
      </c>
      <c r="Y29" s="83">
        <v>168326</v>
      </c>
    </row>
    <row r="30" spans="1:25" ht="12.75">
      <c r="A30" s="14" t="s">
        <v>132</v>
      </c>
      <c r="B30" s="89" t="s">
        <v>165</v>
      </c>
      <c r="C30" s="83">
        <v>8606.557</v>
      </c>
      <c r="D30" s="83" t="s">
        <v>204</v>
      </c>
      <c r="E30" s="83">
        <v>8606.557</v>
      </c>
      <c r="F30" s="83" t="s">
        <v>204</v>
      </c>
      <c r="G30" s="83" t="s">
        <v>204</v>
      </c>
      <c r="H30" s="83" t="s">
        <v>204</v>
      </c>
      <c r="I30" s="83">
        <v>37079.651</v>
      </c>
      <c r="J30" s="83">
        <f t="shared" si="0"/>
        <v>37079.651</v>
      </c>
      <c r="K30" s="83">
        <v>336670.654</v>
      </c>
      <c r="L30" s="83">
        <v>382356.862</v>
      </c>
      <c r="N30" s="14" t="s">
        <v>132</v>
      </c>
      <c r="O30" s="89" t="s">
        <v>165</v>
      </c>
      <c r="P30" s="83">
        <v>8606.557</v>
      </c>
      <c r="Q30" s="83" t="s">
        <v>204</v>
      </c>
      <c r="R30" s="83">
        <v>8606.557</v>
      </c>
      <c r="S30" s="83" t="s">
        <v>204</v>
      </c>
      <c r="T30" s="83" t="s">
        <v>204</v>
      </c>
      <c r="U30" s="83" t="s">
        <v>204</v>
      </c>
      <c r="V30" s="83">
        <v>37079.651</v>
      </c>
      <c r="W30" s="83" t="e">
        <f t="shared" si="1"/>
        <v>#VALUE!</v>
      </c>
      <c r="X30" s="83">
        <v>336670.654</v>
      </c>
      <c r="Y30" s="83">
        <v>382356.862</v>
      </c>
    </row>
    <row r="31" spans="1:25" ht="12.75">
      <c r="A31" s="14" t="s">
        <v>133</v>
      </c>
      <c r="B31" s="87" t="s">
        <v>148</v>
      </c>
      <c r="C31" s="83">
        <v>1060</v>
      </c>
      <c r="D31" s="83">
        <v>8134</v>
      </c>
      <c r="E31" s="83">
        <v>9194</v>
      </c>
      <c r="F31" s="83" t="s">
        <v>204</v>
      </c>
      <c r="G31" s="83" t="s">
        <v>204</v>
      </c>
      <c r="H31" s="83" t="s">
        <v>204</v>
      </c>
      <c r="I31" s="83" t="s">
        <v>204</v>
      </c>
      <c r="J31" s="83">
        <f t="shared" si="0"/>
        <v>0</v>
      </c>
      <c r="K31" s="83">
        <v>800501</v>
      </c>
      <c r="L31" s="83">
        <v>809695</v>
      </c>
      <c r="N31" s="14" t="s">
        <v>133</v>
      </c>
      <c r="O31" s="87" t="s">
        <v>148</v>
      </c>
      <c r="P31" s="83">
        <v>1060</v>
      </c>
      <c r="Q31" s="83">
        <v>8134</v>
      </c>
      <c r="R31" s="83">
        <v>9194</v>
      </c>
      <c r="S31" s="83" t="s">
        <v>204</v>
      </c>
      <c r="T31" s="83" t="s">
        <v>204</v>
      </c>
      <c r="U31" s="83" t="s">
        <v>204</v>
      </c>
      <c r="V31" s="83" t="s">
        <v>204</v>
      </c>
      <c r="W31" s="83" t="e">
        <f t="shared" si="1"/>
        <v>#VALUE!</v>
      </c>
      <c r="X31" s="83">
        <v>800501</v>
      </c>
      <c r="Y31" s="83">
        <v>809695</v>
      </c>
    </row>
    <row r="32" spans="1:25" ht="12.75">
      <c r="A32" s="14" t="s">
        <v>134</v>
      </c>
      <c r="B32" s="87" t="s">
        <v>163</v>
      </c>
      <c r="C32" s="83">
        <v>288549.654795803</v>
      </c>
      <c r="D32" s="83">
        <v>70642.4308616453</v>
      </c>
      <c r="E32" s="83">
        <v>359192.085657448</v>
      </c>
      <c r="F32" s="83">
        <v>2601.12337637009</v>
      </c>
      <c r="G32" s="83">
        <v>2157.81877754808</v>
      </c>
      <c r="H32" s="83">
        <v>39940.9057221984</v>
      </c>
      <c r="I32" s="83">
        <v>25364.9022896595</v>
      </c>
      <c r="J32" s="83">
        <f t="shared" si="0"/>
        <v>67463.62678940597</v>
      </c>
      <c r="K32" s="83">
        <v>908826.988337169</v>
      </c>
      <c r="L32" s="83">
        <v>1338083.82416039</v>
      </c>
      <c r="N32" s="14" t="s">
        <v>134</v>
      </c>
      <c r="O32" s="87" t="s">
        <v>163</v>
      </c>
      <c r="P32" s="83">
        <v>2959019</v>
      </c>
      <c r="Q32" s="83">
        <v>724424</v>
      </c>
      <c r="R32" s="83">
        <v>3683443</v>
      </c>
      <c r="S32" s="83">
        <v>26674</v>
      </c>
      <c r="T32" s="83">
        <v>22128</v>
      </c>
      <c r="U32" s="83">
        <v>409586</v>
      </c>
      <c r="V32" s="83">
        <v>260112</v>
      </c>
      <c r="W32" s="83">
        <f t="shared" si="1"/>
        <v>691826</v>
      </c>
      <c r="X32" s="83">
        <v>9319839</v>
      </c>
      <c r="Y32" s="83">
        <v>13721782</v>
      </c>
    </row>
    <row r="33" spans="1:25" ht="19.5" customHeight="1">
      <c r="A33" s="14" t="s">
        <v>166</v>
      </c>
      <c r="B33" s="84"/>
      <c r="C33" s="83"/>
      <c r="D33" s="83"/>
      <c r="E33" s="83"/>
      <c r="F33" s="83"/>
      <c r="G33" s="83"/>
      <c r="H33" s="83"/>
      <c r="I33" s="83"/>
      <c r="J33" s="83"/>
      <c r="K33" s="83"/>
      <c r="L33" s="83"/>
      <c r="N33" s="14" t="s">
        <v>166</v>
      </c>
      <c r="O33" s="84"/>
      <c r="P33" s="83"/>
      <c r="Q33" s="83"/>
      <c r="R33" s="83"/>
      <c r="S33" s="83"/>
      <c r="T33" s="83"/>
      <c r="U33" s="83"/>
      <c r="V33" s="83"/>
      <c r="W33" s="83"/>
      <c r="X33" s="83"/>
      <c r="Y33" s="83"/>
    </row>
    <row r="34" spans="1:25" ht="12.75">
      <c r="A34" s="14" t="s">
        <v>135</v>
      </c>
      <c r="B34" s="84" t="s">
        <v>169</v>
      </c>
      <c r="C34" s="83">
        <v>24767.6725225225</v>
      </c>
      <c r="D34" s="83" t="s">
        <v>204</v>
      </c>
      <c r="E34" s="83">
        <v>24767.6725225225</v>
      </c>
      <c r="F34" s="83" t="s">
        <v>204</v>
      </c>
      <c r="G34" s="83">
        <v>8267.10998498499</v>
      </c>
      <c r="H34" s="83"/>
      <c r="I34" s="83" t="s">
        <v>204</v>
      </c>
      <c r="J34" s="83">
        <f>IF(G34=":",0,G34)+IF(H34=":",0,H34)+IF(I34=":",0,I34)</f>
        <v>8267.10998498499</v>
      </c>
      <c r="K34" s="83">
        <v>20278.6559309309</v>
      </c>
      <c r="L34" s="83">
        <v>53313.4384384384</v>
      </c>
      <c r="N34" s="14" t="s">
        <v>135</v>
      </c>
      <c r="O34" s="84" t="s">
        <v>169</v>
      </c>
      <c r="P34" s="83">
        <v>3299053.98</v>
      </c>
      <c r="Q34" s="83" t="s">
        <v>204</v>
      </c>
      <c r="R34" s="83">
        <v>3299053.98</v>
      </c>
      <c r="S34" s="83" t="s">
        <v>204</v>
      </c>
      <c r="T34" s="83">
        <v>1101179.05</v>
      </c>
      <c r="U34" s="83"/>
      <c r="V34" s="83" t="s">
        <v>204</v>
      </c>
      <c r="W34" s="83" t="e">
        <f>T34+U34+V34</f>
        <v>#VALUE!</v>
      </c>
      <c r="X34" s="83">
        <v>2701116.97</v>
      </c>
      <c r="Y34" s="83">
        <v>7101350</v>
      </c>
    </row>
    <row r="35" spans="1:25" ht="12.75">
      <c r="A35" s="15" t="s">
        <v>136</v>
      </c>
      <c r="B35" s="90" t="s">
        <v>168</v>
      </c>
      <c r="C35" s="83">
        <v>23273.926198446</v>
      </c>
      <c r="D35" s="83">
        <v>58649.015409668</v>
      </c>
      <c r="E35" s="83">
        <v>81922.9416081139</v>
      </c>
      <c r="F35" s="83" t="s">
        <v>204</v>
      </c>
      <c r="G35" s="83">
        <v>59762.170421077</v>
      </c>
      <c r="H35" s="83"/>
      <c r="I35" s="83">
        <v>64955.8215976599</v>
      </c>
      <c r="J35" s="83">
        <f>IF(G35=":",0,G35)+IF(H35=":",0,H35)+IF(I35=":",0,I35)</f>
        <v>124717.9920187369</v>
      </c>
      <c r="K35" s="83">
        <v>1020093.88538745</v>
      </c>
      <c r="L35" s="83">
        <v>1226734.8190143</v>
      </c>
      <c r="N35" s="15" t="s">
        <v>136</v>
      </c>
      <c r="O35" s="90" t="s">
        <v>168</v>
      </c>
      <c r="P35" s="83">
        <v>231536</v>
      </c>
      <c r="Q35" s="83">
        <v>583458</v>
      </c>
      <c r="R35" s="83">
        <v>814994</v>
      </c>
      <c r="S35" s="83" t="s">
        <v>204</v>
      </c>
      <c r="T35" s="83">
        <v>594532</v>
      </c>
      <c r="U35" s="83"/>
      <c r="V35" s="83">
        <v>646200</v>
      </c>
      <c r="W35" s="83">
        <f>T35+U35+V35</f>
        <v>1240732</v>
      </c>
      <c r="X35" s="83">
        <v>10148200</v>
      </c>
      <c r="Y35" s="83">
        <v>12203926</v>
      </c>
    </row>
    <row r="36" spans="1:25" ht="12.75">
      <c r="A36" s="85" t="s">
        <v>137</v>
      </c>
      <c r="B36" s="89" t="s">
        <v>167</v>
      </c>
      <c r="C36" s="83" t="s">
        <v>204</v>
      </c>
      <c r="D36" s="83">
        <v>750981.595255125</v>
      </c>
      <c r="E36" s="83">
        <v>750981.595255125</v>
      </c>
      <c r="F36" s="83" t="s">
        <v>204</v>
      </c>
      <c r="G36" s="83">
        <v>103951.412725175</v>
      </c>
      <c r="H36" s="83"/>
      <c r="I36" s="83" t="s">
        <v>204</v>
      </c>
      <c r="J36" s="83">
        <f>IF(G36=":",0,G36)+IF(H36=":",0,H36)+IF(I36=":",0,I36)</f>
        <v>103951.412725175</v>
      </c>
      <c r="K36" s="83">
        <v>1456010.91489928</v>
      </c>
      <c r="L36" s="83">
        <v>2310943.92287958</v>
      </c>
      <c r="N36" s="85" t="s">
        <v>137</v>
      </c>
      <c r="O36" s="89" t="s">
        <v>167</v>
      </c>
      <c r="P36" s="83" t="s">
        <v>204</v>
      </c>
      <c r="Q36" s="83">
        <v>846281.159693</v>
      </c>
      <c r="R36" s="83">
        <v>846281.159693</v>
      </c>
      <c r="S36" s="83" t="s">
        <v>204</v>
      </c>
      <c r="T36" s="83">
        <v>117142.847</v>
      </c>
      <c r="U36" s="83"/>
      <c r="V36" s="83" t="s">
        <v>204</v>
      </c>
      <c r="W36" s="83" t="e">
        <f>T36+U36+V36</f>
        <v>#VALUE!</v>
      </c>
      <c r="X36" s="83">
        <v>1640778.7</v>
      </c>
      <c r="Y36" s="83">
        <v>2604202.706693</v>
      </c>
    </row>
    <row r="37" spans="9:22" ht="12.75">
      <c r="I37" s="91"/>
      <c r="V37" s="91"/>
    </row>
    <row r="38" spans="2:14" ht="12.75">
      <c r="B38" s="92"/>
      <c r="C38" s="92"/>
      <c r="D38" s="94"/>
      <c r="E38" s="94"/>
      <c r="G38" s="81"/>
      <c r="N38" s="82"/>
    </row>
    <row r="39" spans="2:14" ht="51" customHeight="1">
      <c r="B39" s="18" t="s">
        <v>138</v>
      </c>
      <c r="C39" s="65" t="s">
        <v>189</v>
      </c>
      <c r="D39" s="65" t="s">
        <v>190</v>
      </c>
      <c r="E39" s="17" t="s">
        <v>68</v>
      </c>
      <c r="F39" s="41" t="s">
        <v>197</v>
      </c>
      <c r="G39" s="65" t="s">
        <v>189</v>
      </c>
      <c r="H39" s="65" t="s">
        <v>190</v>
      </c>
      <c r="I39" s="17" t="s">
        <v>196</v>
      </c>
      <c r="K39" s="41" t="s">
        <v>198</v>
      </c>
      <c r="L39" s="65" t="s">
        <v>189</v>
      </c>
      <c r="M39" s="65" t="s">
        <v>190</v>
      </c>
      <c r="N39" s="82"/>
    </row>
    <row r="40" spans="2:14" ht="20.25" customHeight="1">
      <c r="B40" s="25" t="s">
        <v>194</v>
      </c>
      <c r="C40" s="26" t="s">
        <v>195</v>
      </c>
      <c r="D40" s="26" t="s">
        <v>193</v>
      </c>
      <c r="E40" s="26"/>
      <c r="G40" s="26" t="s">
        <v>195</v>
      </c>
      <c r="H40" s="26" t="s">
        <v>193</v>
      </c>
      <c r="I40" s="26"/>
      <c r="L40" s="26" t="s">
        <v>195</v>
      </c>
      <c r="M40" s="26" t="s">
        <v>193</v>
      </c>
      <c r="N40" s="82"/>
    </row>
    <row r="41" spans="2:14" ht="20.25" customHeight="1">
      <c r="B41" s="25"/>
      <c r="C41" s="26" t="s">
        <v>191</v>
      </c>
      <c r="D41" s="26" t="s">
        <v>192</v>
      </c>
      <c r="E41" s="26" t="s">
        <v>13</v>
      </c>
      <c r="G41" s="26" t="s">
        <v>191</v>
      </c>
      <c r="H41" s="26" t="s">
        <v>192</v>
      </c>
      <c r="I41" s="26" t="s">
        <v>13</v>
      </c>
      <c r="L41" s="26" t="s">
        <v>191</v>
      </c>
      <c r="M41" s="26" t="s">
        <v>192</v>
      </c>
      <c r="N41" s="82"/>
    </row>
    <row r="42" spans="1:14" ht="12.75">
      <c r="A42" s="13" t="s">
        <v>108</v>
      </c>
      <c r="B42" s="87" t="s">
        <v>140</v>
      </c>
      <c r="C42" s="83">
        <v>22.864408440079</v>
      </c>
      <c r="D42" s="83">
        <v>308.749699426613</v>
      </c>
      <c r="E42" s="83">
        <v>331.614107866693</v>
      </c>
      <c r="G42" s="82" t="e">
        <f aca="true" t="shared" si="2" ref="G42:G68">(R6+S6+T6+U6)/I42*100</f>
        <v>#VALUE!</v>
      </c>
      <c r="H42" s="82">
        <f aca="true" t="shared" si="3" ref="H42:H68">(V6+X6)/I42*100</f>
        <v>308.74969942661346</v>
      </c>
      <c r="I42" s="81">
        <v>460370.1</v>
      </c>
      <c r="L42" s="93" t="e">
        <f aca="true" t="shared" si="4" ref="L42:L68">C42-G42</f>
        <v>#VALUE!</v>
      </c>
      <c r="M42" s="93">
        <f aca="true" t="shared" si="5" ref="M42:M68">D42-H42</f>
        <v>-4.547473508864641E-13</v>
      </c>
      <c r="N42" s="82"/>
    </row>
    <row r="43" spans="1:14" ht="12.75">
      <c r="A43" s="14" t="s">
        <v>109</v>
      </c>
      <c r="B43" s="88" t="s">
        <v>141</v>
      </c>
      <c r="C43" s="83">
        <v>12.1720303908937</v>
      </c>
      <c r="D43" s="83">
        <v>166.182203212221</v>
      </c>
      <c r="E43" s="83">
        <v>178.354233603114</v>
      </c>
      <c r="G43" s="82" t="e">
        <f t="shared" si="2"/>
        <v>#VALUE!</v>
      </c>
      <c r="H43" s="82" t="e">
        <f t="shared" si="3"/>
        <v>#VALUE!</v>
      </c>
      <c r="I43" s="81">
        <v>109743.4</v>
      </c>
      <c r="L43" s="93" t="e">
        <f t="shared" si="4"/>
        <v>#VALUE!</v>
      </c>
      <c r="M43" s="93" t="e">
        <f t="shared" si="5"/>
        <v>#VALUE!</v>
      </c>
      <c r="N43" s="82"/>
    </row>
    <row r="44" spans="1:14" ht="12.75">
      <c r="A44" s="14" t="s">
        <v>110</v>
      </c>
      <c r="B44" s="88" t="s">
        <v>143</v>
      </c>
      <c r="C44" s="83">
        <v>8.27006847928661</v>
      </c>
      <c r="D44" s="83">
        <v>263.030760684811</v>
      </c>
      <c r="E44" s="83">
        <v>271.300829164098</v>
      </c>
      <c r="G44" s="82" t="e">
        <f t="shared" si="2"/>
        <v>#VALUE!</v>
      </c>
      <c r="H44" s="82" t="e">
        <f t="shared" si="3"/>
        <v>#VALUE!</v>
      </c>
      <c r="I44" s="81">
        <v>5409665</v>
      </c>
      <c r="L44" s="93" t="e">
        <f t="shared" si="4"/>
        <v>#VALUE!</v>
      </c>
      <c r="M44" s="93" t="e">
        <f t="shared" si="5"/>
        <v>#VALUE!</v>
      </c>
      <c r="N44" s="82"/>
    </row>
    <row r="45" spans="1:14" ht="12.75">
      <c r="A45" s="14" t="s">
        <v>111</v>
      </c>
      <c r="B45" s="87" t="s">
        <v>145</v>
      </c>
      <c r="C45" s="83">
        <v>63.843335690406</v>
      </c>
      <c r="D45" s="83">
        <v>30.4834830057624</v>
      </c>
      <c r="E45" s="83">
        <v>94.3268186961685</v>
      </c>
      <c r="G45" s="82" t="e">
        <f t="shared" si="2"/>
        <v>#VALUE!</v>
      </c>
      <c r="H45" s="82">
        <f t="shared" si="3"/>
        <v>30.48348300576244</v>
      </c>
      <c r="I45" s="81">
        <v>2253558</v>
      </c>
      <c r="L45" s="93" t="e">
        <f t="shared" si="4"/>
        <v>#VALUE!</v>
      </c>
      <c r="M45" s="93">
        <f t="shared" si="5"/>
        <v>-3.907985046680551E-14</v>
      </c>
      <c r="N45" s="82"/>
    </row>
    <row r="46" spans="1:14" ht="12.75">
      <c r="A46" s="14" t="s">
        <v>112</v>
      </c>
      <c r="B46" s="89" t="s">
        <v>144</v>
      </c>
      <c r="C46" s="83">
        <v>26.0814382033184</v>
      </c>
      <c r="D46" s="83">
        <v>309.59656299439</v>
      </c>
      <c r="E46" s="83">
        <v>335.678001197708</v>
      </c>
      <c r="G46" s="82" t="e">
        <f t="shared" si="2"/>
        <v>#VALUE!</v>
      </c>
      <c r="H46" s="82">
        <f t="shared" si="3"/>
        <v>309.59656299438984</v>
      </c>
      <c r="I46" s="81">
        <v>3356410</v>
      </c>
      <c r="L46" s="93" t="e">
        <f t="shared" si="4"/>
        <v>#VALUE!</v>
      </c>
      <c r="M46" s="93">
        <f t="shared" si="5"/>
        <v>0</v>
      </c>
      <c r="N46" s="82"/>
    </row>
    <row r="47" spans="1:14" ht="12.75">
      <c r="A47" s="14" t="s">
        <v>113</v>
      </c>
      <c r="B47" s="87" t="s">
        <v>146</v>
      </c>
      <c r="C47" s="83">
        <v>15.0380143112701</v>
      </c>
      <c r="D47" s="83">
        <v>351.183995435198</v>
      </c>
      <c r="E47" s="83">
        <v>366.222009746468</v>
      </c>
      <c r="G47" s="82" t="e">
        <f t="shared" si="2"/>
        <v>#VALUE!</v>
      </c>
      <c r="H47" s="82">
        <f t="shared" si="3"/>
        <v>351.18399543519837</v>
      </c>
      <c r="I47" s="81">
        <v>25937.6</v>
      </c>
      <c r="L47" s="93" t="e">
        <f t="shared" si="4"/>
        <v>#VALUE!</v>
      </c>
      <c r="M47" s="93">
        <f t="shared" si="5"/>
        <v>0</v>
      </c>
      <c r="N47" s="82"/>
    </row>
    <row r="48" spans="1:14" ht="12.75">
      <c r="A48" s="14" t="s">
        <v>114</v>
      </c>
      <c r="B48" s="89" t="s">
        <v>153</v>
      </c>
      <c r="C48" s="83">
        <v>30.295015988753</v>
      </c>
      <c r="D48" s="83">
        <v>155.602944589999</v>
      </c>
      <c r="E48" s="83">
        <v>185.897960578752</v>
      </c>
      <c r="G48" s="82" t="e">
        <f t="shared" si="2"/>
        <v>#VALUE!</v>
      </c>
      <c r="H48" s="82">
        <f t="shared" si="3"/>
        <v>155.6029445899994</v>
      </c>
      <c r="I48" s="81">
        <v>326986.1</v>
      </c>
      <c r="L48" s="93" t="e">
        <f t="shared" si="4"/>
        <v>#VALUE!</v>
      </c>
      <c r="M48" s="93">
        <f t="shared" si="5"/>
        <v>-3.979039320256561E-13</v>
      </c>
      <c r="N48" s="82"/>
    </row>
    <row r="49" spans="1:14" ht="12.75">
      <c r="A49" s="14" t="s">
        <v>115</v>
      </c>
      <c r="B49" s="87" t="s">
        <v>150</v>
      </c>
      <c r="C49" s="83" t="s">
        <v>204</v>
      </c>
      <c r="D49" s="83" t="s">
        <v>204</v>
      </c>
      <c r="E49" s="83" t="s">
        <v>204</v>
      </c>
      <c r="G49" s="82" t="e">
        <f t="shared" si="2"/>
        <v>#VALUE!</v>
      </c>
      <c r="H49" s="82" t="e">
        <f t="shared" si="3"/>
        <v>#VALUE!</v>
      </c>
      <c r="I49" s="81">
        <v>179727.3</v>
      </c>
      <c r="L49" s="93" t="e">
        <f t="shared" si="4"/>
        <v>#VALUE!</v>
      </c>
      <c r="M49" s="93" t="e">
        <f t="shared" si="5"/>
        <v>#VALUE!</v>
      </c>
      <c r="N49" s="82"/>
    </row>
    <row r="50" spans="1:14" ht="12.75">
      <c r="A50" s="14" t="s">
        <v>116</v>
      </c>
      <c r="B50" s="87" t="s">
        <v>147</v>
      </c>
      <c r="C50" s="83">
        <v>4.99144274277325</v>
      </c>
      <c r="D50" s="83">
        <v>356.699115874646</v>
      </c>
      <c r="E50" s="83">
        <v>361.69055861742</v>
      </c>
      <c r="G50" s="82" t="e">
        <f t="shared" si="2"/>
        <v>#VALUE!</v>
      </c>
      <c r="H50" s="82">
        <f t="shared" si="3"/>
        <v>356.69911587464634</v>
      </c>
      <c r="I50" s="81">
        <v>1204241</v>
      </c>
      <c r="L50" s="93" t="e">
        <f t="shared" si="4"/>
        <v>#VALUE!</v>
      </c>
      <c r="M50" s="93">
        <f t="shared" si="5"/>
        <v>0</v>
      </c>
      <c r="N50" s="82"/>
    </row>
    <row r="51" spans="1:14" ht="12.75">
      <c r="A51" s="14" t="s">
        <v>117</v>
      </c>
      <c r="B51" s="89" t="s">
        <v>149</v>
      </c>
      <c r="C51" s="83" t="s">
        <v>204</v>
      </c>
      <c r="D51" s="83">
        <v>429.691653319563</v>
      </c>
      <c r="E51" s="83">
        <v>429.691653319563</v>
      </c>
      <c r="G51" s="82" t="e">
        <f t="shared" si="2"/>
        <v>#VALUE!</v>
      </c>
      <c r="H51" s="82">
        <f t="shared" si="3"/>
        <v>429.6916533195633</v>
      </c>
      <c r="I51" s="81">
        <v>2360687</v>
      </c>
      <c r="L51" s="93" t="e">
        <f t="shared" si="4"/>
        <v>#VALUE!</v>
      </c>
      <c r="M51" s="93">
        <f t="shared" si="5"/>
        <v>0</v>
      </c>
      <c r="N51" s="82"/>
    </row>
    <row r="52" spans="1:14" ht="12.75">
      <c r="A52" s="14" t="s">
        <v>118</v>
      </c>
      <c r="B52" s="87" t="s">
        <v>151</v>
      </c>
      <c r="C52" s="83">
        <v>25.4950091728455</v>
      </c>
      <c r="D52" s="83">
        <v>270.268843256181</v>
      </c>
      <c r="E52" s="83">
        <v>295.763852294094</v>
      </c>
      <c r="G52" s="82" t="e">
        <f t="shared" si="2"/>
        <v>#VALUE!</v>
      </c>
      <c r="H52" s="82" t="e">
        <f t="shared" si="3"/>
        <v>#VALUE!</v>
      </c>
      <c r="I52" s="81">
        <v>385376.6</v>
      </c>
      <c r="L52" s="93" t="e">
        <f t="shared" si="4"/>
        <v>#VALUE!</v>
      </c>
      <c r="M52" s="93" t="e">
        <f t="shared" si="5"/>
        <v>#VALUE!</v>
      </c>
      <c r="N52" s="82"/>
    </row>
    <row r="53" spans="1:14" ht="12.75">
      <c r="A53" s="14" t="s">
        <v>119</v>
      </c>
      <c r="B53" s="87" t="s">
        <v>154</v>
      </c>
      <c r="C53" s="83">
        <v>7.3593649550378</v>
      </c>
      <c r="D53" s="83" t="s">
        <v>204</v>
      </c>
      <c r="E53" s="83">
        <v>398.589857707241</v>
      </c>
      <c r="G53" s="82" t="e">
        <f t="shared" si="2"/>
        <v>#VALUE!</v>
      </c>
      <c r="H53" s="82" t="e">
        <f t="shared" si="3"/>
        <v>#VALUE!</v>
      </c>
      <c r="I53" s="81">
        <v>1771565.9</v>
      </c>
      <c r="L53" s="93" t="e">
        <f t="shared" si="4"/>
        <v>#VALUE!</v>
      </c>
      <c r="M53" s="93" t="e">
        <f t="shared" si="5"/>
        <v>#VALUE!</v>
      </c>
      <c r="N53" s="82"/>
    </row>
    <row r="54" spans="1:14" ht="12.75">
      <c r="A54" s="14" t="s">
        <v>120</v>
      </c>
      <c r="B54" s="87" t="s">
        <v>142</v>
      </c>
      <c r="C54" s="83">
        <v>18.4823462311909</v>
      </c>
      <c r="D54" s="83">
        <v>265.497980571562</v>
      </c>
      <c r="E54" s="83">
        <v>283.980326802753</v>
      </c>
      <c r="G54" s="82" t="e">
        <f t="shared" si="2"/>
        <v>#VALUE!</v>
      </c>
      <c r="H54" s="82">
        <f t="shared" si="3"/>
        <v>265.49798057156187</v>
      </c>
      <c r="I54" s="81">
        <v>21432.5</v>
      </c>
      <c r="L54" s="93" t="e">
        <f t="shared" si="4"/>
        <v>#VALUE!</v>
      </c>
      <c r="M54" s="93">
        <f t="shared" si="5"/>
        <v>0</v>
      </c>
      <c r="N54" s="82"/>
    </row>
    <row r="55" spans="1:14" ht="12.75">
      <c r="A55" s="14" t="s">
        <v>121</v>
      </c>
      <c r="B55" s="87" t="s">
        <v>155</v>
      </c>
      <c r="C55" s="83">
        <v>13.0001955906322</v>
      </c>
      <c r="D55" s="83">
        <v>210.998840181865</v>
      </c>
      <c r="E55" s="83">
        <v>223.999035772497</v>
      </c>
      <c r="G55" s="82" t="e">
        <f t="shared" si="2"/>
        <v>#VALUE!</v>
      </c>
      <c r="H55" s="82">
        <f t="shared" si="3"/>
        <v>210.99884018186498</v>
      </c>
      <c r="I55" s="81">
        <v>29142.5</v>
      </c>
      <c r="L55" s="93" t="e">
        <f t="shared" si="4"/>
        <v>#VALUE!</v>
      </c>
      <c r="M55" s="93">
        <f t="shared" si="5"/>
        <v>0</v>
      </c>
      <c r="N55" s="82"/>
    </row>
    <row r="56" spans="1:14" ht="12.75">
      <c r="A56" s="14" t="s">
        <v>122</v>
      </c>
      <c r="B56" s="87" t="s">
        <v>156</v>
      </c>
      <c r="C56" s="83">
        <v>6.85485732374025</v>
      </c>
      <c r="D56" s="83">
        <v>230.96670788352</v>
      </c>
      <c r="E56" s="83">
        <v>237.82156520726</v>
      </c>
      <c r="G56" s="82" t="e">
        <f t="shared" si="2"/>
        <v>#VALUE!</v>
      </c>
      <c r="H56" s="82">
        <f t="shared" si="3"/>
        <v>230.9667078835201</v>
      </c>
      <c r="I56" s="81">
        <v>45491.1</v>
      </c>
      <c r="L56" s="93" t="e">
        <f t="shared" si="4"/>
        <v>#VALUE!</v>
      </c>
      <c r="M56" s="93">
        <f t="shared" si="5"/>
        <v>0</v>
      </c>
      <c r="N56" s="82"/>
    </row>
    <row r="57" spans="1:14" ht="12.75">
      <c r="A57" s="14" t="s">
        <v>123</v>
      </c>
      <c r="B57" s="87" t="s">
        <v>157</v>
      </c>
      <c r="C57" s="83">
        <v>7.12242998279856</v>
      </c>
      <c r="D57" s="83">
        <v>520.775956546789</v>
      </c>
      <c r="E57" s="83">
        <v>527.898386529588</v>
      </c>
      <c r="G57" s="82" t="e">
        <f t="shared" si="2"/>
        <v>#VALUE!</v>
      </c>
      <c r="H57" s="82">
        <f t="shared" si="3"/>
        <v>520.7759565467894</v>
      </c>
      <c r="I57" s="81">
        <v>60053.1</v>
      </c>
      <c r="L57" s="93" t="e">
        <f t="shared" si="4"/>
        <v>#VALUE!</v>
      </c>
      <c r="M57" s="93">
        <f t="shared" si="5"/>
        <v>0</v>
      </c>
      <c r="N57" s="82"/>
    </row>
    <row r="58" spans="1:14" ht="12.75">
      <c r="A58" s="14" t="s">
        <v>124</v>
      </c>
      <c r="B58" s="87" t="s">
        <v>152</v>
      </c>
      <c r="C58" s="83" t="s">
        <v>204</v>
      </c>
      <c r="D58" s="83">
        <v>260.486579418165</v>
      </c>
      <c r="E58" s="83">
        <v>260.486579418165</v>
      </c>
      <c r="G58" s="82" t="e">
        <f t="shared" si="2"/>
        <v>#VALUE!</v>
      </c>
      <c r="H58" s="82" t="e">
        <f t="shared" si="3"/>
        <v>#VALUE!</v>
      </c>
      <c r="I58" s="81">
        <v>43350353</v>
      </c>
      <c r="L58" s="93" t="e">
        <f t="shared" si="4"/>
        <v>#VALUE!</v>
      </c>
      <c r="M58" s="93" t="e">
        <f t="shared" si="5"/>
        <v>#VALUE!</v>
      </c>
      <c r="N58" s="82"/>
    </row>
    <row r="59" spans="1:14" ht="12.75">
      <c r="A59" s="14" t="s">
        <v>125</v>
      </c>
      <c r="B59" s="87" t="s">
        <v>158</v>
      </c>
      <c r="C59" s="83" t="s">
        <v>204</v>
      </c>
      <c r="D59" s="83">
        <v>288.981028647695</v>
      </c>
      <c r="E59" s="83">
        <v>288.981028647695</v>
      </c>
      <c r="G59" s="82" t="e">
        <f t="shared" si="2"/>
        <v>#VALUE!</v>
      </c>
      <c r="H59" s="82">
        <f t="shared" si="3"/>
        <v>288.9810286476953</v>
      </c>
      <c r="I59" s="81">
        <v>12587.4</v>
      </c>
      <c r="L59" s="93" t="e">
        <f t="shared" si="4"/>
        <v>#VALUE!</v>
      </c>
      <c r="M59" s="93">
        <f t="shared" si="5"/>
        <v>0</v>
      </c>
      <c r="N59" s="82"/>
    </row>
    <row r="60" spans="1:14" ht="12.75">
      <c r="A60" s="14" t="s">
        <v>126</v>
      </c>
      <c r="B60" s="87" t="s">
        <v>159</v>
      </c>
      <c r="C60" s="83">
        <v>189.873473327071</v>
      </c>
      <c r="D60" s="83">
        <v>198.452428787564</v>
      </c>
      <c r="E60" s="83">
        <v>388.325902114635</v>
      </c>
      <c r="G60" s="82" t="e">
        <f t="shared" si="2"/>
        <v>#VALUE!</v>
      </c>
      <c r="H60" s="82">
        <f t="shared" si="3"/>
        <v>198.4524287875636</v>
      </c>
      <c r="I60" s="81">
        <v>773987</v>
      </c>
      <c r="L60" s="93" t="e">
        <f t="shared" si="4"/>
        <v>#VALUE!</v>
      </c>
      <c r="M60" s="93">
        <f t="shared" si="5"/>
        <v>3.979039320256561E-13</v>
      </c>
      <c r="N60" s="82"/>
    </row>
    <row r="61" spans="1:14" ht="12.75">
      <c r="A61" s="14" t="s">
        <v>127</v>
      </c>
      <c r="B61" s="87" t="s">
        <v>139</v>
      </c>
      <c r="C61" s="83" t="s">
        <v>204</v>
      </c>
      <c r="D61" s="83">
        <v>434.885007379297</v>
      </c>
      <c r="E61" s="83">
        <v>446.499515712373</v>
      </c>
      <c r="G61" s="82" t="e">
        <f t="shared" si="2"/>
        <v>#VALUE!</v>
      </c>
      <c r="H61" s="82">
        <f t="shared" si="3"/>
        <v>434.8850073792971</v>
      </c>
      <c r="I61" s="81">
        <v>385361.9</v>
      </c>
      <c r="L61" s="93" t="e">
        <f t="shared" si="4"/>
        <v>#VALUE!</v>
      </c>
      <c r="M61" s="93">
        <f t="shared" si="5"/>
        <v>0</v>
      </c>
      <c r="N61" s="82"/>
    </row>
    <row r="62" spans="1:14" ht="12.75">
      <c r="A62" s="14" t="s">
        <v>128</v>
      </c>
      <c r="B62" s="87" t="s">
        <v>160</v>
      </c>
      <c r="C62" s="83" t="s">
        <v>204</v>
      </c>
      <c r="D62" s="83" t="s">
        <v>204</v>
      </c>
      <c r="E62" s="83" t="s">
        <v>204</v>
      </c>
      <c r="G62" s="82" t="e">
        <f t="shared" si="2"/>
        <v>#VALUE!</v>
      </c>
      <c r="H62" s="82" t="e">
        <f t="shared" si="3"/>
        <v>#VALUE!</v>
      </c>
      <c r="I62" s="81">
        <v>2121555</v>
      </c>
      <c r="L62" s="93" t="e">
        <f t="shared" si="4"/>
        <v>#VALUE!</v>
      </c>
      <c r="M62" s="93" t="e">
        <f t="shared" si="5"/>
        <v>#VALUE!</v>
      </c>
      <c r="N62" s="82"/>
    </row>
    <row r="63" spans="1:14" ht="12.75">
      <c r="A63" s="14" t="s">
        <v>129</v>
      </c>
      <c r="B63" s="89" t="s">
        <v>161</v>
      </c>
      <c r="C63" s="83" t="s">
        <v>204</v>
      </c>
      <c r="D63" s="83" t="s">
        <v>204</v>
      </c>
      <c r="E63" s="83" t="s">
        <v>204</v>
      </c>
      <c r="G63" s="82" t="e">
        <f t="shared" si="2"/>
        <v>#VALUE!</v>
      </c>
      <c r="H63" s="82" t="e">
        <f t="shared" si="3"/>
        <v>#VALUE!</v>
      </c>
      <c r="I63" s="81">
        <v>205184.1</v>
      </c>
      <c r="L63" s="93" t="e">
        <f t="shared" si="4"/>
        <v>#VALUE!</v>
      </c>
      <c r="M63" s="93" t="e">
        <f t="shared" si="5"/>
        <v>#VALUE!</v>
      </c>
      <c r="N63" s="82"/>
    </row>
    <row r="64" spans="1:14" ht="12.75">
      <c r="A64" s="14" t="s">
        <v>130</v>
      </c>
      <c r="B64" s="87" t="s">
        <v>162</v>
      </c>
      <c r="C64" s="83">
        <v>4.998967667775</v>
      </c>
      <c r="D64" s="83">
        <v>308.029275155677</v>
      </c>
      <c r="E64" s="83">
        <v>313.028242823452</v>
      </c>
      <c r="G64" s="82" t="e">
        <f t="shared" si="2"/>
        <v>#VALUE!</v>
      </c>
      <c r="H64" s="82">
        <f t="shared" si="3"/>
        <v>308.0292751556773</v>
      </c>
      <c r="I64" s="81">
        <v>951728.5</v>
      </c>
      <c r="L64" s="93" t="e">
        <f t="shared" si="4"/>
        <v>#VALUE!</v>
      </c>
      <c r="M64" s="93">
        <f t="shared" si="5"/>
        <v>0</v>
      </c>
      <c r="N64" s="82"/>
    </row>
    <row r="65" spans="1:14" ht="12.75">
      <c r="A65" s="14" t="s">
        <v>131</v>
      </c>
      <c r="B65" s="89" t="s">
        <v>164</v>
      </c>
      <c r="C65" s="83">
        <v>7.69472293328333</v>
      </c>
      <c r="D65" s="83">
        <v>359.327643875402</v>
      </c>
      <c r="E65" s="83">
        <v>367.022366808685</v>
      </c>
      <c r="G65" s="82" t="e">
        <f t="shared" si="2"/>
        <v>#VALUE!</v>
      </c>
      <c r="H65" s="82" t="e">
        <f t="shared" si="3"/>
        <v>#VALUE!</v>
      </c>
      <c r="I65" s="81">
        <v>45862.6</v>
      </c>
      <c r="L65" s="93" t="e">
        <f t="shared" si="4"/>
        <v>#VALUE!</v>
      </c>
      <c r="M65" s="93" t="e">
        <f t="shared" si="5"/>
        <v>#VALUE!</v>
      </c>
      <c r="N65" s="82"/>
    </row>
    <row r="66" spans="1:14" ht="12.75">
      <c r="A66" s="14" t="s">
        <v>132</v>
      </c>
      <c r="B66" s="89" t="s">
        <v>165</v>
      </c>
      <c r="C66" s="83">
        <v>9.63168626415255</v>
      </c>
      <c r="D66" s="83">
        <v>418.267801966724</v>
      </c>
      <c r="E66" s="83">
        <v>427.899488230877</v>
      </c>
      <c r="G66" s="82" t="e">
        <f t="shared" si="2"/>
        <v>#VALUE!</v>
      </c>
      <c r="H66" s="82">
        <f t="shared" si="3"/>
        <v>418.2678019667244</v>
      </c>
      <c r="I66" s="81">
        <v>89356.7</v>
      </c>
      <c r="L66" s="93" t="e">
        <f t="shared" si="4"/>
        <v>#VALUE!</v>
      </c>
      <c r="M66" s="93">
        <f t="shared" si="5"/>
        <v>0</v>
      </c>
      <c r="N66" s="82"/>
    </row>
    <row r="67" spans="1:14" ht="12.75">
      <c r="A67" s="14" t="s">
        <v>133</v>
      </c>
      <c r="B67" s="87" t="s">
        <v>148</v>
      </c>
      <c r="C67" s="83">
        <v>3.93417088867589</v>
      </c>
      <c r="D67" s="83">
        <v>342.539452964535</v>
      </c>
      <c r="E67" s="83">
        <v>346.473623853211</v>
      </c>
      <c r="G67" s="82" t="e">
        <f t="shared" si="2"/>
        <v>#VALUE!</v>
      </c>
      <c r="H67" s="82" t="e">
        <f t="shared" si="3"/>
        <v>#VALUE!</v>
      </c>
      <c r="I67" s="81">
        <v>233696</v>
      </c>
      <c r="L67" s="93" t="e">
        <f t="shared" si="4"/>
        <v>#VALUE!</v>
      </c>
      <c r="M67" s="93" t="e">
        <f t="shared" si="5"/>
        <v>#VALUE!</v>
      </c>
      <c r="N67" s="82"/>
    </row>
    <row r="68" spans="1:14" ht="12.75">
      <c r="A68" s="14" t="s">
        <v>134</v>
      </c>
      <c r="B68" s="87" t="s">
        <v>163</v>
      </c>
      <c r="C68" s="83">
        <v>85.7822805762518</v>
      </c>
      <c r="D68" s="83">
        <v>198.412258875059</v>
      </c>
      <c r="E68" s="83">
        <v>284.194539451311</v>
      </c>
      <c r="G68" s="82">
        <f t="shared" si="2"/>
        <v>85.7822805762518</v>
      </c>
      <c r="H68" s="82">
        <f t="shared" si="3"/>
        <v>198.41225887505885</v>
      </c>
      <c r="I68" s="81">
        <v>4828306</v>
      </c>
      <c r="L68" s="93">
        <f t="shared" si="4"/>
        <v>0</v>
      </c>
      <c r="M68" s="93">
        <f t="shared" si="5"/>
        <v>0</v>
      </c>
      <c r="N68" s="82"/>
    </row>
    <row r="69" spans="1:14" ht="19.5" customHeight="1">
      <c r="A69" s="14" t="s">
        <v>166</v>
      </c>
      <c r="B69" s="84"/>
      <c r="C69" s="83"/>
      <c r="D69" s="83"/>
      <c r="E69" s="83"/>
      <c r="I69" s="81"/>
      <c r="L69" s="93"/>
      <c r="M69" s="93"/>
      <c r="N69" s="82"/>
    </row>
    <row r="70" spans="1:14" ht="12.75">
      <c r="A70" s="14" t="s">
        <v>135</v>
      </c>
      <c r="B70" s="84" t="s">
        <v>169</v>
      </c>
      <c r="C70" s="83">
        <v>154.932949274892</v>
      </c>
      <c r="D70" s="83">
        <v>95.1067854009907</v>
      </c>
      <c r="E70" s="83">
        <v>250.039734675883</v>
      </c>
      <c r="G70" s="82" t="e">
        <f>(R34+S34+T34+U34)/I70*100</f>
        <v>#VALUE!</v>
      </c>
      <c r="H70" s="82" t="e">
        <f>(V34+X34)/I70*100</f>
        <v>#VALUE!</v>
      </c>
      <c r="I70" s="81">
        <v>2840088.6</v>
      </c>
      <c r="L70" s="93" t="e">
        <f aca="true" t="shared" si="6" ref="L70:M72">C70-G70</f>
        <v>#VALUE!</v>
      </c>
      <c r="M70" s="93" t="e">
        <f t="shared" si="6"/>
        <v>#VALUE!</v>
      </c>
      <c r="N70" s="82"/>
    </row>
    <row r="71" spans="1:14" ht="12.75">
      <c r="A71" s="15" t="s">
        <v>136</v>
      </c>
      <c r="B71" s="90" t="s">
        <v>168</v>
      </c>
      <c r="C71" s="83">
        <v>39.6613860828949</v>
      </c>
      <c r="D71" s="83">
        <v>303.733926109345</v>
      </c>
      <c r="E71" s="83">
        <v>343.395312192239</v>
      </c>
      <c r="G71" s="82" t="e">
        <f>(R35+S35+T35+U35)/I71*100</f>
        <v>#VALUE!</v>
      </c>
      <c r="H71" s="82">
        <f>(V35+X35)/I71*100</f>
        <v>303.7339261093447</v>
      </c>
      <c r="I71" s="81">
        <v>3553900</v>
      </c>
      <c r="L71" s="93" t="e">
        <f t="shared" si="6"/>
        <v>#VALUE!</v>
      </c>
      <c r="M71" s="93">
        <f t="shared" si="6"/>
        <v>0</v>
      </c>
      <c r="N71" s="82"/>
    </row>
    <row r="72" spans="1:14" ht="12.75">
      <c r="A72" s="85" t="s">
        <v>137</v>
      </c>
      <c r="B72" s="89" t="s">
        <v>167</v>
      </c>
      <c r="C72" s="83">
        <v>133.880701939429</v>
      </c>
      <c r="D72" s="83">
        <v>228.008231637581</v>
      </c>
      <c r="E72" s="83">
        <v>361.88893357701</v>
      </c>
      <c r="G72" s="82" t="e">
        <f>(R36+S36+T36+U36)/I72*100</f>
        <v>#VALUE!</v>
      </c>
      <c r="H72" s="82" t="e">
        <f>(V36+X36)/I72*100</f>
        <v>#VALUE!</v>
      </c>
      <c r="I72" s="81">
        <v>719613.8</v>
      </c>
      <c r="L72" s="93" t="e">
        <f t="shared" si="6"/>
        <v>#VALUE!</v>
      </c>
      <c r="M72" s="93" t="e">
        <f t="shared" si="6"/>
        <v>#VALUE!</v>
      </c>
      <c r="N72" s="82"/>
    </row>
    <row r="73" spans="7:14" ht="12.75">
      <c r="G73" s="81"/>
      <c r="N73" s="82"/>
    </row>
    <row r="74" spans="7:14" ht="12.75">
      <c r="G74" s="81"/>
      <c r="N74" s="82"/>
    </row>
    <row r="75" spans="7:14" ht="12.75">
      <c r="G75" s="81"/>
      <c r="N75" s="82"/>
    </row>
    <row r="76" spans="7:14" ht="12.75">
      <c r="G76" s="81"/>
      <c r="N76" s="82"/>
    </row>
    <row r="77" spans="7:14" ht="12.75">
      <c r="G77" s="81"/>
      <c r="N77" s="82"/>
    </row>
    <row r="78" spans="7:14" ht="12.75">
      <c r="G78" s="81"/>
      <c r="N78" s="82"/>
    </row>
    <row r="79" spans="7:14" ht="12.75">
      <c r="G79" s="81"/>
      <c r="N79" s="82"/>
    </row>
  </sheetData>
  <mergeCells count="4">
    <mergeCell ref="B2:L2"/>
    <mergeCell ref="G3:J3"/>
    <mergeCell ref="O2:Y2"/>
    <mergeCell ref="T3:W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4"/>
  <sheetViews>
    <sheetView workbookViewId="0" topLeftCell="A1">
      <selection activeCell="N59" sqref="N59"/>
    </sheetView>
  </sheetViews>
  <sheetFormatPr defaultColWidth="13.33203125" defaultRowHeight="12.75"/>
  <cols>
    <col min="1" max="1" width="34.66015625" style="1" bestFit="1" customWidth="1"/>
    <col min="2" max="2" width="5.83203125" style="1" bestFit="1" customWidth="1"/>
    <col min="3" max="3" width="10.33203125" style="1" bestFit="1" customWidth="1"/>
    <col min="4" max="4" width="13.83203125" style="1" bestFit="1" customWidth="1"/>
    <col min="5" max="5" width="10" style="1" bestFit="1" customWidth="1"/>
    <col min="6" max="6" width="13" style="1" bestFit="1" customWidth="1"/>
    <col min="7" max="7" width="5" style="1" bestFit="1" customWidth="1"/>
    <col min="8" max="16384" width="13.33203125" style="12" customWidth="1"/>
  </cols>
  <sheetData>
    <row r="1" spans="1:7" ht="12.75">
      <c r="A1" s="4" t="s">
        <v>21</v>
      </c>
      <c r="B1" s="4" t="s">
        <v>22</v>
      </c>
      <c r="C1" s="4" t="s">
        <v>23</v>
      </c>
      <c r="D1" s="5" t="s">
        <v>24</v>
      </c>
      <c r="E1" s="4"/>
      <c r="F1" s="4" t="s">
        <v>25</v>
      </c>
      <c r="G1" s="6" t="s">
        <v>66</v>
      </c>
    </row>
    <row r="2" spans="1:7" ht="12.75">
      <c r="A2" s="4" t="s">
        <v>39</v>
      </c>
      <c r="B2" s="4" t="s">
        <v>27</v>
      </c>
      <c r="C2" s="6" t="s">
        <v>28</v>
      </c>
      <c r="D2" s="6" t="s">
        <v>74</v>
      </c>
      <c r="E2" s="4"/>
      <c r="F2" s="4" t="s">
        <v>29</v>
      </c>
      <c r="G2" s="7" t="s">
        <v>67</v>
      </c>
    </row>
    <row r="3" spans="1:7" ht="12.75">
      <c r="A3" s="4" t="s">
        <v>75</v>
      </c>
      <c r="B3" s="4" t="s">
        <v>27</v>
      </c>
      <c r="C3" s="6" t="s">
        <v>38</v>
      </c>
      <c r="D3" s="7"/>
      <c r="E3" s="4"/>
      <c r="F3" s="4"/>
      <c r="G3" s="4"/>
    </row>
    <row r="4" spans="1:7" ht="12.75">
      <c r="A4" s="4" t="s">
        <v>76</v>
      </c>
      <c r="B4" s="4" t="s">
        <v>27</v>
      </c>
      <c r="C4" s="6" t="s">
        <v>38</v>
      </c>
      <c r="D4" s="7"/>
      <c r="E4" s="4"/>
      <c r="F4" s="4"/>
      <c r="G4" s="4"/>
    </row>
    <row r="5" spans="1:7" ht="12.75">
      <c r="A5" s="4" t="s">
        <v>31</v>
      </c>
      <c r="B5" s="4" t="s">
        <v>27</v>
      </c>
      <c r="C5" s="6" t="s">
        <v>38</v>
      </c>
      <c r="D5" s="6" t="s">
        <v>91</v>
      </c>
      <c r="E5" s="4"/>
      <c r="F5" s="4"/>
      <c r="G5" s="4"/>
    </row>
    <row r="6" spans="1:7" ht="12.75">
      <c r="A6" s="4" t="s">
        <v>77</v>
      </c>
      <c r="B6" s="4" t="s">
        <v>27</v>
      </c>
      <c r="C6" s="6" t="s">
        <v>38</v>
      </c>
      <c r="D6" s="7"/>
      <c r="E6" s="4"/>
      <c r="F6" s="4"/>
      <c r="G6" s="4"/>
    </row>
    <row r="7" spans="1:7" ht="12.75">
      <c r="A7" s="4" t="s">
        <v>36</v>
      </c>
      <c r="B7" s="4" t="s">
        <v>27</v>
      </c>
      <c r="C7" s="6" t="s">
        <v>35</v>
      </c>
      <c r="D7" s="6">
        <v>22</v>
      </c>
      <c r="E7" s="4"/>
      <c r="F7" s="4"/>
      <c r="G7" s="4"/>
    </row>
    <row r="8" spans="1:7" ht="12.75">
      <c r="A8" s="4" t="s">
        <v>37</v>
      </c>
      <c r="B8" s="4" t="s">
        <v>27</v>
      </c>
      <c r="C8" s="6" t="s">
        <v>28</v>
      </c>
      <c r="D8" s="6" t="s">
        <v>69</v>
      </c>
      <c r="E8" s="4"/>
      <c r="F8" s="4"/>
      <c r="G8" s="4"/>
    </row>
    <row r="9" spans="1:7" ht="12.75">
      <c r="A9" s="8" t="s">
        <v>78</v>
      </c>
      <c r="B9" s="4" t="s">
        <v>27</v>
      </c>
      <c r="C9" s="6" t="s">
        <v>38</v>
      </c>
      <c r="D9" s="7"/>
      <c r="E9" s="4"/>
      <c r="F9" s="4"/>
      <c r="G9" s="4"/>
    </row>
    <row r="10" spans="1:7" ht="12.75">
      <c r="A10" s="8" t="s">
        <v>79</v>
      </c>
      <c r="B10" s="4" t="s">
        <v>27</v>
      </c>
      <c r="C10" s="6" t="s">
        <v>38</v>
      </c>
      <c r="D10" s="7"/>
      <c r="E10" s="4"/>
      <c r="F10" s="4"/>
      <c r="G10" s="4"/>
    </row>
    <row r="11" spans="1:7" ht="12.75">
      <c r="A11" s="4" t="s">
        <v>80</v>
      </c>
      <c r="B11" s="4" t="s">
        <v>27</v>
      </c>
      <c r="C11" s="6" t="s">
        <v>38</v>
      </c>
      <c r="D11" s="7"/>
      <c r="E11" s="4"/>
      <c r="F11" s="4"/>
      <c r="G11" s="4"/>
    </row>
    <row r="12" spans="1:7" ht="12.75">
      <c r="A12" s="4" t="s">
        <v>26</v>
      </c>
      <c r="B12" s="4" t="s">
        <v>27</v>
      </c>
      <c r="C12" s="6" t="s">
        <v>28</v>
      </c>
      <c r="D12" s="6" t="s">
        <v>72</v>
      </c>
      <c r="E12" s="4"/>
      <c r="F12" s="4"/>
      <c r="G12" s="4"/>
    </row>
    <row r="13" spans="1:7" ht="12.75">
      <c r="A13" s="4" t="s">
        <v>12</v>
      </c>
      <c r="B13" s="4" t="s">
        <v>27</v>
      </c>
      <c r="C13" s="6" t="s">
        <v>33</v>
      </c>
      <c r="D13" s="6">
        <v>3</v>
      </c>
      <c r="E13" s="4"/>
      <c r="F13" s="4"/>
      <c r="G13" s="4"/>
    </row>
    <row r="14" spans="1:7" ht="12.75">
      <c r="A14" s="4" t="s">
        <v>81</v>
      </c>
      <c r="B14" s="4" t="s">
        <v>27</v>
      </c>
      <c r="C14" s="6" t="s">
        <v>38</v>
      </c>
      <c r="D14" s="7"/>
      <c r="E14" s="4"/>
      <c r="F14" s="4"/>
      <c r="G14" s="4"/>
    </row>
    <row r="15" spans="1:7" ht="12.75">
      <c r="A15" s="4" t="s">
        <v>99</v>
      </c>
      <c r="B15" s="4" t="s">
        <v>27</v>
      </c>
      <c r="C15" s="6" t="s">
        <v>35</v>
      </c>
      <c r="D15" s="6">
        <v>23</v>
      </c>
      <c r="E15" s="4"/>
      <c r="F15" s="4"/>
      <c r="G15" s="4"/>
    </row>
    <row r="16" spans="1:7" ht="12.75">
      <c r="A16" s="4" t="s">
        <v>7</v>
      </c>
      <c r="B16" s="4" t="s">
        <v>27</v>
      </c>
      <c r="C16" s="6" t="s">
        <v>38</v>
      </c>
      <c r="D16" s="7"/>
      <c r="E16" s="4"/>
      <c r="F16" s="4"/>
      <c r="G16" s="4"/>
    </row>
    <row r="17" spans="1:7" ht="12.75">
      <c r="A17" s="4" t="s">
        <v>82</v>
      </c>
      <c r="B17" s="4" t="s">
        <v>27</v>
      </c>
      <c r="C17" s="6" t="s">
        <v>38</v>
      </c>
      <c r="D17" s="7"/>
      <c r="E17" s="4"/>
      <c r="F17" s="4"/>
      <c r="G17" s="4"/>
    </row>
    <row r="18" spans="1:7" ht="12.75">
      <c r="A18" s="4" t="s">
        <v>83</v>
      </c>
      <c r="B18" s="4" t="s">
        <v>27</v>
      </c>
      <c r="C18" s="6" t="s">
        <v>38</v>
      </c>
      <c r="D18" s="7"/>
      <c r="E18" s="4"/>
      <c r="F18" s="4"/>
      <c r="G18" s="5"/>
    </row>
    <row r="19" spans="1:7" ht="12.75">
      <c r="A19" s="4" t="s">
        <v>30</v>
      </c>
      <c r="B19" s="4" t="s">
        <v>27</v>
      </c>
      <c r="C19" s="6" t="s">
        <v>28</v>
      </c>
      <c r="D19" s="6" t="s">
        <v>57</v>
      </c>
      <c r="E19" s="4"/>
      <c r="F19" s="4"/>
      <c r="G19" s="5"/>
    </row>
    <row r="20" spans="1:7" ht="12.75">
      <c r="A20" s="4" t="s">
        <v>34</v>
      </c>
      <c r="B20" s="4" t="s">
        <v>27</v>
      </c>
      <c r="C20" s="6" t="s">
        <v>35</v>
      </c>
      <c r="D20" s="6">
        <v>21</v>
      </c>
      <c r="E20" s="4"/>
      <c r="F20" s="4"/>
      <c r="G20" s="5"/>
    </row>
    <row r="21" spans="1:7" ht="12.75">
      <c r="A21" s="4" t="s">
        <v>11</v>
      </c>
      <c r="B21" s="4" t="s">
        <v>27</v>
      </c>
      <c r="C21" s="6" t="s">
        <v>33</v>
      </c>
      <c r="D21" s="6">
        <v>2</v>
      </c>
      <c r="E21" s="4"/>
      <c r="F21" s="4"/>
      <c r="G21" s="5"/>
    </row>
    <row r="22" spans="1:7" ht="12.75">
      <c r="A22" s="4" t="s">
        <v>70</v>
      </c>
      <c r="B22" s="4" t="s">
        <v>27</v>
      </c>
      <c r="C22" s="6" t="s">
        <v>28</v>
      </c>
      <c r="D22" s="6" t="s">
        <v>60</v>
      </c>
      <c r="E22" s="4"/>
      <c r="F22" s="4"/>
      <c r="G22" s="5"/>
    </row>
    <row r="23" spans="1:7" ht="12.75">
      <c r="A23" s="4" t="s">
        <v>32</v>
      </c>
      <c r="B23" s="4" t="s">
        <v>27</v>
      </c>
      <c r="C23" s="6" t="s">
        <v>28</v>
      </c>
      <c r="D23" s="6" t="s">
        <v>58</v>
      </c>
      <c r="E23" s="4"/>
      <c r="F23" s="4"/>
      <c r="G23" s="5"/>
    </row>
    <row r="24" spans="1:7" ht="12.75">
      <c r="A24" s="4" t="s">
        <v>40</v>
      </c>
      <c r="B24" s="4" t="s">
        <v>27</v>
      </c>
      <c r="C24" s="6" t="s">
        <v>28</v>
      </c>
      <c r="D24" s="6" t="s">
        <v>59</v>
      </c>
      <c r="E24" s="4"/>
      <c r="F24" s="4"/>
      <c r="G24" s="5"/>
    </row>
    <row r="25" spans="1:7" ht="12.75">
      <c r="A25" s="4" t="s">
        <v>84</v>
      </c>
      <c r="B25" s="4" t="s">
        <v>27</v>
      </c>
      <c r="C25" s="6" t="s">
        <v>38</v>
      </c>
      <c r="D25" s="7"/>
      <c r="E25" s="4"/>
      <c r="F25" s="4"/>
      <c r="G25" s="5"/>
    </row>
    <row r="26" spans="1:7" ht="12.75">
      <c r="A26" s="8" t="s">
        <v>85</v>
      </c>
      <c r="B26" s="4" t="s">
        <v>42</v>
      </c>
      <c r="C26" s="6" t="s">
        <v>38</v>
      </c>
      <c r="D26" s="6"/>
      <c r="E26" s="4"/>
      <c r="F26" s="4"/>
      <c r="G26" s="5"/>
    </row>
    <row r="27" spans="1:7" ht="12.75">
      <c r="A27" s="4" t="s">
        <v>55</v>
      </c>
      <c r="B27" s="4" t="s">
        <v>42</v>
      </c>
      <c r="C27" s="6" t="s">
        <v>28</v>
      </c>
      <c r="D27" s="6" t="s">
        <v>98</v>
      </c>
      <c r="E27" s="4"/>
      <c r="F27" s="4"/>
      <c r="G27" s="4"/>
    </row>
    <row r="28" spans="1:7" ht="12.75">
      <c r="A28" s="4" t="s">
        <v>49</v>
      </c>
      <c r="B28" s="4" t="s">
        <v>42</v>
      </c>
      <c r="C28" s="6" t="s">
        <v>38</v>
      </c>
      <c r="D28" s="6" t="s">
        <v>91</v>
      </c>
      <c r="E28" s="4"/>
      <c r="F28" s="4"/>
      <c r="G28" s="4"/>
    </row>
    <row r="29" spans="1:7" ht="12.75">
      <c r="A29" s="8" t="s">
        <v>71</v>
      </c>
      <c r="B29" s="4" t="s">
        <v>42</v>
      </c>
      <c r="C29" s="6" t="s">
        <v>28</v>
      </c>
      <c r="D29" s="6" t="s">
        <v>95</v>
      </c>
      <c r="E29" s="4"/>
      <c r="F29" s="4"/>
      <c r="G29" s="4"/>
    </row>
    <row r="30" spans="1:7" ht="12.75">
      <c r="A30" s="4" t="s">
        <v>54</v>
      </c>
      <c r="B30" s="4" t="s">
        <v>42</v>
      </c>
      <c r="C30" s="6" t="s">
        <v>38</v>
      </c>
      <c r="D30" s="6" t="s">
        <v>91</v>
      </c>
      <c r="E30" s="4"/>
      <c r="F30" s="4"/>
      <c r="G30" s="4"/>
    </row>
    <row r="31" spans="1:7" ht="12.75">
      <c r="A31" s="4" t="s">
        <v>44</v>
      </c>
      <c r="B31" s="4" t="s">
        <v>42</v>
      </c>
      <c r="C31" s="6" t="s">
        <v>73</v>
      </c>
      <c r="D31" s="6" t="s">
        <v>43</v>
      </c>
      <c r="E31" s="6">
        <v>2</v>
      </c>
      <c r="F31" s="6" t="s">
        <v>28</v>
      </c>
      <c r="G31" s="6" t="s">
        <v>97</v>
      </c>
    </row>
    <row r="32" spans="1:7" ht="12.75">
      <c r="A32" s="8" t="s">
        <v>86</v>
      </c>
      <c r="B32" s="4" t="s">
        <v>42</v>
      </c>
      <c r="C32" s="6" t="s">
        <v>38</v>
      </c>
      <c r="D32" s="6"/>
      <c r="E32" s="4"/>
      <c r="F32" s="4"/>
      <c r="G32" s="4"/>
    </row>
    <row r="33" spans="1:7" ht="12.75">
      <c r="A33" s="4" t="s">
        <v>50</v>
      </c>
      <c r="B33" s="4" t="s">
        <v>42</v>
      </c>
      <c r="C33" s="6" t="s">
        <v>28</v>
      </c>
      <c r="D33" s="6" t="s">
        <v>62</v>
      </c>
      <c r="E33" s="4"/>
      <c r="F33" s="4"/>
      <c r="G33" s="4"/>
    </row>
    <row r="34" spans="1:7" ht="12.75">
      <c r="A34" s="4" t="s">
        <v>9</v>
      </c>
      <c r="B34" s="4" t="s">
        <v>42</v>
      </c>
      <c r="C34" s="6" t="s">
        <v>28</v>
      </c>
      <c r="D34" s="6" t="s">
        <v>65</v>
      </c>
      <c r="E34" s="4"/>
      <c r="F34" s="4"/>
      <c r="G34" s="4"/>
    </row>
    <row r="35" spans="1:7" ht="12.75">
      <c r="A35" s="9" t="s">
        <v>87</v>
      </c>
      <c r="B35" s="4" t="s">
        <v>42</v>
      </c>
      <c r="C35" s="6" t="s">
        <v>38</v>
      </c>
      <c r="D35" s="6"/>
      <c r="E35" s="4"/>
      <c r="F35" s="4"/>
      <c r="G35" s="4"/>
    </row>
    <row r="36" spans="1:7" ht="12.75">
      <c r="A36" s="9" t="s">
        <v>88</v>
      </c>
      <c r="B36" s="4" t="s">
        <v>42</v>
      </c>
      <c r="C36" s="6" t="s">
        <v>38</v>
      </c>
      <c r="D36" s="6"/>
      <c r="E36" s="4"/>
      <c r="F36" s="4"/>
      <c r="G36" s="4"/>
    </row>
    <row r="37" spans="1:7" ht="12.75">
      <c r="A37" s="4" t="s">
        <v>10</v>
      </c>
      <c r="B37" s="4" t="s">
        <v>42</v>
      </c>
      <c r="C37" s="6" t="s">
        <v>28</v>
      </c>
      <c r="D37" s="6" t="s">
        <v>64</v>
      </c>
      <c r="E37" s="4"/>
      <c r="F37" s="4"/>
      <c r="G37" s="4"/>
    </row>
    <row r="38" spans="1:7" ht="12.75">
      <c r="A38" s="9" t="s">
        <v>89</v>
      </c>
      <c r="B38" s="4" t="s">
        <v>42</v>
      </c>
      <c r="C38" s="6" t="s">
        <v>38</v>
      </c>
      <c r="D38" s="6"/>
      <c r="E38" s="4"/>
      <c r="F38" s="4"/>
      <c r="G38" s="4"/>
    </row>
    <row r="39" spans="1:7" ht="12.75">
      <c r="A39" s="4" t="s">
        <v>41</v>
      </c>
      <c r="B39" s="4" t="s">
        <v>42</v>
      </c>
      <c r="C39" s="6" t="s">
        <v>73</v>
      </c>
      <c r="D39" s="6" t="s">
        <v>43</v>
      </c>
      <c r="E39" s="6">
        <v>2</v>
      </c>
      <c r="F39" s="6" t="s">
        <v>28</v>
      </c>
      <c r="G39" s="6" t="s">
        <v>96</v>
      </c>
    </row>
    <row r="40" spans="1:7" ht="12.75">
      <c r="A40" s="4" t="s">
        <v>8</v>
      </c>
      <c r="B40" s="4" t="s">
        <v>42</v>
      </c>
      <c r="C40" s="6" t="s">
        <v>28</v>
      </c>
      <c r="D40" s="6" t="s">
        <v>61</v>
      </c>
      <c r="E40" s="4"/>
      <c r="F40" s="4"/>
      <c r="G40" s="4"/>
    </row>
    <row r="41" spans="1:7" ht="12.75">
      <c r="A41" s="4" t="s">
        <v>90</v>
      </c>
      <c r="B41" s="4" t="s">
        <v>42</v>
      </c>
      <c r="C41" s="6" t="s">
        <v>38</v>
      </c>
      <c r="D41" s="7"/>
      <c r="E41" s="4"/>
      <c r="F41" s="4"/>
      <c r="G41" s="4"/>
    </row>
    <row r="42" spans="1:7" ht="12.75">
      <c r="A42" s="4" t="s">
        <v>51</v>
      </c>
      <c r="B42" s="4" t="s">
        <v>42</v>
      </c>
      <c r="C42" s="6" t="s">
        <v>28</v>
      </c>
      <c r="D42" s="6" t="s">
        <v>56</v>
      </c>
      <c r="E42" s="4"/>
      <c r="F42" s="4"/>
      <c r="G42" s="4"/>
    </row>
    <row r="43" spans="1:7" ht="12.75">
      <c r="A43" s="4" t="s">
        <v>45</v>
      </c>
      <c r="B43" s="4" t="s">
        <v>42</v>
      </c>
      <c r="C43" s="6" t="s">
        <v>46</v>
      </c>
      <c r="D43" s="6" t="s">
        <v>47</v>
      </c>
      <c r="E43" s="4"/>
      <c r="F43" s="4"/>
      <c r="G43" s="4"/>
    </row>
    <row r="44" spans="1:7" ht="12.75">
      <c r="A44" s="4" t="s">
        <v>48</v>
      </c>
      <c r="B44" s="4" t="s">
        <v>42</v>
      </c>
      <c r="C44" s="6" t="s">
        <v>38</v>
      </c>
      <c r="D44" s="6" t="s">
        <v>91</v>
      </c>
      <c r="E44" s="4"/>
      <c r="F44" s="4"/>
      <c r="G44" s="4"/>
    </row>
    <row r="45" spans="1:7" ht="12.75">
      <c r="A45" s="4" t="s">
        <v>52</v>
      </c>
      <c r="B45" s="4" t="s">
        <v>42</v>
      </c>
      <c r="C45" s="6" t="s">
        <v>38</v>
      </c>
      <c r="D45" s="6" t="s">
        <v>91</v>
      </c>
      <c r="E45" s="4"/>
      <c r="F45" s="4"/>
      <c r="G45" s="4"/>
    </row>
    <row r="46" spans="1:7" ht="12.75">
      <c r="A46" s="4" t="s">
        <v>53</v>
      </c>
      <c r="B46" s="4" t="s">
        <v>42</v>
      </c>
      <c r="C46" s="6" t="s">
        <v>28</v>
      </c>
      <c r="D46" s="6" t="s">
        <v>63</v>
      </c>
      <c r="E46" s="4"/>
      <c r="F46" s="4"/>
      <c r="G46" s="4"/>
    </row>
    <row r="47" spans="1:4" ht="12.75">
      <c r="A47" s="10" t="s">
        <v>92</v>
      </c>
      <c r="B47" s="4" t="s">
        <v>42</v>
      </c>
      <c r="C47" s="6" t="s">
        <v>38</v>
      </c>
      <c r="D47" s="11"/>
    </row>
    <row r="48" spans="1:4" ht="12.75">
      <c r="A48" s="10" t="s">
        <v>93</v>
      </c>
      <c r="B48" s="4" t="s">
        <v>42</v>
      </c>
      <c r="C48" s="6" t="s">
        <v>38</v>
      </c>
      <c r="D48" s="11"/>
    </row>
    <row r="49" spans="1:4" ht="12.75">
      <c r="A49" s="10" t="s">
        <v>94</v>
      </c>
      <c r="B49" s="4" t="s">
        <v>42</v>
      </c>
      <c r="C49" s="6" t="s">
        <v>38</v>
      </c>
      <c r="D49" s="11"/>
    </row>
    <row r="54" spans="9:27" ht="12.75">
      <c r="I54" s="1"/>
      <c r="O54" s="1"/>
      <c r="R54" s="1"/>
      <c r="U54" s="1"/>
      <c r="X54" s="1"/>
      <c r="AA54" s="1"/>
    </row>
  </sheetData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turcan</dc:creator>
  <cp:keywords/>
  <dc:description/>
  <cp:lastModifiedBy>VERDON Dominique (ESTAT)</cp:lastModifiedBy>
  <cp:lastPrinted>2014-03-28T14:50:57Z</cp:lastPrinted>
  <dcterms:created xsi:type="dcterms:W3CDTF">2008-04-16T13:20:26Z</dcterms:created>
  <dcterms:modified xsi:type="dcterms:W3CDTF">2021-05-05T09:12:42Z</dcterms:modified>
  <cp:category/>
  <cp:version/>
  <cp:contentType/>
  <cp:contentStatus/>
</cp:coreProperties>
</file>