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6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style5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3650" windowHeight="6900" firstSheet="2" activeTab="6"/>
  </bookViews>
  <sheets>
    <sheet name="%GDP-data1" sheetId="2" state="hidden" r:id="rId1"/>
    <sheet name="%GDP-data2" sheetId="4" state="hidden" r:id="rId2"/>
    <sheet name="Figure 1" sheetId="7" r:id="rId3"/>
    <sheet name="Figure 2" sheetId="5" r:id="rId4"/>
    <sheet name="Figure 3" sheetId="22" r:id="rId5"/>
    <sheet name="Recipient-data" sheetId="11" state="hidden" r:id="rId6"/>
    <sheet name="Figure 4" sheetId="12" r:id="rId7"/>
    <sheet name="NACE-data" sheetId="14" state="hidden" r:id="rId8"/>
    <sheet name="Figure 5" sheetId="15" r:id="rId9"/>
    <sheet name="Figure 6" sheetId="16" r:id="rId10"/>
    <sheet name="Env domain-data1" sheetId="18" state="hidden" r:id="rId11"/>
    <sheet name="Env domain-data2" sheetId="20" state="hidden" r:id="rId12"/>
    <sheet name="Figure 7" sheetId="21" r:id="rId1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Author</author>
  </authors>
  <commentList>
    <comment ref="A2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Norway not appearing in table RoW. I think it is because they have asbolutely nothing. I put the : to allow correct graphs generation
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A1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Only TOTAL CEPA+CREMA 13+CREMA15/16</t>
        </r>
      </text>
    </comment>
  </commentList>
</comments>
</file>

<file path=xl/sharedStrings.xml><?xml version="1.0" encoding="utf-8"?>
<sst xmlns="http://schemas.openxmlformats.org/spreadsheetml/2006/main" count="1344" uniqueCount="137">
  <si>
    <t xml:space="preserve">Dataset: </t>
  </si>
  <si>
    <t xml:space="preserve">Last updated: </t>
  </si>
  <si>
    <t>Time frequency</t>
  </si>
  <si>
    <t>Annual</t>
  </si>
  <si>
    <t>Sector</t>
  </si>
  <si>
    <t>Total economy</t>
  </si>
  <si>
    <t>National accounts indicator (ESA 2010)</t>
  </si>
  <si>
    <t>Current and capital transfers (including subsidies)</t>
  </si>
  <si>
    <t>Classifications of environmental activities: environmental protection activities (CEPA) and resource management activities (CReMA)</t>
  </si>
  <si>
    <t>Total environmental protection and resource management activities</t>
  </si>
  <si>
    <t>Unit of measure</t>
  </si>
  <si>
    <t>Percentage of gross domestic product (GDP)</t>
  </si>
  <si>
    <t>TIME</t>
  </si>
  <si>
    <t>2011</t>
  </si>
  <si>
    <t/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</si>
  <si>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</si>
  <si>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</si>
  <si>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</si>
  <si>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</si>
  <si>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</si>
  <si>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</si>
  <si>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</si>
  <si>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</si>
  <si>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</si>
  <si>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GEO (Labels)</t>
  </si>
  <si>
    <t>Bulgaria</t>
  </si>
  <si>
    <t>:</t>
  </si>
  <si>
    <t>Denmark</t>
  </si>
  <si>
    <t>b</t>
  </si>
  <si>
    <t>Ireland</t>
  </si>
  <si>
    <t>Spain</t>
  </si>
  <si>
    <t>Latvia</t>
  </si>
  <si>
    <t>Lithuania</t>
  </si>
  <si>
    <t>Luxembourg</t>
  </si>
  <si>
    <t>Malta</t>
  </si>
  <si>
    <t>Netherlands</t>
  </si>
  <si>
    <t>Portugal</t>
  </si>
  <si>
    <t>Romania</t>
  </si>
  <si>
    <t>Slovenia</t>
  </si>
  <si>
    <t>Sweden</t>
  </si>
  <si>
    <t>Norway</t>
  </si>
  <si>
    <t>Special value</t>
  </si>
  <si>
    <t>not available</t>
  </si>
  <si>
    <t>Available flags:</t>
  </si>
  <si>
    <t>break in time series</t>
  </si>
  <si>
    <t>Switzerland</t>
  </si>
  <si>
    <t>Rest of the world</t>
  </si>
  <si>
    <t>p</t>
  </si>
  <si>
    <t>provisional</t>
  </si>
  <si>
    <t>Million euro</t>
  </si>
  <si>
    <t>SECTOR (Labels)</t>
  </si>
  <si>
    <t>Corporations</t>
  </si>
  <si>
    <t>General government</t>
  </si>
  <si>
    <t>Households</t>
  </si>
  <si>
    <t>Non-profit institutions serving households</t>
  </si>
  <si>
    <t>Million units of national currency</t>
  </si>
  <si>
    <t>Time</t>
  </si>
  <si>
    <t>NACE_R2 (Labels)</t>
  </si>
  <si>
    <t>Total - all NACE activities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</si>
  <si>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</si>
  <si>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</si>
  <si>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</si>
  <si>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</si>
  <si>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</si>
  <si>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</si>
  <si>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</si>
  <si>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</si>
  <si>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Services (except wholesale and retail trade, transportation and storage)</t>
  </si>
  <si>
    <t>Not allocated</t>
  </si>
  <si>
    <t>NACE A+D</t>
  </si>
  <si>
    <t>NACE A+C+D+I-U</t>
  </si>
  <si>
    <t xml:space="preserve">Title: </t>
  </si>
  <si>
    <t>Source:</t>
  </si>
  <si>
    <t>Source: Eurostat (env_esst_gg), (env_esst_rw)</t>
  </si>
  <si>
    <r>
      <t>Lithuania</t>
    </r>
    <r>
      <rPr>
        <b/>
        <vertAlign val="superscript"/>
        <sz val="9"/>
        <rFont val="Arial"/>
        <family val="2"/>
      </rPr>
      <t>(1)</t>
    </r>
  </si>
  <si>
    <t>Title:</t>
  </si>
  <si>
    <t>Source: Eurostat (env_esst_gg)</t>
  </si>
  <si>
    <t>Source</t>
  </si>
  <si>
    <t>CEPAREMA (Labels)</t>
  </si>
  <si>
    <t>Total environmental protection activities</t>
  </si>
  <si>
    <t>Protection of ambient air and climate; protection and remediation of soil, groundwater and surface water; noise and vibration abatement; protection against radiation</t>
  </si>
  <si>
    <t>Wastewater management</t>
  </si>
  <si>
    <t>Waste management</t>
  </si>
  <si>
    <t>Protection of biodiversity and landscapes</t>
  </si>
  <si>
    <t>Environmental research and development; other environmental protection activities</t>
  </si>
  <si>
    <t>Total resource management activities</t>
  </si>
  <si>
    <t>Management of waters</t>
  </si>
  <si>
    <t>Management of forest resources; management of wild flora and fauna</t>
  </si>
  <si>
    <t>Management of energy resources</t>
  </si>
  <si>
    <t>Management of minerals</t>
  </si>
  <si>
    <t>Research and development activities for resource management; other resource management activities</t>
  </si>
  <si>
    <r>
      <t>Lithuania</t>
    </r>
    <r>
      <rPr>
        <b/>
        <vertAlign val="superscript"/>
        <sz val="9"/>
        <color indexed="9"/>
        <rFont val="Arial"/>
        <family val="2"/>
      </rPr>
      <t>(1)</t>
    </r>
  </si>
  <si>
    <r>
      <t>Norway</t>
    </r>
    <r>
      <rPr>
        <b/>
        <vertAlign val="superscript"/>
        <sz val="9"/>
        <color indexed="9"/>
        <rFont val="Arial"/>
        <family val="2"/>
      </rPr>
      <t>(2)</t>
    </r>
  </si>
  <si>
    <t>Notes</t>
  </si>
  <si>
    <t>Sum of reporting countries</t>
  </si>
  <si>
    <r>
      <t>Switzerland</t>
    </r>
    <r>
      <rPr>
        <vertAlign val="superscript"/>
        <sz val="9"/>
        <color indexed="8"/>
        <rFont val="Arial"/>
        <family val="2"/>
      </rPr>
      <t>(2)</t>
    </r>
  </si>
  <si>
    <t xml:space="preserve">a </t>
  </si>
  <si>
    <t>Data extracted on 20/04/2023 11:37:27 from [ESTAT]</t>
  </si>
  <si>
    <t>Environmental subsidies and similar transfers from general government, by environmental activity, sector of recipient and ESA category of transfer [ENV_ESST_GG__custom_5883813]</t>
  </si>
  <si>
    <t>10/03/2023 23:00</t>
  </si>
  <si>
    <t>Data extracted on 20/04/2023 11:56:28 from [ESTAT]</t>
  </si>
  <si>
    <t>Environmental subsidies and similar transfers from the Rest of the World to the domestic economy, by environmental activity and ESA category of transfer [ENV_ESST_RW__custom_5884465]</t>
  </si>
  <si>
    <t>Data extracted on 20/04/2023 18:04:46 from [ESTAT]</t>
  </si>
  <si>
    <t>Environmental subsidies and similar transfers from general government, by environmental activity, sector of recipient and ESA category of transfer [ENV_ESST_GG__custom_5895325]</t>
  </si>
  <si>
    <t>Data extracted on 20/04/2023 18:23:36 from [ESTAT]</t>
  </si>
  <si>
    <t>Environmental subsidies and similar transfers from general government to corporations, by environmental activity, ESA category of transfer and NACE Rev. 2 activity of recipient [ENV_ESST_GGCP__custom_5895770]</t>
  </si>
  <si>
    <r>
      <t>Sum of reporting countries</t>
    </r>
    <r>
      <rPr>
        <b/>
        <vertAlign val="superscript"/>
        <sz val="9"/>
        <color indexed="9"/>
        <rFont val="Arial"/>
        <family val="2"/>
      </rPr>
      <t>(2)</t>
    </r>
  </si>
  <si>
    <t>(2): For the representation of ‘Sum of reporting countries’ in the figure, values by reporting countries are summed up for each economic activity</t>
  </si>
  <si>
    <t>Data extracted on 20/04/2023 18:51:42 from [ESTAT]</t>
  </si>
  <si>
    <t>Environmental subsidies and similar transfers from general government, by environmental activity, sector of recipient and ESA category of transfer [ENV_ESST_GG__custom_5896361]</t>
  </si>
  <si>
    <t>Data extracted on 20/04/2023 19:02:18 from [ESTAT]</t>
  </si>
  <si>
    <t>Environmental subsidies and similar transfers from the Rest of the World to the domestic economy, by environmental activity and ESA category of transfer [ENV_ESST_RW__custom_5896571]</t>
  </si>
  <si>
    <t>From the general government - 2020</t>
  </si>
  <si>
    <t>(1): Data on some environmental objectives for Lithuania are not available</t>
  </si>
  <si>
    <t>(2): Data on transfers from abroad are not available for Switzerland and Norway</t>
  </si>
  <si>
    <t>(2): Norway, Switzerland, The Netherlands and Luxembourg are not included due to non-availability of data on transfers from abroad</t>
  </si>
  <si>
    <t>From abroad - 2020</t>
  </si>
  <si>
    <t>Sent to other countries</t>
  </si>
  <si>
    <t>(2): For the representation of ‘Sum of reporting countries’ in the figure, values by reporting countries are summed up for each recipient sector</t>
  </si>
  <si>
    <t>(1): Data on some CReMA environmental objectives for Lithuania are not available</t>
  </si>
  <si>
    <t>Country</t>
  </si>
  <si>
    <t>Environmental transfers as percentage of GDP in 2020</t>
  </si>
  <si>
    <r>
      <t>Norway</t>
    </r>
    <r>
      <rPr>
        <vertAlign val="superscript"/>
        <sz val="9"/>
        <rFont val="Arial"/>
        <family val="2"/>
      </rPr>
      <t>(2)</t>
    </r>
  </si>
  <si>
    <r>
      <t>Switzerland</t>
    </r>
    <r>
      <rPr>
        <vertAlign val="superscript"/>
        <sz val="9"/>
        <rFont val="Arial"/>
        <family val="2"/>
      </rPr>
      <t>(2)</t>
    </r>
  </si>
  <si>
    <r>
      <t>Lithuania</t>
    </r>
    <r>
      <rPr>
        <vertAlign val="superscript"/>
        <sz val="9"/>
        <rFont val="Arial"/>
        <family val="2"/>
      </rPr>
      <t>(1)</t>
    </r>
  </si>
  <si>
    <r>
      <t>Lithuania</t>
    </r>
    <r>
      <rPr>
        <vertAlign val="superscript"/>
        <sz val="9"/>
        <color theme="0"/>
        <rFont val="Arial"/>
        <family val="2"/>
      </rPr>
      <t>(1)</t>
    </r>
  </si>
  <si>
    <t>NACE breakdown</t>
  </si>
  <si>
    <r>
      <t xml:space="preserve">Lithuania </t>
    </r>
    <r>
      <rPr>
        <b/>
        <vertAlign val="superscript"/>
        <sz val="9"/>
        <color theme="0"/>
        <rFont val="Arial"/>
        <family val="2"/>
      </rPr>
      <t>(1)</t>
    </r>
  </si>
  <si>
    <t>Environmental objective</t>
  </si>
  <si>
    <r>
      <t>Sum of reporting 
countries</t>
    </r>
    <r>
      <rPr>
        <vertAlign val="superscript"/>
        <sz val="9"/>
        <color theme="0"/>
        <rFont val="Arial"/>
        <family val="2"/>
      </rPr>
      <t>(2)</t>
    </r>
  </si>
  <si>
    <t>Figure 1. Total environmental transfers received by the national economy as percentage of GDP (%), 2020</t>
  </si>
  <si>
    <t>Total environmental transfers received by the national economy as percentage of GDP (%), years 2017-2020</t>
  </si>
  <si>
    <t>Distribution of environmental transfers received by the national economy from the general government and abroad (%), 2020</t>
  </si>
  <si>
    <t>Environmental transfers paid to  each institutional sector by the general government (as percentage out of total), 2020</t>
  </si>
  <si>
    <t>Environmental transfers received by corporations broken down by economic activities (%), 2020</t>
  </si>
  <si>
    <t>Environmental transfers received by corporations broken down by economic activities (%) - 'n.e.c.' discounted, 2020</t>
  </si>
  <si>
    <t>Distribution of environmental transfers received by the national economy, classified by environmental objectives (%),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</si>
</sst>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##########"/>
    <numFmt numFmtId="165" formatCode="#,##0.0"/>
    <numFmt numFmtId="166" formatCode="#,##0.#"/>
    <numFmt numFmtId="167" formatCode="#,##0.###############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color rgb="FF7030A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b/>
      <sz val="9"/>
      <color rgb="FF7030A0"/>
      <name val="Arial"/>
      <family val="2"/>
    </font>
    <font>
      <b/>
      <vertAlign val="superscript"/>
      <sz val="9"/>
      <color indexed="9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name val="Arial"/>
      <family val="2"/>
    </font>
    <font>
      <sz val="9"/>
      <color theme="0"/>
      <name val="Arial"/>
      <family val="2"/>
    </font>
    <font>
      <vertAlign val="superscript"/>
      <sz val="9"/>
      <color theme="0"/>
      <name val="Arial"/>
      <family val="2"/>
    </font>
    <font>
      <b/>
      <vertAlign val="superscript"/>
      <sz val="9"/>
      <color theme="0"/>
      <name val="Arial"/>
      <family val="2"/>
    </font>
    <font>
      <b/>
      <sz val="9"/>
      <color theme="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6F6F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7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/>
      <bottom/>
    </border>
    <border>
      <left style="thin">
        <color rgb="FFB0B0B0"/>
      </left>
      <right/>
      <top style="thin">
        <color rgb="FFB0B0B0"/>
      </top>
      <bottom style="thin">
        <color rgb="FFB0B0B0"/>
      </bottom>
    </border>
    <border>
      <left/>
      <right/>
      <top style="thin">
        <color rgb="FFB0B0B0"/>
      </top>
      <bottom style="thin">
        <color rgb="FFB0B0B0"/>
      </bottom>
    </border>
    <border>
      <left/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/>
      <bottom style="thin">
        <color rgb="FFB0B0B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70">
    <xf numFmtId="0" fontId="0" fillId="0" borderId="0" xfId="0"/>
    <xf numFmtId="4" fontId="3" fillId="2" borderId="0" xfId="20" applyNumberFormat="1" applyFont="1" applyFill="1" applyAlignment="1">
      <alignment horizontal="right" vertical="center" shrinkToFit="1"/>
      <protection/>
    </xf>
    <xf numFmtId="4" fontId="3" fillId="0" borderId="0" xfId="20" applyNumberFormat="1" applyFont="1" applyAlignment="1">
      <alignment horizontal="right" vertical="center" shrinkToFit="1"/>
      <protection/>
    </xf>
    <xf numFmtId="0" fontId="7" fillId="3" borderId="1" xfId="20" applyFont="1" applyFill="1" applyBorder="1" applyAlignment="1">
      <alignment horizontal="left" vertical="center"/>
      <protection/>
    </xf>
    <xf numFmtId="0" fontId="8" fillId="0" borderId="0" xfId="20" applyFont="1" applyAlignment="1">
      <alignment horizontal="left" vertical="center"/>
      <protection/>
    </xf>
    <xf numFmtId="0" fontId="9" fillId="0" borderId="0" xfId="20" applyFont="1">
      <alignment/>
      <protection/>
    </xf>
    <xf numFmtId="0" fontId="7" fillId="0" borderId="0" xfId="20" applyFont="1" applyAlignment="1">
      <alignment horizontal="left" vertical="center"/>
      <protection/>
    </xf>
    <xf numFmtId="0" fontId="10" fillId="4" borderId="1" xfId="20" applyFont="1" applyFill="1" applyBorder="1" applyAlignment="1">
      <alignment horizontal="right" vertical="center"/>
      <protection/>
    </xf>
    <xf numFmtId="0" fontId="7" fillId="5" borderId="1" xfId="20" applyFont="1" applyFill="1" applyBorder="1" applyAlignment="1">
      <alignment horizontal="left" vertical="center"/>
      <protection/>
    </xf>
    <xf numFmtId="0" fontId="9" fillId="6" borderId="0" xfId="20" applyFont="1" applyFill="1">
      <alignment/>
      <protection/>
    </xf>
    <xf numFmtId="3" fontId="8" fillId="0" borderId="0" xfId="20" applyNumberFormat="1" applyFont="1" applyAlignment="1">
      <alignment horizontal="right" vertical="center" shrinkToFit="1"/>
      <protection/>
    </xf>
    <xf numFmtId="164" fontId="8" fillId="0" borderId="0" xfId="20" applyNumberFormat="1" applyFont="1" applyAlignment="1">
      <alignment horizontal="right" vertical="center" shrinkToFit="1"/>
      <protection/>
    </xf>
    <xf numFmtId="3" fontId="8" fillId="2" borderId="0" xfId="20" applyNumberFormat="1" applyFont="1" applyFill="1" applyAlignment="1">
      <alignment horizontal="right" vertical="center" shrinkToFit="1"/>
      <protection/>
    </xf>
    <xf numFmtId="164" fontId="8" fillId="2" borderId="0" xfId="20" applyNumberFormat="1" applyFont="1" applyFill="1" applyAlignment="1">
      <alignment horizontal="right" vertical="center" shrinkToFit="1"/>
      <protection/>
    </xf>
    <xf numFmtId="0" fontId="6" fillId="0" borderId="0" xfId="20" applyFont="1">
      <alignment/>
      <protection/>
    </xf>
    <xf numFmtId="0" fontId="3" fillId="0" borderId="0" xfId="20" applyFont="1">
      <alignment/>
      <protection/>
    </xf>
    <xf numFmtId="3" fontId="3" fillId="2" borderId="0" xfId="20" applyNumberFormat="1" applyFont="1" applyFill="1" applyAlignment="1">
      <alignment horizontal="right" vertical="center" shrinkToFit="1"/>
      <protection/>
    </xf>
    <xf numFmtId="0" fontId="13" fillId="3" borderId="1" xfId="20" applyFont="1" applyFill="1" applyBorder="1" applyAlignment="1">
      <alignment horizontal="left" vertical="center"/>
      <protection/>
    </xf>
    <xf numFmtId="4" fontId="8" fillId="0" borderId="0" xfId="20" applyNumberFormat="1" applyFont="1" applyAlignment="1">
      <alignment horizontal="right" vertical="center" shrinkToFit="1"/>
      <protection/>
    </xf>
    <xf numFmtId="164" fontId="8" fillId="0" borderId="0" xfId="0" applyNumberFormat="1" applyFont="1" applyAlignment="1">
      <alignment horizontal="right" vertical="center" shrinkToFit="1"/>
    </xf>
    <xf numFmtId="3" fontId="8" fillId="0" borderId="0" xfId="0" applyNumberFormat="1" applyFont="1" applyAlignment="1">
      <alignment horizontal="right" vertical="center" shrinkToFit="1"/>
    </xf>
    <xf numFmtId="3" fontId="8" fillId="2" borderId="0" xfId="0" applyNumberFormat="1" applyFont="1" applyFill="1" applyAlignment="1">
      <alignment horizontal="right" vertical="center" shrinkToFit="1"/>
    </xf>
    <xf numFmtId="164" fontId="8" fillId="2" borderId="0" xfId="0" applyNumberFormat="1" applyFont="1" applyFill="1" applyAlignment="1">
      <alignment horizontal="right" vertical="center" shrinkToFit="1"/>
    </xf>
    <xf numFmtId="167" fontId="8" fillId="0" borderId="0" xfId="0" applyNumberFormat="1" applyFont="1" applyAlignment="1">
      <alignment horizontal="right" vertical="center" shrinkToFit="1"/>
    </xf>
    <xf numFmtId="164" fontId="8" fillId="0" borderId="0" xfId="0" applyNumberFormat="1" applyFont="1" applyAlignment="1">
      <alignment horizontal="right" vertical="center" shrinkToFit="1"/>
    </xf>
    <xf numFmtId="3" fontId="8" fillId="0" borderId="0" xfId="0" applyNumberFormat="1" applyFont="1" applyAlignment="1">
      <alignment horizontal="right" vertical="center" shrinkToFit="1"/>
    </xf>
    <xf numFmtId="164" fontId="8" fillId="2" borderId="0" xfId="0" applyNumberFormat="1" applyFont="1" applyFill="1" applyAlignment="1">
      <alignment horizontal="right" vertical="center" shrinkToFit="1"/>
    </xf>
    <xf numFmtId="3" fontId="8" fillId="2" borderId="0" xfId="0" applyNumberFormat="1" applyFont="1" applyFill="1" applyAlignment="1">
      <alignment horizontal="right" vertical="center" shrinkToFi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4" borderId="1" xfId="0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left" vertical="center"/>
    </xf>
    <xf numFmtId="0" fontId="0" fillId="6" borderId="0" xfId="0" applyFill="1"/>
    <xf numFmtId="0" fontId="7" fillId="3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4" borderId="1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11" fillId="7" borderId="0" xfId="0" applyFont="1" applyFill="1"/>
    <xf numFmtId="165" fontId="8" fillId="7" borderId="1" xfId="20" applyNumberFormat="1" applyFont="1" applyFill="1" applyBorder="1">
      <alignment/>
      <protection/>
    </xf>
    <xf numFmtId="165" fontId="8" fillId="7" borderId="1" xfId="0" applyNumberFormat="1" applyFont="1" applyFill="1" applyBorder="1"/>
    <xf numFmtId="165" fontId="8" fillId="7" borderId="0" xfId="20" applyNumberFormat="1" applyFont="1" applyFill="1" applyBorder="1">
      <alignment/>
      <protection/>
    </xf>
    <xf numFmtId="4" fontId="8" fillId="7" borderId="0" xfId="20" applyNumberFormat="1" applyFont="1" applyFill="1" applyAlignment="1">
      <alignment horizontal="right" vertical="center" shrinkToFit="1"/>
      <protection/>
    </xf>
    <xf numFmtId="0" fontId="10" fillId="8" borderId="1" xfId="20" applyFont="1" applyFill="1" applyBorder="1" applyAlignment="1">
      <alignment horizontal="right" vertical="center"/>
      <protection/>
    </xf>
    <xf numFmtId="0" fontId="10" fillId="8" borderId="1" xfId="20" applyFont="1" applyFill="1" applyBorder="1" applyAlignment="1">
      <alignment vertical="center" wrapText="1"/>
      <protection/>
    </xf>
    <xf numFmtId="0" fontId="10" fillId="8" borderId="1" xfId="20" applyFont="1" applyFill="1" applyBorder="1" applyAlignment="1">
      <alignment horizontal="left" vertical="center"/>
      <protection/>
    </xf>
    <xf numFmtId="165" fontId="11" fillId="7" borderId="0" xfId="0" applyNumberFormat="1" applyFont="1" applyFill="1"/>
    <xf numFmtId="0" fontId="7" fillId="7" borderId="0" xfId="20" applyFont="1" applyFill="1" applyAlignment="1">
      <alignment horizontal="left" vertical="center"/>
      <protection/>
    </xf>
    <xf numFmtId="0" fontId="9" fillId="7" borderId="0" xfId="20" applyFont="1" applyFill="1">
      <alignment/>
      <protection/>
    </xf>
    <xf numFmtId="0" fontId="8" fillId="7" borderId="0" xfId="20" applyFont="1" applyFill="1" applyAlignment="1">
      <alignment horizontal="left" vertical="center"/>
      <protection/>
    </xf>
    <xf numFmtId="0" fontId="6" fillId="7" borderId="0" xfId="20" applyFont="1" applyFill="1">
      <alignment/>
      <protection/>
    </xf>
    <xf numFmtId="166" fontId="9" fillId="7" borderId="0" xfId="20" applyNumberFormat="1" applyFont="1" applyFill="1">
      <alignment/>
      <protection/>
    </xf>
    <xf numFmtId="0" fontId="17" fillId="8" borderId="1" xfId="20" applyFont="1" applyFill="1" applyBorder="1" applyAlignment="1">
      <alignment horizontal="left" vertical="center"/>
      <protection/>
    </xf>
    <xf numFmtId="0" fontId="10" fillId="8" borderId="1" xfId="20" applyFont="1" applyFill="1" applyBorder="1" applyAlignment="1">
      <alignment horizontal="left" vertical="center" wrapText="1"/>
      <protection/>
    </xf>
    <xf numFmtId="0" fontId="20" fillId="8" borderId="1" xfId="20" applyFont="1" applyFill="1" applyBorder="1" applyAlignment="1">
      <alignment horizontal="left" vertical="center"/>
      <protection/>
    </xf>
    <xf numFmtId="165" fontId="8" fillId="0" borderId="1" xfId="0" applyNumberFormat="1" applyFont="1" applyFill="1" applyBorder="1"/>
    <xf numFmtId="165" fontId="8" fillId="0" borderId="1" xfId="20" applyNumberFormat="1" applyFont="1" applyFill="1" applyBorder="1">
      <alignment/>
      <protection/>
    </xf>
    <xf numFmtId="0" fontId="10" fillId="8" borderId="2" xfId="20" applyFont="1" applyFill="1" applyBorder="1" applyAlignment="1">
      <alignment horizontal="left" vertical="center"/>
      <protection/>
    </xf>
    <xf numFmtId="0" fontId="6" fillId="7" borderId="0" xfId="0" applyFont="1" applyFill="1"/>
    <xf numFmtId="0" fontId="10" fillId="4" borderId="1" xfId="20" applyFont="1" applyFill="1" applyBorder="1" applyAlignment="1">
      <alignment horizontal="left" vertical="center"/>
      <protection/>
    </xf>
    <xf numFmtId="0" fontId="10" fillId="8" borderId="3" xfId="20" applyFont="1" applyFill="1" applyBorder="1" applyAlignment="1">
      <alignment horizontal="center" vertical="center"/>
      <protection/>
    </xf>
    <xf numFmtId="0" fontId="10" fillId="8" borderId="4" xfId="20" applyFont="1" applyFill="1" applyBorder="1" applyAlignment="1">
      <alignment horizontal="center" vertical="center"/>
      <protection/>
    </xf>
    <xf numFmtId="0" fontId="10" fillId="8" borderId="5" xfId="20" applyFont="1" applyFill="1" applyBorder="1" applyAlignment="1">
      <alignment horizontal="center" vertical="center"/>
      <protection/>
    </xf>
    <xf numFmtId="0" fontId="10" fillId="4" borderId="1" xfId="20" applyFont="1" applyFill="1" applyBorder="1" applyAlignment="1">
      <alignment horizontal="center" vertical="center"/>
      <protection/>
    </xf>
    <xf numFmtId="0" fontId="10" fillId="4" borderId="3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20" fillId="8" borderId="6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environmental transfers received by the national economy as percentage of GDP (%), 2020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5"/>
          <c:y val="0.15"/>
          <c:w val="0.93475"/>
          <c:h val="0.5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1'!$B$3</c:f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1'!$A$5:$A$17</c:f>
              <c:strCache/>
            </c:strRef>
          </c:cat>
          <c:val>
            <c:numRef>
              <c:f>'Figure 1'!$B$5:$B$17</c:f>
              <c:numCache/>
            </c:numRef>
          </c:val>
        </c:ser>
        <c:axId val="35689299"/>
        <c:axId val="52768236"/>
      </c:barChart>
      <c:catAx>
        <c:axId val="3568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2768236"/>
        <c:crosses val="autoZero"/>
        <c:auto val="1"/>
        <c:lblOffset val="100"/>
        <c:noMultiLvlLbl val="0"/>
      </c:catAx>
      <c:valAx>
        <c:axId val="5276823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3568929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environmental transfers received by the national economy as percentage of GDP (%),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years 2017-2020</a:t>
            </a:r>
          </a:p>
        </c:rich>
      </c:tx>
      <c:layout>
        <c:manualLayout>
          <c:xMode val="edge"/>
          <c:yMode val="edge"/>
          <c:x val="0.00525"/>
          <c:y val="0.013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5"/>
          <c:y val="0.11875"/>
          <c:w val="0.945"/>
          <c:h val="0.4417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'Figure 2'!$H$4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2'!$A$5:$A$17</c:f>
              <c:strCache/>
            </c:strRef>
          </c:cat>
          <c:val>
            <c:numRef>
              <c:f>'Figure 2'!$H$5:$H$17</c:f>
              <c:numCache/>
            </c:numRef>
          </c:val>
        </c:ser>
        <c:ser>
          <c:idx val="7"/>
          <c:order val="1"/>
          <c:tx>
            <c:strRef>
              <c:f>'Figure 2'!$I$4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2'!$A$5:$A$17</c:f>
              <c:strCache/>
            </c:strRef>
          </c:cat>
          <c:val>
            <c:numRef>
              <c:f>'Figure 2'!$I$5:$I$17</c:f>
              <c:numCache/>
            </c:numRef>
          </c:val>
        </c:ser>
        <c:ser>
          <c:idx val="8"/>
          <c:order val="2"/>
          <c:tx>
            <c:strRef>
              <c:f>'Figure 2'!$J$4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2'!$A$5:$A$17</c:f>
              <c:strCache/>
            </c:strRef>
          </c:cat>
          <c:val>
            <c:numRef>
              <c:f>'Figure 2'!$J$5:$J$17</c:f>
              <c:numCache/>
            </c:numRef>
          </c:val>
        </c:ser>
        <c:ser>
          <c:idx val="9"/>
          <c:order val="3"/>
          <c:tx>
            <c:strRef>
              <c:f>'Figure 2'!$K$4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2'!$A$5:$A$17</c:f>
              <c:strCache/>
            </c:strRef>
          </c:cat>
          <c:val>
            <c:numRef>
              <c:f>'Figure 2'!$K$5:$K$17</c:f>
              <c:numCache/>
            </c:numRef>
          </c:val>
        </c:ser>
        <c:axId val="5152077"/>
        <c:axId val="46368694"/>
      </c:barChart>
      <c:catAx>
        <c:axId val="515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8694"/>
        <c:crosses val="autoZero"/>
        <c:auto val="1"/>
        <c:lblOffset val="100"/>
        <c:noMultiLvlLbl val="0"/>
      </c:catAx>
      <c:valAx>
        <c:axId val="4636869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15207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25"/>
          <c:y val="0.76675"/>
          <c:w val="0.1905"/>
          <c:h val="0.04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environmental transfers received by the national economy from the general government and abroad (%), 2020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2135"/>
          <c:w val="0.97075"/>
          <c:h val="0.49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3'!$C$8</c:f>
              <c:strCache>
                <c:ptCount val="1"/>
                <c:pt idx="0">
                  <c:v>From the general government - 2020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3'!$B$13:$B$21</c:f>
              <c:strCache/>
            </c:strRef>
          </c:cat>
          <c:val>
            <c:numRef>
              <c:f>'Figure 3'!$C$13:$C$21</c:f>
              <c:numCache/>
            </c:numRef>
          </c:val>
        </c:ser>
        <c:ser>
          <c:idx val="1"/>
          <c:order val="1"/>
          <c:tx>
            <c:strRef>
              <c:f>'Figure 3'!$D$8</c:f>
              <c:strCache>
                <c:ptCount val="1"/>
                <c:pt idx="0">
                  <c:v>From abroad - 2020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3'!$B$13:$B$21</c:f>
              <c:strCache/>
            </c:strRef>
          </c:cat>
          <c:val>
            <c:numRef>
              <c:f>'Figure 3'!$D$13:$D$21</c:f>
              <c:numCache/>
            </c:numRef>
          </c:val>
        </c:ser>
        <c:overlap val="100"/>
        <c:gapWidth val="55"/>
        <c:axId val="14665063"/>
        <c:axId val="64876704"/>
      </c:barChart>
      <c:catAx>
        <c:axId val="1466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4876704"/>
        <c:crosses val="autoZero"/>
        <c:auto val="1"/>
        <c:lblOffset val="100"/>
        <c:noMultiLvlLbl val="0"/>
      </c:catAx>
      <c:valAx>
        <c:axId val="6487670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noFill/>
          <a:ln>
            <a:noFill/>
          </a:ln>
        </c:spPr>
        <c:crossAx val="1466506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"/>
          <c:y val="0.74125"/>
          <c:w val="0.60575"/>
          <c:h val="0.05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transfers paid to each institutional sector by the general government (%), 2020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525"/>
          <c:y val="0.11925"/>
          <c:w val="0.90475"/>
          <c:h val="0.4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4'!$A$9</c:f>
              <c:strCache>
                <c:ptCount val="1"/>
                <c:pt idx="0">
                  <c:v>Corporations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4'!$B$7:$O$7</c:f>
              <c:strCache/>
            </c:strRef>
          </c:cat>
          <c:val>
            <c:numRef>
              <c:f>'Figure 4'!$B$9:$O$9</c:f>
              <c:numCache/>
            </c:numRef>
          </c:val>
        </c:ser>
        <c:ser>
          <c:idx val="1"/>
          <c:order val="1"/>
          <c:tx>
            <c:strRef>
              <c:f>'Figure 4'!$A$10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4'!$B$7:$O$7</c:f>
              <c:strCache/>
            </c:strRef>
          </c:cat>
          <c:val>
            <c:numRef>
              <c:f>'Figure 4'!$B$10:$O$10</c:f>
              <c:numCache/>
            </c:numRef>
          </c:val>
        </c:ser>
        <c:ser>
          <c:idx val="2"/>
          <c:order val="2"/>
          <c:tx>
            <c:strRef>
              <c:f>'Figure 4'!$A$11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4'!$B$7:$O$7</c:f>
              <c:strCache/>
            </c:strRef>
          </c:cat>
          <c:val>
            <c:numRef>
              <c:f>'Figure 4'!$B$11:$O$11</c:f>
              <c:numCache/>
            </c:numRef>
          </c:val>
        </c:ser>
        <c:ser>
          <c:idx val="3"/>
          <c:order val="3"/>
          <c:tx>
            <c:strRef>
              <c:f>'Figure 4'!$A$12</c:f>
              <c:strCache>
                <c:ptCount val="1"/>
                <c:pt idx="0">
                  <c:v>Non-profit institutions serving households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4'!$B$7:$O$7</c:f>
              <c:strCache/>
            </c:strRef>
          </c:cat>
          <c:val>
            <c:numRef>
              <c:f>'Figure 4'!$B$12:$O$12</c:f>
              <c:numCache/>
            </c:numRef>
          </c:val>
        </c:ser>
        <c:ser>
          <c:idx val="4"/>
          <c:order val="4"/>
          <c:tx>
            <c:strRef>
              <c:f>'Figure 4'!$A$13</c:f>
              <c:strCache>
                <c:ptCount val="1"/>
                <c:pt idx="0">
                  <c:v>Sent to other countries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4'!$B$7:$O$7</c:f>
              <c:strCache/>
            </c:strRef>
          </c:cat>
          <c:val>
            <c:numRef>
              <c:f>'Figure 4'!$B$13:$O$13</c:f>
              <c:numCache/>
            </c:numRef>
          </c:val>
        </c:ser>
        <c:overlap val="100"/>
        <c:gapWidth val="55"/>
        <c:axId val="47019425"/>
        <c:axId val="20521642"/>
      </c:barChart>
      <c:catAx>
        <c:axId val="4701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21642"/>
        <c:crosses val="autoZero"/>
        <c:auto val="1"/>
        <c:lblOffset val="100"/>
        <c:noMultiLvlLbl val="0"/>
      </c:catAx>
      <c:valAx>
        <c:axId val="2052164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70194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75"/>
          <c:y val="0.7485"/>
          <c:w val="0.9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transfers received by corporations broken down by economic activities (%), 2020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5"/>
          <c:y val="0.08975"/>
          <c:w val="0.89875"/>
          <c:h val="0.4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5'!$A$6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5'!$B$4:$K$4</c:f>
              <c:strCache/>
            </c:strRef>
          </c:cat>
          <c:val>
            <c:numRef>
              <c:f>'Figure 5'!$B$6:$K$6</c:f>
              <c:numCache/>
            </c:numRef>
          </c:val>
        </c:ser>
        <c:ser>
          <c:idx val="1"/>
          <c:order val="1"/>
          <c:tx>
            <c:strRef>
              <c:f>'Figure 5'!$A$7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5'!$B$4:$K$4</c:f>
              <c:strCache/>
            </c:strRef>
          </c:cat>
          <c:val>
            <c:numRef>
              <c:f>'Figure 5'!$B$7:$K$7</c:f>
              <c:numCache/>
            </c:numRef>
          </c:val>
        </c:ser>
        <c:ser>
          <c:idx val="2"/>
          <c:order val="2"/>
          <c:tx>
            <c:strRef>
              <c:f>'Figure 5'!$A$8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32AFAF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5'!$B$4:$K$4</c:f>
              <c:strCache/>
            </c:strRef>
          </c:cat>
          <c:val>
            <c:numRef>
              <c:f>'Figure 5'!$B$8:$K$8</c:f>
              <c:numCache/>
            </c:numRef>
          </c:val>
        </c:ser>
        <c:ser>
          <c:idx val="3"/>
          <c:order val="3"/>
          <c:tx>
            <c:strRef>
              <c:f>'Figure 5'!$A$9</c:f>
              <c:strCache>
                <c:ptCount val="1"/>
                <c:pt idx="0">
                  <c:v>Electricity, gas, steam and air conditioning supply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5'!$B$4:$K$4</c:f>
              <c:strCache/>
            </c:strRef>
          </c:cat>
          <c:val>
            <c:numRef>
              <c:f>'Figure 5'!$B$9:$K$9</c:f>
              <c:numCache/>
            </c:numRef>
          </c:val>
        </c:ser>
        <c:ser>
          <c:idx val="4"/>
          <c:order val="4"/>
          <c:tx>
            <c:strRef>
              <c:f>'Figure 5'!$A$10</c:f>
              <c:strCache>
                <c:ptCount val="1"/>
                <c:pt idx="0">
                  <c:v>Water supply; sewerage, waste management and remediation activities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5'!$B$4:$K$4</c:f>
              <c:strCache/>
            </c:strRef>
          </c:cat>
          <c:val>
            <c:numRef>
              <c:f>'Figure 5'!$B$10:$K$10</c:f>
              <c:numCache/>
            </c:numRef>
          </c:val>
        </c:ser>
        <c:ser>
          <c:idx val="5"/>
          <c:order val="5"/>
          <c:tx>
            <c:strRef>
              <c:f>'Figure 5'!$A$11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C84B96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5'!$B$4:$K$4</c:f>
              <c:strCache/>
            </c:strRef>
          </c:cat>
          <c:val>
            <c:numRef>
              <c:f>'Figure 5'!$B$11:$K$11</c:f>
              <c:numCache/>
            </c:numRef>
          </c:val>
        </c:ser>
        <c:ser>
          <c:idx val="6"/>
          <c:order val="6"/>
          <c:tx>
            <c:strRef>
              <c:f>'Figure 5'!$A$12</c:f>
              <c:strCache>
                <c:ptCount val="1"/>
                <c:pt idx="0">
                  <c:v>Wholesale and retail trade; repair of motor vehicles and motorcycles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5'!$B$4:$K$4</c:f>
              <c:strCache/>
            </c:strRef>
          </c:cat>
          <c:val>
            <c:numRef>
              <c:f>'Figure 5'!$B$12:$K$12</c:f>
              <c:numCache/>
            </c:numRef>
          </c:val>
        </c:ser>
        <c:ser>
          <c:idx val="7"/>
          <c:order val="7"/>
          <c:tx>
            <c:strRef>
              <c:f>'Figure 5'!$A$13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5'!$B$4:$K$4</c:f>
              <c:strCache/>
            </c:strRef>
          </c:cat>
          <c:val>
            <c:numRef>
              <c:f>'Figure 5'!$B$13:$K$13</c:f>
              <c:numCache/>
            </c:numRef>
          </c:val>
        </c:ser>
        <c:ser>
          <c:idx val="8"/>
          <c:order val="8"/>
          <c:tx>
            <c:strRef>
              <c:f>'Figure 5'!$A$14</c:f>
              <c:strCache>
                <c:ptCount val="1"/>
                <c:pt idx="0">
                  <c:v>Services (except wholesale and retail trade, transportation and storage)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5'!$B$4:$K$4</c:f>
              <c:strCache/>
            </c:strRef>
          </c:cat>
          <c:val>
            <c:numRef>
              <c:f>'Figure 5'!$B$14:$K$14</c:f>
              <c:numCache/>
            </c:numRef>
          </c:val>
        </c:ser>
        <c:ser>
          <c:idx val="9"/>
          <c:order val="9"/>
          <c:tx>
            <c:strRef>
              <c:f>'Figure 5'!$A$15</c:f>
              <c:strCache>
                <c:ptCount val="1"/>
                <c:pt idx="0">
                  <c:v>Not allocated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5'!$B$4:$K$4</c:f>
              <c:strCache/>
            </c:strRef>
          </c:cat>
          <c:val>
            <c:numRef>
              <c:f>'Figure 5'!$B$15:$K$15</c:f>
              <c:numCache/>
            </c:numRef>
          </c:val>
        </c:ser>
        <c:overlap val="100"/>
        <c:gapWidth val="55"/>
        <c:axId val="50477051"/>
        <c:axId val="51640276"/>
      </c:barChart>
      <c:catAx>
        <c:axId val="5047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1640276"/>
        <c:crosses val="autoZero"/>
        <c:auto val="1"/>
        <c:lblOffset val="100"/>
        <c:noMultiLvlLbl val="0"/>
      </c:catAx>
      <c:valAx>
        <c:axId val="5164027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047705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627"/>
          <c:w val="1"/>
          <c:h val="0.20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transfers received by corporations breakdown by economic activities (%) - 'n.e.c.' discounted, 2020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edge"/>
          <c:yMode val="edge"/>
          <c:x val="0.00325"/>
          <c:y val="0.013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025"/>
          <c:y val="0.12175"/>
          <c:w val="0.92225"/>
          <c:h val="0.49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6'!$A$7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6'!$B$5:$E$5,'Figure 6'!$F$5,'Figure 6'!$G$5:$H$5,'Figure 6'!$I$5:$J$5,'Figure 6'!$K$5)</c:f>
              <c:strCache/>
            </c:strRef>
          </c:cat>
          <c:val>
            <c:numRef>
              <c:f>('Figure 6'!$B$7:$E$7,'Figure 6'!$F$7,'Figure 6'!$G$7:$H$7,'Figure 6'!$I$7:$J$7,'Figure 6'!$K$7)</c:f>
              <c:numCache/>
            </c:numRef>
          </c:val>
        </c:ser>
        <c:ser>
          <c:idx val="1"/>
          <c:order val="1"/>
          <c:tx>
            <c:strRef>
              <c:f>'Figure 6'!$A$8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6'!$B$5:$E$5,'Figure 6'!$F$5,'Figure 6'!$G$5:$H$5,'Figure 6'!$I$5:$J$5,'Figure 6'!$K$5)</c:f>
              <c:strCache/>
            </c:strRef>
          </c:cat>
          <c:val>
            <c:numRef>
              <c:f>('Figure 6'!$B$8:$E$8,'Figure 6'!$F$8,'Figure 6'!$G$8:$H$8,'Figure 6'!$I$8:$J$8,'Figure 6'!$K$8)</c:f>
              <c:numCache/>
            </c:numRef>
          </c:val>
        </c:ser>
        <c:ser>
          <c:idx val="2"/>
          <c:order val="2"/>
          <c:tx>
            <c:strRef>
              <c:f>'Figure 6'!$A$9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32AFAF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6'!$B$5:$E$5,'Figure 6'!$F$5,'Figure 6'!$G$5:$H$5,'Figure 6'!$I$5:$J$5,'Figure 6'!$K$5)</c:f>
              <c:strCache/>
            </c:strRef>
          </c:cat>
          <c:val>
            <c:numRef>
              <c:f>('Figure 6'!$B$9:$E$9,'Figure 6'!$F$9,'Figure 6'!$G$9:$H$9,'Figure 6'!$I$9:$J$9,'Figure 6'!$K$9)</c:f>
              <c:numCache/>
            </c:numRef>
          </c:val>
        </c:ser>
        <c:ser>
          <c:idx val="3"/>
          <c:order val="3"/>
          <c:tx>
            <c:strRef>
              <c:f>'Figure 6'!$A$10</c:f>
              <c:strCache>
                <c:ptCount val="1"/>
                <c:pt idx="0">
                  <c:v>Electricity, gas, steam and air conditioning supply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6'!$B$5:$E$5,'Figure 6'!$F$5,'Figure 6'!$G$5:$H$5,'Figure 6'!$I$5:$J$5,'Figure 6'!$K$5)</c:f>
              <c:strCache/>
            </c:strRef>
          </c:cat>
          <c:val>
            <c:numRef>
              <c:f>('Figure 6'!$B$10:$E$10,'Figure 6'!$F$10,'Figure 6'!$G$10:$H$10,'Figure 6'!$I$10:$J$10,'Figure 6'!$K$10)</c:f>
              <c:numCache/>
            </c:numRef>
          </c:val>
        </c:ser>
        <c:ser>
          <c:idx val="4"/>
          <c:order val="4"/>
          <c:tx>
            <c:strRef>
              <c:f>'Figure 6'!$A$11</c:f>
              <c:strCache>
                <c:ptCount val="1"/>
                <c:pt idx="0">
                  <c:v>Water supply; sewerage, waste management and remediation activities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6'!$B$5:$E$5,'Figure 6'!$F$5,'Figure 6'!$G$5:$H$5,'Figure 6'!$I$5:$J$5,'Figure 6'!$K$5)</c:f>
              <c:strCache/>
            </c:strRef>
          </c:cat>
          <c:val>
            <c:numRef>
              <c:f>('Figure 6'!$B$11:$E$11,'Figure 6'!$F$11,'Figure 6'!$G$11:$H$11,'Figure 6'!$I$11:$J$11,'Figure 6'!$K$11)</c:f>
              <c:numCache/>
            </c:numRef>
          </c:val>
        </c:ser>
        <c:ser>
          <c:idx val="5"/>
          <c:order val="5"/>
          <c:tx>
            <c:strRef>
              <c:f>'Figure 6'!$A$12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C84B96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6'!$B$5:$E$5,'Figure 6'!$F$5,'Figure 6'!$G$5:$H$5,'Figure 6'!$I$5:$J$5,'Figure 6'!$K$5)</c:f>
              <c:strCache/>
            </c:strRef>
          </c:cat>
          <c:val>
            <c:numRef>
              <c:f>('Figure 6'!$B$12:$E$12,'Figure 6'!$F$12,'Figure 6'!$G$12:$H$12,'Figure 6'!$I$12:$J$12,'Figure 6'!$K$12)</c:f>
              <c:numCache/>
            </c:numRef>
          </c:val>
        </c:ser>
        <c:ser>
          <c:idx val="6"/>
          <c:order val="6"/>
          <c:tx>
            <c:strRef>
              <c:f>'Figure 6'!$A$13</c:f>
              <c:strCache>
                <c:ptCount val="1"/>
                <c:pt idx="0">
                  <c:v>Wholesale and retail trade; repair of motor vehicles and motorcycles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6'!$B$5:$E$5,'Figure 6'!$F$5,'Figure 6'!$G$5:$H$5,'Figure 6'!$I$5:$J$5,'Figure 6'!$K$5)</c:f>
              <c:strCache/>
            </c:strRef>
          </c:cat>
          <c:val>
            <c:numRef>
              <c:f>('Figure 6'!$B$13:$E$13,'Figure 6'!$F$13,'Figure 6'!$G$13:$H$13,'Figure 6'!$I$13:$J$13,'Figure 6'!$K$13)</c:f>
              <c:numCache/>
            </c:numRef>
          </c:val>
        </c:ser>
        <c:ser>
          <c:idx val="7"/>
          <c:order val="7"/>
          <c:tx>
            <c:strRef>
              <c:f>'Figure 6'!$A$14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6'!$B$5:$E$5,'Figure 6'!$F$5,'Figure 6'!$G$5:$H$5,'Figure 6'!$I$5:$J$5,'Figure 6'!$K$5)</c:f>
              <c:strCache/>
            </c:strRef>
          </c:cat>
          <c:val>
            <c:numRef>
              <c:f>('Figure 6'!$B$14:$E$14,'Figure 6'!$F$14,'Figure 6'!$G$14:$H$14,'Figure 6'!$I$14:$J$14,'Figure 6'!$K$14)</c:f>
              <c:numCache/>
            </c:numRef>
          </c:val>
        </c:ser>
        <c:ser>
          <c:idx val="8"/>
          <c:order val="8"/>
          <c:tx>
            <c:strRef>
              <c:f>'Figure 6'!$A$15</c:f>
              <c:strCache>
                <c:ptCount val="1"/>
                <c:pt idx="0">
                  <c:v>Services (except wholesale and retail trade, transportation and storage)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6'!$B$5:$E$5,'Figure 6'!$F$5,'Figure 6'!$G$5:$H$5,'Figure 6'!$I$5:$J$5,'Figure 6'!$K$5)</c:f>
              <c:strCache/>
            </c:strRef>
          </c:cat>
          <c:val>
            <c:numRef>
              <c:f>('Figure 6'!$B$15:$E$15,'Figure 6'!$F$15,'Figure 6'!$G$15:$H$15,'Figure 6'!$I$15:$J$15,'Figure 6'!$K$15)</c:f>
              <c:numCache/>
            </c:numRef>
          </c:val>
        </c:ser>
        <c:overlap val="100"/>
        <c:gapWidth val="55"/>
        <c:axId val="62109301"/>
        <c:axId val="22112798"/>
      </c:barChart>
      <c:catAx>
        <c:axId val="62109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2112798"/>
        <c:crosses val="autoZero"/>
        <c:auto val="1"/>
        <c:lblOffset val="100"/>
        <c:noMultiLvlLbl val="0"/>
      </c:catAx>
      <c:valAx>
        <c:axId val="2211279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21093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66125"/>
          <c:w val="1"/>
          <c:h val="0.21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environmental transfers received by the national economy, classified by environmental objectives (%), 2020</a:t>
            </a:r>
          </a:p>
        </c:rich>
      </c:tx>
      <c:layout>
        <c:manualLayout>
          <c:xMode val="edge"/>
          <c:yMode val="edge"/>
          <c:x val="0.005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625"/>
          <c:y val="0.16875"/>
          <c:w val="0.919"/>
          <c:h val="0.394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'Figure 7'!$A$5</c:f>
              <c:strCache>
                <c:ptCount val="1"/>
                <c:pt idx="0">
                  <c:v>Total environmental protection activities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7'!$B$3:$O$3</c:f>
              <c:strCache/>
            </c:strRef>
          </c:cat>
          <c:val>
            <c:numRef>
              <c:f>'Figure 7'!$B$5:$O$5</c:f>
              <c:numCache/>
            </c:numRef>
          </c:val>
        </c:ser>
        <c:ser>
          <c:idx val="7"/>
          <c:order val="1"/>
          <c:tx>
            <c:strRef>
              <c:f>'Figure 7'!$A$6</c:f>
              <c:strCache>
                <c:ptCount val="1"/>
                <c:pt idx="0">
                  <c:v>Total resource management activities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7'!$B$3:$O$3</c:f>
              <c:strCache/>
            </c:strRef>
          </c:cat>
          <c:val>
            <c:numRef>
              <c:f>'Figure 7'!$B$6:$O$6</c:f>
              <c:numCache/>
            </c:numRef>
          </c:val>
        </c:ser>
        <c:overlap val="100"/>
        <c:gapWidth val="55"/>
        <c:axId val="64797455"/>
        <c:axId val="46306184"/>
      </c:barChart>
      <c:catAx>
        <c:axId val="6479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06184"/>
        <c:crosses val="autoZero"/>
        <c:auto val="1"/>
        <c:lblOffset val="100"/>
        <c:noMultiLvlLbl val="0"/>
      </c:catAx>
      <c:valAx>
        <c:axId val="4630618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479745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75"/>
          <c:y val="0.79325"/>
          <c:w val="0.65075"/>
          <c:h val="0.04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0.85175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0" y="4857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(env_esst_gg), (env_esst_rw)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(1): Data on some environmental objectives for Lithuania are not available</a:t>
          </a:r>
        </a:p>
        <a:p>
          <a:r>
            <a:rPr lang="en-GB" sz="1200">
              <a:latin typeface="Arial" panose="020B0604020202020204" pitchFamily="34" charset="0"/>
            </a:rPr>
            <a:t>(2): Data on transfers from abroad are not available for Switzerland and Norway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19050</xdr:rowOff>
    </xdr:from>
    <xdr:to>
      <xdr:col>22</xdr:col>
      <xdr:colOff>257175</xdr:colOff>
      <xdr:row>68</xdr:row>
      <xdr:rowOff>76200</xdr:rowOff>
    </xdr:to>
    <xdr:graphicFrame macro="">
      <xdr:nvGraphicFramePr>
        <xdr:cNvPr id="2" name="Chart 1"/>
        <xdr:cNvGraphicFramePr/>
      </xdr:nvGraphicFramePr>
      <xdr:xfrm>
        <a:off x="3781425" y="3848100"/>
        <a:ext cx="13954125" cy="798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0.874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238125" y="6800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(env_esst_gg)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(1): Data on some environmental objectives for Lithuania are not available</a:t>
          </a:r>
        </a:p>
        <a:p>
          <a:r>
            <a:rPr lang="en-GB" sz="1200">
              <a:latin typeface="Arial" panose="020B0604020202020204" pitchFamily="34" charset="0"/>
            </a:rPr>
            <a:t>(2): For the representation of ‘Sum of reporting countries’ in the figure, values by reporting countries are summed up for each economic activity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23</xdr:row>
      <xdr:rowOff>85725</xdr:rowOff>
    </xdr:from>
    <xdr:to>
      <xdr:col>26</xdr:col>
      <xdr:colOff>466725</xdr:colOff>
      <xdr:row>64</xdr:row>
      <xdr:rowOff>66675</xdr:rowOff>
    </xdr:to>
    <xdr:graphicFrame macro="">
      <xdr:nvGraphicFramePr>
        <xdr:cNvPr id="2" name="Chart 1"/>
        <xdr:cNvGraphicFramePr/>
      </xdr:nvGraphicFramePr>
      <xdr:xfrm>
        <a:off x="3228975" y="3648075"/>
        <a:ext cx="157353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0.86125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57150" y="4848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(env_esst_gg), (env_esst_rw)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(1): Data on some CReMA environmental objectives for Lithuania are not available</a:t>
          </a:r>
        </a:p>
        <a:p>
          <a:r>
            <a:rPr lang="en-GB" sz="1200">
              <a:latin typeface="Arial" panose="020B0604020202020204" pitchFamily="34" charset="0"/>
            </a:rPr>
            <a:t>(2): Data on transfers from abroad are not available for Switzerland and Norway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12</xdr:row>
      <xdr:rowOff>0</xdr:rowOff>
    </xdr:from>
    <xdr:to>
      <xdr:col>33</xdr:col>
      <xdr:colOff>600075</xdr:colOff>
      <xdr:row>48</xdr:row>
      <xdr:rowOff>152400</xdr:rowOff>
    </xdr:to>
    <xdr:graphicFrame macro="">
      <xdr:nvGraphicFramePr>
        <xdr:cNvPr id="2" name="Chart 1"/>
        <xdr:cNvGraphicFramePr/>
      </xdr:nvGraphicFramePr>
      <xdr:xfrm>
        <a:off x="13868400" y="2038350"/>
        <a:ext cx="113347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6</xdr:row>
      <xdr:rowOff>19050</xdr:rowOff>
    </xdr:from>
    <xdr:to>
      <xdr:col>7</xdr:col>
      <xdr:colOff>85725</xdr:colOff>
      <xdr:row>38</xdr:row>
      <xdr:rowOff>28575</xdr:rowOff>
    </xdr:to>
    <xdr:graphicFrame macro="">
      <xdr:nvGraphicFramePr>
        <xdr:cNvPr id="3" name="Chart 2"/>
        <xdr:cNvGraphicFramePr/>
      </xdr:nvGraphicFramePr>
      <xdr:xfrm>
        <a:off x="4410075" y="1419225"/>
        <a:ext cx="82867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76200" y="5257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(env_esst_gg), (env_esst_rw)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(1): Data on some environmental objectives for Lithuania are not available</a:t>
          </a:r>
        </a:p>
        <a:p>
          <a:r>
            <a:rPr lang="en-GB" sz="1200">
              <a:latin typeface="Arial" panose="020B0604020202020204" pitchFamily="34" charset="0"/>
            </a:rPr>
            <a:t>(2): Data on transfers from abroad are not available for Switzerland and Norway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8</xdr:row>
      <xdr:rowOff>133350</xdr:rowOff>
    </xdr:from>
    <xdr:to>
      <xdr:col>40</xdr:col>
      <xdr:colOff>161925</xdr:colOff>
      <xdr:row>43</xdr:row>
      <xdr:rowOff>142875</xdr:rowOff>
    </xdr:to>
    <xdr:graphicFrame macro="">
      <xdr:nvGraphicFramePr>
        <xdr:cNvPr id="7" name="Chart 6"/>
        <xdr:cNvGraphicFramePr/>
      </xdr:nvGraphicFramePr>
      <xdr:xfrm>
        <a:off x="9896475" y="1352550"/>
        <a:ext cx="146970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0.81925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57150" y="4781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(env_esst_gg), (env_esst_rw)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(1): Data on some environmental domains for Lithuania are not available</a:t>
          </a:r>
        </a:p>
        <a:p>
          <a:r>
            <a:rPr lang="en-GB" sz="1200">
              <a:latin typeface="Arial" panose="020B0604020202020204" pitchFamily="34" charset="0"/>
            </a:rPr>
            <a:t>(2): Norway, Switzerland, The Netherlands and Luxembourg are not included due to non-availability of data on transfers from the rest of the world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15</xdr:row>
      <xdr:rowOff>66675</xdr:rowOff>
    </xdr:from>
    <xdr:to>
      <xdr:col>26</xdr:col>
      <xdr:colOff>495300</xdr:colOff>
      <xdr:row>47</xdr:row>
      <xdr:rowOff>19050</xdr:rowOff>
    </xdr:to>
    <xdr:graphicFrame macro="">
      <xdr:nvGraphicFramePr>
        <xdr:cNvPr id="3" name="Chart 2"/>
        <xdr:cNvGraphicFramePr/>
      </xdr:nvGraphicFramePr>
      <xdr:xfrm>
        <a:off x="7458075" y="2657475"/>
        <a:ext cx="112109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0.82125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90500" y="5076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(env_esst_gg)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(1): Data on some environmental objectives for Lithuania are not available</a:t>
          </a:r>
        </a:p>
        <a:p>
          <a:r>
            <a:rPr lang="en-GB" sz="1200">
              <a:latin typeface="Arial" panose="020B0604020202020204" pitchFamily="34" charset="0"/>
            </a:rPr>
            <a:t>(2): For the representation of ‘Sum of reporting countries’ in the figure, values by reporting countries are summed up for each recipient sector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20</xdr:row>
      <xdr:rowOff>76200</xdr:rowOff>
    </xdr:from>
    <xdr:to>
      <xdr:col>14</xdr:col>
      <xdr:colOff>1485900</xdr:colOff>
      <xdr:row>63</xdr:row>
      <xdr:rowOff>123825</xdr:rowOff>
    </xdr:to>
    <xdr:graphicFrame macro="">
      <xdr:nvGraphicFramePr>
        <xdr:cNvPr id="5" name="Chart 4"/>
        <xdr:cNvGraphicFramePr/>
      </xdr:nvGraphicFramePr>
      <xdr:xfrm>
        <a:off x="3914775" y="3438525"/>
        <a:ext cx="129159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0.843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42875" y="6724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(env_esst_gg)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(1): Data on some environmental objectives for Lithuania are not available</a:t>
          </a:r>
        </a:p>
        <a:p>
          <a:r>
            <a:rPr lang="en-GB" sz="1200">
              <a:latin typeface="Arial" panose="020B0604020202020204" pitchFamily="34" charset="0"/>
            </a:rPr>
            <a:t>(2): For the representation of ‘Sum of reporting countries’ in the figure, values by reporting countries are summed up for each economic activity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 topLeftCell="A1">
      <pane xSplit="1" ySplit="12" topLeftCell="B13" activePane="bottomRight" state="frozen"/>
      <selection pane="topRight" activeCell="A1" sqref="A1"/>
      <selection pane="bottomLeft" activeCell="A1" sqref="A1"/>
      <selection pane="bottomRight" activeCell="C5" sqref="C5"/>
    </sheetView>
  </sheetViews>
  <sheetFormatPr defaultColWidth="8.7109375" defaultRowHeight="11.25" customHeight="1"/>
  <cols>
    <col min="1" max="1" width="11.8515625" style="5" customWidth="1"/>
    <col min="2" max="2" width="10.00390625" style="5" customWidth="1"/>
    <col min="3" max="3" width="5.00390625" style="5" customWidth="1"/>
    <col min="4" max="4" width="10.00390625" style="5" customWidth="1"/>
    <col min="5" max="5" width="5.00390625" style="5" customWidth="1"/>
    <col min="6" max="6" width="10.00390625" style="5" customWidth="1"/>
    <col min="7" max="7" width="5.00390625" style="5" customWidth="1"/>
    <col min="8" max="8" width="10.00390625" style="5" customWidth="1"/>
    <col min="9" max="9" width="5.00390625" style="5" customWidth="1"/>
    <col min="10" max="10" width="10.00390625" style="5" customWidth="1"/>
    <col min="11" max="11" width="5.00390625" style="5" customWidth="1"/>
    <col min="12" max="12" width="10.00390625" style="5" customWidth="1"/>
    <col min="13" max="13" width="5.00390625" style="5" customWidth="1"/>
    <col min="14" max="14" width="10.00390625" style="5" customWidth="1"/>
    <col min="15" max="15" width="5.00390625" style="5" customWidth="1"/>
    <col min="16" max="16" width="10.00390625" style="5" customWidth="1"/>
    <col min="17" max="17" width="5.00390625" style="5" customWidth="1"/>
    <col min="18" max="18" width="10.00390625" style="5" customWidth="1"/>
    <col min="19" max="19" width="5.00390625" style="5" customWidth="1"/>
    <col min="20" max="20" width="10.00390625" style="5" customWidth="1"/>
    <col min="21" max="21" width="5.00390625" style="5" customWidth="1"/>
    <col min="22" max="16384" width="8.7109375" style="5" customWidth="1"/>
  </cols>
  <sheetData>
    <row r="1" ht="11.45" customHeight="1">
      <c r="A1" s="4" t="s">
        <v>97</v>
      </c>
    </row>
    <row r="2" spans="1:2" ht="12">
      <c r="A2" s="4" t="s">
        <v>0</v>
      </c>
      <c r="B2" s="6" t="s">
        <v>98</v>
      </c>
    </row>
    <row r="3" spans="1:2" ht="12">
      <c r="A3" s="4" t="s">
        <v>1</v>
      </c>
      <c r="B3" s="4" t="s">
        <v>99</v>
      </c>
    </row>
    <row r="5" spans="1:3" ht="12">
      <c r="A5" s="6" t="s">
        <v>2</v>
      </c>
      <c r="C5" s="4" t="s">
        <v>3</v>
      </c>
    </row>
    <row r="6" spans="1:3" ht="12">
      <c r="A6" s="6" t="s">
        <v>4</v>
      </c>
      <c r="C6" s="4" t="s">
        <v>5</v>
      </c>
    </row>
    <row r="7" spans="1:3" ht="12">
      <c r="A7" s="6" t="s">
        <v>6</v>
      </c>
      <c r="C7" s="4" t="s">
        <v>7</v>
      </c>
    </row>
    <row r="8" spans="1:3" ht="12">
      <c r="A8" s="6" t="s">
        <v>8</v>
      </c>
      <c r="C8" s="4" t="s">
        <v>9</v>
      </c>
    </row>
    <row r="9" spans="1:3" ht="12">
      <c r="A9" s="6" t="s">
        <v>10</v>
      </c>
      <c r="C9" s="4" t="s">
        <v>11</v>
      </c>
    </row>
    <row r="11" spans="1:21" ht="12">
      <c r="A11" s="7" t="s">
        <v>12</v>
      </c>
      <c r="B11" s="62" t="s">
        <v>13</v>
      </c>
      <c r="C11" s="62" t="s">
        <v>14</v>
      </c>
      <c r="D11" s="62" t="s">
        <v>15</v>
      </c>
      <c r="E11" s="62" t="s">
        <v>14</v>
      </c>
      <c r="F11" s="62" t="s">
        <v>16</v>
      </c>
      <c r="G11" s="62" t="s">
        <v>14</v>
      </c>
      <c r="H11" s="62" t="s">
        <v>17</v>
      </c>
      <c r="I11" s="62" t="s">
        <v>14</v>
      </c>
      <c r="J11" s="62" t="s">
        <v>18</v>
      </c>
      <c r="K11" s="62" t="s">
        <v>14</v>
      </c>
      <c r="L11" s="62" t="s">
        <v>19</v>
      </c>
      <c r="M11" s="62" t="s">
        <v>14</v>
      </c>
      <c r="N11" s="62" t="s">
        <v>20</v>
      </c>
      <c r="O11" s="62" t="s">
        <v>14</v>
      </c>
      <c r="P11" s="62" t="s">
        <v>21</v>
      </c>
      <c r="Q11" s="62" t="s">
        <v>14</v>
      </c>
      <c r="R11" s="62" t="s">
        <v>22</v>
      </c>
      <c r="S11" s="62" t="s">
        <v>14</v>
      </c>
      <c r="T11" s="62" t="s">
        <v>23</v>
      </c>
      <c r="U11" s="62" t="s">
        <v>14</v>
      </c>
    </row>
    <row r="12" spans="1:21" ht="12">
      <c r="A12" s="8" t="s">
        <v>24</v>
      </c>
      <c r="B12" s="9" t="s">
        <v>14</v>
      </c>
      <c r="C12" s="9" t="s">
        <v>14</v>
      </c>
      <c r="D12" s="9" t="s">
        <v>14</v>
      </c>
      <c r="E12" s="9" t="s">
        <v>14</v>
      </c>
      <c r="F12" s="9" t="s">
        <v>14</v>
      </c>
      <c r="G12" s="9" t="s">
        <v>14</v>
      </c>
      <c r="H12" s="9" t="s">
        <v>14</v>
      </c>
      <c r="I12" s="9" t="s">
        <v>14</v>
      </c>
      <c r="J12" s="9" t="s">
        <v>14</v>
      </c>
      <c r="K12" s="9" t="s">
        <v>14</v>
      </c>
      <c r="L12" s="9" t="s">
        <v>14</v>
      </c>
      <c r="M12" s="9" t="s">
        <v>14</v>
      </c>
      <c r="N12" s="9" t="s">
        <v>14</v>
      </c>
      <c r="O12" s="9" t="s">
        <v>14</v>
      </c>
      <c r="P12" s="9" t="s">
        <v>14</v>
      </c>
      <c r="Q12" s="9" t="s">
        <v>14</v>
      </c>
      <c r="R12" s="9" t="s">
        <v>14</v>
      </c>
      <c r="S12" s="9" t="s">
        <v>14</v>
      </c>
      <c r="T12" s="9" t="s">
        <v>14</v>
      </c>
      <c r="U12" s="9" t="s">
        <v>14</v>
      </c>
    </row>
    <row r="13" spans="1:21" ht="12">
      <c r="A13" s="3" t="s">
        <v>25</v>
      </c>
      <c r="B13" s="20" t="s">
        <v>26</v>
      </c>
      <c r="C13" s="20" t="s">
        <v>14</v>
      </c>
      <c r="D13" s="20" t="s">
        <v>26</v>
      </c>
      <c r="E13" s="20" t="s">
        <v>14</v>
      </c>
      <c r="F13" s="20" t="s">
        <v>26</v>
      </c>
      <c r="G13" s="20" t="s">
        <v>14</v>
      </c>
      <c r="H13" s="19">
        <v>0.32</v>
      </c>
      <c r="I13" s="20" t="s">
        <v>14</v>
      </c>
      <c r="J13" s="19">
        <v>0.3</v>
      </c>
      <c r="K13" s="20" t="s">
        <v>14</v>
      </c>
      <c r="L13" s="19">
        <v>0.22</v>
      </c>
      <c r="M13" s="20" t="s">
        <v>14</v>
      </c>
      <c r="N13" s="19">
        <v>0.16</v>
      </c>
      <c r="O13" s="20" t="s">
        <v>14</v>
      </c>
      <c r="P13" s="19">
        <v>0.2</v>
      </c>
      <c r="Q13" s="20" t="s">
        <v>14</v>
      </c>
      <c r="R13" s="19">
        <v>0.15</v>
      </c>
      <c r="S13" s="20" t="s">
        <v>14</v>
      </c>
      <c r="T13" s="19">
        <v>0.17</v>
      </c>
      <c r="U13" s="20" t="s">
        <v>14</v>
      </c>
    </row>
    <row r="14" spans="1:21" ht="12">
      <c r="A14" s="3" t="s">
        <v>27</v>
      </c>
      <c r="B14" s="21" t="s">
        <v>26</v>
      </c>
      <c r="C14" s="21" t="s">
        <v>14</v>
      </c>
      <c r="D14" s="22">
        <v>0.35</v>
      </c>
      <c r="E14" s="21" t="s">
        <v>14</v>
      </c>
      <c r="F14" s="22">
        <v>0.42</v>
      </c>
      <c r="G14" s="21" t="s">
        <v>28</v>
      </c>
      <c r="H14" s="22">
        <v>0.47</v>
      </c>
      <c r="I14" s="21" t="s">
        <v>14</v>
      </c>
      <c r="J14" s="22">
        <v>0.51</v>
      </c>
      <c r="K14" s="21" t="s">
        <v>14</v>
      </c>
      <c r="L14" s="22">
        <v>0.46</v>
      </c>
      <c r="M14" s="21" t="s">
        <v>14</v>
      </c>
      <c r="N14" s="22">
        <v>0.5</v>
      </c>
      <c r="O14" s="21" t="s">
        <v>14</v>
      </c>
      <c r="P14" s="22">
        <v>0.39</v>
      </c>
      <c r="Q14" s="21" t="s">
        <v>14</v>
      </c>
      <c r="R14" s="22">
        <v>0.38</v>
      </c>
      <c r="S14" s="21" t="s">
        <v>14</v>
      </c>
      <c r="T14" s="22">
        <v>0.44</v>
      </c>
      <c r="U14" s="21" t="s">
        <v>14</v>
      </c>
    </row>
    <row r="15" spans="1:21" ht="12">
      <c r="A15" s="3" t="s">
        <v>29</v>
      </c>
      <c r="B15" s="19">
        <v>0.44</v>
      </c>
      <c r="C15" s="20" t="s">
        <v>14</v>
      </c>
      <c r="D15" s="19">
        <v>0.32</v>
      </c>
      <c r="E15" s="20" t="s">
        <v>14</v>
      </c>
      <c r="F15" s="19">
        <v>0.3</v>
      </c>
      <c r="G15" s="20" t="s">
        <v>14</v>
      </c>
      <c r="H15" s="19">
        <v>0.28</v>
      </c>
      <c r="I15" s="20" t="s">
        <v>14</v>
      </c>
      <c r="J15" s="19">
        <v>0.23</v>
      </c>
      <c r="K15" s="20" t="s">
        <v>14</v>
      </c>
      <c r="L15" s="19">
        <v>0.27</v>
      </c>
      <c r="M15" s="20" t="s">
        <v>14</v>
      </c>
      <c r="N15" s="19">
        <v>0.29</v>
      </c>
      <c r="O15" s="20" t="s">
        <v>14</v>
      </c>
      <c r="P15" s="19">
        <v>0.32</v>
      </c>
      <c r="Q15" s="20" t="s">
        <v>14</v>
      </c>
      <c r="R15" s="19">
        <v>0.26</v>
      </c>
      <c r="S15" s="20" t="s">
        <v>14</v>
      </c>
      <c r="T15" s="19">
        <v>0.25</v>
      </c>
      <c r="U15" s="20" t="s">
        <v>14</v>
      </c>
    </row>
    <row r="16" spans="1:21" ht="12">
      <c r="A16" s="3" t="s">
        <v>30</v>
      </c>
      <c r="B16" s="21" t="s">
        <v>26</v>
      </c>
      <c r="C16" s="21" t="s">
        <v>14</v>
      </c>
      <c r="D16" s="21" t="s">
        <v>26</v>
      </c>
      <c r="E16" s="21" t="s">
        <v>14</v>
      </c>
      <c r="F16" s="21" t="s">
        <v>26</v>
      </c>
      <c r="G16" s="21" t="s">
        <v>14</v>
      </c>
      <c r="H16" s="22">
        <v>0.33</v>
      </c>
      <c r="I16" s="21" t="s">
        <v>14</v>
      </c>
      <c r="J16" s="22">
        <v>0.38</v>
      </c>
      <c r="K16" s="21" t="s">
        <v>14</v>
      </c>
      <c r="L16" s="22">
        <v>0.32</v>
      </c>
      <c r="M16" s="21" t="s">
        <v>14</v>
      </c>
      <c r="N16" s="22">
        <v>0.28</v>
      </c>
      <c r="O16" s="21" t="s">
        <v>14</v>
      </c>
      <c r="P16" s="22">
        <v>0.3</v>
      </c>
      <c r="Q16" s="21" t="s">
        <v>14</v>
      </c>
      <c r="R16" s="22">
        <v>0.32</v>
      </c>
      <c r="S16" s="21" t="s">
        <v>14</v>
      </c>
      <c r="T16" s="22">
        <v>0.41</v>
      </c>
      <c r="U16" s="21" t="s">
        <v>14</v>
      </c>
    </row>
    <row r="17" spans="1:21" ht="12">
      <c r="A17" s="3" t="s">
        <v>31</v>
      </c>
      <c r="B17" s="19">
        <v>0.97</v>
      </c>
      <c r="C17" s="20" t="s">
        <v>14</v>
      </c>
      <c r="D17" s="19">
        <v>0.86</v>
      </c>
      <c r="E17" s="20" t="s">
        <v>14</v>
      </c>
      <c r="F17" s="19">
        <v>0.76</v>
      </c>
      <c r="G17" s="20" t="s">
        <v>14</v>
      </c>
      <c r="H17" s="19">
        <v>0.78</v>
      </c>
      <c r="I17" s="20" t="s">
        <v>14</v>
      </c>
      <c r="J17" s="19">
        <v>1.22</v>
      </c>
      <c r="K17" s="20" t="s">
        <v>14</v>
      </c>
      <c r="L17" s="19">
        <v>0.54</v>
      </c>
      <c r="M17" s="20" t="s">
        <v>14</v>
      </c>
      <c r="N17" s="20" t="s">
        <v>26</v>
      </c>
      <c r="O17" s="20" t="s">
        <v>14</v>
      </c>
      <c r="P17" s="20" t="s">
        <v>26</v>
      </c>
      <c r="Q17" s="20" t="s">
        <v>14</v>
      </c>
      <c r="R17" s="20" t="s">
        <v>26</v>
      </c>
      <c r="S17" s="20" t="s">
        <v>14</v>
      </c>
      <c r="T17" s="20" t="s">
        <v>26</v>
      </c>
      <c r="U17" s="20" t="s">
        <v>14</v>
      </c>
    </row>
    <row r="18" spans="1:21" ht="12">
      <c r="A18" s="3" t="s">
        <v>32</v>
      </c>
      <c r="B18" s="12" t="s">
        <v>26</v>
      </c>
      <c r="C18" s="12" t="s">
        <v>14</v>
      </c>
      <c r="D18" s="12" t="s">
        <v>26</v>
      </c>
      <c r="E18" s="12" t="s">
        <v>14</v>
      </c>
      <c r="F18" s="1">
        <v>0.1</v>
      </c>
      <c r="G18" s="1"/>
      <c r="H18" s="1">
        <v>0.18</v>
      </c>
      <c r="I18" s="1"/>
      <c r="J18" s="1">
        <v>0.18</v>
      </c>
      <c r="K18" s="1" t="s">
        <v>14</v>
      </c>
      <c r="L18" s="1">
        <v>0.23</v>
      </c>
      <c r="M18" s="1" t="s">
        <v>14</v>
      </c>
      <c r="N18" s="1">
        <v>0.16</v>
      </c>
      <c r="O18" s="1" t="s">
        <v>14</v>
      </c>
      <c r="P18" s="1">
        <v>0.13</v>
      </c>
      <c r="Q18" s="1" t="s">
        <v>14</v>
      </c>
      <c r="R18" s="1">
        <v>0.13</v>
      </c>
      <c r="S18" s="1" t="s">
        <v>14</v>
      </c>
      <c r="T18" s="1">
        <v>0.17</v>
      </c>
      <c r="U18" s="12" t="s">
        <v>14</v>
      </c>
    </row>
    <row r="19" spans="1:21" ht="12">
      <c r="A19" s="3" t="s">
        <v>33</v>
      </c>
      <c r="B19" s="19">
        <v>0.13</v>
      </c>
      <c r="C19" s="20" t="s">
        <v>14</v>
      </c>
      <c r="D19" s="19">
        <v>0.17</v>
      </c>
      <c r="E19" s="20" t="s">
        <v>14</v>
      </c>
      <c r="F19" s="19">
        <v>0.16</v>
      </c>
      <c r="G19" s="20" t="s">
        <v>14</v>
      </c>
      <c r="H19" s="19">
        <v>0.19</v>
      </c>
      <c r="I19" s="20" t="s">
        <v>14</v>
      </c>
      <c r="J19" s="19">
        <v>0.2</v>
      </c>
      <c r="K19" s="20" t="s">
        <v>14</v>
      </c>
      <c r="L19" s="19">
        <v>0.12</v>
      </c>
      <c r="M19" s="20" t="s">
        <v>14</v>
      </c>
      <c r="N19" s="19">
        <v>0.15</v>
      </c>
      <c r="O19" s="20" t="s">
        <v>14</v>
      </c>
      <c r="P19" s="19">
        <v>0.16</v>
      </c>
      <c r="Q19" s="20" t="s">
        <v>14</v>
      </c>
      <c r="R19" s="19">
        <v>0.17</v>
      </c>
      <c r="S19" s="20" t="s">
        <v>14</v>
      </c>
      <c r="T19" s="19">
        <v>0.28</v>
      </c>
      <c r="U19" s="20" t="s">
        <v>14</v>
      </c>
    </row>
    <row r="20" spans="1:21" ht="12">
      <c r="A20" s="3" t="s">
        <v>34</v>
      </c>
      <c r="B20" s="21" t="s">
        <v>26</v>
      </c>
      <c r="C20" s="21" t="s">
        <v>14</v>
      </c>
      <c r="D20" s="22">
        <v>0.69</v>
      </c>
      <c r="E20" s="21" t="s">
        <v>14</v>
      </c>
      <c r="F20" s="22">
        <v>0.85</v>
      </c>
      <c r="G20" s="21" t="s">
        <v>14</v>
      </c>
      <c r="H20" s="22">
        <v>0.96</v>
      </c>
      <c r="I20" s="21" t="s">
        <v>14</v>
      </c>
      <c r="J20" s="22">
        <v>1.36</v>
      </c>
      <c r="K20" s="21" t="s">
        <v>14</v>
      </c>
      <c r="L20" s="22">
        <v>0.47</v>
      </c>
      <c r="M20" s="21" t="s">
        <v>14</v>
      </c>
      <c r="N20" s="22">
        <v>0.54</v>
      </c>
      <c r="O20" s="21" t="s">
        <v>14</v>
      </c>
      <c r="P20" s="21">
        <v>1</v>
      </c>
      <c r="Q20" s="21" t="s">
        <v>14</v>
      </c>
      <c r="R20" s="22">
        <v>0.98</v>
      </c>
      <c r="S20" s="21" t="s">
        <v>14</v>
      </c>
      <c r="T20" s="22">
        <v>1.06</v>
      </c>
      <c r="U20" s="21" t="s">
        <v>14</v>
      </c>
    </row>
    <row r="21" spans="1:21" ht="12">
      <c r="A21" s="3" t="s">
        <v>35</v>
      </c>
      <c r="B21" s="20" t="s">
        <v>26</v>
      </c>
      <c r="C21" s="20" t="s">
        <v>14</v>
      </c>
      <c r="D21" s="20">
        <v>0</v>
      </c>
      <c r="E21" s="20" t="s">
        <v>14</v>
      </c>
      <c r="F21" s="19">
        <v>0.43</v>
      </c>
      <c r="G21" s="20" t="s">
        <v>14</v>
      </c>
      <c r="H21" s="19">
        <v>0.39</v>
      </c>
      <c r="I21" s="20" t="s">
        <v>14</v>
      </c>
      <c r="J21" s="19">
        <v>0.46</v>
      </c>
      <c r="K21" s="20" t="s">
        <v>14</v>
      </c>
      <c r="L21" s="19">
        <v>0.47</v>
      </c>
      <c r="M21" s="20" t="s">
        <v>14</v>
      </c>
      <c r="N21" s="23">
        <v>0.5</v>
      </c>
      <c r="O21" s="20" t="s">
        <v>14</v>
      </c>
      <c r="P21" s="19">
        <v>0.48</v>
      </c>
      <c r="Q21" s="20" t="s">
        <v>14</v>
      </c>
      <c r="R21" s="19">
        <v>0.49</v>
      </c>
      <c r="S21" s="20" t="s">
        <v>14</v>
      </c>
      <c r="T21" s="19">
        <v>0.62</v>
      </c>
      <c r="U21" s="20" t="s">
        <v>14</v>
      </c>
    </row>
    <row r="22" spans="1:21" ht="12">
      <c r="A22" s="3" t="s">
        <v>36</v>
      </c>
      <c r="B22" s="21" t="s">
        <v>26</v>
      </c>
      <c r="C22" s="21" t="s">
        <v>14</v>
      </c>
      <c r="D22" s="22">
        <v>0.07</v>
      </c>
      <c r="E22" s="21" t="s">
        <v>14</v>
      </c>
      <c r="F22" s="22">
        <v>0.09</v>
      </c>
      <c r="G22" s="21" t="s">
        <v>14</v>
      </c>
      <c r="H22" s="22">
        <v>0.08</v>
      </c>
      <c r="I22" s="21" t="s">
        <v>14</v>
      </c>
      <c r="J22" s="22">
        <v>0.09</v>
      </c>
      <c r="K22" s="21" t="s">
        <v>14</v>
      </c>
      <c r="L22" s="21" t="s">
        <v>26</v>
      </c>
      <c r="M22" s="21" t="s">
        <v>14</v>
      </c>
      <c r="N22" s="22">
        <v>0.09</v>
      </c>
      <c r="O22" s="21" t="s">
        <v>14</v>
      </c>
      <c r="P22" s="22">
        <v>0.13</v>
      </c>
      <c r="Q22" s="21" t="s">
        <v>14</v>
      </c>
      <c r="R22" s="22">
        <v>0.15</v>
      </c>
      <c r="S22" s="21" t="s">
        <v>14</v>
      </c>
      <c r="T22" s="22">
        <v>0.15</v>
      </c>
      <c r="U22" s="21" t="s">
        <v>14</v>
      </c>
    </row>
    <row r="23" spans="1:21" ht="12">
      <c r="A23" s="3" t="s">
        <v>37</v>
      </c>
      <c r="B23" s="20" t="s">
        <v>26</v>
      </c>
      <c r="C23" s="20" t="s">
        <v>14</v>
      </c>
      <c r="D23" s="20" t="s">
        <v>26</v>
      </c>
      <c r="E23" s="20" t="s">
        <v>14</v>
      </c>
      <c r="F23" s="20" t="s">
        <v>26</v>
      </c>
      <c r="G23" s="20" t="s">
        <v>14</v>
      </c>
      <c r="H23" s="19">
        <v>0.16</v>
      </c>
      <c r="I23" s="20" t="s">
        <v>14</v>
      </c>
      <c r="J23" s="19">
        <v>0.29</v>
      </c>
      <c r="K23" s="20" t="s">
        <v>14</v>
      </c>
      <c r="L23" s="19">
        <v>0.23</v>
      </c>
      <c r="M23" s="20" t="s">
        <v>14</v>
      </c>
      <c r="N23" s="19">
        <v>0.22</v>
      </c>
      <c r="O23" s="20" t="s">
        <v>14</v>
      </c>
      <c r="P23" s="19">
        <v>0.34</v>
      </c>
      <c r="Q23" s="20" t="s">
        <v>14</v>
      </c>
      <c r="R23" s="19">
        <v>0.47</v>
      </c>
      <c r="S23" s="20" t="s">
        <v>14</v>
      </c>
      <c r="T23" s="19">
        <v>0.22</v>
      </c>
      <c r="U23" s="20" t="s">
        <v>14</v>
      </c>
    </row>
    <row r="24" spans="1:21" ht="12">
      <c r="A24" s="3" t="s">
        <v>38</v>
      </c>
      <c r="B24" s="21" t="s">
        <v>26</v>
      </c>
      <c r="C24" s="21" t="s">
        <v>14</v>
      </c>
      <c r="D24" s="22">
        <v>0.14</v>
      </c>
      <c r="E24" s="21" t="s">
        <v>14</v>
      </c>
      <c r="F24" s="22">
        <v>0.14</v>
      </c>
      <c r="G24" s="21" t="s">
        <v>14</v>
      </c>
      <c r="H24" s="21" t="s">
        <v>26</v>
      </c>
      <c r="I24" s="21" t="s">
        <v>14</v>
      </c>
      <c r="J24" s="21" t="s">
        <v>26</v>
      </c>
      <c r="K24" s="21" t="s">
        <v>14</v>
      </c>
      <c r="L24" s="21" t="s">
        <v>26</v>
      </c>
      <c r="M24" s="21" t="s">
        <v>14</v>
      </c>
      <c r="N24" s="21" t="s">
        <v>26</v>
      </c>
      <c r="O24" s="21" t="s">
        <v>14</v>
      </c>
      <c r="P24" s="21" t="s">
        <v>26</v>
      </c>
      <c r="Q24" s="21" t="s">
        <v>14</v>
      </c>
      <c r="R24" s="21" t="s">
        <v>26</v>
      </c>
      <c r="S24" s="21" t="s">
        <v>14</v>
      </c>
      <c r="T24" s="21" t="s">
        <v>26</v>
      </c>
      <c r="U24" s="21" t="s">
        <v>14</v>
      </c>
    </row>
    <row r="25" spans="1:21" ht="12">
      <c r="A25" s="3" t="s">
        <v>39</v>
      </c>
      <c r="B25" s="20" t="s">
        <v>26</v>
      </c>
      <c r="C25" s="20" t="s">
        <v>14</v>
      </c>
      <c r="D25" s="19">
        <v>0.19</v>
      </c>
      <c r="E25" s="20" t="s">
        <v>14</v>
      </c>
      <c r="F25" s="19">
        <v>0.2</v>
      </c>
      <c r="G25" s="20" t="s">
        <v>14</v>
      </c>
      <c r="H25" s="19">
        <v>0.15</v>
      </c>
      <c r="I25" s="20" t="s">
        <v>14</v>
      </c>
      <c r="J25" s="19">
        <v>0.11</v>
      </c>
      <c r="K25" s="20" t="s">
        <v>14</v>
      </c>
      <c r="L25" s="19">
        <v>0.16</v>
      </c>
      <c r="M25" s="20" t="s">
        <v>14</v>
      </c>
      <c r="N25" s="19">
        <v>0.17</v>
      </c>
      <c r="O25" s="20" t="s">
        <v>14</v>
      </c>
      <c r="P25" s="19">
        <v>0.28</v>
      </c>
      <c r="Q25" s="20" t="s">
        <v>14</v>
      </c>
      <c r="R25" s="19">
        <v>0.24</v>
      </c>
      <c r="S25" s="20" t="s">
        <v>14</v>
      </c>
      <c r="T25" s="19">
        <v>0.27</v>
      </c>
      <c r="U25" s="20" t="s">
        <v>14</v>
      </c>
    </row>
    <row r="26" spans="1:21" ht="12">
      <c r="A26" s="3" t="s">
        <v>40</v>
      </c>
      <c r="B26" s="21" t="s">
        <v>26</v>
      </c>
      <c r="C26" s="21" t="s">
        <v>14</v>
      </c>
      <c r="D26" s="21" t="s">
        <v>26</v>
      </c>
      <c r="E26" s="21" t="s">
        <v>14</v>
      </c>
      <c r="F26" s="21" t="s">
        <v>26</v>
      </c>
      <c r="G26" s="21" t="s">
        <v>14</v>
      </c>
      <c r="H26" s="21" t="s">
        <v>26</v>
      </c>
      <c r="I26" s="21" t="s">
        <v>14</v>
      </c>
      <c r="J26" s="21" t="s">
        <v>26</v>
      </c>
      <c r="K26" s="21" t="s">
        <v>14</v>
      </c>
      <c r="L26" s="21" t="s">
        <v>26</v>
      </c>
      <c r="M26" s="21" t="s">
        <v>14</v>
      </c>
      <c r="N26" s="22">
        <v>0.32</v>
      </c>
      <c r="O26" s="21" t="s">
        <v>14</v>
      </c>
      <c r="P26" s="22">
        <v>0.31</v>
      </c>
      <c r="Q26" s="21" t="s">
        <v>14</v>
      </c>
      <c r="R26" s="22">
        <v>0.33</v>
      </c>
      <c r="S26" s="21" t="s">
        <v>14</v>
      </c>
      <c r="T26" s="22">
        <v>0.41</v>
      </c>
      <c r="U26" s="21" t="s">
        <v>14</v>
      </c>
    </row>
    <row r="27" spans="1:21" ht="11.45" customHeight="1">
      <c r="A27" s="3" t="s">
        <v>45</v>
      </c>
      <c r="B27" s="19">
        <v>0.33</v>
      </c>
      <c r="C27" s="20" t="s">
        <v>14</v>
      </c>
      <c r="D27" s="19">
        <v>0.36</v>
      </c>
      <c r="E27" s="20" t="s">
        <v>14</v>
      </c>
      <c r="F27" s="19">
        <v>0.39</v>
      </c>
      <c r="G27" s="20" t="s">
        <v>14</v>
      </c>
      <c r="H27" s="19">
        <v>0.45</v>
      </c>
      <c r="I27" s="20" t="s">
        <v>14</v>
      </c>
      <c r="J27" s="19">
        <v>0.51</v>
      </c>
      <c r="K27" s="20" t="s">
        <v>14</v>
      </c>
      <c r="L27" s="19">
        <v>0.52</v>
      </c>
      <c r="M27" s="20" t="s">
        <v>14</v>
      </c>
      <c r="N27" s="19">
        <v>0.54</v>
      </c>
      <c r="O27" s="20" t="s">
        <v>14</v>
      </c>
      <c r="P27" s="19">
        <v>0.53</v>
      </c>
      <c r="Q27" s="20" t="s">
        <v>14</v>
      </c>
      <c r="R27" s="19">
        <v>0.53</v>
      </c>
      <c r="S27" s="20" t="s">
        <v>14</v>
      </c>
      <c r="T27" s="19">
        <v>0.59</v>
      </c>
      <c r="U27" s="20" t="s">
        <v>14</v>
      </c>
    </row>
    <row r="29" ht="12">
      <c r="A29" s="6" t="s">
        <v>41</v>
      </c>
    </row>
    <row r="30" spans="1:2" ht="12">
      <c r="A30" s="6" t="s">
        <v>26</v>
      </c>
      <c r="B30" s="4" t="s">
        <v>42</v>
      </c>
    </row>
    <row r="31" ht="12">
      <c r="A31" s="6" t="s">
        <v>43</v>
      </c>
    </row>
    <row r="32" spans="1:2" ht="12">
      <c r="A32" s="6" t="s">
        <v>28</v>
      </c>
      <c r="B32" s="4" t="s">
        <v>44</v>
      </c>
    </row>
  </sheetData>
  <mergeCells count="10">
    <mergeCell ref="N11:O11"/>
    <mergeCell ref="P11:Q11"/>
    <mergeCell ref="R11:S11"/>
    <mergeCell ref="T11:U11"/>
    <mergeCell ref="B11:C11"/>
    <mergeCell ref="D11:E11"/>
    <mergeCell ref="F11:G11"/>
    <mergeCell ref="H11:I11"/>
    <mergeCell ref="J11:K11"/>
    <mergeCell ref="L11:M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2"/>
  <sheetViews>
    <sheetView workbookViewId="0" topLeftCell="C16">
      <selection activeCell="F19" sqref="F19"/>
    </sheetView>
  </sheetViews>
  <sheetFormatPr defaultColWidth="9.140625" defaultRowHeight="15"/>
  <cols>
    <col min="1" max="1" width="31.28125" style="41" customWidth="1"/>
    <col min="2" max="5" width="9.28125" style="41" bestFit="1" customWidth="1"/>
    <col min="6" max="6" width="10.28125" style="41" customWidth="1"/>
    <col min="7" max="10" width="9.28125" style="41" bestFit="1" customWidth="1"/>
    <col min="11" max="11" width="24.421875" style="41" customWidth="1"/>
    <col min="12" max="16384" width="9.140625" style="41" customWidth="1"/>
  </cols>
  <sheetData>
    <row r="1" ht="12"/>
    <row r="2" ht="12"/>
    <row r="3" ht="12">
      <c r="F3" s="61"/>
    </row>
    <row r="4" spans="2:10" ht="12">
      <c r="B4" s="69" t="s">
        <v>120</v>
      </c>
      <c r="C4" s="69"/>
      <c r="D4" s="69"/>
      <c r="E4" s="69"/>
      <c r="F4" s="69"/>
      <c r="G4" s="69"/>
      <c r="H4" s="69"/>
      <c r="I4" s="69"/>
      <c r="J4" s="69"/>
    </row>
    <row r="5" spans="1:11" ht="13.5">
      <c r="A5" s="46" t="s">
        <v>126</v>
      </c>
      <c r="B5" s="48" t="s">
        <v>25</v>
      </c>
      <c r="C5" s="48" t="s">
        <v>27</v>
      </c>
      <c r="D5" s="48" t="s">
        <v>29</v>
      </c>
      <c r="E5" s="48" t="s">
        <v>30</v>
      </c>
      <c r="F5" s="57" t="s">
        <v>127</v>
      </c>
      <c r="G5" s="48" t="s">
        <v>36</v>
      </c>
      <c r="H5" s="48" t="s">
        <v>37</v>
      </c>
      <c r="I5" s="48" t="s">
        <v>39</v>
      </c>
      <c r="J5" s="48" t="s">
        <v>40</v>
      </c>
      <c r="K5" s="60" t="s">
        <v>106</v>
      </c>
    </row>
    <row r="6" spans="1:11" ht="12">
      <c r="A6" s="59" t="s">
        <v>58</v>
      </c>
      <c r="B6" s="59">
        <v>93.94</v>
      </c>
      <c r="C6" s="59">
        <v>6919.3</v>
      </c>
      <c r="D6" s="59">
        <v>338.63</v>
      </c>
      <c r="E6" s="59">
        <v>4534.8</v>
      </c>
      <c r="F6" s="59">
        <f>28.95</f>
        <v>28.95</v>
      </c>
      <c r="G6" s="59">
        <v>259.89</v>
      </c>
      <c r="H6" s="59">
        <v>423.11</v>
      </c>
      <c r="I6" s="59">
        <v>6310.43</v>
      </c>
      <c r="J6" s="59">
        <v>6437.3</v>
      </c>
      <c r="K6" s="59">
        <v>25346.350000000002</v>
      </c>
    </row>
    <row r="7" spans="1:11" ht="12">
      <c r="A7" s="58" t="s">
        <v>59</v>
      </c>
      <c r="B7" s="58">
        <v>15.71</v>
      </c>
      <c r="C7" s="58">
        <v>592.7</v>
      </c>
      <c r="D7" s="58">
        <v>176.96</v>
      </c>
      <c r="E7" s="58">
        <v>0</v>
      </c>
      <c r="F7" s="58">
        <f>2.6</f>
        <v>2.6</v>
      </c>
      <c r="G7" s="58">
        <v>24.77</v>
      </c>
      <c r="H7" s="58">
        <v>188.57</v>
      </c>
      <c r="I7" s="58">
        <v>3989.97</v>
      </c>
      <c r="J7" s="58">
        <v>829.2</v>
      </c>
      <c r="K7" s="58">
        <v>5820.48</v>
      </c>
    </row>
    <row r="8" spans="1:11" ht="12">
      <c r="A8" s="59" t="s">
        <v>60</v>
      </c>
      <c r="B8" s="59">
        <v>0</v>
      </c>
      <c r="C8" s="59">
        <v>19.3</v>
      </c>
      <c r="D8" s="59">
        <v>0</v>
      </c>
      <c r="E8" s="59">
        <v>0</v>
      </c>
      <c r="F8" s="59">
        <f>0</f>
        <v>0</v>
      </c>
      <c r="G8" s="59">
        <v>0</v>
      </c>
      <c r="H8" s="59">
        <v>0.13</v>
      </c>
      <c r="I8" s="59">
        <v>0</v>
      </c>
      <c r="J8" s="59">
        <v>85</v>
      </c>
      <c r="K8" s="59">
        <v>104.43</v>
      </c>
    </row>
    <row r="9" spans="1:11" ht="12">
      <c r="A9" s="58" t="s">
        <v>61</v>
      </c>
      <c r="B9" s="58">
        <v>48.19</v>
      </c>
      <c r="C9" s="58">
        <v>1633</v>
      </c>
      <c r="D9" s="58">
        <v>15.53</v>
      </c>
      <c r="E9" s="58">
        <v>0</v>
      </c>
      <c r="F9" s="58">
        <f>1.24</f>
        <v>1.24</v>
      </c>
      <c r="G9" s="58">
        <v>0.13</v>
      </c>
      <c r="H9" s="58">
        <v>8.41</v>
      </c>
      <c r="I9" s="58">
        <v>0</v>
      </c>
      <c r="J9" s="58">
        <v>1818.7</v>
      </c>
      <c r="K9" s="58">
        <v>3525.2000000000003</v>
      </c>
    </row>
    <row r="10" spans="1:11" ht="12">
      <c r="A10" s="59" t="s">
        <v>62</v>
      </c>
      <c r="B10" s="59">
        <v>0.53</v>
      </c>
      <c r="C10" s="59">
        <v>149.5</v>
      </c>
      <c r="D10" s="59">
        <v>131.83</v>
      </c>
      <c r="E10" s="59">
        <v>4206.8</v>
      </c>
      <c r="F10" s="59">
        <f>0.08+0.39</f>
        <v>0.47000000000000003</v>
      </c>
      <c r="G10" s="59">
        <v>156.58</v>
      </c>
      <c r="H10" s="59">
        <v>3.11</v>
      </c>
      <c r="I10" s="59">
        <v>0</v>
      </c>
      <c r="J10" s="59">
        <v>192</v>
      </c>
      <c r="K10" s="59">
        <v>4840.82</v>
      </c>
    </row>
    <row r="11" spans="1:11" ht="12">
      <c r="A11" s="58" t="s">
        <v>63</v>
      </c>
      <c r="B11" s="58">
        <v>22.39</v>
      </c>
      <c r="C11" s="58">
        <v>262.7</v>
      </c>
      <c r="D11" s="58">
        <v>0</v>
      </c>
      <c r="E11" s="58">
        <v>266</v>
      </c>
      <c r="F11" s="58">
        <f>0.28</f>
        <v>0.28</v>
      </c>
      <c r="G11" s="58">
        <v>62.67</v>
      </c>
      <c r="H11" s="58">
        <v>143.53</v>
      </c>
      <c r="I11" s="58">
        <v>0</v>
      </c>
      <c r="J11" s="58">
        <v>340</v>
      </c>
      <c r="K11" s="58">
        <v>1097.5699999999997</v>
      </c>
    </row>
    <row r="12" spans="1:11" ht="12">
      <c r="A12" s="59" t="s">
        <v>64</v>
      </c>
      <c r="B12" s="59">
        <v>0.06</v>
      </c>
      <c r="C12" s="59">
        <v>75.6</v>
      </c>
      <c r="D12" s="59">
        <v>0</v>
      </c>
      <c r="E12" s="59">
        <v>0</v>
      </c>
      <c r="F12" s="59">
        <f>0</f>
        <v>0</v>
      </c>
      <c r="G12" s="59">
        <v>0.4</v>
      </c>
      <c r="H12" s="59">
        <v>7.34</v>
      </c>
      <c r="I12" s="59">
        <v>0</v>
      </c>
      <c r="J12" s="59">
        <v>286</v>
      </c>
      <c r="K12" s="59">
        <v>369.4</v>
      </c>
    </row>
    <row r="13" spans="1:11" ht="12">
      <c r="A13" s="58" t="s">
        <v>65</v>
      </c>
      <c r="B13" s="58">
        <v>2.52</v>
      </c>
      <c r="C13" s="58">
        <v>624.6</v>
      </c>
      <c r="D13" s="58">
        <v>0.4</v>
      </c>
      <c r="E13" s="58">
        <v>0</v>
      </c>
      <c r="F13" s="58">
        <f>0.12</f>
        <v>0.12</v>
      </c>
      <c r="G13" s="58">
        <v>0.04</v>
      </c>
      <c r="H13" s="58">
        <v>24.18</v>
      </c>
      <c r="I13" s="58">
        <v>0</v>
      </c>
      <c r="J13" s="58">
        <v>93.6</v>
      </c>
      <c r="K13" s="58">
        <v>745.4599999999999</v>
      </c>
    </row>
    <row r="14" spans="1:11" ht="12">
      <c r="A14" s="59" t="s">
        <v>66</v>
      </c>
      <c r="B14" s="59">
        <v>2.76</v>
      </c>
      <c r="C14" s="59">
        <v>218.5</v>
      </c>
      <c r="D14" s="59">
        <v>0.16</v>
      </c>
      <c r="E14" s="59">
        <v>0</v>
      </c>
      <c r="F14" s="59">
        <f>0</f>
        <v>0</v>
      </c>
      <c r="G14" s="59">
        <v>0</v>
      </c>
      <c r="H14" s="59">
        <v>7.3</v>
      </c>
      <c r="I14" s="59">
        <v>0</v>
      </c>
      <c r="J14" s="59">
        <v>506.2</v>
      </c>
      <c r="K14" s="59">
        <v>734.92</v>
      </c>
    </row>
    <row r="15" spans="1:11" ht="12">
      <c r="A15" s="58" t="s">
        <v>67</v>
      </c>
      <c r="B15" s="58">
        <v>1.78</v>
      </c>
      <c r="C15" s="58">
        <v>1115.2</v>
      </c>
      <c r="D15" s="58">
        <v>13.73</v>
      </c>
      <c r="E15" s="58">
        <v>62</v>
      </c>
      <c r="F15" s="58">
        <f>0.05</f>
        <v>0.05</v>
      </c>
      <c r="G15" s="58">
        <v>12.93</v>
      </c>
      <c r="H15" s="58">
        <v>40.55</v>
      </c>
      <c r="I15" s="58">
        <v>0</v>
      </c>
      <c r="J15" s="58">
        <v>1359.8</v>
      </c>
      <c r="K15" s="58">
        <v>2606.04</v>
      </c>
    </row>
    <row r="16" spans="1:11" ht="12">
      <c r="A16" s="59" t="s">
        <v>69</v>
      </c>
      <c r="B16" s="59">
        <f aca="true" t="shared" si="0" ref="B16:J16">B7+B10</f>
        <v>16.240000000000002</v>
      </c>
      <c r="C16" s="59">
        <f t="shared" si="0"/>
        <v>742.2</v>
      </c>
      <c r="D16" s="59">
        <f t="shared" si="0"/>
        <v>308.79</v>
      </c>
      <c r="E16" s="59">
        <f t="shared" si="0"/>
        <v>4206.8</v>
      </c>
      <c r="F16" s="59">
        <f t="shared" si="0"/>
        <v>3.0700000000000003</v>
      </c>
      <c r="G16" s="59">
        <f t="shared" si="0"/>
        <v>181.35000000000002</v>
      </c>
      <c r="H16" s="59">
        <f t="shared" si="0"/>
        <v>191.68</v>
      </c>
      <c r="I16" s="59">
        <f t="shared" si="0"/>
        <v>3989.97</v>
      </c>
      <c r="J16" s="59">
        <f t="shared" si="0"/>
        <v>1021.2</v>
      </c>
      <c r="K16" s="59">
        <v>10661.300000000001</v>
      </c>
    </row>
    <row r="17" spans="1:11" ht="12">
      <c r="A17" s="58" t="s">
        <v>70</v>
      </c>
      <c r="B17" s="58">
        <f aca="true" t="shared" si="1" ref="B17:J17">B7+B9+B10+B15</f>
        <v>66.21</v>
      </c>
      <c r="C17" s="58">
        <f t="shared" si="1"/>
        <v>3490.3999999999996</v>
      </c>
      <c r="D17" s="58">
        <f t="shared" si="1"/>
        <v>338.05000000000007</v>
      </c>
      <c r="E17" s="58">
        <f t="shared" si="1"/>
        <v>4268.8</v>
      </c>
      <c r="F17" s="58">
        <f t="shared" si="1"/>
        <v>4.359999999999999</v>
      </c>
      <c r="G17" s="58">
        <f t="shared" si="1"/>
        <v>194.41000000000003</v>
      </c>
      <c r="H17" s="58">
        <f t="shared" si="1"/>
        <v>240.64</v>
      </c>
      <c r="I17" s="58">
        <f t="shared" si="1"/>
        <v>3989.97</v>
      </c>
      <c r="J17" s="58">
        <f t="shared" si="1"/>
        <v>4199.7</v>
      </c>
      <c r="K17" s="58">
        <v>16792.539999999997</v>
      </c>
    </row>
    <row r="18" ht="12"/>
    <row r="19" ht="12">
      <c r="F19" s="41" t="s">
        <v>135</v>
      </c>
    </row>
    <row r="20" ht="12">
      <c r="F20" s="41" t="s">
        <v>76</v>
      </c>
    </row>
    <row r="21" ht="12">
      <c r="F21" s="41" t="s">
        <v>113</v>
      </c>
    </row>
    <row r="22" ht="12">
      <c r="F22" s="41" t="s">
        <v>107</v>
      </c>
    </row>
  </sheetData>
  <mergeCells count="1">
    <mergeCell ref="B4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54" zoomScaleNormal="54" workbookViewId="0" topLeftCell="A1">
      <pane xSplit="1" ySplit="12" topLeftCell="B13" activePane="bottomRight" state="frozen"/>
      <selection pane="topRight" activeCell="A1" sqref="A1"/>
      <selection pane="bottomLeft" activeCell="A1" sqref="A1"/>
      <selection pane="bottomRight" activeCell="P13" sqref="P13:P25"/>
    </sheetView>
  </sheetViews>
  <sheetFormatPr defaultColWidth="9.140625" defaultRowHeight="11.25" customHeight="1"/>
  <cols>
    <col min="1" max="1" width="29.8515625" style="0" customWidth="1"/>
    <col min="2" max="9" width="10.00390625" style="0" customWidth="1"/>
    <col min="10" max="10" width="11.00390625" style="0" customWidth="1"/>
    <col min="11" max="15" width="10.00390625" style="0" customWidth="1"/>
    <col min="16" max="16" width="11.00390625" style="0" customWidth="1"/>
  </cols>
  <sheetData>
    <row r="1" ht="11.45" customHeight="1">
      <c r="A1" s="28" t="s">
        <v>108</v>
      </c>
    </row>
    <row r="2" spans="1:2" ht="15">
      <c r="A2" s="28" t="s">
        <v>0</v>
      </c>
      <c r="B2" s="29" t="s">
        <v>109</v>
      </c>
    </row>
    <row r="3" spans="1:2" ht="15">
      <c r="A3" s="28" t="s">
        <v>1</v>
      </c>
      <c r="B3" s="28" t="s">
        <v>99</v>
      </c>
    </row>
    <row r="5" spans="1:3" ht="15">
      <c r="A5" s="29" t="s">
        <v>2</v>
      </c>
      <c r="C5" s="28" t="s">
        <v>3</v>
      </c>
    </row>
    <row r="6" spans="1:3" ht="15">
      <c r="A6" s="29" t="s">
        <v>4</v>
      </c>
      <c r="C6" s="28" t="s">
        <v>5</v>
      </c>
    </row>
    <row r="7" spans="1:3" ht="15">
      <c r="A7" s="29" t="s">
        <v>6</v>
      </c>
      <c r="C7" s="28" t="s">
        <v>7</v>
      </c>
    </row>
    <row r="8" spans="1:3" ht="15">
      <c r="A8" s="29" t="s">
        <v>10</v>
      </c>
      <c r="C8" s="28" t="s">
        <v>55</v>
      </c>
    </row>
    <row r="9" spans="1:3" ht="15">
      <c r="A9" s="29" t="s">
        <v>56</v>
      </c>
      <c r="C9" s="28" t="s">
        <v>23</v>
      </c>
    </row>
    <row r="11" spans="1:16" ht="15">
      <c r="A11" s="30" t="s">
        <v>24</v>
      </c>
      <c r="B11" s="34" t="s">
        <v>25</v>
      </c>
      <c r="C11" s="34" t="s">
        <v>27</v>
      </c>
      <c r="D11" s="34" t="s">
        <v>29</v>
      </c>
      <c r="E11" s="34" t="s">
        <v>30</v>
      </c>
      <c r="F11" s="34" t="s">
        <v>31</v>
      </c>
      <c r="G11" s="34" t="s">
        <v>32</v>
      </c>
      <c r="H11" s="34" t="s">
        <v>33</v>
      </c>
      <c r="I11" s="34" t="s">
        <v>34</v>
      </c>
      <c r="J11" s="34" t="s">
        <v>35</v>
      </c>
      <c r="K11" s="34" t="s">
        <v>36</v>
      </c>
      <c r="L11" s="34" t="s">
        <v>37</v>
      </c>
      <c r="M11" s="34" t="s">
        <v>38</v>
      </c>
      <c r="N11" s="34" t="s">
        <v>39</v>
      </c>
      <c r="O11" s="34" t="s">
        <v>40</v>
      </c>
      <c r="P11" s="34" t="s">
        <v>45</v>
      </c>
    </row>
    <row r="12" spans="1:16" ht="15">
      <c r="A12" s="31" t="s">
        <v>78</v>
      </c>
      <c r="B12" s="32" t="s">
        <v>14</v>
      </c>
      <c r="C12" s="32" t="s">
        <v>14</v>
      </c>
      <c r="D12" s="32" t="s">
        <v>14</v>
      </c>
      <c r="E12" s="32" t="s">
        <v>14</v>
      </c>
      <c r="F12" s="32" t="s">
        <v>14</v>
      </c>
      <c r="G12" s="32" t="s">
        <v>14</v>
      </c>
      <c r="H12" s="32" t="s">
        <v>14</v>
      </c>
      <c r="I12" s="32" t="s">
        <v>14</v>
      </c>
      <c r="J12" s="32" t="s">
        <v>14</v>
      </c>
      <c r="K12" s="32" t="s">
        <v>14</v>
      </c>
      <c r="L12" s="32" t="s">
        <v>14</v>
      </c>
      <c r="M12" s="32" t="s">
        <v>14</v>
      </c>
      <c r="N12" s="32" t="s">
        <v>14</v>
      </c>
      <c r="O12" s="32" t="s">
        <v>14</v>
      </c>
      <c r="P12" s="32" t="s">
        <v>14</v>
      </c>
    </row>
    <row r="13" spans="1:16" ht="15">
      <c r="A13" s="33" t="s">
        <v>9</v>
      </c>
      <c r="B13" s="24">
        <v>204.67</v>
      </c>
      <c r="C13" s="24">
        <v>10288.6</v>
      </c>
      <c r="D13" s="24">
        <v>943.86</v>
      </c>
      <c r="E13" s="24">
        <v>4603.8</v>
      </c>
      <c r="F13" s="25" t="s">
        <v>26</v>
      </c>
      <c r="G13" s="25" t="s">
        <v>26</v>
      </c>
      <c r="H13" s="24">
        <v>179.1</v>
      </c>
      <c r="I13" s="24">
        <v>139.28</v>
      </c>
      <c r="J13" s="24">
        <v>4944.37</v>
      </c>
      <c r="K13" s="24">
        <v>310.01</v>
      </c>
      <c r="L13" s="24">
        <v>2316.52</v>
      </c>
      <c r="M13" s="25" t="s">
        <v>26</v>
      </c>
      <c r="N13" s="24">
        <v>13674.87</v>
      </c>
      <c r="O13" s="24">
        <v>14098.3</v>
      </c>
      <c r="P13" s="24">
        <v>4105.97</v>
      </c>
    </row>
    <row r="14" spans="1:16" ht="15">
      <c r="A14" s="33" t="s">
        <v>79</v>
      </c>
      <c r="B14" s="26">
        <v>181.7</v>
      </c>
      <c r="C14" s="26">
        <v>1996.8</v>
      </c>
      <c r="D14" s="26">
        <v>576.39</v>
      </c>
      <c r="E14" s="27">
        <v>397</v>
      </c>
      <c r="F14" s="27" t="s">
        <v>26</v>
      </c>
      <c r="G14" s="26">
        <v>78.08</v>
      </c>
      <c r="H14" s="26">
        <v>144.3</v>
      </c>
      <c r="I14" s="26">
        <v>81.6</v>
      </c>
      <c r="J14" s="26">
        <v>2492.15</v>
      </c>
      <c r="K14" s="26">
        <v>109.34</v>
      </c>
      <c r="L14" s="26">
        <v>1818.4</v>
      </c>
      <c r="M14" s="27" t="s">
        <v>26</v>
      </c>
      <c r="N14" s="26">
        <v>11702.66</v>
      </c>
      <c r="O14" s="26">
        <v>10063.3</v>
      </c>
      <c r="P14" s="26">
        <v>2919.38</v>
      </c>
    </row>
    <row r="15" spans="1:16" ht="15">
      <c r="A15" s="33" t="s">
        <v>80</v>
      </c>
      <c r="B15" s="24">
        <v>65.66</v>
      </c>
      <c r="C15" s="24">
        <v>692.9</v>
      </c>
      <c r="D15" s="24">
        <v>69.29</v>
      </c>
      <c r="E15" s="25">
        <v>82</v>
      </c>
      <c r="F15" s="25" t="s">
        <v>26</v>
      </c>
      <c r="G15" s="24">
        <v>64.55</v>
      </c>
      <c r="H15" s="24">
        <v>136.2</v>
      </c>
      <c r="I15" s="24">
        <v>4.42</v>
      </c>
      <c r="J15" s="24">
        <v>310.13</v>
      </c>
      <c r="K15" s="24">
        <v>42.82</v>
      </c>
      <c r="L15" s="24">
        <v>1497.99</v>
      </c>
      <c r="M15" s="25" t="s">
        <v>26</v>
      </c>
      <c r="N15" s="24">
        <v>5738.78</v>
      </c>
      <c r="O15" s="24">
        <v>7413.8</v>
      </c>
      <c r="P15" s="24">
        <v>967.27</v>
      </c>
    </row>
    <row r="16" spans="1:16" ht="15">
      <c r="A16" s="33" t="s">
        <v>81</v>
      </c>
      <c r="B16" s="26">
        <v>33.19</v>
      </c>
      <c r="C16" s="27">
        <v>0</v>
      </c>
      <c r="D16" s="26">
        <v>340.99</v>
      </c>
      <c r="E16" s="27">
        <v>48</v>
      </c>
      <c r="F16" s="27" t="s">
        <v>26</v>
      </c>
      <c r="G16" s="27">
        <v>3</v>
      </c>
      <c r="H16" s="26">
        <v>2.9</v>
      </c>
      <c r="I16" s="26">
        <v>3.42</v>
      </c>
      <c r="J16" s="26">
        <v>256.92</v>
      </c>
      <c r="K16" s="26">
        <v>26.06</v>
      </c>
      <c r="L16" s="26">
        <v>97.45</v>
      </c>
      <c r="M16" s="27" t="s">
        <v>26</v>
      </c>
      <c r="N16" s="26">
        <v>61.28</v>
      </c>
      <c r="O16" s="27">
        <v>88</v>
      </c>
      <c r="P16" s="26">
        <v>329.24</v>
      </c>
    </row>
    <row r="17" spans="1:16" ht="15">
      <c r="A17" s="33" t="s">
        <v>82</v>
      </c>
      <c r="B17" s="24">
        <v>63.43</v>
      </c>
      <c r="C17" s="24">
        <v>513.7</v>
      </c>
      <c r="D17" s="24">
        <v>18.07</v>
      </c>
      <c r="E17" s="25">
        <v>164</v>
      </c>
      <c r="F17" s="25" t="s">
        <v>26</v>
      </c>
      <c r="G17" s="24">
        <v>6.82</v>
      </c>
      <c r="H17" s="24">
        <v>0.4</v>
      </c>
      <c r="I17" s="24">
        <v>63.09</v>
      </c>
      <c r="J17" s="25">
        <v>855</v>
      </c>
      <c r="K17" s="24">
        <v>24.86</v>
      </c>
      <c r="L17" s="24">
        <v>147.36</v>
      </c>
      <c r="M17" s="25" t="s">
        <v>26</v>
      </c>
      <c r="N17" s="25">
        <v>0</v>
      </c>
      <c r="O17" s="24">
        <v>720.3</v>
      </c>
      <c r="P17" s="24">
        <v>15.93</v>
      </c>
    </row>
    <row r="18" spans="1:16" ht="15">
      <c r="A18" s="33" t="s">
        <v>83</v>
      </c>
      <c r="B18" s="26">
        <v>15.19</v>
      </c>
      <c r="C18" s="26">
        <v>178.5</v>
      </c>
      <c r="D18" s="26">
        <v>99.81</v>
      </c>
      <c r="E18" s="27">
        <v>77</v>
      </c>
      <c r="F18" s="27" t="s">
        <v>26</v>
      </c>
      <c r="G18" s="26">
        <v>0.87</v>
      </c>
      <c r="H18" s="26">
        <v>1.9</v>
      </c>
      <c r="I18" s="26">
        <v>10.42</v>
      </c>
      <c r="J18" s="26">
        <v>561.07</v>
      </c>
      <c r="K18" s="26">
        <v>6.85</v>
      </c>
      <c r="L18" s="26">
        <v>18.03</v>
      </c>
      <c r="M18" s="27" t="s">
        <v>26</v>
      </c>
      <c r="N18" s="26">
        <v>2802.41</v>
      </c>
      <c r="O18" s="26">
        <v>256.3</v>
      </c>
      <c r="P18" s="26">
        <v>1546.73</v>
      </c>
    </row>
    <row r="19" spans="1:16" ht="15">
      <c r="A19" s="33" t="s">
        <v>84</v>
      </c>
      <c r="B19" s="24">
        <v>4.23</v>
      </c>
      <c r="C19" s="24">
        <v>611.7</v>
      </c>
      <c r="D19" s="24">
        <v>48.24</v>
      </c>
      <c r="E19" s="25">
        <v>26</v>
      </c>
      <c r="F19" s="25" t="s">
        <v>26</v>
      </c>
      <c r="G19" s="24">
        <v>2.84</v>
      </c>
      <c r="H19" s="24">
        <v>2.9</v>
      </c>
      <c r="I19" s="24">
        <v>0.24</v>
      </c>
      <c r="J19" s="24">
        <v>509.04</v>
      </c>
      <c r="K19" s="24">
        <v>8.75</v>
      </c>
      <c r="L19" s="24">
        <v>57.58</v>
      </c>
      <c r="M19" s="25" t="s">
        <v>26</v>
      </c>
      <c r="N19" s="24">
        <v>3100.18</v>
      </c>
      <c r="O19" s="24">
        <v>1584.9</v>
      </c>
      <c r="P19" s="24">
        <v>60.22</v>
      </c>
    </row>
    <row r="20" spans="1:16" ht="15">
      <c r="A20" s="33" t="s">
        <v>85</v>
      </c>
      <c r="B20" s="26">
        <v>22.97</v>
      </c>
      <c r="C20" s="26">
        <v>8291.8</v>
      </c>
      <c r="D20" s="26">
        <v>367.48</v>
      </c>
      <c r="E20" s="26">
        <v>4206.8</v>
      </c>
      <c r="F20" s="27" t="s">
        <v>26</v>
      </c>
      <c r="G20" s="27" t="s">
        <v>26</v>
      </c>
      <c r="H20" s="26">
        <v>34.8</v>
      </c>
      <c r="I20" s="26">
        <v>57.68</v>
      </c>
      <c r="J20" s="26">
        <v>2452.22</v>
      </c>
      <c r="K20" s="26">
        <v>200.67</v>
      </c>
      <c r="L20" s="26">
        <v>498.12</v>
      </c>
      <c r="M20" s="26">
        <v>4.15</v>
      </c>
      <c r="N20" s="26">
        <v>1972.22</v>
      </c>
      <c r="O20" s="27">
        <v>4035</v>
      </c>
      <c r="P20" s="26">
        <v>1186.59</v>
      </c>
    </row>
    <row r="21" spans="1:16" ht="15">
      <c r="A21" s="33" t="s">
        <v>86</v>
      </c>
      <c r="B21" s="24">
        <v>18.59</v>
      </c>
      <c r="C21" s="25">
        <v>0</v>
      </c>
      <c r="D21" s="24">
        <v>5.74</v>
      </c>
      <c r="E21" s="25">
        <v>0</v>
      </c>
      <c r="F21" s="25" t="s">
        <v>26</v>
      </c>
      <c r="G21" s="25" t="s">
        <v>26</v>
      </c>
      <c r="H21" s="24">
        <v>11.4</v>
      </c>
      <c r="I21" s="24">
        <v>18.12</v>
      </c>
      <c r="J21" s="24">
        <v>99.95</v>
      </c>
      <c r="K21" s="24">
        <v>19.41</v>
      </c>
      <c r="L21" s="24">
        <v>77.35</v>
      </c>
      <c r="M21" s="25">
        <v>0</v>
      </c>
      <c r="N21" s="25">
        <v>0</v>
      </c>
      <c r="O21" s="24">
        <v>78.3</v>
      </c>
      <c r="P21" s="24">
        <v>1.25</v>
      </c>
    </row>
    <row r="22" spans="1:16" ht="15">
      <c r="A22" s="33" t="s">
        <v>87</v>
      </c>
      <c r="B22" s="26">
        <v>0.97</v>
      </c>
      <c r="C22" s="27">
        <v>0</v>
      </c>
      <c r="D22" s="26">
        <v>68.08</v>
      </c>
      <c r="E22" s="27">
        <v>0</v>
      </c>
      <c r="F22" s="27" t="s">
        <v>26</v>
      </c>
      <c r="G22" s="27" t="s">
        <v>26</v>
      </c>
      <c r="H22" s="27">
        <v>0</v>
      </c>
      <c r="I22" s="27">
        <v>0</v>
      </c>
      <c r="J22" s="26">
        <v>35.09</v>
      </c>
      <c r="K22" s="26">
        <v>22.92</v>
      </c>
      <c r="L22" s="26">
        <v>20.59</v>
      </c>
      <c r="M22" s="27">
        <v>0</v>
      </c>
      <c r="N22" s="27">
        <v>0</v>
      </c>
      <c r="O22" s="26">
        <v>1958.8</v>
      </c>
      <c r="P22" s="26">
        <v>9.93</v>
      </c>
    </row>
    <row r="23" spans="1:16" ht="15">
      <c r="A23" s="33" t="s">
        <v>88</v>
      </c>
      <c r="B23" s="24">
        <v>3.41</v>
      </c>
      <c r="C23" s="25">
        <v>8256</v>
      </c>
      <c r="D23" s="24">
        <v>284.53</v>
      </c>
      <c r="E23" s="24">
        <v>4206.8</v>
      </c>
      <c r="F23" s="25" t="s">
        <v>26</v>
      </c>
      <c r="G23" s="24">
        <v>3.56</v>
      </c>
      <c r="H23" s="24">
        <v>23.4</v>
      </c>
      <c r="I23" s="24">
        <v>39.56</v>
      </c>
      <c r="J23" s="24">
        <v>2258.55</v>
      </c>
      <c r="K23" s="24">
        <v>155.35</v>
      </c>
      <c r="L23" s="24">
        <v>340.13</v>
      </c>
      <c r="M23" s="24">
        <v>4.06</v>
      </c>
      <c r="N23" s="24">
        <v>1965.83</v>
      </c>
      <c r="O23" s="25">
        <v>1771</v>
      </c>
      <c r="P23" s="24">
        <v>1155.32</v>
      </c>
    </row>
    <row r="24" spans="1:16" ht="15">
      <c r="A24" s="33" t="s">
        <v>89</v>
      </c>
      <c r="B24" s="27">
        <v>0</v>
      </c>
      <c r="C24" s="27">
        <v>0</v>
      </c>
      <c r="D24" s="27">
        <v>0</v>
      </c>
      <c r="E24" s="27">
        <v>0</v>
      </c>
      <c r="F24" s="27" t="s">
        <v>26</v>
      </c>
      <c r="G24" s="27" t="s">
        <v>26</v>
      </c>
      <c r="H24" s="27">
        <v>0</v>
      </c>
      <c r="I24" s="27">
        <v>0</v>
      </c>
      <c r="J24" s="26">
        <v>17.55</v>
      </c>
      <c r="K24" s="27">
        <v>0</v>
      </c>
      <c r="L24" s="26">
        <v>3.08</v>
      </c>
      <c r="M24" s="27">
        <v>0</v>
      </c>
      <c r="N24" s="27">
        <v>0</v>
      </c>
      <c r="O24" s="27">
        <v>0</v>
      </c>
      <c r="P24" s="27">
        <v>0</v>
      </c>
    </row>
    <row r="25" spans="1:16" ht="15">
      <c r="A25" s="33" t="s">
        <v>90</v>
      </c>
      <c r="B25" s="25">
        <v>0</v>
      </c>
      <c r="C25" s="24">
        <v>35.8</v>
      </c>
      <c r="D25" s="24">
        <v>9.13</v>
      </c>
      <c r="E25" s="25">
        <v>0</v>
      </c>
      <c r="F25" s="25" t="s">
        <v>26</v>
      </c>
      <c r="G25" s="25">
        <v>0</v>
      </c>
      <c r="H25" s="25">
        <v>0</v>
      </c>
      <c r="I25" s="25">
        <v>0</v>
      </c>
      <c r="J25" s="24">
        <v>41.09</v>
      </c>
      <c r="K25" s="24">
        <v>2.99</v>
      </c>
      <c r="L25" s="24">
        <v>56.97</v>
      </c>
      <c r="M25" s="24">
        <v>0.09</v>
      </c>
      <c r="N25" s="24">
        <v>6.39</v>
      </c>
      <c r="O25" s="24">
        <v>226.9</v>
      </c>
      <c r="P25" s="24">
        <v>20.08</v>
      </c>
    </row>
    <row r="27" ht="15">
      <c r="A27" s="29" t="s">
        <v>41</v>
      </c>
    </row>
    <row r="28" spans="1:2" ht="15">
      <c r="A28" s="29" t="s">
        <v>26</v>
      </c>
      <c r="B28" s="28" t="s">
        <v>42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="74" zoomScaleNormal="74" workbookViewId="0" topLeftCell="A1">
      <pane xSplit="1" ySplit="11" topLeftCell="B12" activePane="bottomRight" state="frozen"/>
      <selection pane="topRight" activeCell="A1" sqref="A1"/>
      <selection pane="bottomLeft" activeCell="A1" sqref="A1"/>
      <selection pane="bottomRight" activeCell="J12" sqref="J12:K24"/>
    </sheetView>
  </sheetViews>
  <sheetFormatPr defaultColWidth="9.140625" defaultRowHeight="11.25" customHeight="1"/>
  <cols>
    <col min="1" max="1" width="29.8515625" style="0" customWidth="1"/>
    <col min="2" max="9" width="10.00390625" style="0" customWidth="1"/>
    <col min="10" max="10" width="11.00390625" style="0" customWidth="1"/>
    <col min="11" max="14" width="10.00390625" style="0" customWidth="1"/>
  </cols>
  <sheetData>
    <row r="1" ht="11.45" customHeight="1">
      <c r="A1" s="35" t="s">
        <v>110</v>
      </c>
    </row>
    <row r="2" spans="1:2" ht="15">
      <c r="A2" s="35" t="s">
        <v>0</v>
      </c>
      <c r="B2" s="36" t="s">
        <v>111</v>
      </c>
    </row>
    <row r="3" spans="1:2" ht="15">
      <c r="A3" s="35" t="s">
        <v>1</v>
      </c>
      <c r="B3" s="35" t="s">
        <v>99</v>
      </c>
    </row>
    <row r="5" spans="1:3" ht="15">
      <c r="A5" s="36" t="s">
        <v>2</v>
      </c>
      <c r="C5" s="35" t="s">
        <v>3</v>
      </c>
    </row>
    <row r="6" spans="1:3" ht="15">
      <c r="A6" s="36" t="s">
        <v>6</v>
      </c>
      <c r="C6" s="35" t="s">
        <v>7</v>
      </c>
    </row>
    <row r="7" spans="1:3" ht="15">
      <c r="A7" s="36" t="s">
        <v>10</v>
      </c>
      <c r="C7" s="35" t="s">
        <v>55</v>
      </c>
    </row>
    <row r="8" spans="1:3" ht="15">
      <c r="A8" s="36" t="s">
        <v>56</v>
      </c>
      <c r="C8" s="35" t="s">
        <v>23</v>
      </c>
    </row>
    <row r="10" spans="1:14" ht="15">
      <c r="A10" s="37" t="s">
        <v>24</v>
      </c>
      <c r="B10" s="38" t="s">
        <v>25</v>
      </c>
      <c r="C10" s="38" t="s">
        <v>27</v>
      </c>
      <c r="D10" s="38" t="s">
        <v>29</v>
      </c>
      <c r="E10" s="38" t="s">
        <v>30</v>
      </c>
      <c r="F10" s="38" t="s">
        <v>31</v>
      </c>
      <c r="G10" s="38" t="s">
        <v>32</v>
      </c>
      <c r="H10" s="38" t="s">
        <v>33</v>
      </c>
      <c r="I10" s="38" t="s">
        <v>34</v>
      </c>
      <c r="J10" s="38" t="s">
        <v>35</v>
      </c>
      <c r="K10" s="38" t="s">
        <v>36</v>
      </c>
      <c r="L10" s="38" t="s">
        <v>37</v>
      </c>
      <c r="M10" s="38" t="s">
        <v>38</v>
      </c>
      <c r="N10" s="38" t="s">
        <v>39</v>
      </c>
    </row>
    <row r="11" spans="1:14" ht="15">
      <c r="A11" s="39" t="s">
        <v>78</v>
      </c>
      <c r="B11" s="32" t="s">
        <v>14</v>
      </c>
      <c r="C11" s="32" t="s">
        <v>14</v>
      </c>
      <c r="D11" s="32" t="s">
        <v>14</v>
      </c>
      <c r="E11" s="32" t="s">
        <v>14</v>
      </c>
      <c r="F11" s="32" t="s">
        <v>14</v>
      </c>
      <c r="G11" s="32" t="s">
        <v>14</v>
      </c>
      <c r="H11" s="32" t="s">
        <v>14</v>
      </c>
      <c r="I11" s="32" t="s">
        <v>14</v>
      </c>
      <c r="J11" s="32" t="s">
        <v>14</v>
      </c>
      <c r="K11" s="32" t="s">
        <v>14</v>
      </c>
      <c r="L11" s="32" t="s">
        <v>14</v>
      </c>
      <c r="M11" s="32" t="s">
        <v>14</v>
      </c>
      <c r="N11" s="32" t="s">
        <v>14</v>
      </c>
    </row>
    <row r="12" spans="1:14" ht="15">
      <c r="A12" s="40" t="s">
        <v>9</v>
      </c>
      <c r="B12" s="22">
        <v>762.55</v>
      </c>
      <c r="C12" s="22">
        <v>2364.2</v>
      </c>
      <c r="D12" s="22">
        <v>138.58</v>
      </c>
      <c r="E12" s="21">
        <v>215</v>
      </c>
      <c r="F12" s="21" t="s">
        <v>26</v>
      </c>
      <c r="G12" s="21" t="s">
        <v>26</v>
      </c>
      <c r="H12" s="22">
        <v>2.6</v>
      </c>
      <c r="I12" s="22">
        <v>22.29</v>
      </c>
      <c r="J12" s="21">
        <v>0</v>
      </c>
      <c r="K12" s="22">
        <v>365.95</v>
      </c>
      <c r="L12" s="22">
        <v>6633.64</v>
      </c>
      <c r="M12" s="21">
        <v>0</v>
      </c>
      <c r="N12" s="22">
        <v>3190.18</v>
      </c>
    </row>
    <row r="13" spans="1:14" ht="15">
      <c r="A13" s="40" t="s">
        <v>79</v>
      </c>
      <c r="B13" s="19">
        <v>705.04</v>
      </c>
      <c r="C13" s="19">
        <v>2364.2</v>
      </c>
      <c r="D13" s="19">
        <v>137.87</v>
      </c>
      <c r="E13" s="20">
        <v>215</v>
      </c>
      <c r="F13" s="20" t="s">
        <v>26</v>
      </c>
      <c r="G13" s="19">
        <v>165.69</v>
      </c>
      <c r="H13" s="19">
        <v>2.3</v>
      </c>
      <c r="I13" s="19">
        <v>8.51</v>
      </c>
      <c r="J13" s="20">
        <v>0</v>
      </c>
      <c r="K13" s="19">
        <v>333.29</v>
      </c>
      <c r="L13" s="19">
        <v>5712.01</v>
      </c>
      <c r="M13" s="20">
        <v>0</v>
      </c>
      <c r="N13" s="19">
        <v>3190.18</v>
      </c>
    </row>
    <row r="14" spans="1:14" ht="15">
      <c r="A14" s="40" t="s">
        <v>80</v>
      </c>
      <c r="B14" s="22">
        <v>541.21</v>
      </c>
      <c r="C14" s="22">
        <v>2134.2</v>
      </c>
      <c r="D14" s="22">
        <v>22.34</v>
      </c>
      <c r="E14" s="22">
        <v>64.2</v>
      </c>
      <c r="F14" s="21" t="s">
        <v>26</v>
      </c>
      <c r="G14" s="22">
        <v>60.48</v>
      </c>
      <c r="H14" s="22">
        <v>0.1</v>
      </c>
      <c r="I14" s="21">
        <v>0</v>
      </c>
      <c r="J14" s="21">
        <v>0</v>
      </c>
      <c r="K14" s="22">
        <v>313.9</v>
      </c>
      <c r="L14" s="22">
        <v>4821.28</v>
      </c>
      <c r="M14" s="21">
        <v>0</v>
      </c>
      <c r="N14" s="22">
        <v>1595.09</v>
      </c>
    </row>
    <row r="15" spans="1:14" ht="15">
      <c r="A15" s="40" t="s">
        <v>81</v>
      </c>
      <c r="B15" s="19">
        <v>60.28</v>
      </c>
      <c r="C15" s="20">
        <v>0</v>
      </c>
      <c r="D15" s="20">
        <v>0</v>
      </c>
      <c r="E15" s="19">
        <v>19.5</v>
      </c>
      <c r="F15" s="20" t="s">
        <v>26</v>
      </c>
      <c r="G15" s="19">
        <v>62.73</v>
      </c>
      <c r="H15" s="20">
        <v>2</v>
      </c>
      <c r="I15" s="19">
        <v>7.14</v>
      </c>
      <c r="J15" s="20">
        <v>0</v>
      </c>
      <c r="K15" s="20">
        <v>0</v>
      </c>
      <c r="L15" s="19">
        <v>122.26</v>
      </c>
      <c r="M15" s="20">
        <v>0</v>
      </c>
      <c r="N15" s="20">
        <v>0</v>
      </c>
    </row>
    <row r="16" spans="1:14" ht="15">
      <c r="A16" s="40" t="s">
        <v>82</v>
      </c>
      <c r="B16" s="22">
        <v>49.01</v>
      </c>
      <c r="C16" s="21">
        <v>0</v>
      </c>
      <c r="D16" s="22">
        <v>0.68</v>
      </c>
      <c r="E16" s="22">
        <v>80.1</v>
      </c>
      <c r="F16" s="21" t="s">
        <v>26</v>
      </c>
      <c r="G16" s="22">
        <v>18.97</v>
      </c>
      <c r="H16" s="21">
        <v>0</v>
      </c>
      <c r="I16" s="22">
        <v>1.28</v>
      </c>
      <c r="J16" s="21">
        <v>0</v>
      </c>
      <c r="K16" s="21">
        <v>0</v>
      </c>
      <c r="L16" s="22">
        <v>236.68</v>
      </c>
      <c r="M16" s="21">
        <v>0</v>
      </c>
      <c r="N16" s="21">
        <v>0</v>
      </c>
    </row>
    <row r="17" spans="1:14" ht="15">
      <c r="A17" s="40" t="s">
        <v>83</v>
      </c>
      <c r="B17" s="19">
        <v>44.6</v>
      </c>
      <c r="C17" s="19">
        <v>178.6</v>
      </c>
      <c r="D17" s="19">
        <v>114.85</v>
      </c>
      <c r="E17" s="19">
        <v>51.2</v>
      </c>
      <c r="F17" s="20" t="s">
        <v>26</v>
      </c>
      <c r="G17" s="19">
        <v>18.3</v>
      </c>
      <c r="H17" s="19">
        <v>0.2</v>
      </c>
      <c r="I17" s="19">
        <v>0.09</v>
      </c>
      <c r="J17" s="20">
        <v>0</v>
      </c>
      <c r="K17" s="19">
        <v>8.57</v>
      </c>
      <c r="L17" s="19">
        <v>100.57</v>
      </c>
      <c r="M17" s="20">
        <v>0</v>
      </c>
      <c r="N17" s="19">
        <v>1595.09</v>
      </c>
    </row>
    <row r="18" spans="1:14" ht="15">
      <c r="A18" s="40" t="s">
        <v>84</v>
      </c>
      <c r="B18" s="22">
        <v>9.94</v>
      </c>
      <c r="C18" s="22">
        <v>51.4</v>
      </c>
      <c r="D18" s="21">
        <v>0</v>
      </c>
      <c r="E18" s="21">
        <v>0</v>
      </c>
      <c r="F18" s="21" t="s">
        <v>26</v>
      </c>
      <c r="G18" s="22">
        <v>5.21</v>
      </c>
      <c r="H18" s="21">
        <v>0</v>
      </c>
      <c r="I18" s="21">
        <v>0</v>
      </c>
      <c r="J18" s="21">
        <v>0</v>
      </c>
      <c r="K18" s="22">
        <v>10.82</v>
      </c>
      <c r="L18" s="22">
        <v>431.22</v>
      </c>
      <c r="M18" s="21">
        <v>0</v>
      </c>
      <c r="N18" s="21">
        <v>0</v>
      </c>
    </row>
    <row r="19" spans="1:14" ht="15">
      <c r="A19" s="40" t="s">
        <v>85</v>
      </c>
      <c r="B19" s="19">
        <v>57.51</v>
      </c>
      <c r="C19" s="20">
        <v>0</v>
      </c>
      <c r="D19" s="19">
        <v>0.71</v>
      </c>
      <c r="E19" s="20">
        <v>0</v>
      </c>
      <c r="F19" s="20" t="s">
        <v>26</v>
      </c>
      <c r="G19" s="20" t="s">
        <v>26</v>
      </c>
      <c r="H19" s="19">
        <v>0.3</v>
      </c>
      <c r="I19" s="19">
        <v>13.77</v>
      </c>
      <c r="J19" s="20">
        <v>0</v>
      </c>
      <c r="K19" s="19">
        <v>32.66</v>
      </c>
      <c r="L19" s="19">
        <v>921.63</v>
      </c>
      <c r="M19" s="20">
        <v>0</v>
      </c>
      <c r="N19" s="20">
        <v>0</v>
      </c>
    </row>
    <row r="20" spans="1:14" ht="15">
      <c r="A20" s="40" t="s">
        <v>86</v>
      </c>
      <c r="B20" s="22">
        <v>54.61</v>
      </c>
      <c r="C20" s="21">
        <v>0</v>
      </c>
      <c r="D20" s="22">
        <v>0.32</v>
      </c>
      <c r="E20" s="21">
        <v>0</v>
      </c>
      <c r="F20" s="21" t="s">
        <v>26</v>
      </c>
      <c r="G20" s="21" t="s">
        <v>26</v>
      </c>
      <c r="H20" s="21">
        <v>0</v>
      </c>
      <c r="I20" s="22">
        <v>12.98</v>
      </c>
      <c r="J20" s="21">
        <v>0</v>
      </c>
      <c r="K20" s="21">
        <v>0</v>
      </c>
      <c r="L20" s="22">
        <v>160.04</v>
      </c>
      <c r="M20" s="21">
        <v>0</v>
      </c>
      <c r="N20" s="21">
        <v>0</v>
      </c>
    </row>
    <row r="21" spans="1:14" ht="15">
      <c r="A21" s="40" t="s">
        <v>87</v>
      </c>
      <c r="B21" s="19">
        <v>2.9</v>
      </c>
      <c r="C21" s="20">
        <v>0</v>
      </c>
      <c r="D21" s="19">
        <v>0.39</v>
      </c>
      <c r="E21" s="20">
        <v>0</v>
      </c>
      <c r="F21" s="20" t="s">
        <v>26</v>
      </c>
      <c r="G21" s="20" t="s">
        <v>26</v>
      </c>
      <c r="H21" s="20">
        <v>0</v>
      </c>
      <c r="I21" s="20">
        <v>0</v>
      </c>
      <c r="J21" s="20">
        <v>0</v>
      </c>
      <c r="K21" s="19">
        <v>31.7</v>
      </c>
      <c r="L21" s="19">
        <v>110.84</v>
      </c>
      <c r="M21" s="20">
        <v>0</v>
      </c>
      <c r="N21" s="20">
        <v>0</v>
      </c>
    </row>
    <row r="22" spans="1:14" ht="15">
      <c r="A22" s="40" t="s">
        <v>88</v>
      </c>
      <c r="B22" s="21">
        <v>0</v>
      </c>
      <c r="C22" s="21">
        <v>0</v>
      </c>
      <c r="D22" s="21">
        <v>0</v>
      </c>
      <c r="E22" s="21">
        <v>0</v>
      </c>
      <c r="F22" s="21" t="s">
        <v>26</v>
      </c>
      <c r="G22" s="22">
        <v>42.49</v>
      </c>
      <c r="H22" s="22">
        <v>0.3</v>
      </c>
      <c r="I22" s="22">
        <v>0.8</v>
      </c>
      <c r="J22" s="21">
        <v>0</v>
      </c>
      <c r="K22" s="22">
        <v>0.87</v>
      </c>
      <c r="L22" s="21">
        <v>208</v>
      </c>
      <c r="M22" s="21">
        <v>0</v>
      </c>
      <c r="N22" s="21">
        <v>0</v>
      </c>
    </row>
    <row r="23" spans="1:14" ht="15">
      <c r="A23" s="40" t="s">
        <v>89</v>
      </c>
      <c r="B23" s="20">
        <v>0</v>
      </c>
      <c r="C23" s="20">
        <v>0</v>
      </c>
      <c r="D23" s="20">
        <v>0</v>
      </c>
      <c r="E23" s="20">
        <v>0</v>
      </c>
      <c r="F23" s="20" t="s">
        <v>26</v>
      </c>
      <c r="G23" s="20" t="s">
        <v>26</v>
      </c>
      <c r="H23" s="20">
        <v>0</v>
      </c>
      <c r="I23" s="20">
        <v>0</v>
      </c>
      <c r="J23" s="20">
        <v>0</v>
      </c>
      <c r="K23" s="20">
        <v>0</v>
      </c>
      <c r="L23" s="19">
        <v>26.11</v>
      </c>
      <c r="M23" s="20">
        <v>0</v>
      </c>
      <c r="N23" s="20">
        <v>0</v>
      </c>
    </row>
    <row r="24" spans="1:14" ht="15">
      <c r="A24" s="40" t="s">
        <v>90</v>
      </c>
      <c r="B24" s="21">
        <v>0</v>
      </c>
      <c r="C24" s="21">
        <v>0</v>
      </c>
      <c r="D24" s="21">
        <v>0</v>
      </c>
      <c r="E24" s="21">
        <v>0</v>
      </c>
      <c r="F24" s="21" t="s">
        <v>26</v>
      </c>
      <c r="G24" s="22">
        <v>0.04</v>
      </c>
      <c r="H24" s="21">
        <v>0</v>
      </c>
      <c r="I24" s="21">
        <v>0</v>
      </c>
      <c r="J24" s="21">
        <v>0</v>
      </c>
      <c r="K24" s="22">
        <v>0.09</v>
      </c>
      <c r="L24" s="22">
        <v>416.65</v>
      </c>
      <c r="M24" s="21">
        <v>0</v>
      </c>
      <c r="N24" s="21">
        <v>0</v>
      </c>
    </row>
    <row r="26" ht="15">
      <c r="A26" s="36" t="s">
        <v>41</v>
      </c>
    </row>
    <row r="27" spans="1:2" ht="15">
      <c r="A27" s="36" t="s">
        <v>26</v>
      </c>
      <c r="B27" s="35" t="s">
        <v>42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65"/>
  <sheetViews>
    <sheetView workbookViewId="0" topLeftCell="F7">
      <selection activeCell="A34" sqref="A34"/>
    </sheetView>
  </sheetViews>
  <sheetFormatPr defaultColWidth="9.140625" defaultRowHeight="15"/>
  <cols>
    <col min="1" max="1" width="74.140625" style="41" customWidth="1"/>
    <col min="2" max="14" width="9.140625" style="41" customWidth="1"/>
    <col min="15" max="15" width="11.421875" style="41" customWidth="1"/>
    <col min="16" max="38" width="9.140625" style="41" customWidth="1"/>
    <col min="39" max="39" width="76.421875" style="41" customWidth="1"/>
    <col min="40" max="16384" width="9.140625" style="41" customWidth="1"/>
  </cols>
  <sheetData>
    <row r="1" ht="28.5" customHeight="1"/>
    <row r="2" spans="2:14" ht="13.5" customHeight="1">
      <c r="B2" s="69" t="s">
        <v>120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40" s="51" customFormat="1" ht="11.45" customHeight="1">
      <c r="A3" s="48" t="s">
        <v>128</v>
      </c>
      <c r="B3" s="48" t="s">
        <v>25</v>
      </c>
      <c r="C3" s="48" t="s">
        <v>27</v>
      </c>
      <c r="D3" s="48" t="s">
        <v>29</v>
      </c>
      <c r="E3" s="48" t="s">
        <v>30</v>
      </c>
      <c r="F3" s="48" t="s">
        <v>91</v>
      </c>
      <c r="G3" s="48" t="s">
        <v>33</v>
      </c>
      <c r="H3" s="48" t="s">
        <v>34</v>
      </c>
      <c r="I3" s="48" t="s">
        <v>35</v>
      </c>
      <c r="J3" s="48" t="s">
        <v>36</v>
      </c>
      <c r="K3" s="48" t="s">
        <v>37</v>
      </c>
      <c r="L3" s="48" t="s">
        <v>39</v>
      </c>
      <c r="M3" s="48" t="s">
        <v>92</v>
      </c>
      <c r="N3" s="48" t="s">
        <v>95</v>
      </c>
      <c r="O3" s="48" t="s">
        <v>94</v>
      </c>
      <c r="AN3" s="41"/>
    </row>
    <row r="4" spans="1:40" s="51" customFormat="1" ht="12">
      <c r="A4" s="43" t="s">
        <v>9</v>
      </c>
      <c r="B4" s="43">
        <v>967.2199999999999</v>
      </c>
      <c r="C4" s="43">
        <v>12652.8</v>
      </c>
      <c r="D4" s="43">
        <v>1082.44</v>
      </c>
      <c r="E4" s="43">
        <v>4818.8</v>
      </c>
      <c r="F4" s="43" t="e">
        <v>#VALUE!</v>
      </c>
      <c r="G4" s="43">
        <v>181.7</v>
      </c>
      <c r="H4" s="43">
        <v>161.57</v>
      </c>
      <c r="I4" s="43">
        <v>4944.37</v>
      </c>
      <c r="J4" s="43">
        <v>675.96</v>
      </c>
      <c r="K4" s="43">
        <v>8950.16</v>
      </c>
      <c r="L4" s="43">
        <v>16865.05</v>
      </c>
      <c r="M4" s="43">
        <v>14098.3</v>
      </c>
      <c r="N4" s="43">
        <v>4106.6</v>
      </c>
      <c r="O4" s="43">
        <v>69504.97</v>
      </c>
      <c r="AN4" s="41"/>
    </row>
    <row r="5" spans="1:15" s="51" customFormat="1" ht="12">
      <c r="A5" s="43" t="s">
        <v>79</v>
      </c>
      <c r="B5" s="43">
        <v>886.74</v>
      </c>
      <c r="C5" s="43">
        <v>4361</v>
      </c>
      <c r="D5" s="43">
        <v>714.26</v>
      </c>
      <c r="E5" s="43">
        <v>612</v>
      </c>
      <c r="F5" s="43">
        <v>243.76999999999998</v>
      </c>
      <c r="G5" s="43">
        <v>146.60000000000002</v>
      </c>
      <c r="H5" s="43">
        <v>90.11</v>
      </c>
      <c r="I5" s="43">
        <v>2492.15</v>
      </c>
      <c r="J5" s="43">
        <v>442.63</v>
      </c>
      <c r="K5" s="43">
        <v>7530.41</v>
      </c>
      <c r="L5" s="43">
        <v>14892.84</v>
      </c>
      <c r="M5" s="43">
        <v>10063.3</v>
      </c>
      <c r="N5" s="43">
        <v>2919.4</v>
      </c>
      <c r="O5" s="43">
        <v>45395.21</v>
      </c>
    </row>
    <row r="6" spans="1:15" s="51" customFormat="1" ht="12">
      <c r="A6" s="43" t="s">
        <v>85</v>
      </c>
      <c r="B6" s="43">
        <v>80.47999999999999</v>
      </c>
      <c r="C6" s="43">
        <v>8291.8</v>
      </c>
      <c r="D6" s="43">
        <v>368.19</v>
      </c>
      <c r="E6" s="43">
        <v>4206.8</v>
      </c>
      <c r="F6" s="43">
        <v>46.09</v>
      </c>
      <c r="G6" s="43">
        <v>35.099999999999994</v>
      </c>
      <c r="H6" s="43">
        <v>71.45</v>
      </c>
      <c r="I6" s="43">
        <v>2452.22</v>
      </c>
      <c r="J6" s="43">
        <v>233.32999999999998</v>
      </c>
      <c r="K6" s="43">
        <v>1419.75</v>
      </c>
      <c r="L6" s="43">
        <v>1972.22</v>
      </c>
      <c r="M6" s="43">
        <v>4035</v>
      </c>
      <c r="N6" s="43">
        <v>1186.6</v>
      </c>
      <c r="O6" s="43">
        <v>24399.03</v>
      </c>
    </row>
    <row r="7" ht="12"/>
    <row r="8" spans="18:19" ht="12">
      <c r="R8" s="41" t="s">
        <v>75</v>
      </c>
      <c r="S8" s="41" t="s">
        <v>136</v>
      </c>
    </row>
    <row r="9" spans="18:19" ht="12">
      <c r="R9" s="41" t="s">
        <v>72</v>
      </c>
      <c r="S9" s="41" t="s">
        <v>73</v>
      </c>
    </row>
    <row r="10" spans="1:19" s="51" customFormat="1" ht="11.4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R10" s="51" t="s">
        <v>93</v>
      </c>
      <c r="S10" s="41" t="s">
        <v>119</v>
      </c>
    </row>
    <row r="11" spans="1:19" s="51" customFormat="1" ht="1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S11" s="41" t="s">
        <v>114</v>
      </c>
    </row>
    <row r="12" spans="1:14" s="51" customFormat="1" ht="1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s="51" customFormat="1" ht="1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s="51" customFormat="1" ht="1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s="51" customFormat="1" ht="1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s="51" customFormat="1" ht="1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s="51" customFormat="1" ht="1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s="51" customFormat="1" ht="1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s="51" customFormat="1" ht="1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s="51" customFormat="1" ht="1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s="51" customFormat="1" ht="1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s="51" customFormat="1" ht="1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s="51" customFormat="1" ht="1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ht="12"/>
    <row r="25" ht="12"/>
    <row r="26" ht="12"/>
    <row r="27" spans="1:14" s="51" customFormat="1" ht="1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s="51" customFormat="1" ht="1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s="51" customFormat="1" ht="1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s="51" customFormat="1" ht="1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s="51" customFormat="1" ht="1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40" s="51" customFormat="1" ht="1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AM32" s="41"/>
      <c r="AN32" s="41"/>
    </row>
    <row r="33" spans="1:40" s="51" customFormat="1" ht="1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AM33" s="41"/>
      <c r="AN33" s="41"/>
    </row>
    <row r="34" spans="1:40" s="51" customFormat="1" ht="1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AN34" s="41"/>
    </row>
    <row r="35" spans="1:40" s="51" customFormat="1" ht="1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AN35" s="41"/>
    </row>
    <row r="36" spans="1:14" s="51" customFormat="1" ht="1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1:14" s="51" customFormat="1" ht="1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 s="51" customFormat="1" ht="1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4" s="51" customFormat="1" ht="1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4" s="51" customFormat="1" ht="1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ht="12"/>
    <row r="42" ht="12"/>
    <row r="43" ht="12"/>
    <row r="44" ht="12"/>
    <row r="45" ht="12"/>
    <row r="46" ht="12"/>
    <row r="47" ht="12"/>
    <row r="48" ht="12"/>
    <row r="49" ht="12"/>
    <row r="64" ht="15">
      <c r="R64" s="51"/>
    </row>
    <row r="65" ht="15">
      <c r="R65" s="51"/>
    </row>
  </sheetData>
  <mergeCells count="1">
    <mergeCell ref="B2:N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2"/>
  <sheetViews>
    <sheetView workbookViewId="0" topLeftCell="A1">
      <pane xSplit="1" ySplit="12" topLeftCell="B16" activePane="bottomRight" state="frozen"/>
      <selection pane="topRight" activeCell="A1" sqref="A1"/>
      <selection pane="bottomLeft" activeCell="A1" sqref="A1"/>
      <selection pane="bottomRight" activeCell="A21" sqref="A21"/>
    </sheetView>
  </sheetViews>
  <sheetFormatPr defaultColWidth="8.7109375" defaultRowHeight="11.25" customHeight="1"/>
  <cols>
    <col min="1" max="1" width="11.8515625" style="5" customWidth="1"/>
    <col min="2" max="2" width="10.00390625" style="5" customWidth="1"/>
    <col min="3" max="3" width="5.00390625" style="5" customWidth="1"/>
    <col min="4" max="4" width="10.00390625" style="5" customWidth="1"/>
    <col min="5" max="5" width="5.00390625" style="5" customWidth="1"/>
    <col min="6" max="6" width="10.00390625" style="5" customWidth="1"/>
    <col min="7" max="7" width="5.00390625" style="5" customWidth="1"/>
    <col min="8" max="8" width="10.00390625" style="5" customWidth="1"/>
    <col min="9" max="9" width="5.00390625" style="5" customWidth="1"/>
    <col min="10" max="10" width="10.00390625" style="5" customWidth="1"/>
    <col min="11" max="11" width="5.00390625" style="5" customWidth="1"/>
    <col min="12" max="12" width="10.00390625" style="5" customWidth="1"/>
    <col min="13" max="13" width="5.00390625" style="5" customWidth="1"/>
    <col min="14" max="14" width="10.00390625" style="5" customWidth="1"/>
    <col min="15" max="15" width="5.00390625" style="5" customWidth="1"/>
    <col min="16" max="16" width="10.00390625" style="5" customWidth="1"/>
    <col min="17" max="17" width="5.00390625" style="5" customWidth="1"/>
    <col min="18" max="18" width="10.00390625" style="5" customWidth="1"/>
    <col min="19" max="19" width="5.00390625" style="5" customWidth="1"/>
    <col min="20" max="20" width="10.00390625" style="5" customWidth="1"/>
    <col min="21" max="21" width="5.00390625" style="5" customWidth="1"/>
    <col min="22" max="16384" width="8.7109375" style="5" customWidth="1"/>
  </cols>
  <sheetData>
    <row r="1" ht="11.45" customHeight="1">
      <c r="A1" s="4" t="s">
        <v>100</v>
      </c>
    </row>
    <row r="2" spans="1:2" ht="12">
      <c r="A2" s="4" t="s">
        <v>0</v>
      </c>
      <c r="B2" s="6" t="s">
        <v>101</v>
      </c>
    </row>
    <row r="3" spans="1:2" ht="12">
      <c r="A3" s="4" t="s">
        <v>1</v>
      </c>
      <c r="B3" s="4" t="s">
        <v>99</v>
      </c>
    </row>
    <row r="5" spans="1:3" ht="12">
      <c r="A5" s="6" t="s">
        <v>2</v>
      </c>
      <c r="C5" s="4" t="s">
        <v>3</v>
      </c>
    </row>
    <row r="6" spans="1:3" ht="12">
      <c r="A6" s="6" t="s">
        <v>6</v>
      </c>
      <c r="C6" s="4" t="s">
        <v>7</v>
      </c>
    </row>
    <row r="7" spans="1:3" ht="12">
      <c r="A7" s="6" t="s">
        <v>8</v>
      </c>
      <c r="C7" s="4" t="s">
        <v>9</v>
      </c>
    </row>
    <row r="8" spans="1:3" ht="12">
      <c r="A8" s="6" t="s">
        <v>10</v>
      </c>
      <c r="C8" s="4" t="s">
        <v>11</v>
      </c>
    </row>
    <row r="9" spans="1:3" ht="12">
      <c r="A9" s="6"/>
      <c r="C9" s="4"/>
    </row>
    <row r="11" spans="1:21" ht="12">
      <c r="A11" s="7" t="s">
        <v>12</v>
      </c>
      <c r="B11" s="62" t="s">
        <v>13</v>
      </c>
      <c r="C11" s="62" t="s">
        <v>14</v>
      </c>
      <c r="D11" s="62" t="s">
        <v>15</v>
      </c>
      <c r="E11" s="62" t="s">
        <v>14</v>
      </c>
      <c r="F11" s="62" t="s">
        <v>16</v>
      </c>
      <c r="G11" s="62" t="s">
        <v>14</v>
      </c>
      <c r="H11" s="62" t="s">
        <v>17</v>
      </c>
      <c r="I11" s="62" t="s">
        <v>14</v>
      </c>
      <c r="J11" s="62" t="s">
        <v>18</v>
      </c>
      <c r="K11" s="62" t="s">
        <v>14</v>
      </c>
      <c r="L11" s="62" t="s">
        <v>19</v>
      </c>
      <c r="M11" s="62" t="s">
        <v>14</v>
      </c>
      <c r="N11" s="62" t="s">
        <v>20</v>
      </c>
      <c r="O11" s="62" t="s">
        <v>14</v>
      </c>
      <c r="P11" s="62" t="s">
        <v>21</v>
      </c>
      <c r="Q11" s="62" t="s">
        <v>14</v>
      </c>
      <c r="R11" s="62" t="s">
        <v>22</v>
      </c>
      <c r="S11" s="62" t="s">
        <v>14</v>
      </c>
      <c r="T11" s="62" t="s">
        <v>23</v>
      </c>
      <c r="U11" s="62" t="s">
        <v>14</v>
      </c>
    </row>
    <row r="12" spans="1:21" ht="12">
      <c r="A12" s="8" t="s">
        <v>24</v>
      </c>
      <c r="B12" s="9" t="s">
        <v>14</v>
      </c>
      <c r="C12" s="9" t="s">
        <v>14</v>
      </c>
      <c r="D12" s="9" t="s">
        <v>14</v>
      </c>
      <c r="E12" s="9" t="s">
        <v>14</v>
      </c>
      <c r="F12" s="9" t="s">
        <v>14</v>
      </c>
      <c r="G12" s="9" t="s">
        <v>14</v>
      </c>
      <c r="H12" s="9" t="s">
        <v>14</v>
      </c>
      <c r="I12" s="9" t="s">
        <v>14</v>
      </c>
      <c r="J12" s="9" t="s">
        <v>14</v>
      </c>
      <c r="K12" s="9" t="s">
        <v>14</v>
      </c>
      <c r="L12" s="9" t="s">
        <v>14</v>
      </c>
      <c r="M12" s="9" t="s">
        <v>14</v>
      </c>
      <c r="N12" s="9" t="s">
        <v>14</v>
      </c>
      <c r="O12" s="9" t="s">
        <v>14</v>
      </c>
      <c r="P12" s="9" t="s">
        <v>14</v>
      </c>
      <c r="Q12" s="9" t="s">
        <v>14</v>
      </c>
      <c r="R12" s="9" t="s">
        <v>14</v>
      </c>
      <c r="S12" s="9" t="s">
        <v>14</v>
      </c>
      <c r="T12" s="9" t="s">
        <v>14</v>
      </c>
      <c r="U12" s="9" t="s">
        <v>14</v>
      </c>
    </row>
    <row r="13" spans="1:21" ht="12">
      <c r="A13" s="3" t="s">
        <v>25</v>
      </c>
      <c r="B13" s="12" t="s">
        <v>26</v>
      </c>
      <c r="C13" s="12" t="s">
        <v>14</v>
      </c>
      <c r="D13" s="12" t="s">
        <v>26</v>
      </c>
      <c r="E13" s="12" t="s">
        <v>14</v>
      </c>
      <c r="F13" s="12" t="s">
        <v>26</v>
      </c>
      <c r="G13" s="12" t="s">
        <v>14</v>
      </c>
      <c r="H13" s="13">
        <v>1.82</v>
      </c>
      <c r="I13" s="12" t="s">
        <v>14</v>
      </c>
      <c r="J13" s="13">
        <v>1.52</v>
      </c>
      <c r="K13" s="12" t="s">
        <v>14</v>
      </c>
      <c r="L13" s="13">
        <v>0.79</v>
      </c>
      <c r="M13" s="12" t="s">
        <v>14</v>
      </c>
      <c r="N13" s="13">
        <v>0.59</v>
      </c>
      <c r="O13" s="12" t="s">
        <v>14</v>
      </c>
      <c r="P13" s="13">
        <v>0.72</v>
      </c>
      <c r="Q13" s="12" t="s">
        <v>14</v>
      </c>
      <c r="R13" s="13">
        <v>0.59</v>
      </c>
      <c r="S13" s="12" t="s">
        <v>14</v>
      </c>
      <c r="T13" s="13">
        <v>0.63</v>
      </c>
      <c r="U13" s="12" t="s">
        <v>14</v>
      </c>
    </row>
    <row r="14" spans="1:21" ht="12">
      <c r="A14" s="3" t="s">
        <v>27</v>
      </c>
      <c r="B14" s="10" t="s">
        <v>26</v>
      </c>
      <c r="C14" s="10" t="s">
        <v>14</v>
      </c>
      <c r="D14" s="10">
        <v>0</v>
      </c>
      <c r="E14" s="10" t="s">
        <v>14</v>
      </c>
      <c r="F14" s="10">
        <v>0</v>
      </c>
      <c r="G14" s="10" t="s">
        <v>28</v>
      </c>
      <c r="H14" s="11">
        <v>0.01</v>
      </c>
      <c r="I14" s="10" t="s">
        <v>14</v>
      </c>
      <c r="J14" s="11">
        <v>0.11</v>
      </c>
      <c r="K14" s="10" t="s">
        <v>14</v>
      </c>
      <c r="L14" s="11">
        <v>0.1</v>
      </c>
      <c r="M14" s="10" t="s">
        <v>14</v>
      </c>
      <c r="N14" s="11">
        <v>0.1</v>
      </c>
      <c r="O14" s="10" t="s">
        <v>14</v>
      </c>
      <c r="P14" s="11">
        <v>0.11</v>
      </c>
      <c r="Q14" s="10" t="s">
        <v>14</v>
      </c>
      <c r="R14" s="11">
        <v>0.1</v>
      </c>
      <c r="S14" s="10" t="s">
        <v>14</v>
      </c>
      <c r="T14" s="11">
        <v>0.1</v>
      </c>
      <c r="U14" s="10" t="s">
        <v>14</v>
      </c>
    </row>
    <row r="15" spans="1:21" ht="12">
      <c r="A15" s="3" t="s">
        <v>29</v>
      </c>
      <c r="B15" s="13">
        <v>0.09</v>
      </c>
      <c r="C15" s="12" t="s">
        <v>14</v>
      </c>
      <c r="D15" s="13">
        <v>0.09</v>
      </c>
      <c r="E15" s="12" t="s">
        <v>14</v>
      </c>
      <c r="F15" s="13">
        <v>0.07</v>
      </c>
      <c r="G15" s="12" t="s">
        <v>14</v>
      </c>
      <c r="H15" s="13">
        <v>0.08</v>
      </c>
      <c r="I15" s="12" t="s">
        <v>14</v>
      </c>
      <c r="J15" s="13">
        <v>0.03</v>
      </c>
      <c r="K15" s="12" t="s">
        <v>14</v>
      </c>
      <c r="L15" s="13">
        <v>0.03</v>
      </c>
      <c r="M15" s="12" t="s">
        <v>14</v>
      </c>
      <c r="N15" s="13">
        <v>0.04</v>
      </c>
      <c r="O15" s="12" t="s">
        <v>14</v>
      </c>
      <c r="P15" s="13">
        <v>0.05</v>
      </c>
      <c r="Q15" s="12" t="s">
        <v>14</v>
      </c>
      <c r="R15" s="13">
        <v>0.04</v>
      </c>
      <c r="S15" s="12" t="s">
        <v>14</v>
      </c>
      <c r="T15" s="13">
        <v>0.04</v>
      </c>
      <c r="U15" s="12" t="s">
        <v>14</v>
      </c>
    </row>
    <row r="16" spans="1:21" ht="12">
      <c r="A16" s="3" t="s">
        <v>30</v>
      </c>
      <c r="B16" s="10" t="s">
        <v>26</v>
      </c>
      <c r="C16" s="10" t="s">
        <v>14</v>
      </c>
      <c r="D16" s="10" t="s">
        <v>26</v>
      </c>
      <c r="E16" s="10" t="s">
        <v>14</v>
      </c>
      <c r="F16" s="10" t="s">
        <v>26</v>
      </c>
      <c r="G16" s="10" t="s">
        <v>14</v>
      </c>
      <c r="H16" s="11">
        <v>0.02</v>
      </c>
      <c r="I16" s="10" t="s">
        <v>14</v>
      </c>
      <c r="J16" s="11">
        <v>0.02</v>
      </c>
      <c r="K16" s="10" t="s">
        <v>14</v>
      </c>
      <c r="L16" s="11">
        <v>0.02</v>
      </c>
      <c r="M16" s="10" t="s">
        <v>14</v>
      </c>
      <c r="N16" s="11">
        <v>0.02</v>
      </c>
      <c r="O16" s="10" t="s">
        <v>14</v>
      </c>
      <c r="P16" s="11">
        <v>0.02</v>
      </c>
      <c r="Q16" s="10" t="s">
        <v>14</v>
      </c>
      <c r="R16" s="11">
        <v>0.02</v>
      </c>
      <c r="S16" s="10" t="s">
        <v>14</v>
      </c>
      <c r="T16" s="11">
        <v>0.02</v>
      </c>
      <c r="U16" s="10" t="s">
        <v>14</v>
      </c>
    </row>
    <row r="17" spans="1:21" ht="12">
      <c r="A17" s="3" t="s">
        <v>31</v>
      </c>
      <c r="B17" s="13">
        <v>0.66</v>
      </c>
      <c r="C17" s="12" t="s">
        <v>14</v>
      </c>
      <c r="D17" s="13">
        <v>0.63</v>
      </c>
      <c r="E17" s="12" t="s">
        <v>14</v>
      </c>
      <c r="F17" s="13">
        <v>0.62</v>
      </c>
      <c r="G17" s="12" t="s">
        <v>14</v>
      </c>
      <c r="H17" s="13">
        <v>0.61</v>
      </c>
      <c r="I17" s="12" t="s">
        <v>14</v>
      </c>
      <c r="J17" s="13">
        <v>1.01</v>
      </c>
      <c r="K17" s="12" t="s">
        <v>14</v>
      </c>
      <c r="L17" s="13">
        <v>0.51</v>
      </c>
      <c r="M17" s="12" t="s">
        <v>14</v>
      </c>
      <c r="N17" s="12" t="s">
        <v>26</v>
      </c>
      <c r="O17" s="12" t="s">
        <v>14</v>
      </c>
      <c r="P17" s="12" t="s">
        <v>26</v>
      </c>
      <c r="Q17" s="12" t="s">
        <v>14</v>
      </c>
      <c r="R17" s="12" t="s">
        <v>26</v>
      </c>
      <c r="S17" s="12" t="s">
        <v>14</v>
      </c>
      <c r="T17" s="12" t="s">
        <v>26</v>
      </c>
      <c r="U17" s="12" t="s">
        <v>14</v>
      </c>
    </row>
    <row r="18" spans="1:21" ht="12">
      <c r="A18" s="3" t="s">
        <v>32</v>
      </c>
      <c r="B18" s="10" t="s">
        <v>26</v>
      </c>
      <c r="C18" s="10" t="s">
        <v>14</v>
      </c>
      <c r="D18" s="10" t="s">
        <v>26</v>
      </c>
      <c r="E18" s="10" t="s">
        <v>14</v>
      </c>
      <c r="F18" s="2">
        <v>0.45</v>
      </c>
      <c r="G18" s="2" t="s">
        <v>14</v>
      </c>
      <c r="H18" s="2">
        <v>0.58</v>
      </c>
      <c r="I18" s="2" t="s">
        <v>14</v>
      </c>
      <c r="J18" s="2">
        <v>0.55</v>
      </c>
      <c r="K18" s="2" t="s">
        <v>14</v>
      </c>
      <c r="L18" s="2">
        <v>0.22</v>
      </c>
      <c r="M18" s="2" t="s">
        <v>14</v>
      </c>
      <c r="N18" s="2">
        <v>0.29</v>
      </c>
      <c r="O18" s="2" t="s">
        <v>14</v>
      </c>
      <c r="P18" s="2">
        <v>0.4</v>
      </c>
      <c r="Q18" s="2" t="s">
        <v>14</v>
      </c>
      <c r="R18" s="2">
        <v>0.54</v>
      </c>
      <c r="S18" s="2" t="s">
        <v>14</v>
      </c>
      <c r="T18" s="2">
        <v>0.42</v>
      </c>
      <c r="U18" s="10" t="s">
        <v>14</v>
      </c>
    </row>
    <row r="19" spans="1:21" ht="12">
      <c r="A19" s="3" t="s">
        <v>33</v>
      </c>
      <c r="B19" s="12">
        <v>0</v>
      </c>
      <c r="C19" s="12" t="s">
        <v>14</v>
      </c>
      <c r="D19" s="12">
        <v>0</v>
      </c>
      <c r="E19" s="12" t="s">
        <v>14</v>
      </c>
      <c r="F19" s="12">
        <v>0</v>
      </c>
      <c r="G19" s="12" t="s">
        <v>14</v>
      </c>
      <c r="H19" s="12">
        <v>0</v>
      </c>
      <c r="I19" s="12" t="s">
        <v>14</v>
      </c>
      <c r="J19" s="12">
        <v>0</v>
      </c>
      <c r="K19" s="12" t="s">
        <v>14</v>
      </c>
      <c r="L19" s="12">
        <v>0</v>
      </c>
      <c r="M19" s="12" t="s">
        <v>14</v>
      </c>
      <c r="N19" s="12">
        <v>0</v>
      </c>
      <c r="O19" s="12" t="s">
        <v>14</v>
      </c>
      <c r="P19" s="12">
        <v>0</v>
      </c>
      <c r="Q19" s="12" t="s">
        <v>14</v>
      </c>
      <c r="R19" s="12">
        <v>0</v>
      </c>
      <c r="S19" s="12" t="s">
        <v>14</v>
      </c>
      <c r="T19" s="12">
        <v>0</v>
      </c>
      <c r="U19" s="12" t="s">
        <v>14</v>
      </c>
    </row>
    <row r="20" spans="1:21" ht="12">
      <c r="A20" s="3" t="s">
        <v>34</v>
      </c>
      <c r="B20" s="10" t="s">
        <v>26</v>
      </c>
      <c r="C20" s="10" t="s">
        <v>14</v>
      </c>
      <c r="D20" s="10" t="s">
        <v>26</v>
      </c>
      <c r="E20" s="10" t="s">
        <v>14</v>
      </c>
      <c r="F20" s="11">
        <v>0.3</v>
      </c>
      <c r="G20" s="10" t="s">
        <v>14</v>
      </c>
      <c r="H20" s="11">
        <v>0.38</v>
      </c>
      <c r="I20" s="10" t="s">
        <v>14</v>
      </c>
      <c r="J20" s="11">
        <v>0.59</v>
      </c>
      <c r="K20" s="10" t="s">
        <v>14</v>
      </c>
      <c r="L20" s="11">
        <v>0.01</v>
      </c>
      <c r="M20" s="10" t="s">
        <v>14</v>
      </c>
      <c r="N20" s="11">
        <v>0.03</v>
      </c>
      <c r="O20" s="10" t="s">
        <v>14</v>
      </c>
      <c r="P20" s="11">
        <v>0.2</v>
      </c>
      <c r="Q20" s="10" t="s">
        <v>14</v>
      </c>
      <c r="R20" s="11">
        <v>0.27</v>
      </c>
      <c r="S20" s="10" t="s">
        <v>14</v>
      </c>
      <c r="T20" s="11">
        <v>0.17</v>
      </c>
      <c r="U20" s="10" t="s">
        <v>14</v>
      </c>
    </row>
    <row r="21" spans="1:21" ht="12">
      <c r="A21" s="3" t="s">
        <v>35</v>
      </c>
      <c r="B21" s="12" t="s">
        <v>26</v>
      </c>
      <c r="C21" s="12" t="s">
        <v>14</v>
      </c>
      <c r="D21" s="12">
        <v>0</v>
      </c>
      <c r="E21" s="12" t="s">
        <v>14</v>
      </c>
      <c r="F21" s="12">
        <v>0</v>
      </c>
      <c r="G21" s="12" t="s">
        <v>14</v>
      </c>
      <c r="H21" s="12">
        <v>0</v>
      </c>
      <c r="I21" s="12" t="s">
        <v>14</v>
      </c>
      <c r="J21" s="12">
        <v>0</v>
      </c>
      <c r="K21" s="12" t="s">
        <v>14</v>
      </c>
      <c r="L21" s="12">
        <v>0</v>
      </c>
      <c r="M21" s="12" t="s">
        <v>14</v>
      </c>
      <c r="N21" s="12">
        <v>0</v>
      </c>
      <c r="O21" s="12" t="s">
        <v>14</v>
      </c>
      <c r="P21" s="12">
        <v>0</v>
      </c>
      <c r="Q21" s="12" t="s">
        <v>14</v>
      </c>
      <c r="R21" s="12">
        <v>0</v>
      </c>
      <c r="S21" s="12" t="s">
        <v>14</v>
      </c>
      <c r="T21" s="12">
        <v>0</v>
      </c>
      <c r="U21" s="12" t="s">
        <v>14</v>
      </c>
    </row>
    <row r="22" spans="1:21" ht="12">
      <c r="A22" s="3" t="s">
        <v>36</v>
      </c>
      <c r="B22" s="10" t="s">
        <v>26</v>
      </c>
      <c r="C22" s="10" t="s">
        <v>14</v>
      </c>
      <c r="D22" s="11">
        <v>0.07</v>
      </c>
      <c r="E22" s="10" t="s">
        <v>14</v>
      </c>
      <c r="F22" s="11">
        <v>0.1</v>
      </c>
      <c r="G22" s="10" t="s">
        <v>14</v>
      </c>
      <c r="H22" s="11">
        <v>0.1</v>
      </c>
      <c r="I22" s="10" t="s">
        <v>14</v>
      </c>
      <c r="J22" s="11">
        <v>0.19</v>
      </c>
      <c r="K22" s="10" t="s">
        <v>14</v>
      </c>
      <c r="L22" s="10" t="s">
        <v>26</v>
      </c>
      <c r="M22" s="10" t="s">
        <v>14</v>
      </c>
      <c r="N22" s="18">
        <v>0.17</v>
      </c>
      <c r="O22" s="18" t="s">
        <v>14</v>
      </c>
      <c r="P22" s="18">
        <v>0.19</v>
      </c>
      <c r="Q22" s="18" t="s">
        <v>14</v>
      </c>
      <c r="R22" s="18">
        <v>0.17</v>
      </c>
      <c r="S22" s="18" t="s">
        <v>14</v>
      </c>
      <c r="T22" s="18">
        <v>0.18</v>
      </c>
      <c r="U22" s="10" t="s">
        <v>14</v>
      </c>
    </row>
    <row r="23" spans="1:21" ht="12">
      <c r="A23" s="3" t="s">
        <v>37</v>
      </c>
      <c r="B23" s="12" t="s">
        <v>26</v>
      </c>
      <c r="C23" s="12" t="s">
        <v>14</v>
      </c>
      <c r="D23" s="12" t="s">
        <v>26</v>
      </c>
      <c r="E23" s="12" t="s">
        <v>14</v>
      </c>
      <c r="F23" s="12" t="s">
        <v>26</v>
      </c>
      <c r="G23" s="12" t="s">
        <v>14</v>
      </c>
      <c r="H23" s="13">
        <v>0.35</v>
      </c>
      <c r="I23" s="12" t="s">
        <v>14</v>
      </c>
      <c r="J23" s="13">
        <v>0.32</v>
      </c>
      <c r="K23" s="12" t="s">
        <v>14</v>
      </c>
      <c r="L23" s="13">
        <v>0.52</v>
      </c>
      <c r="M23" s="12" t="s">
        <v>14</v>
      </c>
      <c r="N23" s="13">
        <v>1.03</v>
      </c>
      <c r="O23" s="12" t="s">
        <v>14</v>
      </c>
      <c r="P23" s="13">
        <v>1.96</v>
      </c>
      <c r="Q23" s="12" t="s">
        <v>14</v>
      </c>
      <c r="R23" s="13">
        <v>2.4</v>
      </c>
      <c r="S23" s="12" t="s">
        <v>14</v>
      </c>
      <c r="T23" s="13">
        <v>0.62</v>
      </c>
      <c r="U23" s="12" t="s">
        <v>14</v>
      </c>
    </row>
    <row r="24" spans="1:21" ht="12">
      <c r="A24" s="3" t="s">
        <v>38</v>
      </c>
      <c r="B24" s="10" t="s">
        <v>26</v>
      </c>
      <c r="C24" s="10" t="s">
        <v>14</v>
      </c>
      <c r="D24" s="10">
        <v>0</v>
      </c>
      <c r="E24" s="10" t="s">
        <v>14</v>
      </c>
      <c r="F24" s="10">
        <v>0</v>
      </c>
      <c r="G24" s="10" t="s">
        <v>14</v>
      </c>
      <c r="H24" s="10">
        <v>0</v>
      </c>
      <c r="I24" s="10" t="s">
        <v>14</v>
      </c>
      <c r="J24" s="10">
        <v>0</v>
      </c>
      <c r="K24" s="10" t="s">
        <v>14</v>
      </c>
      <c r="L24" s="10">
        <v>0</v>
      </c>
      <c r="M24" s="10" t="s">
        <v>14</v>
      </c>
      <c r="N24" s="10">
        <v>0</v>
      </c>
      <c r="O24" s="10" t="s">
        <v>14</v>
      </c>
      <c r="P24" s="10">
        <v>0</v>
      </c>
      <c r="Q24" s="10" t="s">
        <v>14</v>
      </c>
      <c r="R24" s="10">
        <v>0</v>
      </c>
      <c r="S24" s="10" t="s">
        <v>14</v>
      </c>
      <c r="T24" s="10">
        <v>0</v>
      </c>
      <c r="U24" s="10" t="s">
        <v>14</v>
      </c>
    </row>
    <row r="25" spans="1:21" ht="12">
      <c r="A25" s="3" t="s">
        <v>39</v>
      </c>
      <c r="B25" s="12" t="s">
        <v>26</v>
      </c>
      <c r="C25" s="12" t="s">
        <v>14</v>
      </c>
      <c r="D25" s="13">
        <v>0.07</v>
      </c>
      <c r="E25" s="12" t="s">
        <v>14</v>
      </c>
      <c r="F25" s="13">
        <v>0.03</v>
      </c>
      <c r="G25" s="12" t="s">
        <v>14</v>
      </c>
      <c r="H25" s="13">
        <v>0.03</v>
      </c>
      <c r="I25" s="12" t="s">
        <v>14</v>
      </c>
      <c r="J25" s="12">
        <v>0</v>
      </c>
      <c r="K25" s="12" t="s">
        <v>14</v>
      </c>
      <c r="L25" s="13">
        <v>0.01</v>
      </c>
      <c r="M25" s="12" t="s">
        <v>14</v>
      </c>
      <c r="N25" s="13">
        <v>0.01</v>
      </c>
      <c r="O25" s="12" t="s">
        <v>14</v>
      </c>
      <c r="P25" s="13">
        <v>0.06</v>
      </c>
      <c r="Q25" s="12" t="s">
        <v>14</v>
      </c>
      <c r="R25" s="13">
        <v>0.06</v>
      </c>
      <c r="S25" s="12" t="s">
        <v>14</v>
      </c>
      <c r="T25" s="13">
        <v>0.06</v>
      </c>
      <c r="U25" s="12" t="s">
        <v>14</v>
      </c>
    </row>
    <row r="26" spans="1:20" ht="11.45" customHeight="1">
      <c r="A26" s="15" t="s">
        <v>40</v>
      </c>
      <c r="B26" s="15" t="s">
        <v>26</v>
      </c>
      <c r="C26" s="15" t="s">
        <v>26</v>
      </c>
      <c r="D26" s="15" t="s">
        <v>26</v>
      </c>
      <c r="E26" s="15" t="s">
        <v>26</v>
      </c>
      <c r="F26" s="15" t="s">
        <v>26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  <c r="M26" s="15" t="s">
        <v>26</v>
      </c>
      <c r="N26" s="15" t="s">
        <v>26</v>
      </c>
      <c r="O26" s="15" t="s">
        <v>26</v>
      </c>
      <c r="P26" s="15" t="s">
        <v>26</v>
      </c>
      <c r="Q26" s="15" t="s">
        <v>26</v>
      </c>
      <c r="R26" s="15" t="s">
        <v>26</v>
      </c>
      <c r="S26" s="15" t="s">
        <v>26</v>
      </c>
      <c r="T26" s="15" t="s">
        <v>26</v>
      </c>
    </row>
    <row r="27" spans="1:20" ht="11.45" customHeight="1">
      <c r="A27" s="14" t="s">
        <v>45</v>
      </c>
      <c r="B27" s="14" t="s">
        <v>26</v>
      </c>
      <c r="C27" s="14"/>
      <c r="D27" s="14" t="s">
        <v>26</v>
      </c>
      <c r="E27" s="14"/>
      <c r="F27" s="14" t="s">
        <v>26</v>
      </c>
      <c r="G27" s="14"/>
      <c r="H27" s="14" t="s">
        <v>26</v>
      </c>
      <c r="I27" s="14"/>
      <c r="J27" s="14" t="s">
        <v>26</v>
      </c>
      <c r="K27" s="14"/>
      <c r="L27" s="14" t="s">
        <v>26</v>
      </c>
      <c r="M27" s="14"/>
      <c r="N27" s="14" t="s">
        <v>26</v>
      </c>
      <c r="O27" s="14"/>
      <c r="P27" s="14" t="s">
        <v>26</v>
      </c>
      <c r="Q27" s="14"/>
      <c r="R27" s="14" t="s">
        <v>26</v>
      </c>
      <c r="S27" s="14"/>
      <c r="T27" s="14" t="s">
        <v>26</v>
      </c>
    </row>
    <row r="28" ht="11.45" customHeight="1">
      <c r="A28" s="15"/>
    </row>
    <row r="29" ht="12">
      <c r="A29" s="6" t="s">
        <v>41</v>
      </c>
    </row>
    <row r="30" spans="1:2" ht="12">
      <c r="A30" s="6" t="s">
        <v>26</v>
      </c>
      <c r="B30" s="4" t="s">
        <v>42</v>
      </c>
    </row>
    <row r="31" ht="12">
      <c r="A31" s="6" t="s">
        <v>43</v>
      </c>
    </row>
    <row r="32" spans="1:2" ht="12">
      <c r="A32" s="6" t="s">
        <v>28</v>
      </c>
      <c r="B32" s="4" t="s">
        <v>44</v>
      </c>
    </row>
  </sheetData>
  <mergeCells count="10">
    <mergeCell ref="N11:O11"/>
    <mergeCell ref="P11:Q11"/>
    <mergeCell ref="R11:S11"/>
    <mergeCell ref="T11:U11"/>
    <mergeCell ref="B11:C11"/>
    <mergeCell ref="D11:E11"/>
    <mergeCell ref="F11:G11"/>
    <mergeCell ref="H11:I11"/>
    <mergeCell ref="J11:K11"/>
    <mergeCell ref="L11:M1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workbookViewId="0" topLeftCell="A1">
      <selection activeCell="D3" sqref="D3"/>
    </sheetView>
  </sheetViews>
  <sheetFormatPr defaultColWidth="8.7109375" defaultRowHeight="15"/>
  <cols>
    <col min="1" max="1" width="27.7109375" style="41" customWidth="1"/>
    <col min="2" max="2" width="25.140625" style="41" customWidth="1"/>
    <col min="3" max="3" width="9.00390625" style="41" bestFit="1" customWidth="1"/>
    <col min="4" max="4" width="100.7109375" style="41" customWidth="1"/>
    <col min="5" max="11" width="8.8515625" style="41" bestFit="1" customWidth="1"/>
    <col min="12" max="16384" width="8.7109375" style="41" customWidth="1"/>
  </cols>
  <sheetData>
    <row r="1" ht="12"/>
    <row r="2" ht="12">
      <c r="D2" s="41" t="s">
        <v>130</v>
      </c>
    </row>
    <row r="3" ht="12">
      <c r="D3" s="41" t="s">
        <v>73</v>
      </c>
    </row>
    <row r="4" spans="1:4" ht="50.25" customHeight="1">
      <c r="A4" s="48" t="s">
        <v>120</v>
      </c>
      <c r="B4" s="47" t="s">
        <v>121</v>
      </c>
      <c r="D4" s="41" t="s">
        <v>113</v>
      </c>
    </row>
    <row r="5" spans="1:4" ht="12">
      <c r="A5" s="42" t="s">
        <v>34</v>
      </c>
      <c r="B5" s="42">
        <v>1.23</v>
      </c>
      <c r="D5" s="41" t="s">
        <v>114</v>
      </c>
    </row>
    <row r="6" spans="1:2" ht="12">
      <c r="A6" s="42" t="s">
        <v>37</v>
      </c>
      <c r="B6" s="42">
        <v>0.84</v>
      </c>
    </row>
    <row r="7" spans="1:2" ht="12">
      <c r="A7" s="42" t="s">
        <v>25</v>
      </c>
      <c r="B7" s="42">
        <v>0.8</v>
      </c>
    </row>
    <row r="8" spans="1:2" ht="12">
      <c r="A8" s="42" t="s">
        <v>35</v>
      </c>
      <c r="B8" s="42">
        <v>0.62</v>
      </c>
    </row>
    <row r="9" spans="1:2" ht="13.5">
      <c r="A9" s="42" t="s">
        <v>124</v>
      </c>
      <c r="B9" s="42">
        <v>0.59</v>
      </c>
    </row>
    <row r="10" spans="1:2" ht="13.5">
      <c r="A10" s="42" t="s">
        <v>123</v>
      </c>
      <c r="B10" s="42">
        <v>0.59</v>
      </c>
    </row>
    <row r="11" spans="1:2" ht="12">
      <c r="A11" s="42" t="s">
        <v>27</v>
      </c>
      <c r="B11" s="42">
        <v>0.54</v>
      </c>
    </row>
    <row r="12" spans="1:2" ht="12">
      <c r="A12" s="42" t="s">
        <v>30</v>
      </c>
      <c r="B12" s="42">
        <v>0.43</v>
      </c>
    </row>
    <row r="13" spans="1:2" ht="13.5">
      <c r="A13" s="42" t="s">
        <v>122</v>
      </c>
      <c r="B13" s="42">
        <v>0.41</v>
      </c>
    </row>
    <row r="14" spans="1:2" ht="12">
      <c r="A14" s="42" t="s">
        <v>39</v>
      </c>
      <c r="B14" s="42">
        <v>0.33</v>
      </c>
    </row>
    <row r="15" spans="1:2" ht="12">
      <c r="A15" s="42" t="s">
        <v>36</v>
      </c>
      <c r="B15" s="42">
        <v>0.32999999999999996</v>
      </c>
    </row>
    <row r="16" spans="1:2" ht="12">
      <c r="A16" s="44" t="s">
        <v>29</v>
      </c>
      <c r="B16" s="42">
        <v>0.29</v>
      </c>
    </row>
    <row r="17" spans="1:2" ht="12">
      <c r="A17" s="42" t="s">
        <v>33</v>
      </c>
      <c r="B17" s="42">
        <v>0.28</v>
      </c>
    </row>
    <row r="18" ht="12">
      <c r="C18" s="4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8"/>
  <sheetViews>
    <sheetView workbookViewId="0" topLeftCell="O1">
      <selection activeCell="R5" sqref="R5"/>
    </sheetView>
  </sheetViews>
  <sheetFormatPr defaultColWidth="8.7109375" defaultRowHeight="15"/>
  <cols>
    <col min="1" max="1" width="26.57421875" style="41" customWidth="1"/>
    <col min="2" max="16384" width="8.7109375" style="41" customWidth="1"/>
  </cols>
  <sheetData>
    <row r="1" ht="12"/>
    <row r="2" ht="12"/>
    <row r="3" spans="2:11" ht="12">
      <c r="B3" s="63" t="s">
        <v>12</v>
      </c>
      <c r="C3" s="64"/>
      <c r="D3" s="64"/>
      <c r="E3" s="64"/>
      <c r="F3" s="64"/>
      <c r="G3" s="64"/>
      <c r="H3" s="64"/>
      <c r="I3" s="64"/>
      <c r="J3" s="64"/>
      <c r="K3" s="65"/>
    </row>
    <row r="4" spans="1:11" ht="12">
      <c r="A4" s="48" t="s">
        <v>120</v>
      </c>
      <c r="B4" s="47" t="s">
        <v>13</v>
      </c>
      <c r="C4" s="48" t="s">
        <v>15</v>
      </c>
      <c r="D4" s="48" t="s">
        <v>16</v>
      </c>
      <c r="E4" s="47" t="s">
        <v>17</v>
      </c>
      <c r="F4" s="48" t="s">
        <v>18</v>
      </c>
      <c r="G4" s="48" t="s">
        <v>19</v>
      </c>
      <c r="H4" s="47" t="s">
        <v>20</v>
      </c>
      <c r="I4" s="48" t="s">
        <v>21</v>
      </c>
      <c r="J4" s="48" t="s">
        <v>22</v>
      </c>
      <c r="K4" s="47" t="s">
        <v>23</v>
      </c>
    </row>
    <row r="5" spans="1:18" ht="12">
      <c r="A5" s="42" t="s">
        <v>25</v>
      </c>
      <c r="B5" s="42" t="str">
        <f>IF(OR('%GDP-data1'!B13=":",'%GDP-data2'!B13=":")=TRUE,":",'%GDP-data1'!B13+'%GDP-data2'!B13)</f>
        <v>:</v>
      </c>
      <c r="C5" s="42" t="str">
        <f>IF(OR('%GDP-data1'!D13=":",'%GDP-data2'!D13=":")=TRUE,":",'%GDP-data1'!D13+'%GDP-data2'!D13)</f>
        <v>:</v>
      </c>
      <c r="D5" s="42" t="str">
        <f>IF(OR('%GDP-data1'!F13=":",'%GDP-data2'!F13=":")=TRUE,":",'%GDP-data1'!F13+'%GDP-data2'!F13)</f>
        <v>:</v>
      </c>
      <c r="E5" s="42">
        <f>IF(OR('%GDP-data1'!H13=":",'%GDP-data2'!H13=":")=TRUE,":",'%GDP-data1'!H13+'%GDP-data2'!H13)</f>
        <v>2.14</v>
      </c>
      <c r="F5" s="42">
        <f>IF(OR('%GDP-data1'!J13=":",'%GDP-data2'!J13=":")=TRUE,":",'%GDP-data1'!J13+'%GDP-data2'!J13)</f>
        <v>1.82</v>
      </c>
      <c r="G5" s="42">
        <f>IF(OR('%GDP-data1'!L13=":",'%GDP-data2'!L13=":")=TRUE,":",'%GDP-data1'!L13+'%GDP-data2'!L13)</f>
        <v>1.01</v>
      </c>
      <c r="H5" s="42">
        <f>IF(OR('%GDP-data1'!N13=":",'%GDP-data2'!N13=":")=TRUE,":",'%GDP-data1'!N13+'%GDP-data2'!N13)</f>
        <v>0.75</v>
      </c>
      <c r="I5" s="42">
        <f>IF(OR('%GDP-data1'!P13=":",'%GDP-data2'!P13=":")=TRUE,":",'%GDP-data1'!P13+'%GDP-data2'!P13)</f>
        <v>0.9199999999999999</v>
      </c>
      <c r="J5" s="42">
        <f>IF(OR('%GDP-data1'!R13=":",'%GDP-data2'!R13=":")=TRUE,":",'%GDP-data1'!R13+'%GDP-data2'!R13)</f>
        <v>0.74</v>
      </c>
      <c r="K5" s="42">
        <f>IF(OR('%GDP-data1'!T13=":",'%GDP-data2'!T13=":")=TRUE,":",'%GDP-data1'!T13+'%GDP-data2'!T13)</f>
        <v>0.8</v>
      </c>
      <c r="Q5" s="41" t="s">
        <v>71</v>
      </c>
      <c r="R5" s="41" t="s">
        <v>131</v>
      </c>
    </row>
    <row r="6" spans="1:18" ht="12">
      <c r="A6" s="42" t="s">
        <v>27</v>
      </c>
      <c r="B6" s="42" t="str">
        <f>IF(OR('%GDP-data1'!B14=":",'%GDP-data2'!B14=":")=TRUE,":",'%GDP-data1'!B14+'%GDP-data2'!B14)</f>
        <v>:</v>
      </c>
      <c r="C6" s="42">
        <f>IF(OR('%GDP-data1'!D14=":",'%GDP-data2'!D14=":")=TRUE,":",'%GDP-data1'!D14+'%GDP-data2'!D14)</f>
        <v>0.35</v>
      </c>
      <c r="D6" s="42">
        <f>IF(OR('%GDP-data1'!F14=":",'%GDP-data2'!F14=":")=TRUE,":",'%GDP-data1'!F14+'%GDP-data2'!F14)</f>
        <v>0.42</v>
      </c>
      <c r="E6" s="42">
        <f>IF(OR('%GDP-data1'!H14=":",'%GDP-data2'!H14=":")=TRUE,":",'%GDP-data1'!H14+'%GDP-data2'!H14)</f>
        <v>0.48</v>
      </c>
      <c r="F6" s="42">
        <f>IF(OR('%GDP-data1'!J14=":",'%GDP-data2'!J14=":")=TRUE,":",'%GDP-data1'!J14+'%GDP-data2'!J14)</f>
        <v>0.62</v>
      </c>
      <c r="G6" s="42">
        <f>IF(OR('%GDP-data1'!L14=":",'%GDP-data2'!L14=":")=TRUE,":",'%GDP-data1'!L14+'%GDP-data2'!L14)</f>
        <v>0.56</v>
      </c>
      <c r="H6" s="42">
        <f>IF(OR('%GDP-data1'!N14=":",'%GDP-data2'!N14=":")=TRUE,":",'%GDP-data1'!N14+'%GDP-data2'!N14)</f>
        <v>0.6</v>
      </c>
      <c r="I6" s="42">
        <f>IF(OR('%GDP-data1'!P14=":",'%GDP-data2'!P14=":")=TRUE,":",'%GDP-data1'!P14+'%GDP-data2'!P14)</f>
        <v>0.5</v>
      </c>
      <c r="J6" s="42">
        <f>IF(OR('%GDP-data1'!R14=":",'%GDP-data2'!R14=":")=TRUE,":",'%GDP-data1'!R14+'%GDP-data2'!R14)</f>
        <v>0.48</v>
      </c>
      <c r="K6" s="42">
        <f>IF(OR('%GDP-data1'!T14=":",'%GDP-data2'!T14=":")=TRUE,":",'%GDP-data1'!T14+'%GDP-data2'!T14)</f>
        <v>0.54</v>
      </c>
      <c r="Q6" s="41" t="s">
        <v>72</v>
      </c>
      <c r="R6" s="41" t="s">
        <v>73</v>
      </c>
    </row>
    <row r="7" spans="1:18" ht="12">
      <c r="A7" s="42" t="s">
        <v>29</v>
      </c>
      <c r="B7" s="42">
        <f>IF(OR('%GDP-data1'!B15=":",'%GDP-data2'!B15=":")=TRUE,":",'%GDP-data1'!B15+'%GDP-data2'!B15)</f>
        <v>0.53</v>
      </c>
      <c r="C7" s="42">
        <f>IF(OR('%GDP-data1'!D15=":",'%GDP-data2'!D15=":")=TRUE,":",'%GDP-data1'!D15+'%GDP-data2'!D15)</f>
        <v>0.41000000000000003</v>
      </c>
      <c r="D7" s="42">
        <f>IF(OR('%GDP-data1'!F15=":",'%GDP-data2'!F15=":")=TRUE,":",'%GDP-data1'!F15+'%GDP-data2'!F15)</f>
        <v>0.37</v>
      </c>
      <c r="E7" s="42">
        <f>IF(OR('%GDP-data1'!H15=":",'%GDP-data2'!H15=":")=TRUE,":",'%GDP-data1'!H15+'%GDP-data2'!H15)</f>
        <v>0.36000000000000004</v>
      </c>
      <c r="F7" s="42">
        <f>IF(OR('%GDP-data1'!J15=":",'%GDP-data2'!J15=":")=TRUE,":",'%GDP-data1'!J15+'%GDP-data2'!J15)</f>
        <v>0.26</v>
      </c>
      <c r="G7" s="42">
        <f>IF(OR('%GDP-data1'!L15=":",'%GDP-data2'!L15=":")=TRUE,":",'%GDP-data1'!L15+'%GDP-data2'!L15)</f>
        <v>0.30000000000000004</v>
      </c>
      <c r="H7" s="42">
        <f>IF(OR('%GDP-data1'!N15=":",'%GDP-data2'!N15=":")=TRUE,":",'%GDP-data1'!N15+'%GDP-data2'!N15)</f>
        <v>0.32999999999999996</v>
      </c>
      <c r="I7" s="42">
        <f>IF(OR('%GDP-data1'!P15=":",'%GDP-data2'!P15=":")=TRUE,":",'%GDP-data1'!P15+'%GDP-data2'!P15)</f>
        <v>0.37</v>
      </c>
      <c r="J7" s="42">
        <f>IF(OR('%GDP-data1'!R15=":",'%GDP-data2'!R15=":")=TRUE,":",'%GDP-data1'!R15+'%GDP-data2'!R15)</f>
        <v>0.3</v>
      </c>
      <c r="K7" s="42">
        <f>IF(OR('%GDP-data1'!T15=":",'%GDP-data2'!T15=":")=TRUE,":",'%GDP-data1'!T15+'%GDP-data2'!T15)</f>
        <v>0.29</v>
      </c>
      <c r="R7" s="41" t="s">
        <v>113</v>
      </c>
    </row>
    <row r="8" spans="1:18" ht="12">
      <c r="A8" s="42" t="s">
        <v>30</v>
      </c>
      <c r="B8" s="42" t="str">
        <f>IF(OR('%GDP-data1'!B16=":",'%GDP-data2'!B16=":")=TRUE,":",'%GDP-data1'!B16+'%GDP-data2'!B16)</f>
        <v>:</v>
      </c>
      <c r="C8" s="42" t="str">
        <f>IF(OR('%GDP-data1'!D16=":",'%GDP-data2'!D16=":")=TRUE,":",'%GDP-data1'!D16+'%GDP-data2'!D16)</f>
        <v>:</v>
      </c>
      <c r="D8" s="42" t="str">
        <f>IF(OR('%GDP-data1'!F16=":",'%GDP-data2'!F16=":")=TRUE,":",'%GDP-data1'!F16+'%GDP-data2'!F16)</f>
        <v>:</v>
      </c>
      <c r="E8" s="42">
        <f>IF(OR('%GDP-data1'!H16=":",'%GDP-data2'!H16=":")=TRUE,":",'%GDP-data1'!H16+'%GDP-data2'!H16)</f>
        <v>0.35000000000000003</v>
      </c>
      <c r="F8" s="42">
        <f>IF(OR('%GDP-data1'!J16=":",'%GDP-data2'!J16=":")=TRUE,":",'%GDP-data1'!J16+'%GDP-data2'!J16)</f>
        <v>0.4</v>
      </c>
      <c r="G8" s="42">
        <f>IF(OR('%GDP-data1'!L16=":",'%GDP-data2'!L16=":")=TRUE,":",'%GDP-data1'!L16+'%GDP-data2'!L16)</f>
        <v>0.34</v>
      </c>
      <c r="H8" s="42">
        <f>IF(OR('%GDP-data1'!N16=":",'%GDP-data2'!N16=":")=TRUE,":",'%GDP-data1'!N16+'%GDP-data2'!N16)</f>
        <v>0.30000000000000004</v>
      </c>
      <c r="I8" s="42">
        <f>IF(OR('%GDP-data1'!P16=":",'%GDP-data2'!P16=":")=TRUE,":",'%GDP-data1'!P16+'%GDP-data2'!P16)</f>
        <v>0.32</v>
      </c>
      <c r="J8" s="42">
        <f>IF(OR('%GDP-data1'!R16=":",'%GDP-data2'!R16=":")=TRUE,":",'%GDP-data1'!R16+'%GDP-data2'!R16)</f>
        <v>0.34</v>
      </c>
      <c r="K8" s="42">
        <f>IF(OR('%GDP-data1'!T16=":",'%GDP-data2'!T16=":")=TRUE,":",'%GDP-data1'!T16+'%GDP-data2'!T16)</f>
        <v>0.43</v>
      </c>
      <c r="R8" s="41" t="s">
        <v>114</v>
      </c>
    </row>
    <row r="9" spans="1:11" ht="13.5">
      <c r="A9" s="42" t="s">
        <v>74</v>
      </c>
      <c r="B9" s="42" t="str">
        <f>IF(OR('%GDP-data1'!B18=":",'%GDP-data2'!B18=":")=TRUE,":",'%GDP-data1'!B18+'%GDP-data2'!B18)</f>
        <v>:</v>
      </c>
      <c r="C9" s="42" t="str">
        <f>IF(OR('%GDP-data1'!D18=":",'%GDP-data2'!D18=":")=TRUE,":",'%GDP-data1'!D18+'%GDP-data2'!D18)</f>
        <v>:</v>
      </c>
      <c r="D9" s="42">
        <f>IF(OR('%GDP-data1'!F18=":",'%GDP-data2'!F18=":")=TRUE,":",'%GDP-data1'!F18+'%GDP-data2'!F18)</f>
        <v>0.55</v>
      </c>
      <c r="E9" s="42">
        <f>IF(OR('%GDP-data1'!H18=":",'%GDP-data2'!H18=":")=TRUE,":",'%GDP-data1'!H18+'%GDP-data2'!H18)</f>
        <v>0.76</v>
      </c>
      <c r="F9" s="42">
        <f>IF(OR('%GDP-data1'!J18=":",'%GDP-data2'!J18=":")=TRUE,":",'%GDP-data1'!J18+'%GDP-data2'!J18)</f>
        <v>0.73</v>
      </c>
      <c r="G9" s="42">
        <f>IF(OR('%GDP-data1'!L18=":",'%GDP-data2'!L18=":")=TRUE,":",'%GDP-data1'!L18+'%GDP-data2'!L18)</f>
        <v>0.45</v>
      </c>
      <c r="H9" s="42">
        <f>IF(OR('%GDP-data1'!N18=":",'%GDP-data2'!N18=":")=TRUE,":",'%GDP-data1'!N18+'%GDP-data2'!N18)</f>
        <v>0.44999999999999996</v>
      </c>
      <c r="I9" s="42">
        <f>IF(OR('%GDP-data1'!P18=":",'%GDP-data2'!P18=":")=TRUE,":",'%GDP-data1'!P18+'%GDP-data2'!P18)</f>
        <v>0.53</v>
      </c>
      <c r="J9" s="42">
        <f>IF(OR('%GDP-data1'!R18=":",'%GDP-data2'!R18=":")=TRUE,":",'%GDP-data1'!R18+'%GDP-data2'!R18)</f>
        <v>0.67</v>
      </c>
      <c r="K9" s="42">
        <f>IF(OR('%GDP-data1'!T18=":",'%GDP-data2'!T18=":")=TRUE,":",'%GDP-data1'!T18+'%GDP-data2'!T18)</f>
        <v>0.59</v>
      </c>
    </row>
    <row r="10" spans="1:11" ht="12">
      <c r="A10" s="43" t="s">
        <v>33</v>
      </c>
      <c r="B10" s="43">
        <f>IF(OR('%GDP-data1'!B19=":",'%GDP-data2'!B19=":")=TRUE,":",'%GDP-data1'!B19+'%GDP-data2'!B19)</f>
        <v>0.13</v>
      </c>
      <c r="C10" s="43">
        <f>IF(OR('%GDP-data1'!D19=":",'%GDP-data2'!D19=":")=TRUE,":",'%GDP-data1'!D19+'%GDP-data2'!D19)</f>
        <v>0.17</v>
      </c>
      <c r="D10" s="43">
        <f>IF(OR('%GDP-data1'!F19=":",'%GDP-data2'!F19=":")=TRUE,":",'%GDP-data1'!F19+'%GDP-data2'!F19)</f>
        <v>0.16</v>
      </c>
      <c r="E10" s="43">
        <f>IF(OR('%GDP-data1'!H19=":",'%GDP-data2'!H19=":")=TRUE,":",'%GDP-data1'!H19+'%GDP-data2'!H19)</f>
        <v>0.19</v>
      </c>
      <c r="F10" s="43">
        <f>IF(OR('%GDP-data1'!J19=":",'%GDP-data2'!J19=":")=TRUE,":",'%GDP-data1'!J19+'%GDP-data2'!J19)</f>
        <v>0.2</v>
      </c>
      <c r="G10" s="43">
        <f>IF(OR('%GDP-data1'!L19=":",'%GDP-data2'!L19=":")=TRUE,":",'%GDP-data1'!L19+'%GDP-data2'!L19)</f>
        <v>0.12</v>
      </c>
      <c r="H10" s="43">
        <f>IF(OR('%GDP-data1'!N19=":",'%GDP-data2'!N19=":")=TRUE,":",'%GDP-data1'!N19+'%GDP-data2'!N19)</f>
        <v>0.15</v>
      </c>
      <c r="I10" s="43">
        <f>IF(OR('%GDP-data1'!P19=":",'%GDP-data2'!P19=":")=TRUE,":",'%GDP-data1'!P19+'%GDP-data2'!P19)</f>
        <v>0.16</v>
      </c>
      <c r="J10" s="43">
        <f>IF(OR('%GDP-data1'!R19=":",'%GDP-data2'!R19=":")=TRUE,":",'%GDP-data1'!R19+'%GDP-data2'!R19)</f>
        <v>0.17</v>
      </c>
      <c r="K10" s="43">
        <f>IF(OR('%GDP-data1'!T19=":",'%GDP-data2'!T19=":")=TRUE,":",'%GDP-data1'!T19+'%GDP-data2'!T19)</f>
        <v>0.28</v>
      </c>
    </row>
    <row r="11" spans="1:11" ht="12">
      <c r="A11" s="42" t="s">
        <v>34</v>
      </c>
      <c r="B11" s="42" t="str">
        <f>IF(OR('%GDP-data1'!B20=":",'%GDP-data2'!B20=":")=TRUE,":",'%GDP-data1'!B20+'%GDP-data2'!B20)</f>
        <v>:</v>
      </c>
      <c r="C11" s="42" t="str">
        <f>IF(OR('%GDP-data1'!D20=":",'%GDP-data2'!D20=":")=TRUE,":",'%GDP-data1'!D20+'%GDP-data2'!D20)</f>
        <v>:</v>
      </c>
      <c r="D11" s="42">
        <f>IF(OR('%GDP-data1'!F20=":",'%GDP-data2'!F20=":")=TRUE,":",'%GDP-data1'!F20+'%GDP-data2'!F20)</f>
        <v>1.15</v>
      </c>
      <c r="E11" s="42">
        <f>IF(OR('%GDP-data1'!H20=":",'%GDP-data2'!H20=":")=TRUE,":",'%GDP-data1'!H20+'%GDP-data2'!H20)</f>
        <v>1.3399999999999999</v>
      </c>
      <c r="F11" s="42">
        <f>IF(OR('%GDP-data1'!J20=":",'%GDP-data2'!J20=":")=TRUE,":",'%GDP-data1'!J20+'%GDP-data2'!J20)</f>
        <v>1.9500000000000002</v>
      </c>
      <c r="G11" s="42">
        <f>IF(OR('%GDP-data1'!L20=":",'%GDP-data2'!L20=":")=TRUE,":",'%GDP-data1'!L20+'%GDP-data2'!L20)</f>
        <v>0.48</v>
      </c>
      <c r="H11" s="42">
        <f>IF(OR('%GDP-data1'!N20=":",'%GDP-data2'!N20=":")=TRUE,":",'%GDP-data1'!N20+'%GDP-data2'!N20)</f>
        <v>0.5700000000000001</v>
      </c>
      <c r="I11" s="42">
        <f>IF(OR('%GDP-data1'!P20=":",'%GDP-data2'!P20=":")=TRUE,":",'%GDP-data1'!P20+'%GDP-data2'!P20)</f>
        <v>1.2</v>
      </c>
      <c r="J11" s="42">
        <f>IF(OR('%GDP-data1'!R20=":",'%GDP-data2'!R20=":")=TRUE,":",'%GDP-data1'!R20+'%GDP-data2'!R20)</f>
        <v>1.25</v>
      </c>
      <c r="K11" s="42">
        <f>IF(OR('%GDP-data1'!T20=":",'%GDP-data2'!T20=":")=TRUE,":",'%GDP-data1'!T20+'%GDP-data2'!T20)</f>
        <v>1.23</v>
      </c>
    </row>
    <row r="12" spans="1:11" ht="12">
      <c r="A12" s="42" t="s">
        <v>35</v>
      </c>
      <c r="B12" s="42" t="str">
        <f>IF(OR('%GDP-data1'!B21=":",'%GDP-data2'!B21=":")=TRUE,":",'%GDP-data1'!B21+'%GDP-data2'!B21)</f>
        <v>:</v>
      </c>
      <c r="C12" s="42">
        <f>IF(OR('%GDP-data1'!D21=":",'%GDP-data2'!D21=":")=TRUE,":",'%GDP-data1'!D21+'%GDP-data2'!D21)</f>
        <v>0</v>
      </c>
      <c r="D12" s="42">
        <f>IF(OR('%GDP-data1'!F21=":",'%GDP-data2'!F21=":")=TRUE,":",'%GDP-data1'!F21+'%GDP-data2'!F21)</f>
        <v>0.43</v>
      </c>
      <c r="E12" s="42">
        <f>IF(OR('%GDP-data1'!H21=":",'%GDP-data2'!H21=":")=TRUE,":",'%GDP-data1'!H21+'%GDP-data2'!H21)</f>
        <v>0.39</v>
      </c>
      <c r="F12" s="42">
        <f>IF(OR('%GDP-data1'!J21=":",'%GDP-data2'!J21=":")=TRUE,":",'%GDP-data1'!J21+'%GDP-data2'!J21)</f>
        <v>0.46</v>
      </c>
      <c r="G12" s="42">
        <f>IF(OR('%GDP-data1'!L21=":",'%GDP-data2'!L21=":")=TRUE,":",'%GDP-data1'!L21+'%GDP-data2'!L21)</f>
        <v>0.47</v>
      </c>
      <c r="H12" s="42">
        <f>IF(OR('%GDP-data1'!N21=":",'%GDP-data2'!N21=":")=TRUE,":",'%GDP-data1'!N21+'%GDP-data2'!N21)</f>
        <v>0.5</v>
      </c>
      <c r="I12" s="42">
        <f>IF(OR('%GDP-data1'!P21=":",'%GDP-data2'!P21=":")=TRUE,":",'%GDP-data1'!P21+'%GDP-data2'!P21)</f>
        <v>0.48</v>
      </c>
      <c r="J12" s="42">
        <f>IF(OR('%GDP-data1'!R21=":",'%GDP-data2'!R21=":")=TRUE,":",'%GDP-data1'!R21+'%GDP-data2'!R21)</f>
        <v>0.49</v>
      </c>
      <c r="K12" s="42">
        <f>IF(OR('%GDP-data1'!T21=":",'%GDP-data2'!T21=":")=TRUE,":",'%GDP-data1'!T21+'%GDP-data2'!T21)</f>
        <v>0.62</v>
      </c>
    </row>
    <row r="13" spans="1:11" ht="12">
      <c r="A13" s="43" t="s">
        <v>36</v>
      </c>
      <c r="B13" s="43" t="str">
        <f>IF(OR('%GDP-data1'!B22=":",'%GDP-data2'!B22=":")=TRUE,":",'%GDP-data1'!B22+'%GDP-data2'!B22)</f>
        <v>:</v>
      </c>
      <c r="C13" s="43">
        <f>IF(OR('%GDP-data1'!D22=":",'%GDP-data2'!D22=":")=TRUE,":",'%GDP-data1'!D22+'%GDP-data2'!D22)</f>
        <v>0.14</v>
      </c>
      <c r="D13" s="43">
        <f>IF(OR('%GDP-data1'!F22=":",'%GDP-data2'!F22=":")=TRUE,":",'%GDP-data1'!F22+'%GDP-data2'!F22)</f>
        <v>0.19</v>
      </c>
      <c r="E13" s="43">
        <f>IF(OR('%GDP-data1'!H22=":",'%GDP-data2'!H22=":")=TRUE,":",'%GDP-data1'!H22+'%GDP-data2'!H22)</f>
        <v>0.18</v>
      </c>
      <c r="F13" s="43">
        <f>IF(OR('%GDP-data1'!J22=":",'%GDP-data2'!J22=":")=TRUE,":",'%GDP-data1'!J22+'%GDP-data2'!J22)</f>
        <v>0.28</v>
      </c>
      <c r="G13" s="43" t="str">
        <f>IF(OR('%GDP-data1'!L22=":",'%GDP-data2'!L22=":")=TRUE,":",'%GDP-data1'!L22+'%GDP-data2'!L22)</f>
        <v>:</v>
      </c>
      <c r="H13" s="43">
        <f>IF(OR('%GDP-data1'!N22=":",'%GDP-data2'!N22=":")=TRUE,":",'%GDP-data1'!N22+'%GDP-data2'!N22)</f>
        <v>0.26</v>
      </c>
      <c r="I13" s="43">
        <f>IF(OR('%GDP-data1'!P22=":",'%GDP-data2'!P22=":")=TRUE,":",'%GDP-data1'!P22+'%GDP-data2'!P22)</f>
        <v>0.32</v>
      </c>
      <c r="J13" s="43">
        <f>IF(OR('%GDP-data1'!R22=":",'%GDP-data2'!R22=":")=TRUE,":",'%GDP-data1'!R22+'%GDP-data2'!R22)</f>
        <v>0.32</v>
      </c>
      <c r="K13" s="43">
        <f>IF(OR('%GDP-data1'!T22=":",'%GDP-data2'!T22=":")=TRUE,":",'%GDP-data1'!T22+'%GDP-data2'!T22)</f>
        <v>0.32999999999999996</v>
      </c>
    </row>
    <row r="14" spans="1:11" ht="12">
      <c r="A14" s="42" t="s">
        <v>37</v>
      </c>
      <c r="B14" s="42" t="str">
        <f>IF(OR('%GDP-data1'!B23=":",'%GDP-data2'!B23=":")=TRUE,":",'%GDP-data1'!B23+'%GDP-data2'!B23)</f>
        <v>:</v>
      </c>
      <c r="C14" s="42" t="str">
        <f>IF(OR('%GDP-data1'!D23=":",'%GDP-data2'!D23=":")=TRUE,":",'%GDP-data1'!D23+'%GDP-data2'!D23)</f>
        <v>:</v>
      </c>
      <c r="D14" s="42" t="str">
        <f>IF(OR('%GDP-data1'!F23=":",'%GDP-data2'!F23=":")=TRUE,":",'%GDP-data1'!F23+'%GDP-data2'!F23)</f>
        <v>:</v>
      </c>
      <c r="E14" s="42">
        <f>IF(OR('%GDP-data1'!H23=":",'%GDP-data2'!H23=":")=TRUE,":",'%GDP-data1'!H23+'%GDP-data2'!H23)</f>
        <v>0.51</v>
      </c>
      <c r="F14" s="42">
        <f>IF(OR('%GDP-data1'!J23=":",'%GDP-data2'!J23=":")=TRUE,":",'%GDP-data1'!J23+'%GDP-data2'!J23)</f>
        <v>0.61</v>
      </c>
      <c r="G14" s="42">
        <f>IF(OR('%GDP-data1'!L23=":",'%GDP-data2'!L23=":")=TRUE,":",'%GDP-data1'!L23+'%GDP-data2'!L23)</f>
        <v>0.75</v>
      </c>
      <c r="H14" s="42">
        <f>IF(OR('%GDP-data1'!N23=":",'%GDP-data2'!N23=":")=TRUE,":",'%GDP-data1'!N23+'%GDP-data2'!N23)</f>
        <v>1.25</v>
      </c>
      <c r="I14" s="42">
        <f>IF(OR('%GDP-data1'!P23=":",'%GDP-data2'!P23=":")=TRUE,":",'%GDP-data1'!P23+'%GDP-data2'!P23)</f>
        <v>2.3</v>
      </c>
      <c r="J14" s="42">
        <f>IF(OR('%GDP-data1'!R23=":",'%GDP-data2'!R23=":")=TRUE,":",'%GDP-data1'!R23+'%GDP-data2'!R23)</f>
        <v>2.87</v>
      </c>
      <c r="K14" s="42">
        <f>IF(OR('%GDP-data1'!T23=":",'%GDP-data2'!T23=":")=TRUE,":",'%GDP-data1'!T23+'%GDP-data2'!T23)</f>
        <v>0.84</v>
      </c>
    </row>
    <row r="15" spans="1:11" ht="12">
      <c r="A15" s="42" t="s">
        <v>39</v>
      </c>
      <c r="B15" s="42" t="str">
        <f>IF(OR('%GDP-data1'!B25=":",'%GDP-data2'!B25=":")=TRUE,":",'%GDP-data1'!B25+'%GDP-data2'!B25)</f>
        <v>:</v>
      </c>
      <c r="C15" s="42">
        <f>IF(OR('%GDP-data1'!D25=":",'%GDP-data2'!D25=":")=TRUE,":",'%GDP-data1'!D25+'%GDP-data2'!D25)</f>
        <v>0.26</v>
      </c>
      <c r="D15" s="42">
        <f>IF(OR('%GDP-data1'!F25=":",'%GDP-data2'!F25=":")=TRUE,":",'%GDP-data1'!F25+'%GDP-data2'!F25)</f>
        <v>0.23</v>
      </c>
      <c r="E15" s="42">
        <f>IF(OR('%GDP-data1'!H25=":",'%GDP-data2'!H25=":")=TRUE,":",'%GDP-data1'!H25+'%GDP-data2'!H25)</f>
        <v>0.18</v>
      </c>
      <c r="F15" s="42">
        <f>IF(OR('%GDP-data1'!J25=":",'%GDP-data2'!J25=":")=TRUE,":",'%GDP-data1'!J25+'%GDP-data2'!J25)</f>
        <v>0.11</v>
      </c>
      <c r="G15" s="42">
        <f>IF(OR('%GDP-data1'!L25=":",'%GDP-data2'!L25=":")=TRUE,":",'%GDP-data1'!L25+'%GDP-data2'!L25)</f>
        <v>0.17</v>
      </c>
      <c r="H15" s="42">
        <f>IF(OR('%GDP-data1'!N25=":",'%GDP-data2'!N25=":")=TRUE,":",'%GDP-data1'!N25+'%GDP-data2'!N25)</f>
        <v>0.18000000000000002</v>
      </c>
      <c r="I15" s="42">
        <f>IF(OR('%GDP-data1'!P25=":",'%GDP-data2'!P25=":")=TRUE,":",'%GDP-data1'!P25+'%GDP-data2'!P25)</f>
        <v>0.34</v>
      </c>
      <c r="J15" s="42">
        <f>IF(OR('%GDP-data1'!R25=":",'%GDP-data2'!R25=":")=TRUE,":",'%GDP-data1'!R25+'%GDP-data2'!R25)</f>
        <v>0.3</v>
      </c>
      <c r="K15" s="42">
        <f>IF(OR('%GDP-data1'!T25=":",'%GDP-data2'!T25=":")=TRUE,":",'%GDP-data1'!T25+'%GDP-data2'!T25)</f>
        <v>0.33</v>
      </c>
    </row>
    <row r="16" spans="1:11" ht="13.5">
      <c r="A16" s="42" t="s">
        <v>122</v>
      </c>
      <c r="B16" s="42" t="str">
        <f>IF(OR('%GDP-data1'!B26=":",'%GDP-data2'!B26=":")=TRUE,":",'%GDP-data1'!B26+'%GDP-data2'!B26)</f>
        <v>:</v>
      </c>
      <c r="C16" s="42" t="str">
        <f>IF(OR('%GDP-data1'!D26=":",'%GDP-data2'!D26=":")=TRUE,":",'%GDP-data1'!D26+'%GDP-data2'!D26)</f>
        <v>:</v>
      </c>
      <c r="D16" s="42" t="str">
        <f>'%GDP-data1'!F26</f>
        <v>:</v>
      </c>
      <c r="E16" s="42" t="str">
        <f>'%GDP-data1'!H26</f>
        <v>:</v>
      </c>
      <c r="F16" s="42" t="str">
        <f>'%GDP-data1'!J26</f>
        <v>:</v>
      </c>
      <c r="G16" s="42" t="str">
        <f>'%GDP-data1'!L26</f>
        <v>:</v>
      </c>
      <c r="H16" s="42">
        <f>'%GDP-data1'!N26</f>
        <v>0.32</v>
      </c>
      <c r="I16" s="42">
        <f>'%GDP-data1'!P26</f>
        <v>0.31</v>
      </c>
      <c r="J16" s="42">
        <f>'%GDP-data1'!R26</f>
        <v>0.33</v>
      </c>
      <c r="K16" s="42">
        <f>'%GDP-data1'!T26</f>
        <v>0.41</v>
      </c>
    </row>
    <row r="17" spans="1:11" ht="13.5">
      <c r="A17" s="42" t="s">
        <v>123</v>
      </c>
      <c r="B17" s="42" t="str">
        <f>IF(OR('%GDP-data1'!B27=":",'%GDP-data2'!B27=":")=TRUE,":",'%GDP-data1'!B27+'%GDP-data2'!B27)</f>
        <v>:</v>
      </c>
      <c r="C17" s="42" t="str">
        <f>IF(OR('%GDP-data1'!D27=":",'%GDP-data2'!D27=":")=TRUE,":",'%GDP-data1'!D27+'%GDP-data2'!D27)</f>
        <v>:</v>
      </c>
      <c r="D17" s="42">
        <f>'%GDP-data1'!F27</f>
        <v>0.39</v>
      </c>
      <c r="E17" s="42">
        <f>'%GDP-data1'!H27</f>
        <v>0.45</v>
      </c>
      <c r="F17" s="42">
        <f>'%GDP-data1'!J27</f>
        <v>0.51</v>
      </c>
      <c r="G17" s="42">
        <f>'%GDP-data1'!L27</f>
        <v>0.52</v>
      </c>
      <c r="H17" s="42">
        <f>'%GDP-data1'!N27</f>
        <v>0.54</v>
      </c>
      <c r="I17" s="42">
        <f>'%GDP-data1'!P27</f>
        <v>0.53</v>
      </c>
      <c r="J17" s="42">
        <f>'%GDP-data1'!R27</f>
        <v>0.53</v>
      </c>
      <c r="K17" s="42">
        <f>'%GDP-data1'!T27</f>
        <v>0.59</v>
      </c>
    </row>
    <row r="18" spans="2:11" ht="12">
      <c r="B18" s="49"/>
      <c r="C18" s="49"/>
      <c r="D18" s="49"/>
      <c r="E18" s="49"/>
      <c r="F18" s="49"/>
      <c r="G18" s="49"/>
      <c r="H18" s="49"/>
      <c r="I18" s="49"/>
      <c r="J18" s="49"/>
      <c r="K18" s="49"/>
    </row>
  </sheetData>
  <mergeCells count="1">
    <mergeCell ref="B3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J21"/>
  <sheetViews>
    <sheetView workbookViewId="0" topLeftCell="A1">
      <selection activeCell="J12" sqref="J12"/>
    </sheetView>
  </sheetViews>
  <sheetFormatPr defaultColWidth="8.7109375" defaultRowHeight="15"/>
  <cols>
    <col min="1" max="1" width="8.7109375" style="41" customWidth="1"/>
    <col min="2" max="2" width="22.421875" style="41" customWidth="1"/>
    <col min="3" max="3" width="29.7109375" style="41" customWidth="1"/>
    <col min="4" max="4" width="20.00390625" style="41" customWidth="1"/>
    <col min="5" max="16384" width="8.7109375" style="41" customWidth="1"/>
  </cols>
  <sheetData>
    <row r="1" ht="12"/>
    <row r="2" ht="12"/>
    <row r="3" ht="12"/>
    <row r="4" ht="12"/>
    <row r="5" ht="12"/>
    <row r="6" ht="12"/>
    <row r="7" ht="12"/>
    <row r="8" spans="2:4" ht="33" customHeight="1">
      <c r="B8" s="48" t="s">
        <v>120</v>
      </c>
      <c r="C8" s="47" t="s">
        <v>112</v>
      </c>
      <c r="D8" s="48" t="s">
        <v>116</v>
      </c>
    </row>
    <row r="9" spans="2:4" ht="13.5">
      <c r="B9" s="42" t="s">
        <v>123</v>
      </c>
      <c r="C9" s="42">
        <v>0.59</v>
      </c>
      <c r="D9" s="42" t="s">
        <v>26</v>
      </c>
    </row>
    <row r="10" spans="2:4" ht="13.5">
      <c r="B10" s="42" t="s">
        <v>122</v>
      </c>
      <c r="C10" s="42">
        <v>0.41</v>
      </c>
      <c r="D10" s="42" t="s">
        <v>26</v>
      </c>
    </row>
    <row r="11" spans="2:10" ht="12">
      <c r="B11" s="42" t="s">
        <v>35</v>
      </c>
      <c r="C11" s="42">
        <v>0.62</v>
      </c>
      <c r="D11" s="42">
        <v>0</v>
      </c>
      <c r="J11" s="41" t="s">
        <v>132</v>
      </c>
    </row>
    <row r="12" spans="2:10" ht="12">
      <c r="B12" s="42" t="s">
        <v>33</v>
      </c>
      <c r="C12" s="42">
        <v>0.28</v>
      </c>
      <c r="D12" s="42">
        <v>0</v>
      </c>
      <c r="I12" s="41" t="s">
        <v>72</v>
      </c>
      <c r="J12" s="41" t="s">
        <v>73</v>
      </c>
    </row>
    <row r="13" spans="2:10" ht="12">
      <c r="B13" s="42" t="s">
        <v>30</v>
      </c>
      <c r="C13" s="42">
        <v>0.41</v>
      </c>
      <c r="D13" s="42">
        <v>0.02</v>
      </c>
      <c r="J13" s="41" t="s">
        <v>113</v>
      </c>
    </row>
    <row r="14" spans="2:10" ht="12">
      <c r="B14" s="43" t="s">
        <v>29</v>
      </c>
      <c r="C14" s="42">
        <v>0.25</v>
      </c>
      <c r="D14" s="43">
        <v>0.04</v>
      </c>
      <c r="J14" s="41" t="s">
        <v>115</v>
      </c>
    </row>
    <row r="15" spans="2:4" ht="12">
      <c r="B15" s="42" t="s">
        <v>34</v>
      </c>
      <c r="C15" s="42">
        <v>1.06</v>
      </c>
      <c r="D15" s="42">
        <v>0.17</v>
      </c>
    </row>
    <row r="16" spans="2:4" ht="12">
      <c r="B16" s="42" t="s">
        <v>39</v>
      </c>
      <c r="C16" s="42">
        <v>0.27</v>
      </c>
      <c r="D16" s="42">
        <v>0.06</v>
      </c>
    </row>
    <row r="17" spans="2:4" ht="12">
      <c r="B17" s="43" t="s">
        <v>27</v>
      </c>
      <c r="C17" s="42">
        <v>0.44</v>
      </c>
      <c r="D17" s="43">
        <v>0.1</v>
      </c>
    </row>
    <row r="18" spans="2:4" ht="12">
      <c r="B18" s="42" t="s">
        <v>36</v>
      </c>
      <c r="C18" s="42">
        <v>0.15</v>
      </c>
      <c r="D18" s="42">
        <v>0.18</v>
      </c>
    </row>
    <row r="19" spans="2:4" ht="13.5">
      <c r="B19" s="42" t="s">
        <v>124</v>
      </c>
      <c r="C19" s="42">
        <v>0.17</v>
      </c>
      <c r="D19" s="42">
        <v>0.42</v>
      </c>
    </row>
    <row r="20" spans="2:4" ht="12">
      <c r="B20" s="44" t="s">
        <v>37</v>
      </c>
      <c r="C20" s="42">
        <v>0.22</v>
      </c>
      <c r="D20" s="44">
        <v>0.62</v>
      </c>
    </row>
    <row r="21" spans="2:4" ht="12">
      <c r="B21" s="42" t="s">
        <v>25</v>
      </c>
      <c r="C21" s="42">
        <v>0.17</v>
      </c>
      <c r="D21" s="42">
        <v>0.63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0"/>
  <sheetViews>
    <sheetView workbookViewId="0" topLeftCell="A1">
      <pane xSplit="1" ySplit="11" topLeftCell="B18" activePane="bottomRight" state="frozen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1.25" customHeight="1"/>
  <cols>
    <col min="1" max="1" width="15.00390625" style="5" customWidth="1"/>
    <col min="2" max="2" width="13.00390625" style="5" customWidth="1"/>
    <col min="3" max="3" width="5.00390625" style="5" customWidth="1"/>
    <col min="4" max="4" width="12.00390625" style="5" customWidth="1"/>
    <col min="5" max="5" width="5.00390625" style="5" customWidth="1"/>
    <col min="6" max="6" width="18.00390625" style="5" customWidth="1"/>
    <col min="7" max="7" width="5.00390625" style="5" customWidth="1"/>
    <col min="8" max="8" width="10.00390625" style="5" customWidth="1"/>
    <col min="9" max="9" width="5.00390625" style="5" customWidth="1"/>
    <col min="10" max="10" width="19.8515625" style="5" customWidth="1"/>
    <col min="11" max="11" width="5.00390625" style="5" customWidth="1"/>
    <col min="12" max="12" width="17.00390625" style="5" customWidth="1"/>
    <col min="13" max="13" width="5.00390625" style="5" customWidth="1"/>
    <col min="14" max="16384" width="9.140625" style="5" customWidth="1"/>
  </cols>
  <sheetData>
    <row r="1" ht="15">
      <c r="A1" s="28" t="s">
        <v>102</v>
      </c>
    </row>
    <row r="2" spans="1:2" ht="15">
      <c r="A2" s="28" t="s">
        <v>0</v>
      </c>
      <c r="B2" s="29" t="s">
        <v>103</v>
      </c>
    </row>
    <row r="3" spans="1:2" ht="15">
      <c r="A3" s="28" t="s">
        <v>1</v>
      </c>
      <c r="B3" s="28" t="s">
        <v>99</v>
      </c>
    </row>
    <row r="4" ht="15"/>
    <row r="5" spans="1:3" ht="15">
      <c r="A5" s="29" t="s">
        <v>2</v>
      </c>
      <c r="C5" s="28" t="s">
        <v>3</v>
      </c>
    </row>
    <row r="6" spans="1:3" ht="15">
      <c r="A6" s="29" t="s">
        <v>6</v>
      </c>
      <c r="C6" s="28" t="s">
        <v>7</v>
      </c>
    </row>
    <row r="7" spans="1:3" ht="15">
      <c r="A7" s="29" t="s">
        <v>8</v>
      </c>
      <c r="C7" s="28" t="s">
        <v>9</v>
      </c>
    </row>
    <row r="8" spans="1:3" ht="15">
      <c r="A8" s="29" t="s">
        <v>10</v>
      </c>
      <c r="C8" s="28" t="s">
        <v>49</v>
      </c>
    </row>
    <row r="10" spans="1:13" ht="12">
      <c r="A10" s="7" t="s">
        <v>12</v>
      </c>
      <c r="B10" s="66" t="s">
        <v>23</v>
      </c>
      <c r="C10" s="66" t="s">
        <v>14</v>
      </c>
      <c r="D10" s="66" t="s">
        <v>23</v>
      </c>
      <c r="E10" s="66" t="s">
        <v>14</v>
      </c>
      <c r="F10" s="66" t="s">
        <v>23</v>
      </c>
      <c r="G10" s="66" t="s">
        <v>14</v>
      </c>
      <c r="H10" s="66" t="s">
        <v>23</v>
      </c>
      <c r="I10" s="66" t="s">
        <v>14</v>
      </c>
      <c r="J10" s="66" t="s">
        <v>23</v>
      </c>
      <c r="K10" s="66" t="s">
        <v>14</v>
      </c>
      <c r="L10" s="66" t="s">
        <v>23</v>
      </c>
      <c r="M10" s="66" t="s">
        <v>14</v>
      </c>
    </row>
    <row r="11" spans="1:13" ht="12">
      <c r="A11" s="7" t="s">
        <v>50</v>
      </c>
      <c r="B11" s="62" t="s">
        <v>5</v>
      </c>
      <c r="C11" s="62" t="s">
        <v>14</v>
      </c>
      <c r="D11" s="62" t="s">
        <v>51</v>
      </c>
      <c r="E11" s="62" t="s">
        <v>14</v>
      </c>
      <c r="F11" s="62" t="s">
        <v>52</v>
      </c>
      <c r="G11" s="62" t="s">
        <v>14</v>
      </c>
      <c r="H11" s="62" t="s">
        <v>53</v>
      </c>
      <c r="I11" s="62" t="s">
        <v>14</v>
      </c>
      <c r="J11" s="62" t="s">
        <v>54</v>
      </c>
      <c r="K11" s="62" t="s">
        <v>14</v>
      </c>
      <c r="L11" s="62" t="s">
        <v>46</v>
      </c>
      <c r="M11" s="62" t="s">
        <v>14</v>
      </c>
    </row>
    <row r="12" spans="1:13" ht="12">
      <c r="A12" s="3" t="s">
        <v>25</v>
      </c>
      <c r="B12" s="11">
        <v>104.65</v>
      </c>
      <c r="C12" s="10" t="s">
        <v>14</v>
      </c>
      <c r="D12" s="11">
        <v>48.03</v>
      </c>
      <c r="E12" s="10" t="s">
        <v>14</v>
      </c>
      <c r="F12" s="11">
        <v>48.91</v>
      </c>
      <c r="G12" s="10" t="s">
        <v>14</v>
      </c>
      <c r="H12" s="11">
        <v>7.38</v>
      </c>
      <c r="I12" s="10" t="s">
        <v>14</v>
      </c>
      <c r="J12" s="11">
        <v>0.33</v>
      </c>
      <c r="K12" s="10" t="s">
        <v>14</v>
      </c>
      <c r="L12" s="10">
        <v>0</v>
      </c>
      <c r="M12" s="10" t="s">
        <v>14</v>
      </c>
    </row>
    <row r="13" spans="1:13" ht="12">
      <c r="A13" s="3" t="s">
        <v>27</v>
      </c>
      <c r="B13" s="13">
        <v>1380.24</v>
      </c>
      <c r="C13" s="12" t="s">
        <v>14</v>
      </c>
      <c r="D13" s="13">
        <v>928.24</v>
      </c>
      <c r="E13" s="12" t="s">
        <v>14</v>
      </c>
      <c r="F13" s="12">
        <v>0</v>
      </c>
      <c r="G13" s="12" t="s">
        <v>14</v>
      </c>
      <c r="H13" s="13">
        <v>317.55</v>
      </c>
      <c r="I13" s="12" t="s">
        <v>14</v>
      </c>
      <c r="J13" s="13">
        <v>8.51</v>
      </c>
      <c r="K13" s="12" t="s">
        <v>14</v>
      </c>
      <c r="L13" s="13">
        <v>125.94</v>
      </c>
      <c r="M13" s="12" t="s">
        <v>14</v>
      </c>
    </row>
    <row r="14" spans="1:13" ht="12">
      <c r="A14" s="3" t="s">
        <v>29</v>
      </c>
      <c r="B14" s="11">
        <v>943.86</v>
      </c>
      <c r="C14" s="10" t="s">
        <v>14</v>
      </c>
      <c r="D14" s="11">
        <v>338.63</v>
      </c>
      <c r="E14" s="10" t="s">
        <v>14</v>
      </c>
      <c r="F14" s="11">
        <v>440.29</v>
      </c>
      <c r="G14" s="10" t="s">
        <v>14</v>
      </c>
      <c r="H14" s="11">
        <v>150.21</v>
      </c>
      <c r="I14" s="10" t="s">
        <v>14</v>
      </c>
      <c r="J14" s="11">
        <v>7.73</v>
      </c>
      <c r="K14" s="10" t="s">
        <v>14</v>
      </c>
      <c r="L14" s="10">
        <v>7</v>
      </c>
      <c r="M14" s="10" t="s">
        <v>14</v>
      </c>
    </row>
    <row r="15" spans="1:13" ht="12">
      <c r="A15" s="3" t="s">
        <v>30</v>
      </c>
      <c r="B15" s="13">
        <v>4603.8</v>
      </c>
      <c r="C15" s="12" t="s">
        <v>14</v>
      </c>
      <c r="D15" s="13">
        <v>4534.8</v>
      </c>
      <c r="E15" s="12" t="s">
        <v>14</v>
      </c>
      <c r="F15" s="12">
        <v>0</v>
      </c>
      <c r="G15" s="12" t="s">
        <v>14</v>
      </c>
      <c r="H15" s="13">
        <v>64.3</v>
      </c>
      <c r="I15" s="12" t="s">
        <v>14</v>
      </c>
      <c r="J15" s="13">
        <v>4.7</v>
      </c>
      <c r="K15" s="12" t="s">
        <v>14</v>
      </c>
      <c r="L15" s="12">
        <v>0</v>
      </c>
      <c r="M15" s="12" t="s">
        <v>14</v>
      </c>
    </row>
    <row r="16" spans="1:13" ht="12">
      <c r="A16" s="17" t="s">
        <v>32</v>
      </c>
      <c r="B16" s="16">
        <f>78.08+3.56</f>
        <v>81.64</v>
      </c>
      <c r="C16" s="16" t="s">
        <v>14</v>
      </c>
      <c r="D16" s="16">
        <f>28.95+0.39</f>
        <v>29.34</v>
      </c>
      <c r="E16" s="16" t="s">
        <v>14</v>
      </c>
      <c r="F16" s="16">
        <f>10.65+3.17</f>
        <v>13.82</v>
      </c>
      <c r="G16" s="16" t="s">
        <v>14</v>
      </c>
      <c r="H16" s="16">
        <f>38.48+0</f>
        <v>38.48</v>
      </c>
      <c r="I16" s="16" t="s">
        <v>14</v>
      </c>
      <c r="J16" s="16">
        <f>0+0</f>
        <v>0</v>
      </c>
      <c r="K16" s="16" t="s">
        <v>14</v>
      </c>
      <c r="L16" s="16">
        <f>0+0</f>
        <v>0</v>
      </c>
      <c r="M16" s="12" t="s">
        <v>14</v>
      </c>
    </row>
    <row r="17" spans="1:13" ht="12">
      <c r="A17" s="3" t="s">
        <v>33</v>
      </c>
      <c r="B17" s="24">
        <v>179.1</v>
      </c>
      <c r="C17" s="25" t="s">
        <v>14</v>
      </c>
      <c r="D17" s="24">
        <v>129.5</v>
      </c>
      <c r="E17" s="25" t="s">
        <v>47</v>
      </c>
      <c r="F17" s="25">
        <v>13</v>
      </c>
      <c r="G17" s="25" t="s">
        <v>14</v>
      </c>
      <c r="H17" s="24">
        <v>18.7</v>
      </c>
      <c r="I17" s="25" t="s">
        <v>14</v>
      </c>
      <c r="J17" s="24">
        <v>6.8</v>
      </c>
      <c r="K17" s="25" t="s">
        <v>14</v>
      </c>
      <c r="L17" s="24">
        <v>11.1</v>
      </c>
      <c r="M17" s="25" t="s">
        <v>47</v>
      </c>
    </row>
    <row r="18" spans="1:13" ht="12">
      <c r="A18" s="3" t="s">
        <v>34</v>
      </c>
      <c r="B18" s="26">
        <v>139.28</v>
      </c>
      <c r="C18" s="27" t="s">
        <v>14</v>
      </c>
      <c r="D18" s="26">
        <v>53.58</v>
      </c>
      <c r="E18" s="27" t="s">
        <v>14</v>
      </c>
      <c r="F18" s="26">
        <v>74.38</v>
      </c>
      <c r="G18" s="27" t="s">
        <v>14</v>
      </c>
      <c r="H18" s="26">
        <v>10.85</v>
      </c>
      <c r="I18" s="27" t="s">
        <v>14</v>
      </c>
      <c r="J18" s="26">
        <v>0.47</v>
      </c>
      <c r="K18" s="27" t="s">
        <v>14</v>
      </c>
      <c r="L18" s="27">
        <v>0</v>
      </c>
      <c r="M18" s="27" t="s">
        <v>14</v>
      </c>
    </row>
    <row r="19" spans="1:13" ht="12">
      <c r="A19" s="3" t="s">
        <v>35</v>
      </c>
      <c r="B19" s="24">
        <v>4944.37</v>
      </c>
      <c r="C19" s="25" t="s">
        <v>14</v>
      </c>
      <c r="D19" s="24">
        <v>2419.27</v>
      </c>
      <c r="E19" s="25" t="s">
        <v>14</v>
      </c>
      <c r="F19" s="24">
        <v>2111.99</v>
      </c>
      <c r="G19" s="25" t="s">
        <v>14</v>
      </c>
      <c r="H19" s="25">
        <v>0</v>
      </c>
      <c r="I19" s="25" t="s">
        <v>14</v>
      </c>
      <c r="J19" s="24">
        <v>82.7</v>
      </c>
      <c r="K19" s="25" t="s">
        <v>14</v>
      </c>
      <c r="L19" s="24">
        <v>330.42</v>
      </c>
      <c r="M19" s="25" t="s">
        <v>14</v>
      </c>
    </row>
    <row r="20" spans="1:13" ht="12">
      <c r="A20" s="3" t="s">
        <v>36</v>
      </c>
      <c r="B20" s="26">
        <v>310.01</v>
      </c>
      <c r="C20" s="27" t="s">
        <v>14</v>
      </c>
      <c r="D20" s="26">
        <v>259.89</v>
      </c>
      <c r="E20" s="27" t="s">
        <v>14</v>
      </c>
      <c r="F20" s="26">
        <v>9.19</v>
      </c>
      <c r="G20" s="27" t="s">
        <v>14</v>
      </c>
      <c r="H20" s="26">
        <v>31.82</v>
      </c>
      <c r="I20" s="27" t="s">
        <v>14</v>
      </c>
      <c r="J20" s="26">
        <v>6.09</v>
      </c>
      <c r="K20" s="27" t="s">
        <v>14</v>
      </c>
      <c r="L20" s="26">
        <v>3.02</v>
      </c>
      <c r="M20" s="27" t="s">
        <v>14</v>
      </c>
    </row>
    <row r="21" spans="1:13" ht="12">
      <c r="A21" s="3" t="s">
        <v>37</v>
      </c>
      <c r="B21" s="24">
        <v>478.79</v>
      </c>
      <c r="C21" s="25" t="s">
        <v>14</v>
      </c>
      <c r="D21" s="24">
        <v>87.45</v>
      </c>
      <c r="E21" s="25" t="s">
        <v>14</v>
      </c>
      <c r="F21" s="24">
        <v>272.33</v>
      </c>
      <c r="G21" s="25" t="s">
        <v>14</v>
      </c>
      <c r="H21" s="24">
        <v>118.45</v>
      </c>
      <c r="I21" s="25" t="s">
        <v>14</v>
      </c>
      <c r="J21" s="24">
        <v>0.55</v>
      </c>
      <c r="K21" s="25" t="s">
        <v>14</v>
      </c>
      <c r="L21" s="25">
        <v>0</v>
      </c>
      <c r="M21" s="25" t="s">
        <v>14</v>
      </c>
    </row>
    <row r="22" spans="1:13" ht="12">
      <c r="A22" s="3" t="s">
        <v>38</v>
      </c>
      <c r="B22" s="27" t="s">
        <v>26</v>
      </c>
      <c r="C22" s="27" t="s">
        <v>14</v>
      </c>
      <c r="D22" s="27" t="s">
        <v>26</v>
      </c>
      <c r="E22" s="27" t="s">
        <v>14</v>
      </c>
      <c r="F22" s="26">
        <v>80.62</v>
      </c>
      <c r="G22" s="27" t="s">
        <v>14</v>
      </c>
      <c r="H22" s="27">
        <v>0</v>
      </c>
      <c r="I22" s="27" t="s">
        <v>14</v>
      </c>
      <c r="J22" s="27">
        <v>0</v>
      </c>
      <c r="K22" s="27" t="s">
        <v>14</v>
      </c>
      <c r="L22" s="27">
        <v>0</v>
      </c>
      <c r="M22" s="27" t="s">
        <v>14</v>
      </c>
    </row>
    <row r="23" spans="1:13" ht="12">
      <c r="A23" s="3" t="s">
        <v>39</v>
      </c>
      <c r="B23" s="24">
        <v>1304.26</v>
      </c>
      <c r="C23" s="25" t="s">
        <v>14</v>
      </c>
      <c r="D23" s="24">
        <v>601.86</v>
      </c>
      <c r="E23" s="25" t="s">
        <v>14</v>
      </c>
      <c r="F23" s="24">
        <v>115.08</v>
      </c>
      <c r="G23" s="25" t="s">
        <v>14</v>
      </c>
      <c r="H23" s="24">
        <v>262.4</v>
      </c>
      <c r="I23" s="25" t="s">
        <v>14</v>
      </c>
      <c r="J23" s="24">
        <v>101.5</v>
      </c>
      <c r="K23" s="25" t="s">
        <v>14</v>
      </c>
      <c r="L23" s="24">
        <v>223.41</v>
      </c>
      <c r="M23" s="25" t="s">
        <v>14</v>
      </c>
    </row>
    <row r="24" spans="1:13" ht="12">
      <c r="A24" s="3" t="s">
        <v>40</v>
      </c>
      <c r="B24" s="26">
        <v>1314.8</v>
      </c>
      <c r="C24" s="27" t="s">
        <v>14</v>
      </c>
      <c r="D24" s="26">
        <v>600.34</v>
      </c>
      <c r="E24" s="27" t="s">
        <v>14</v>
      </c>
      <c r="F24" s="26">
        <v>53.74</v>
      </c>
      <c r="G24" s="27" t="s">
        <v>14</v>
      </c>
      <c r="H24" s="26">
        <v>65.68</v>
      </c>
      <c r="I24" s="27" t="s">
        <v>14</v>
      </c>
      <c r="J24" s="26">
        <v>185.09</v>
      </c>
      <c r="K24" s="27" t="s">
        <v>14</v>
      </c>
      <c r="L24" s="26">
        <v>409.95</v>
      </c>
      <c r="M24" s="27" t="s">
        <v>14</v>
      </c>
    </row>
    <row r="25" spans="1:13" ht="11.45" customHeight="1">
      <c r="A25" s="5" t="s">
        <v>45</v>
      </c>
      <c r="B25" s="24">
        <v>3835.56</v>
      </c>
      <c r="C25" s="25" t="s">
        <v>14</v>
      </c>
      <c r="D25" s="24">
        <v>2233.32</v>
      </c>
      <c r="E25" s="25" t="s">
        <v>14</v>
      </c>
      <c r="F25" s="24">
        <v>1234.28</v>
      </c>
      <c r="G25" s="25" t="s">
        <v>14</v>
      </c>
      <c r="H25" s="24">
        <v>148.75</v>
      </c>
      <c r="I25" s="25" t="s">
        <v>14</v>
      </c>
      <c r="J25" s="24">
        <v>114.12</v>
      </c>
      <c r="K25" s="25" t="s">
        <v>14</v>
      </c>
      <c r="L25" s="24">
        <v>105.09</v>
      </c>
      <c r="M25" s="25" t="s">
        <v>14</v>
      </c>
    </row>
    <row r="27" ht="12">
      <c r="A27" s="6" t="s">
        <v>41</v>
      </c>
    </row>
    <row r="28" spans="1:2" ht="12">
      <c r="A28" s="6" t="s">
        <v>26</v>
      </c>
      <c r="B28" s="4" t="s">
        <v>42</v>
      </c>
    </row>
    <row r="29" ht="12">
      <c r="A29" s="6" t="s">
        <v>43</v>
      </c>
    </row>
    <row r="30" spans="1:2" ht="12">
      <c r="A30" s="6" t="s">
        <v>47</v>
      </c>
      <c r="B30" s="4" t="s">
        <v>48</v>
      </c>
    </row>
  </sheetData>
  <mergeCells count="7">
    <mergeCell ref="B10:M10"/>
    <mergeCell ref="B11:C11"/>
    <mergeCell ref="D11:E11"/>
    <mergeCell ref="F11:G11"/>
    <mergeCell ref="H11:I11"/>
    <mergeCell ref="J11:K11"/>
    <mergeCell ref="L11:M1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 topLeftCell="A13">
      <selection activeCell="O45" sqref="O45"/>
    </sheetView>
  </sheetViews>
  <sheetFormatPr defaultColWidth="9.140625" defaultRowHeight="11.25" customHeight="1"/>
  <cols>
    <col min="1" max="1" width="47.8515625" style="51" customWidth="1"/>
    <col min="2" max="2" width="13.00390625" style="51" customWidth="1"/>
    <col min="3" max="3" width="12.00390625" style="51" customWidth="1"/>
    <col min="4" max="4" width="18.00390625" style="51" customWidth="1"/>
    <col min="5" max="5" width="10.00390625" style="51" customWidth="1"/>
    <col min="6" max="6" width="19.8515625" style="51" customWidth="1"/>
    <col min="7" max="7" width="17.00390625" style="51" customWidth="1"/>
    <col min="8" max="9" width="13.140625" style="51" bestFit="1" customWidth="1"/>
    <col min="10" max="11" width="13.28125" style="51" bestFit="1" customWidth="1"/>
    <col min="12" max="12" width="13.28125" style="51" customWidth="1"/>
    <col min="13" max="14" width="13.140625" style="51" bestFit="1" customWidth="1"/>
    <col min="15" max="15" width="33.140625" style="51" customWidth="1"/>
    <col min="16" max="16384" width="9.140625" style="51" customWidth="1"/>
  </cols>
  <sheetData>
    <row r="1" ht="12">
      <c r="A1" s="50"/>
    </row>
    <row r="2" spans="1:2" ht="14.25" customHeight="1">
      <c r="A2" s="50"/>
      <c r="B2" s="52"/>
    </row>
    <row r="4" ht="24.95" customHeight="1">
      <c r="J4" s="53"/>
    </row>
    <row r="6" spans="2:14" ht="11.45" customHeight="1">
      <c r="B6" s="63" t="s">
        <v>120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5"/>
    </row>
    <row r="7" spans="2:15" ht="33.75" customHeight="1">
      <c r="B7" s="48" t="s">
        <v>25</v>
      </c>
      <c r="C7" s="48" t="s">
        <v>27</v>
      </c>
      <c r="D7" s="48" t="s">
        <v>29</v>
      </c>
      <c r="E7" s="48" t="s">
        <v>30</v>
      </c>
      <c r="F7" s="55" t="s">
        <v>125</v>
      </c>
      <c r="G7" s="48" t="s">
        <v>33</v>
      </c>
      <c r="H7" s="48" t="s">
        <v>34</v>
      </c>
      <c r="I7" s="48" t="s">
        <v>35</v>
      </c>
      <c r="J7" s="48" t="s">
        <v>36</v>
      </c>
      <c r="K7" s="48" t="s">
        <v>37</v>
      </c>
      <c r="L7" s="48" t="s">
        <v>39</v>
      </c>
      <c r="M7" s="48" t="s">
        <v>40</v>
      </c>
      <c r="N7" s="48" t="s">
        <v>45</v>
      </c>
      <c r="O7" s="56" t="s">
        <v>129</v>
      </c>
    </row>
    <row r="8" spans="1:15" ht="11.45" customHeight="1">
      <c r="A8" s="48" t="s">
        <v>5</v>
      </c>
      <c r="B8" s="42">
        <v>104.65</v>
      </c>
      <c r="C8" s="42">
        <v>1380.24</v>
      </c>
      <c r="D8" s="42">
        <v>943.86</v>
      </c>
      <c r="E8" s="42">
        <v>4603.8</v>
      </c>
      <c r="F8" s="42">
        <f>78.08+3.56</f>
        <v>81.64</v>
      </c>
      <c r="G8" s="42">
        <v>179.1</v>
      </c>
      <c r="H8" s="42">
        <v>139.28</v>
      </c>
      <c r="I8" s="42">
        <f>4944.4</f>
        <v>4944.4</v>
      </c>
      <c r="J8" s="42">
        <f>310</f>
        <v>310</v>
      </c>
      <c r="K8" s="42">
        <v>478.79</v>
      </c>
      <c r="L8" s="42">
        <v>1304.26</v>
      </c>
      <c r="M8" s="42">
        <v>1314.8</v>
      </c>
      <c r="N8" s="42">
        <f>4106</f>
        <v>4106</v>
      </c>
      <c r="O8" s="42">
        <f aca="true" t="shared" si="0" ref="O8:O13">SUM(C8:K8,L8:N8)</f>
        <v>19786.17</v>
      </c>
    </row>
    <row r="9" spans="1:15" ht="11.45" customHeight="1">
      <c r="A9" s="48" t="s">
        <v>51</v>
      </c>
      <c r="B9" s="42">
        <v>48.03</v>
      </c>
      <c r="C9" s="42">
        <v>928.24</v>
      </c>
      <c r="D9" s="42">
        <v>338.63</v>
      </c>
      <c r="E9" s="42">
        <v>4534.8</v>
      </c>
      <c r="F9" s="42">
        <f>28.95+0.39</f>
        <v>29.34</v>
      </c>
      <c r="G9" s="42">
        <v>129.5</v>
      </c>
      <c r="H9" s="42">
        <v>53.58</v>
      </c>
      <c r="I9" s="42">
        <f>330.4</f>
        <v>330.4</v>
      </c>
      <c r="J9" s="42">
        <f>3</f>
        <v>3</v>
      </c>
      <c r="K9" s="42">
        <v>87.45</v>
      </c>
      <c r="L9" s="42">
        <v>601.86</v>
      </c>
      <c r="M9" s="42">
        <v>600.34</v>
      </c>
      <c r="N9" s="42">
        <f>112.5</f>
        <v>112.5</v>
      </c>
      <c r="O9" s="42">
        <f t="shared" si="0"/>
        <v>7749.639999999999</v>
      </c>
    </row>
    <row r="10" spans="1:15" ht="11.45" customHeight="1">
      <c r="A10" s="48" t="s">
        <v>52</v>
      </c>
      <c r="B10" s="42">
        <v>48.91</v>
      </c>
      <c r="C10" s="42">
        <v>0</v>
      </c>
      <c r="D10" s="42">
        <v>440.29</v>
      </c>
      <c r="E10" s="42">
        <v>0</v>
      </c>
      <c r="F10" s="42">
        <f>10.65+3.17</f>
        <v>13.82</v>
      </c>
      <c r="G10" s="42">
        <v>13</v>
      </c>
      <c r="H10" s="42">
        <v>74.38</v>
      </c>
      <c r="I10" s="42">
        <f>2112</f>
        <v>2112</v>
      </c>
      <c r="J10" s="42">
        <f>9.2</f>
        <v>9.2</v>
      </c>
      <c r="K10" s="42">
        <v>272.33</v>
      </c>
      <c r="L10" s="42">
        <v>115.08</v>
      </c>
      <c r="M10" s="42">
        <v>53.74</v>
      </c>
      <c r="N10" s="42">
        <f>1321.3</f>
        <v>1321.3</v>
      </c>
      <c r="O10" s="42">
        <f t="shared" si="0"/>
        <v>4425.139999999999</v>
      </c>
    </row>
    <row r="11" spans="1:15" ht="11.45" customHeight="1">
      <c r="A11" s="48" t="s">
        <v>53</v>
      </c>
      <c r="B11" s="42">
        <v>7.38</v>
      </c>
      <c r="C11" s="42">
        <v>317.55</v>
      </c>
      <c r="D11" s="42">
        <v>150.21</v>
      </c>
      <c r="E11" s="42">
        <v>64.3</v>
      </c>
      <c r="F11" s="42">
        <f>38.48+0</f>
        <v>38.48</v>
      </c>
      <c r="G11" s="42">
        <v>18.7</v>
      </c>
      <c r="H11" s="42">
        <v>10.85</v>
      </c>
      <c r="I11" s="42">
        <f>2419.3</f>
        <v>2419.3</v>
      </c>
      <c r="J11" s="42">
        <f>259.9</f>
        <v>259.9</v>
      </c>
      <c r="K11" s="42">
        <v>118.45</v>
      </c>
      <c r="L11" s="42">
        <v>262.4</v>
      </c>
      <c r="M11" s="42">
        <v>65.68</v>
      </c>
      <c r="N11" s="42">
        <f>2390.8</f>
        <v>2390.8</v>
      </c>
      <c r="O11" s="42">
        <f t="shared" si="0"/>
        <v>6116.620000000001</v>
      </c>
    </row>
    <row r="12" spans="1:15" ht="11.45" customHeight="1">
      <c r="A12" s="48" t="s">
        <v>54</v>
      </c>
      <c r="B12" s="42">
        <v>0.33</v>
      </c>
      <c r="C12" s="42">
        <v>8.51</v>
      </c>
      <c r="D12" s="42">
        <v>7.73</v>
      </c>
      <c r="E12" s="42">
        <v>4.7</v>
      </c>
      <c r="F12" s="42">
        <f>0+0</f>
        <v>0</v>
      </c>
      <c r="G12" s="42">
        <v>6.8</v>
      </c>
      <c r="H12" s="42">
        <v>0.47</v>
      </c>
      <c r="I12" s="42">
        <f>0</f>
        <v>0</v>
      </c>
      <c r="J12" s="42">
        <f>31.8</f>
        <v>31.8</v>
      </c>
      <c r="K12" s="42">
        <v>0.55</v>
      </c>
      <c r="L12" s="42">
        <v>101.5</v>
      </c>
      <c r="M12" s="42">
        <v>185.09</v>
      </c>
      <c r="N12" s="42">
        <f>159.2</f>
        <v>159.2</v>
      </c>
      <c r="O12" s="42">
        <f t="shared" si="0"/>
        <v>506.34999999999997</v>
      </c>
    </row>
    <row r="13" spans="1:15" ht="11.45" customHeight="1">
      <c r="A13" s="48" t="s">
        <v>117</v>
      </c>
      <c r="B13" s="42">
        <v>0</v>
      </c>
      <c r="C13" s="42">
        <v>125.94</v>
      </c>
      <c r="D13" s="42">
        <v>7</v>
      </c>
      <c r="E13" s="42">
        <v>0</v>
      </c>
      <c r="F13" s="42">
        <f>0+0</f>
        <v>0</v>
      </c>
      <c r="G13" s="42">
        <v>11.1</v>
      </c>
      <c r="H13" s="42">
        <v>0</v>
      </c>
      <c r="I13" s="42">
        <f>82.7</f>
        <v>82.7</v>
      </c>
      <c r="J13" s="42">
        <f>6.1</f>
        <v>6.1</v>
      </c>
      <c r="K13" s="42">
        <v>0</v>
      </c>
      <c r="L13" s="42">
        <v>223.41</v>
      </c>
      <c r="M13" s="42">
        <v>409.95</v>
      </c>
      <c r="N13" s="42">
        <f>122.2</f>
        <v>122.2</v>
      </c>
      <c r="O13" s="42">
        <f t="shared" si="0"/>
        <v>988.4000000000001</v>
      </c>
    </row>
    <row r="14" spans="2:15" ht="11.25" customHeight="1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7" spans="3:4" ht="11.45" customHeight="1">
      <c r="C17" s="51" t="s">
        <v>75</v>
      </c>
      <c r="D17" s="51" t="s">
        <v>133</v>
      </c>
    </row>
    <row r="18" spans="3:4" ht="11.45" customHeight="1">
      <c r="C18" s="51" t="s">
        <v>72</v>
      </c>
      <c r="D18" s="41" t="s">
        <v>76</v>
      </c>
    </row>
    <row r="19" ht="11.45" customHeight="1">
      <c r="D19" s="41" t="s">
        <v>113</v>
      </c>
    </row>
    <row r="20" ht="11.45" customHeight="1">
      <c r="D20" s="51" t="s">
        <v>118</v>
      </c>
    </row>
  </sheetData>
  <mergeCells count="1">
    <mergeCell ref="B6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zoomScale="64" zoomScaleNormal="64" workbookViewId="0" topLeftCell="A1">
      <pane xSplit="1" ySplit="12" topLeftCell="B13" activePane="bottomRight" state="frozen"/>
      <selection pane="topRight" activeCell="A1" sqref="A1"/>
      <selection pane="bottomLeft" activeCell="A1" sqref="A1"/>
      <selection pane="bottomRight" activeCell="R13" sqref="R13:R23"/>
    </sheetView>
  </sheetViews>
  <sheetFormatPr defaultColWidth="9.140625" defaultRowHeight="11.25" customHeight="1"/>
  <cols>
    <col min="1" max="1" width="29.8515625" style="0" customWidth="1"/>
    <col min="2" max="2" width="10.00390625" style="0" customWidth="1"/>
    <col min="3" max="3" width="5.00390625" style="0" customWidth="1"/>
    <col min="4" max="4" width="10.00390625" style="0" customWidth="1"/>
    <col min="5" max="5" width="5.00390625" style="0" customWidth="1"/>
    <col min="6" max="6" width="10.00390625" style="0" customWidth="1"/>
    <col min="7" max="7" width="5.00390625" style="0" customWidth="1"/>
    <col min="8" max="8" width="10.00390625" style="0" customWidth="1"/>
    <col min="9" max="9" width="5.00390625" style="0" customWidth="1"/>
    <col min="10" max="10" width="10.00390625" style="0" customWidth="1"/>
    <col min="11" max="11" width="5.00390625" style="0" customWidth="1"/>
    <col min="12" max="12" width="10.00390625" style="0" customWidth="1"/>
    <col min="13" max="13" width="5.00390625" style="0" customWidth="1"/>
    <col min="14" max="14" width="10.00390625" style="0" customWidth="1"/>
    <col min="15" max="15" width="5.00390625" style="0" customWidth="1"/>
    <col min="16" max="16" width="10.00390625" style="0" customWidth="1"/>
    <col min="17" max="17" width="5.00390625" style="0" customWidth="1"/>
    <col min="18" max="18" width="11.00390625" style="0" customWidth="1"/>
    <col min="19" max="19" width="5.00390625" style="0" customWidth="1"/>
    <col min="20" max="20" width="10.00390625" style="0" customWidth="1"/>
    <col min="21" max="21" width="5.00390625" style="0" customWidth="1"/>
    <col min="22" max="22" width="10.00390625" style="0" customWidth="1"/>
    <col min="23" max="23" width="5.00390625" style="0" customWidth="1"/>
    <col min="24" max="24" width="10.00390625" style="0" customWidth="1"/>
    <col min="25" max="25" width="5.00390625" style="0" customWidth="1"/>
    <col min="26" max="26" width="10.00390625" style="0" customWidth="1"/>
    <col min="27" max="27" width="5.00390625" style="0" customWidth="1"/>
    <col min="28" max="28" width="10.00390625" style="0" customWidth="1"/>
    <col min="29" max="29" width="5.00390625" style="0" customWidth="1"/>
    <col min="30" max="30" width="11.00390625" style="0" customWidth="1"/>
    <col min="31" max="31" width="5.00390625" style="0" customWidth="1"/>
  </cols>
  <sheetData>
    <row r="1" ht="11.45" customHeight="1">
      <c r="A1" s="28" t="s">
        <v>104</v>
      </c>
    </row>
    <row r="2" spans="1:2" ht="11.45" customHeight="1">
      <c r="A2" s="28" t="s">
        <v>0</v>
      </c>
      <c r="B2" s="29" t="s">
        <v>105</v>
      </c>
    </row>
    <row r="3" spans="1:2" ht="11.45" customHeight="1">
      <c r="A3" s="28" t="s">
        <v>1</v>
      </c>
      <c r="B3" s="28" t="s">
        <v>99</v>
      </c>
    </row>
    <row r="5" spans="1:3" ht="11.45" customHeight="1">
      <c r="A5" s="29" t="s">
        <v>2</v>
      </c>
      <c r="C5" s="28" t="s">
        <v>3</v>
      </c>
    </row>
    <row r="6" spans="1:3" ht="11.45" customHeight="1">
      <c r="A6" s="29" t="s">
        <v>6</v>
      </c>
      <c r="C6" s="28" t="s">
        <v>7</v>
      </c>
    </row>
    <row r="7" spans="1:3" ht="11.45" customHeight="1">
      <c r="A7" s="29" t="s">
        <v>8</v>
      </c>
      <c r="C7" s="28" t="s">
        <v>9</v>
      </c>
    </row>
    <row r="8" spans="1:3" ht="11.45" customHeight="1">
      <c r="A8" s="29" t="s">
        <v>10</v>
      </c>
      <c r="C8" s="28" t="s">
        <v>55</v>
      </c>
    </row>
    <row r="9" spans="1:3" ht="11.45" customHeight="1">
      <c r="A9" s="29" t="s">
        <v>56</v>
      </c>
      <c r="C9" s="28" t="s">
        <v>23</v>
      </c>
    </row>
    <row r="11" spans="1:31" ht="11.45" customHeight="1">
      <c r="A11" s="30" t="s">
        <v>24</v>
      </c>
      <c r="B11" s="67" t="s">
        <v>25</v>
      </c>
      <c r="C11" s="68" t="s">
        <v>14</v>
      </c>
      <c r="D11" s="67" t="s">
        <v>27</v>
      </c>
      <c r="E11" s="68" t="s">
        <v>14</v>
      </c>
      <c r="F11" s="67" t="s">
        <v>29</v>
      </c>
      <c r="G11" s="68" t="s">
        <v>14</v>
      </c>
      <c r="H11" s="67" t="s">
        <v>30</v>
      </c>
      <c r="I11" s="68" t="s">
        <v>14</v>
      </c>
      <c r="J11" s="67" t="s">
        <v>31</v>
      </c>
      <c r="K11" s="68" t="s">
        <v>14</v>
      </c>
      <c r="L11" s="67" t="s">
        <v>32</v>
      </c>
      <c r="M11" s="68" t="s">
        <v>14</v>
      </c>
      <c r="N11" s="67" t="s">
        <v>33</v>
      </c>
      <c r="O11" s="68" t="s">
        <v>14</v>
      </c>
      <c r="P11" s="67" t="s">
        <v>34</v>
      </c>
      <c r="Q11" s="68" t="s">
        <v>14</v>
      </c>
      <c r="R11" s="67" t="s">
        <v>35</v>
      </c>
      <c r="S11" s="68" t="s">
        <v>14</v>
      </c>
      <c r="T11" s="67" t="s">
        <v>36</v>
      </c>
      <c r="U11" s="68" t="s">
        <v>14</v>
      </c>
      <c r="V11" s="67" t="s">
        <v>37</v>
      </c>
      <c r="W11" s="68" t="s">
        <v>14</v>
      </c>
      <c r="X11" s="67" t="s">
        <v>38</v>
      </c>
      <c r="Y11" s="68" t="s">
        <v>14</v>
      </c>
      <c r="Z11" s="67" t="s">
        <v>39</v>
      </c>
      <c r="AA11" s="68" t="s">
        <v>14</v>
      </c>
      <c r="AB11" s="67" t="s">
        <v>40</v>
      </c>
      <c r="AC11" s="68" t="s">
        <v>14</v>
      </c>
      <c r="AD11" s="67" t="s">
        <v>45</v>
      </c>
      <c r="AE11" s="68" t="s">
        <v>14</v>
      </c>
    </row>
    <row r="12" spans="1:31" ht="11.45" customHeight="1">
      <c r="A12" s="31" t="s">
        <v>57</v>
      </c>
      <c r="B12" s="32" t="s">
        <v>14</v>
      </c>
      <c r="C12" s="32" t="s">
        <v>14</v>
      </c>
      <c r="D12" s="32" t="s">
        <v>14</v>
      </c>
      <c r="E12" s="32" t="s">
        <v>14</v>
      </c>
      <c r="F12" s="32" t="s">
        <v>14</v>
      </c>
      <c r="G12" s="32" t="s">
        <v>14</v>
      </c>
      <c r="H12" s="32" t="s">
        <v>14</v>
      </c>
      <c r="I12" s="32" t="s">
        <v>14</v>
      </c>
      <c r="J12" s="32" t="s">
        <v>14</v>
      </c>
      <c r="K12" s="32" t="s">
        <v>14</v>
      </c>
      <c r="L12" s="32" t="s">
        <v>14</v>
      </c>
      <c r="M12" s="32" t="s">
        <v>14</v>
      </c>
      <c r="N12" s="32" t="s">
        <v>14</v>
      </c>
      <c r="O12" s="32" t="s">
        <v>14</v>
      </c>
      <c r="P12" s="32" t="s">
        <v>14</v>
      </c>
      <c r="Q12" s="32" t="s">
        <v>14</v>
      </c>
      <c r="R12" s="32" t="s">
        <v>14</v>
      </c>
      <c r="S12" s="32" t="s">
        <v>14</v>
      </c>
      <c r="T12" s="32" t="s">
        <v>14</v>
      </c>
      <c r="U12" s="32" t="s">
        <v>14</v>
      </c>
      <c r="V12" s="32" t="s">
        <v>14</v>
      </c>
      <c r="W12" s="32" t="s">
        <v>14</v>
      </c>
      <c r="X12" s="32" t="s">
        <v>14</v>
      </c>
      <c r="Y12" s="32" t="s">
        <v>14</v>
      </c>
      <c r="Z12" s="32" t="s">
        <v>14</v>
      </c>
      <c r="AA12" s="32" t="s">
        <v>14</v>
      </c>
      <c r="AB12" s="32" t="s">
        <v>14</v>
      </c>
      <c r="AC12" s="32" t="s">
        <v>14</v>
      </c>
      <c r="AD12" s="32" t="s">
        <v>14</v>
      </c>
      <c r="AE12" s="32" t="s">
        <v>14</v>
      </c>
    </row>
    <row r="13" spans="1:31" ht="11.45" customHeight="1">
      <c r="A13" s="33" t="s">
        <v>58</v>
      </c>
      <c r="B13" s="24">
        <v>93.94</v>
      </c>
      <c r="C13" s="25" t="s">
        <v>14</v>
      </c>
      <c r="D13" s="24">
        <v>6919.3</v>
      </c>
      <c r="E13" s="25" t="s">
        <v>14</v>
      </c>
      <c r="F13" s="24">
        <v>338.63</v>
      </c>
      <c r="G13" s="25" t="s">
        <v>14</v>
      </c>
      <c r="H13" s="24">
        <v>4534.8</v>
      </c>
      <c r="I13" s="25" t="s">
        <v>14</v>
      </c>
      <c r="J13" s="25" t="s">
        <v>26</v>
      </c>
      <c r="K13" s="25" t="s">
        <v>14</v>
      </c>
      <c r="L13" s="25" t="s">
        <v>26</v>
      </c>
      <c r="M13" s="25" t="s">
        <v>14</v>
      </c>
      <c r="N13" s="24">
        <v>129.5</v>
      </c>
      <c r="O13" s="25" t="s">
        <v>47</v>
      </c>
      <c r="P13" s="24">
        <v>53.58</v>
      </c>
      <c r="Q13" s="25" t="s">
        <v>14</v>
      </c>
      <c r="R13" s="24">
        <v>2419.27</v>
      </c>
      <c r="S13" s="25" t="s">
        <v>14</v>
      </c>
      <c r="T13" s="24">
        <v>259.89</v>
      </c>
      <c r="U13" s="25" t="s">
        <v>14</v>
      </c>
      <c r="V13" s="24">
        <v>423.11</v>
      </c>
      <c r="W13" s="25" t="s">
        <v>14</v>
      </c>
      <c r="X13" s="25" t="s">
        <v>26</v>
      </c>
      <c r="Y13" s="25" t="s">
        <v>14</v>
      </c>
      <c r="Z13" s="24">
        <v>6310.43</v>
      </c>
      <c r="AA13" s="25" t="s">
        <v>14</v>
      </c>
      <c r="AB13" s="24">
        <v>6437.3</v>
      </c>
      <c r="AC13" s="25" t="s">
        <v>14</v>
      </c>
      <c r="AD13" s="24">
        <v>2390.77</v>
      </c>
      <c r="AE13" s="25" t="s">
        <v>14</v>
      </c>
    </row>
    <row r="14" spans="1:31" ht="11.45" customHeight="1">
      <c r="A14" s="33" t="s">
        <v>59</v>
      </c>
      <c r="B14" s="26">
        <v>15.71</v>
      </c>
      <c r="C14" s="27" t="s">
        <v>14</v>
      </c>
      <c r="D14" s="26">
        <v>592.7</v>
      </c>
      <c r="E14" s="27" t="s">
        <v>14</v>
      </c>
      <c r="F14" s="26">
        <v>176.96</v>
      </c>
      <c r="G14" s="27" t="s">
        <v>14</v>
      </c>
      <c r="H14" s="27">
        <v>0</v>
      </c>
      <c r="I14" s="27" t="s">
        <v>14</v>
      </c>
      <c r="J14" s="27" t="s">
        <v>26</v>
      </c>
      <c r="K14" s="27" t="s">
        <v>14</v>
      </c>
      <c r="L14" s="27" t="s">
        <v>26</v>
      </c>
      <c r="M14" s="27" t="s">
        <v>14</v>
      </c>
      <c r="N14" s="27" t="s">
        <v>26</v>
      </c>
      <c r="O14" s="27" t="s">
        <v>14</v>
      </c>
      <c r="P14" s="27" t="s">
        <v>26</v>
      </c>
      <c r="Q14" s="27" t="s">
        <v>14</v>
      </c>
      <c r="R14" s="27" t="s">
        <v>26</v>
      </c>
      <c r="S14" s="27" t="s">
        <v>14</v>
      </c>
      <c r="T14" s="26">
        <v>24.77</v>
      </c>
      <c r="U14" s="27" t="s">
        <v>14</v>
      </c>
      <c r="V14" s="26">
        <v>188.57</v>
      </c>
      <c r="W14" s="27" t="s">
        <v>14</v>
      </c>
      <c r="X14" s="27" t="s">
        <v>26</v>
      </c>
      <c r="Y14" s="27" t="s">
        <v>14</v>
      </c>
      <c r="Z14" s="26">
        <v>3989.97</v>
      </c>
      <c r="AA14" s="27" t="s">
        <v>14</v>
      </c>
      <c r="AB14" s="26">
        <v>829.2</v>
      </c>
      <c r="AC14" s="27" t="s">
        <v>14</v>
      </c>
      <c r="AD14" s="27" t="s">
        <v>26</v>
      </c>
      <c r="AE14" s="27" t="s">
        <v>14</v>
      </c>
    </row>
    <row r="15" spans="1:31" ht="11.45" customHeight="1">
      <c r="A15" s="33" t="s">
        <v>60</v>
      </c>
      <c r="B15" s="25">
        <v>0</v>
      </c>
      <c r="C15" s="25" t="s">
        <v>14</v>
      </c>
      <c r="D15" s="24">
        <v>19.3</v>
      </c>
      <c r="E15" s="25" t="s">
        <v>14</v>
      </c>
      <c r="F15" s="25">
        <v>0</v>
      </c>
      <c r="G15" s="25" t="s">
        <v>14</v>
      </c>
      <c r="H15" s="25">
        <v>0</v>
      </c>
      <c r="I15" s="25" t="s">
        <v>14</v>
      </c>
      <c r="J15" s="25" t="s">
        <v>26</v>
      </c>
      <c r="K15" s="25" t="s">
        <v>14</v>
      </c>
      <c r="L15" s="25" t="s">
        <v>26</v>
      </c>
      <c r="M15" s="25" t="s">
        <v>14</v>
      </c>
      <c r="N15" s="25" t="s">
        <v>26</v>
      </c>
      <c r="O15" s="25" t="s">
        <v>14</v>
      </c>
      <c r="P15" s="25" t="s">
        <v>26</v>
      </c>
      <c r="Q15" s="25" t="s">
        <v>14</v>
      </c>
      <c r="R15" s="25" t="s">
        <v>26</v>
      </c>
      <c r="S15" s="25" t="s">
        <v>14</v>
      </c>
      <c r="T15" s="25">
        <v>0</v>
      </c>
      <c r="U15" s="25" t="s">
        <v>14</v>
      </c>
      <c r="V15" s="24">
        <v>0.13</v>
      </c>
      <c r="W15" s="25" t="s">
        <v>14</v>
      </c>
      <c r="X15" s="25" t="s">
        <v>26</v>
      </c>
      <c r="Y15" s="25" t="s">
        <v>14</v>
      </c>
      <c r="Z15" s="25">
        <v>0</v>
      </c>
      <c r="AA15" s="25" t="s">
        <v>14</v>
      </c>
      <c r="AB15" s="25">
        <v>85</v>
      </c>
      <c r="AC15" s="25" t="s">
        <v>14</v>
      </c>
      <c r="AD15" s="25" t="s">
        <v>26</v>
      </c>
      <c r="AE15" s="25" t="s">
        <v>14</v>
      </c>
    </row>
    <row r="16" spans="1:31" ht="11.45" customHeight="1">
      <c r="A16" s="33" t="s">
        <v>61</v>
      </c>
      <c r="B16" s="26">
        <v>48.19</v>
      </c>
      <c r="C16" s="27" t="s">
        <v>14</v>
      </c>
      <c r="D16" s="27">
        <v>1633</v>
      </c>
      <c r="E16" s="27" t="s">
        <v>14</v>
      </c>
      <c r="F16" s="26">
        <v>15.53</v>
      </c>
      <c r="G16" s="27" t="s">
        <v>14</v>
      </c>
      <c r="H16" s="27">
        <v>0</v>
      </c>
      <c r="I16" s="27" t="s">
        <v>14</v>
      </c>
      <c r="J16" s="27" t="s">
        <v>26</v>
      </c>
      <c r="K16" s="27" t="s">
        <v>14</v>
      </c>
      <c r="L16" s="27" t="s">
        <v>26</v>
      </c>
      <c r="M16" s="27" t="s">
        <v>14</v>
      </c>
      <c r="N16" s="27" t="s">
        <v>26</v>
      </c>
      <c r="O16" s="27" t="s">
        <v>14</v>
      </c>
      <c r="P16" s="27" t="s">
        <v>26</v>
      </c>
      <c r="Q16" s="27" t="s">
        <v>14</v>
      </c>
      <c r="R16" s="27" t="s">
        <v>26</v>
      </c>
      <c r="S16" s="27" t="s">
        <v>14</v>
      </c>
      <c r="T16" s="26">
        <v>0.13</v>
      </c>
      <c r="U16" s="27" t="s">
        <v>14</v>
      </c>
      <c r="V16" s="26">
        <v>8.41</v>
      </c>
      <c r="W16" s="27" t="s">
        <v>14</v>
      </c>
      <c r="X16" s="27" t="s">
        <v>26</v>
      </c>
      <c r="Y16" s="27" t="s">
        <v>14</v>
      </c>
      <c r="Z16" s="27">
        <v>0</v>
      </c>
      <c r="AA16" s="27" t="s">
        <v>14</v>
      </c>
      <c r="AB16" s="26">
        <v>1818.7</v>
      </c>
      <c r="AC16" s="27" t="s">
        <v>14</v>
      </c>
      <c r="AD16" s="27" t="s">
        <v>26</v>
      </c>
      <c r="AE16" s="27" t="s">
        <v>14</v>
      </c>
    </row>
    <row r="17" spans="1:31" ht="11.45" customHeight="1">
      <c r="A17" s="33" t="s">
        <v>62</v>
      </c>
      <c r="B17" s="24">
        <v>0.53</v>
      </c>
      <c r="C17" s="25" t="s">
        <v>14</v>
      </c>
      <c r="D17" s="24">
        <v>149.5</v>
      </c>
      <c r="E17" s="25" t="s">
        <v>14</v>
      </c>
      <c r="F17" s="24">
        <v>131.83</v>
      </c>
      <c r="G17" s="25" t="s">
        <v>14</v>
      </c>
      <c r="H17" s="24">
        <v>4206.8</v>
      </c>
      <c r="I17" s="25" t="s">
        <v>14</v>
      </c>
      <c r="J17" s="25" t="s">
        <v>26</v>
      </c>
      <c r="K17" s="25" t="s">
        <v>14</v>
      </c>
      <c r="L17" s="25" t="s">
        <v>26</v>
      </c>
      <c r="M17" s="25" t="s">
        <v>14</v>
      </c>
      <c r="N17" s="25" t="s">
        <v>26</v>
      </c>
      <c r="O17" s="25" t="s">
        <v>14</v>
      </c>
      <c r="P17" s="25" t="s">
        <v>26</v>
      </c>
      <c r="Q17" s="25" t="s">
        <v>14</v>
      </c>
      <c r="R17" s="25" t="s">
        <v>26</v>
      </c>
      <c r="S17" s="25" t="s">
        <v>14</v>
      </c>
      <c r="T17" s="24">
        <v>156.58</v>
      </c>
      <c r="U17" s="25" t="s">
        <v>14</v>
      </c>
      <c r="V17" s="24">
        <v>3.11</v>
      </c>
      <c r="W17" s="25" t="s">
        <v>14</v>
      </c>
      <c r="X17" s="25" t="s">
        <v>26</v>
      </c>
      <c r="Y17" s="25" t="s">
        <v>14</v>
      </c>
      <c r="Z17" s="25">
        <v>0</v>
      </c>
      <c r="AA17" s="25" t="s">
        <v>14</v>
      </c>
      <c r="AB17" s="25">
        <v>192</v>
      </c>
      <c r="AC17" s="25" t="s">
        <v>14</v>
      </c>
      <c r="AD17" s="25" t="s">
        <v>26</v>
      </c>
      <c r="AE17" s="25" t="s">
        <v>14</v>
      </c>
    </row>
    <row r="18" spans="1:31" ht="11.45" customHeight="1">
      <c r="A18" s="33" t="s">
        <v>63</v>
      </c>
      <c r="B18" s="26">
        <v>22.39</v>
      </c>
      <c r="C18" s="27" t="s">
        <v>14</v>
      </c>
      <c r="D18" s="26">
        <v>262.7</v>
      </c>
      <c r="E18" s="27" t="s">
        <v>14</v>
      </c>
      <c r="F18" s="27">
        <v>0</v>
      </c>
      <c r="G18" s="27" t="s">
        <v>14</v>
      </c>
      <c r="H18" s="27">
        <v>266</v>
      </c>
      <c r="I18" s="27" t="s">
        <v>14</v>
      </c>
      <c r="J18" s="27" t="s">
        <v>26</v>
      </c>
      <c r="K18" s="27" t="s">
        <v>14</v>
      </c>
      <c r="L18" s="27" t="s">
        <v>26</v>
      </c>
      <c r="M18" s="27" t="s">
        <v>14</v>
      </c>
      <c r="N18" s="27" t="s">
        <v>26</v>
      </c>
      <c r="O18" s="27" t="s">
        <v>14</v>
      </c>
      <c r="P18" s="27" t="s">
        <v>26</v>
      </c>
      <c r="Q18" s="27" t="s">
        <v>14</v>
      </c>
      <c r="R18" s="27" t="s">
        <v>26</v>
      </c>
      <c r="S18" s="27" t="s">
        <v>14</v>
      </c>
      <c r="T18" s="26">
        <v>62.67</v>
      </c>
      <c r="U18" s="27" t="s">
        <v>14</v>
      </c>
      <c r="V18" s="26">
        <v>143.53</v>
      </c>
      <c r="W18" s="27" t="s">
        <v>14</v>
      </c>
      <c r="X18" s="27" t="s">
        <v>26</v>
      </c>
      <c r="Y18" s="27" t="s">
        <v>14</v>
      </c>
      <c r="Z18" s="27">
        <v>0</v>
      </c>
      <c r="AA18" s="27" t="s">
        <v>14</v>
      </c>
      <c r="AB18" s="27">
        <v>340</v>
      </c>
      <c r="AC18" s="27" t="s">
        <v>14</v>
      </c>
      <c r="AD18" s="27" t="s">
        <v>26</v>
      </c>
      <c r="AE18" s="27" t="s">
        <v>14</v>
      </c>
    </row>
    <row r="19" spans="1:31" ht="11.45" customHeight="1">
      <c r="A19" s="33" t="s">
        <v>64</v>
      </c>
      <c r="B19" s="24">
        <v>0.06</v>
      </c>
      <c r="C19" s="25" t="s">
        <v>14</v>
      </c>
      <c r="D19" s="24">
        <v>75.6</v>
      </c>
      <c r="E19" s="25" t="s">
        <v>14</v>
      </c>
      <c r="F19" s="25">
        <v>0</v>
      </c>
      <c r="G19" s="25" t="s">
        <v>14</v>
      </c>
      <c r="H19" s="25">
        <v>0</v>
      </c>
      <c r="I19" s="25" t="s">
        <v>14</v>
      </c>
      <c r="J19" s="25" t="s">
        <v>26</v>
      </c>
      <c r="K19" s="25" t="s">
        <v>14</v>
      </c>
      <c r="L19" s="25" t="s">
        <v>26</v>
      </c>
      <c r="M19" s="25" t="s">
        <v>14</v>
      </c>
      <c r="N19" s="25" t="s">
        <v>26</v>
      </c>
      <c r="O19" s="25" t="s">
        <v>14</v>
      </c>
      <c r="P19" s="25" t="s">
        <v>26</v>
      </c>
      <c r="Q19" s="25" t="s">
        <v>14</v>
      </c>
      <c r="R19" s="25" t="s">
        <v>26</v>
      </c>
      <c r="S19" s="25" t="s">
        <v>14</v>
      </c>
      <c r="T19" s="24">
        <v>0.4</v>
      </c>
      <c r="U19" s="25" t="s">
        <v>14</v>
      </c>
      <c r="V19" s="24">
        <v>7.34</v>
      </c>
      <c r="W19" s="25" t="s">
        <v>14</v>
      </c>
      <c r="X19" s="25" t="s">
        <v>26</v>
      </c>
      <c r="Y19" s="25" t="s">
        <v>14</v>
      </c>
      <c r="Z19" s="25">
        <v>0</v>
      </c>
      <c r="AA19" s="25" t="s">
        <v>14</v>
      </c>
      <c r="AB19" s="25">
        <v>286</v>
      </c>
      <c r="AC19" s="25" t="s">
        <v>14</v>
      </c>
      <c r="AD19" s="25" t="s">
        <v>26</v>
      </c>
      <c r="AE19" s="25" t="s">
        <v>14</v>
      </c>
    </row>
    <row r="20" spans="1:31" ht="11.45" customHeight="1">
      <c r="A20" s="33" t="s">
        <v>65</v>
      </c>
      <c r="B20" s="26">
        <v>2.52</v>
      </c>
      <c r="C20" s="27" t="s">
        <v>14</v>
      </c>
      <c r="D20" s="26">
        <v>624.6</v>
      </c>
      <c r="E20" s="27" t="s">
        <v>14</v>
      </c>
      <c r="F20" s="26">
        <v>0.4</v>
      </c>
      <c r="G20" s="27" t="s">
        <v>14</v>
      </c>
      <c r="H20" s="27">
        <v>0</v>
      </c>
      <c r="I20" s="27" t="s">
        <v>14</v>
      </c>
      <c r="J20" s="27" t="s">
        <v>26</v>
      </c>
      <c r="K20" s="27" t="s">
        <v>14</v>
      </c>
      <c r="L20" s="27" t="s">
        <v>26</v>
      </c>
      <c r="M20" s="27" t="s">
        <v>14</v>
      </c>
      <c r="N20" s="27" t="s">
        <v>26</v>
      </c>
      <c r="O20" s="27" t="s">
        <v>14</v>
      </c>
      <c r="P20" s="27" t="s">
        <v>26</v>
      </c>
      <c r="Q20" s="27" t="s">
        <v>14</v>
      </c>
      <c r="R20" s="27" t="s">
        <v>26</v>
      </c>
      <c r="S20" s="27" t="s">
        <v>14</v>
      </c>
      <c r="T20" s="26">
        <v>0.04</v>
      </c>
      <c r="U20" s="27" t="s">
        <v>14</v>
      </c>
      <c r="V20" s="26">
        <v>24.18</v>
      </c>
      <c r="W20" s="27" t="s">
        <v>14</v>
      </c>
      <c r="X20" s="27" t="s">
        <v>26</v>
      </c>
      <c r="Y20" s="27" t="s">
        <v>14</v>
      </c>
      <c r="Z20" s="27">
        <v>0</v>
      </c>
      <c r="AA20" s="27" t="s">
        <v>14</v>
      </c>
      <c r="AB20" s="26">
        <v>93.6</v>
      </c>
      <c r="AC20" s="27" t="s">
        <v>14</v>
      </c>
      <c r="AD20" s="27" t="s">
        <v>26</v>
      </c>
      <c r="AE20" s="27" t="s">
        <v>14</v>
      </c>
    </row>
    <row r="21" spans="1:31" ht="11.45" customHeight="1">
      <c r="A21" s="33" t="s">
        <v>66</v>
      </c>
      <c r="B21" s="24">
        <v>2.76</v>
      </c>
      <c r="C21" s="25" t="s">
        <v>14</v>
      </c>
      <c r="D21" s="24">
        <v>218.5</v>
      </c>
      <c r="E21" s="25" t="s">
        <v>14</v>
      </c>
      <c r="F21" s="24">
        <v>0.16</v>
      </c>
      <c r="G21" s="25" t="s">
        <v>14</v>
      </c>
      <c r="H21" s="25">
        <v>0</v>
      </c>
      <c r="I21" s="25" t="s">
        <v>14</v>
      </c>
      <c r="J21" s="25" t="s">
        <v>26</v>
      </c>
      <c r="K21" s="25" t="s">
        <v>14</v>
      </c>
      <c r="L21" s="25" t="s">
        <v>26</v>
      </c>
      <c r="M21" s="25" t="s">
        <v>14</v>
      </c>
      <c r="N21" s="25" t="s">
        <v>26</v>
      </c>
      <c r="O21" s="25" t="s">
        <v>14</v>
      </c>
      <c r="P21" s="25" t="s">
        <v>26</v>
      </c>
      <c r="Q21" s="25" t="s">
        <v>14</v>
      </c>
      <c r="R21" s="25" t="s">
        <v>26</v>
      </c>
      <c r="S21" s="25" t="s">
        <v>14</v>
      </c>
      <c r="T21" s="25">
        <v>0</v>
      </c>
      <c r="U21" s="25" t="s">
        <v>14</v>
      </c>
      <c r="V21" s="24">
        <v>7.3</v>
      </c>
      <c r="W21" s="25" t="s">
        <v>14</v>
      </c>
      <c r="X21" s="25" t="s">
        <v>26</v>
      </c>
      <c r="Y21" s="25" t="s">
        <v>14</v>
      </c>
      <c r="Z21" s="25">
        <v>0</v>
      </c>
      <c r="AA21" s="25" t="s">
        <v>14</v>
      </c>
      <c r="AB21" s="24">
        <v>506.2</v>
      </c>
      <c r="AC21" s="25" t="s">
        <v>14</v>
      </c>
      <c r="AD21" s="25" t="s">
        <v>26</v>
      </c>
      <c r="AE21" s="25" t="s">
        <v>14</v>
      </c>
    </row>
    <row r="22" spans="1:31" ht="11.45" customHeight="1">
      <c r="A22" s="33" t="s">
        <v>67</v>
      </c>
      <c r="B22" s="26">
        <v>1.78</v>
      </c>
      <c r="C22" s="27" t="s">
        <v>14</v>
      </c>
      <c r="D22" s="26">
        <v>1115.2</v>
      </c>
      <c r="E22" s="27" t="s">
        <v>14</v>
      </c>
      <c r="F22" s="26">
        <v>13.73</v>
      </c>
      <c r="G22" s="27" t="s">
        <v>14</v>
      </c>
      <c r="H22" s="27">
        <v>62</v>
      </c>
      <c r="I22" s="27" t="s">
        <v>14</v>
      </c>
      <c r="J22" s="27" t="s">
        <v>26</v>
      </c>
      <c r="K22" s="27" t="s">
        <v>14</v>
      </c>
      <c r="L22" s="27" t="s">
        <v>26</v>
      </c>
      <c r="M22" s="27" t="s">
        <v>14</v>
      </c>
      <c r="N22" s="27" t="s">
        <v>26</v>
      </c>
      <c r="O22" s="27" t="s">
        <v>14</v>
      </c>
      <c r="P22" s="27" t="s">
        <v>26</v>
      </c>
      <c r="Q22" s="27" t="s">
        <v>14</v>
      </c>
      <c r="R22" s="27" t="s">
        <v>26</v>
      </c>
      <c r="S22" s="27" t="s">
        <v>14</v>
      </c>
      <c r="T22" s="26">
        <v>12.93</v>
      </c>
      <c r="U22" s="27" t="s">
        <v>14</v>
      </c>
      <c r="V22" s="26">
        <v>40.55</v>
      </c>
      <c r="W22" s="27" t="s">
        <v>14</v>
      </c>
      <c r="X22" s="26">
        <v>13.44</v>
      </c>
      <c r="Y22" s="27" t="s">
        <v>14</v>
      </c>
      <c r="Z22" s="27">
        <v>0</v>
      </c>
      <c r="AA22" s="27" t="s">
        <v>14</v>
      </c>
      <c r="AB22" s="26">
        <v>1359.8</v>
      </c>
      <c r="AC22" s="27" t="s">
        <v>14</v>
      </c>
      <c r="AD22" s="27" t="s">
        <v>26</v>
      </c>
      <c r="AE22" s="27" t="s">
        <v>14</v>
      </c>
    </row>
    <row r="23" spans="1:31" ht="11.45" customHeight="1">
      <c r="A23" s="33" t="s">
        <v>68</v>
      </c>
      <c r="B23" s="25">
        <v>0</v>
      </c>
      <c r="C23" s="25" t="s">
        <v>14</v>
      </c>
      <c r="D23" s="24">
        <v>2228.2</v>
      </c>
      <c r="E23" s="25" t="s">
        <v>14</v>
      </c>
      <c r="F23" s="24">
        <v>0.01</v>
      </c>
      <c r="G23" s="25" t="s">
        <v>14</v>
      </c>
      <c r="H23" s="25">
        <v>0</v>
      </c>
      <c r="I23" s="25" t="s">
        <v>14</v>
      </c>
      <c r="J23" s="25" t="s">
        <v>26</v>
      </c>
      <c r="K23" s="25" t="s">
        <v>14</v>
      </c>
      <c r="L23" s="25" t="s">
        <v>26</v>
      </c>
      <c r="M23" s="25" t="s">
        <v>14</v>
      </c>
      <c r="N23" s="25" t="s">
        <v>26</v>
      </c>
      <c r="O23" s="25" t="s">
        <v>14</v>
      </c>
      <c r="P23" s="25" t="s">
        <v>26</v>
      </c>
      <c r="Q23" s="25" t="s">
        <v>14</v>
      </c>
      <c r="R23" s="25" t="s">
        <v>26</v>
      </c>
      <c r="S23" s="25" t="s">
        <v>14</v>
      </c>
      <c r="T23" s="24">
        <v>2.37</v>
      </c>
      <c r="U23" s="25" t="s">
        <v>14</v>
      </c>
      <c r="V23" s="24">
        <v>0.01</v>
      </c>
      <c r="W23" s="25" t="s">
        <v>14</v>
      </c>
      <c r="X23" s="25" t="s">
        <v>26</v>
      </c>
      <c r="Y23" s="25" t="s">
        <v>14</v>
      </c>
      <c r="Z23" s="24">
        <v>2320.46</v>
      </c>
      <c r="AA23" s="25" t="s">
        <v>14</v>
      </c>
      <c r="AB23" s="24">
        <v>926.8</v>
      </c>
      <c r="AC23" s="25" t="s">
        <v>14</v>
      </c>
      <c r="AD23" s="25" t="s">
        <v>26</v>
      </c>
      <c r="AE23" s="25" t="s">
        <v>14</v>
      </c>
    </row>
    <row r="25" ht="11.45" customHeight="1">
      <c r="A25" s="29" t="s">
        <v>41</v>
      </c>
    </row>
    <row r="26" spans="1:2" ht="11.45" customHeight="1">
      <c r="A26" s="29" t="s">
        <v>26</v>
      </c>
      <c r="B26" s="28" t="s">
        <v>42</v>
      </c>
    </row>
    <row r="27" ht="11.45" customHeight="1">
      <c r="A27" s="29" t="s">
        <v>43</v>
      </c>
    </row>
    <row r="28" spans="1:2" ht="11.45" customHeight="1">
      <c r="A28" s="29" t="s">
        <v>47</v>
      </c>
      <c r="B28" s="28" t="s">
        <v>48</v>
      </c>
    </row>
  </sheetData>
  <mergeCells count="15">
    <mergeCell ref="L11:M11"/>
    <mergeCell ref="B11:C11"/>
    <mergeCell ref="D11:E11"/>
    <mergeCell ref="F11:G11"/>
    <mergeCell ref="H11:I11"/>
    <mergeCell ref="J11:K11"/>
    <mergeCell ref="AD11:AE11"/>
    <mergeCell ref="Z11:AA11"/>
    <mergeCell ref="AB11:AC11"/>
    <mergeCell ref="N11:O11"/>
    <mergeCell ref="P11:Q11"/>
    <mergeCell ref="R11:S11"/>
    <mergeCell ref="T11:U11"/>
    <mergeCell ref="V11:W11"/>
    <mergeCell ref="X11:Y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2"/>
  <sheetViews>
    <sheetView workbookViewId="0" topLeftCell="B8">
      <selection activeCell="E23" sqref="E23"/>
    </sheetView>
  </sheetViews>
  <sheetFormatPr defaultColWidth="9.140625" defaultRowHeight="15"/>
  <cols>
    <col min="1" max="1" width="47.28125" style="41" customWidth="1"/>
    <col min="2" max="5" width="9.28125" style="41" bestFit="1" customWidth="1"/>
    <col min="6" max="6" width="12.57421875" style="41" customWidth="1"/>
    <col min="7" max="10" width="9.28125" style="41" bestFit="1" customWidth="1"/>
    <col min="11" max="11" width="27.421875" style="41" customWidth="1"/>
    <col min="12" max="16384" width="9.140625" style="41" customWidth="1"/>
  </cols>
  <sheetData>
    <row r="1" ht="12"/>
    <row r="2" ht="12"/>
    <row r="3" spans="2:10" ht="12">
      <c r="B3" s="69" t="s">
        <v>120</v>
      </c>
      <c r="C3" s="69"/>
      <c r="D3" s="69"/>
      <c r="E3" s="69"/>
      <c r="F3" s="69"/>
      <c r="G3" s="69"/>
      <c r="H3" s="69"/>
      <c r="I3" s="69"/>
      <c r="J3" s="69"/>
    </row>
    <row r="4" spans="1:11" ht="13.5">
      <c r="A4" s="57" t="s">
        <v>126</v>
      </c>
      <c r="B4" s="48" t="s">
        <v>25</v>
      </c>
      <c r="C4" s="48" t="s">
        <v>27</v>
      </c>
      <c r="D4" s="48" t="s">
        <v>29</v>
      </c>
      <c r="E4" s="48" t="s">
        <v>30</v>
      </c>
      <c r="F4" s="57" t="s">
        <v>127</v>
      </c>
      <c r="G4" s="48" t="s">
        <v>36</v>
      </c>
      <c r="H4" s="48" t="s">
        <v>37</v>
      </c>
      <c r="I4" s="48" t="s">
        <v>39</v>
      </c>
      <c r="J4" s="48" t="s">
        <v>40</v>
      </c>
      <c r="K4" s="60" t="s">
        <v>106</v>
      </c>
    </row>
    <row r="5" spans="1:11" ht="12">
      <c r="A5" s="58" t="s">
        <v>58</v>
      </c>
      <c r="B5" s="43">
        <v>93.94</v>
      </c>
      <c r="C5" s="43">
        <v>6919.3</v>
      </c>
      <c r="D5" s="43">
        <v>338.63</v>
      </c>
      <c r="E5" s="43">
        <v>4534.8</v>
      </c>
      <c r="F5" s="43">
        <f>28.95</f>
        <v>28.95</v>
      </c>
      <c r="G5" s="43">
        <v>259.89</v>
      </c>
      <c r="H5" s="43">
        <v>423.11</v>
      </c>
      <c r="I5" s="43">
        <v>6310.43</v>
      </c>
      <c r="J5" s="43">
        <v>6437.3</v>
      </c>
      <c r="K5" s="43">
        <v>25346.350000000002</v>
      </c>
    </row>
    <row r="6" spans="1:11" ht="12">
      <c r="A6" s="59" t="s">
        <v>59</v>
      </c>
      <c r="B6" s="42">
        <v>15.71</v>
      </c>
      <c r="C6" s="42">
        <v>592.7</v>
      </c>
      <c r="D6" s="42">
        <v>176.96</v>
      </c>
      <c r="E6" s="42">
        <v>0</v>
      </c>
      <c r="F6" s="42">
        <f>2.6</f>
        <v>2.6</v>
      </c>
      <c r="G6" s="42">
        <v>24.77</v>
      </c>
      <c r="H6" s="42">
        <v>188.57</v>
      </c>
      <c r="I6" s="42">
        <v>3989.97</v>
      </c>
      <c r="J6" s="42">
        <v>829.2</v>
      </c>
      <c r="K6" s="42">
        <v>5820.48</v>
      </c>
    </row>
    <row r="7" spans="1:11" ht="12">
      <c r="A7" s="58" t="s">
        <v>60</v>
      </c>
      <c r="B7" s="43">
        <v>0</v>
      </c>
      <c r="C7" s="43">
        <v>19.3</v>
      </c>
      <c r="D7" s="43">
        <v>0</v>
      </c>
      <c r="E7" s="43">
        <v>0</v>
      </c>
      <c r="F7" s="43">
        <f>0</f>
        <v>0</v>
      </c>
      <c r="G7" s="43">
        <v>0</v>
      </c>
      <c r="H7" s="43">
        <v>0.13</v>
      </c>
      <c r="I7" s="43">
        <v>0</v>
      </c>
      <c r="J7" s="43">
        <v>85</v>
      </c>
      <c r="K7" s="43">
        <v>104.43</v>
      </c>
    </row>
    <row r="8" spans="1:11" ht="12">
      <c r="A8" s="59" t="s">
        <v>61</v>
      </c>
      <c r="B8" s="42">
        <v>48.19</v>
      </c>
      <c r="C8" s="42">
        <v>1633</v>
      </c>
      <c r="D8" s="42">
        <v>15.53</v>
      </c>
      <c r="E8" s="42">
        <v>0</v>
      </c>
      <c r="F8" s="42">
        <f>1.24</f>
        <v>1.24</v>
      </c>
      <c r="G8" s="42">
        <v>0.13</v>
      </c>
      <c r="H8" s="42">
        <v>8.41</v>
      </c>
      <c r="I8" s="42">
        <v>0</v>
      </c>
      <c r="J8" s="42">
        <v>1818.7</v>
      </c>
      <c r="K8" s="42">
        <v>3525.2000000000003</v>
      </c>
    </row>
    <row r="9" spans="1:11" ht="12">
      <c r="A9" s="58" t="s">
        <v>62</v>
      </c>
      <c r="B9" s="43">
        <v>0.53</v>
      </c>
      <c r="C9" s="43">
        <v>149.5</v>
      </c>
      <c r="D9" s="43">
        <v>131.83</v>
      </c>
      <c r="E9" s="43">
        <v>4206.8</v>
      </c>
      <c r="F9" s="43">
        <f>0.08+0.39</f>
        <v>0.47000000000000003</v>
      </c>
      <c r="G9" s="43">
        <v>156.58</v>
      </c>
      <c r="H9" s="43">
        <v>3.11</v>
      </c>
      <c r="I9" s="43">
        <v>0</v>
      </c>
      <c r="J9" s="43">
        <v>192</v>
      </c>
      <c r="K9" s="43">
        <v>4840.82</v>
      </c>
    </row>
    <row r="10" spans="1:11" ht="12">
      <c r="A10" s="59" t="s">
        <v>63</v>
      </c>
      <c r="B10" s="42">
        <v>22.39</v>
      </c>
      <c r="C10" s="42">
        <v>262.7</v>
      </c>
      <c r="D10" s="42">
        <v>0</v>
      </c>
      <c r="E10" s="42">
        <v>266</v>
      </c>
      <c r="F10" s="42">
        <f>0.28</f>
        <v>0.28</v>
      </c>
      <c r="G10" s="42">
        <v>62.67</v>
      </c>
      <c r="H10" s="42">
        <v>143.53</v>
      </c>
      <c r="I10" s="42">
        <v>0</v>
      </c>
      <c r="J10" s="42">
        <v>340</v>
      </c>
      <c r="K10" s="42">
        <v>1097.5699999999997</v>
      </c>
    </row>
    <row r="11" spans="1:11" ht="12">
      <c r="A11" s="58" t="s">
        <v>64</v>
      </c>
      <c r="B11" s="43">
        <v>0.06</v>
      </c>
      <c r="C11" s="43">
        <v>75.6</v>
      </c>
      <c r="D11" s="43">
        <v>0</v>
      </c>
      <c r="E11" s="43">
        <v>0</v>
      </c>
      <c r="F11" s="43">
        <f>0</f>
        <v>0</v>
      </c>
      <c r="G11" s="43">
        <v>0.4</v>
      </c>
      <c r="H11" s="43">
        <v>7.34</v>
      </c>
      <c r="I11" s="43">
        <v>0</v>
      </c>
      <c r="J11" s="43">
        <v>286</v>
      </c>
      <c r="K11" s="43">
        <v>369.4</v>
      </c>
    </row>
    <row r="12" spans="1:11" ht="12">
      <c r="A12" s="59" t="s">
        <v>65</v>
      </c>
      <c r="B12" s="42">
        <v>2.52</v>
      </c>
      <c r="C12" s="42">
        <v>624.6</v>
      </c>
      <c r="D12" s="42">
        <v>0.4</v>
      </c>
      <c r="E12" s="42">
        <v>0</v>
      </c>
      <c r="F12" s="42">
        <f>0.12</f>
        <v>0.12</v>
      </c>
      <c r="G12" s="42">
        <v>0.04</v>
      </c>
      <c r="H12" s="42">
        <v>24.18</v>
      </c>
      <c r="I12" s="42">
        <v>0</v>
      </c>
      <c r="J12" s="42">
        <v>93.6</v>
      </c>
      <c r="K12" s="42">
        <v>745.4599999999999</v>
      </c>
    </row>
    <row r="13" spans="1:11" ht="12">
      <c r="A13" s="58" t="s">
        <v>66</v>
      </c>
      <c r="B13" s="43">
        <v>2.76</v>
      </c>
      <c r="C13" s="43">
        <v>218.5</v>
      </c>
      <c r="D13" s="43">
        <v>0.16</v>
      </c>
      <c r="E13" s="43">
        <v>0</v>
      </c>
      <c r="F13" s="43">
        <f>0</f>
        <v>0</v>
      </c>
      <c r="G13" s="43">
        <v>0</v>
      </c>
      <c r="H13" s="43">
        <v>7.3</v>
      </c>
      <c r="I13" s="43">
        <v>0</v>
      </c>
      <c r="J13" s="43">
        <v>506.2</v>
      </c>
      <c r="K13" s="43">
        <v>734.92</v>
      </c>
    </row>
    <row r="14" spans="1:11" ht="12">
      <c r="A14" s="59" t="s">
        <v>67</v>
      </c>
      <c r="B14" s="42">
        <v>1.78</v>
      </c>
      <c r="C14" s="42">
        <v>1115.2</v>
      </c>
      <c r="D14" s="42">
        <v>13.73</v>
      </c>
      <c r="E14" s="42">
        <v>62</v>
      </c>
      <c r="F14" s="42">
        <f>0.05</f>
        <v>0.05</v>
      </c>
      <c r="G14" s="42">
        <v>12.93</v>
      </c>
      <c r="H14" s="42">
        <v>40.55</v>
      </c>
      <c r="I14" s="42">
        <v>0</v>
      </c>
      <c r="J14" s="42">
        <v>1359.8</v>
      </c>
      <c r="K14" s="42">
        <v>2606.04</v>
      </c>
    </row>
    <row r="15" spans="1:11" ht="12">
      <c r="A15" s="58" t="s">
        <v>68</v>
      </c>
      <c r="B15" s="43">
        <v>0</v>
      </c>
      <c r="C15" s="43">
        <v>2228.2</v>
      </c>
      <c r="D15" s="43">
        <v>0.01</v>
      </c>
      <c r="E15" s="43">
        <v>0</v>
      </c>
      <c r="F15" s="43">
        <f>24.58</f>
        <v>24.58</v>
      </c>
      <c r="G15" s="43">
        <v>2.37</v>
      </c>
      <c r="H15" s="43">
        <v>0.01</v>
      </c>
      <c r="I15" s="43">
        <v>2320.46</v>
      </c>
      <c r="J15" s="43">
        <v>926.8</v>
      </c>
      <c r="K15" s="43">
        <v>5502.43</v>
      </c>
    </row>
    <row r="16" spans="1:11" ht="12">
      <c r="A16" s="59" t="s">
        <v>69</v>
      </c>
      <c r="B16" s="42">
        <f>B6+B9</f>
        <v>16.240000000000002</v>
      </c>
      <c r="C16" s="42">
        <f aca="true" t="shared" si="0" ref="C16:J16">C6+C9</f>
        <v>742.2</v>
      </c>
      <c r="D16" s="42">
        <f t="shared" si="0"/>
        <v>308.79</v>
      </c>
      <c r="E16" s="42">
        <f t="shared" si="0"/>
        <v>4206.8</v>
      </c>
      <c r="F16" s="42">
        <f t="shared" si="0"/>
        <v>3.0700000000000003</v>
      </c>
      <c r="G16" s="42">
        <f t="shared" si="0"/>
        <v>181.35000000000002</v>
      </c>
      <c r="H16" s="42">
        <f t="shared" si="0"/>
        <v>191.68</v>
      </c>
      <c r="I16" s="42">
        <f t="shared" si="0"/>
        <v>3989.97</v>
      </c>
      <c r="J16" s="42">
        <f t="shared" si="0"/>
        <v>1021.2</v>
      </c>
      <c r="K16" s="42">
        <v>10661.300000000001</v>
      </c>
    </row>
    <row r="17" spans="1:11" ht="12">
      <c r="A17" s="58" t="s">
        <v>70</v>
      </c>
      <c r="B17" s="43">
        <f>B6+B8+B9+B14</f>
        <v>66.21</v>
      </c>
      <c r="C17" s="43">
        <f aca="true" t="shared" si="1" ref="C17:J17">C6+C8+C9+C14</f>
        <v>3490.3999999999996</v>
      </c>
      <c r="D17" s="43">
        <f t="shared" si="1"/>
        <v>338.05000000000007</v>
      </c>
      <c r="E17" s="43">
        <f t="shared" si="1"/>
        <v>4268.8</v>
      </c>
      <c r="F17" s="43">
        <f t="shared" si="1"/>
        <v>4.359999999999999</v>
      </c>
      <c r="G17" s="43">
        <f t="shared" si="1"/>
        <v>194.41000000000003</v>
      </c>
      <c r="H17" s="43">
        <f t="shared" si="1"/>
        <v>240.64</v>
      </c>
      <c r="I17" s="43">
        <f t="shared" si="1"/>
        <v>3989.97</v>
      </c>
      <c r="J17" s="43">
        <f t="shared" si="1"/>
        <v>4199.7</v>
      </c>
      <c r="K17" s="43">
        <v>16792.539999999997</v>
      </c>
    </row>
    <row r="18" ht="12"/>
    <row r="19" ht="12"/>
    <row r="20" ht="12"/>
    <row r="21" ht="12"/>
    <row r="22" spans="4:5" ht="12">
      <c r="D22" s="41" t="s">
        <v>71</v>
      </c>
      <c r="E22" s="41" t="s">
        <v>134</v>
      </c>
    </row>
    <row r="23" spans="4:5" ht="12">
      <c r="D23" s="41" t="s">
        <v>77</v>
      </c>
      <c r="E23" s="41" t="s">
        <v>76</v>
      </c>
    </row>
    <row r="24" ht="12">
      <c r="E24" s="41" t="s">
        <v>113</v>
      </c>
    </row>
    <row r="25" ht="12">
      <c r="E25" s="41" t="s">
        <v>107</v>
      </c>
    </row>
    <row r="26" ht="12"/>
    <row r="27" ht="12"/>
    <row r="28" ht="12"/>
    <row r="29" ht="12"/>
    <row r="30" ht="12"/>
    <row r="31" ht="12"/>
    <row r="32" ht="12">
      <c r="A32" s="41" t="s">
        <v>96</v>
      </c>
    </row>
  </sheetData>
  <mergeCells count="1">
    <mergeCell ref="B3: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2023-05-11T13:50:35Z</dcterms:modified>
  <cp:category/>
  <cp:version/>
  <cp:contentType/>
  <cp:contentStatus/>
</cp:coreProperties>
</file>