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6" yWindow="65426" windowWidth="19420" windowHeight="10420" activeTab="0"/>
  </bookViews>
  <sheets>
    <sheet name="Map 1" sheetId="17" r:id="rId1"/>
    <sheet name="Figure 1" sheetId="14" r:id="rId2"/>
    <sheet name="Figure 2" sheetId="23" r:id="rId3"/>
    <sheet name="Figure 3" sheetId="7" r:id="rId4"/>
    <sheet name="Figure 4" sheetId="18" r:id="rId5"/>
    <sheet name="Figure 5" sheetId="20" r:id="rId6"/>
  </sheets>
  <definedNames>
    <definedName name="_xlnm._FilterDatabase" localSheetId="3" hidden="1">'Figure 3'!$A$13:$AA$13</definedName>
    <definedName name="_xlnm._FilterDatabase" localSheetId="4" hidden="1">'Figure 4'!$A$13:$L$13</definedName>
    <definedName name="_xlnm._FilterDatabase" localSheetId="0" hidden="1">'Map 1'!$A$14:$AB$14</definedName>
  </definedNames>
  <calcPr calcId="191029"/>
  <extLst/>
</workbook>
</file>

<file path=xl/sharedStrings.xml><?xml version="1.0" encoding="utf-8"?>
<sst xmlns="http://schemas.openxmlformats.org/spreadsheetml/2006/main" count="996" uniqueCount="211">
  <si>
    <t xml:space="preserve">Dataset: </t>
  </si>
  <si>
    <t xml:space="preserve">Last updated: </t>
  </si>
  <si>
    <t>Time frequency</t>
  </si>
  <si>
    <t>Annual</t>
  </si>
  <si>
    <t>Age of the child</t>
  </si>
  <si>
    <t>Total</t>
  </si>
  <si>
    <t>Number of children</t>
  </si>
  <si>
    <t>Unit of measure</t>
  </si>
  <si>
    <t>TIME</t>
  </si>
  <si>
    <t>2022</t>
  </si>
  <si>
    <t>European Union - 27 countries (from 2020)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</si>
  <si>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</si>
  <si>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</si>
  <si>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</si>
  <si>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</si>
  <si>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</si>
  <si>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</si>
  <si>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</si>
  <si>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</si>
  <si>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</si>
  <si>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</si>
  <si>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</si>
  <si>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</si>
  <si>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</si>
  <si>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</si>
  <si>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</si>
  <si>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</si>
  <si>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</si>
  <si>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</si>
  <si>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</si>
  <si>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</si>
  <si>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</si>
  <si>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</si>
  <si>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</si>
  <si>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</si>
  <si>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</si>
  <si>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</si>
  <si>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</si>
  <si>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:</t>
  </si>
  <si>
    <t>Special value</t>
  </si>
  <si>
    <t>not available</t>
  </si>
  <si>
    <t>EU</t>
  </si>
  <si>
    <t>Germany</t>
  </si>
  <si>
    <t>Break in the data series in 2021.</t>
  </si>
  <si>
    <t>Thousand households</t>
  </si>
  <si>
    <t>Geopolitical entity (reporting)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</si>
  <si>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</si>
  <si>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</si>
  <si>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</si>
  <si>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</si>
  <si>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</si>
  <si>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</si>
  <si>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</si>
  <si>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</si>
  <si>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</si>
  <si>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Single adult - total</t>
  </si>
  <si>
    <t>Couple - total</t>
  </si>
  <si>
    <t>Other type of household - total</t>
  </si>
  <si>
    <t>(in millions)</t>
  </si>
  <si>
    <t>Source: Eurostat (online data code: lfst_hhnhtych)</t>
  </si>
  <si>
    <t>Single adult with children</t>
  </si>
  <si>
    <t>Single adult without children</t>
  </si>
  <si>
    <t>Couple with children</t>
  </si>
  <si>
    <t>Couple without children</t>
  </si>
  <si>
    <t>Other type of household with children</t>
  </si>
  <si>
    <t>Other type of household without children</t>
  </si>
  <si>
    <t>HHCOMP (Labels)</t>
  </si>
  <si>
    <t>Households with dependent children - total</t>
  </si>
  <si>
    <t>Households without dependent children - total</t>
  </si>
  <si>
    <t>Time</t>
  </si>
  <si>
    <t>Total (all households)</t>
  </si>
  <si>
    <t>No response</t>
  </si>
  <si>
    <t>N_CHILD (Labels)</t>
  </si>
  <si>
    <t>No children</t>
  </si>
  <si>
    <t>1 child</t>
  </si>
  <si>
    <t>2 children</t>
  </si>
  <si>
    <t>3 children or more</t>
  </si>
  <si>
    <t>Thousand persons</t>
  </si>
  <si>
    <t>Activity and employment status</t>
  </si>
  <si>
    <t>Population</t>
  </si>
  <si>
    <t>AGE (Labels)</t>
  </si>
  <si>
    <t>From 18 to 24 years</t>
  </si>
  <si>
    <t>From 25 to 54 years</t>
  </si>
  <si>
    <t>From 55 to 64 years</t>
  </si>
  <si>
    <t>SEX (Labels)</t>
  </si>
  <si>
    <t>Men</t>
  </si>
  <si>
    <t>Women</t>
  </si>
  <si>
    <t>Adult living in a couple - total</t>
  </si>
  <si>
    <t>Adult living in another type of household - total</t>
  </si>
  <si>
    <t>Total of adults</t>
  </si>
  <si>
    <t>Source: Eurostat (online data code: lfst_hhindws)</t>
  </si>
  <si>
    <t>Males</t>
  </si>
  <si>
    <t>Females</t>
  </si>
  <si>
    <t>Adult living in a couple with children</t>
  </si>
  <si>
    <t>Adult living in a couple without children</t>
  </si>
  <si>
    <t>Adult living in another type of household with children</t>
  </si>
  <si>
    <t>Adult living in another type of household without children</t>
  </si>
  <si>
    <t>(% of the total adult population by sex and age class)</t>
  </si>
  <si>
    <t>Households with 1 child were the prevalent - true or false</t>
  </si>
  <si>
    <t>TOTAL</t>
  </si>
  <si>
    <t>Households with 3+ child were the smallest - true or false</t>
  </si>
  <si>
    <t>2023</t>
  </si>
  <si>
    <t>Number of households by household composition, number of children and age of youngest child (1 000) [lfst_hhnhtych__custom_11086949]</t>
  </si>
  <si>
    <t>24/04/2024 23:00</t>
  </si>
  <si>
    <t>Households by type and presence of children, 2013-2023, EU</t>
  </si>
  <si>
    <t>CALCULATIONS FOR THE ARTICLE</t>
  </si>
  <si>
    <t>2013 vs 2023</t>
  </si>
  <si>
    <t>Top 3 numerous type of houshold in 2023:</t>
  </si>
  <si>
    <t>Data extracted on 26/04/2024 14:39:02 from [ESTAT]</t>
  </si>
  <si>
    <t>Number of persons by sex, age groups, household composition and working status (1 000) [lfst_hhindws__custom_11092276]</t>
  </si>
  <si>
    <t>Diff 2023-2013 (without children)</t>
  </si>
  <si>
    <t>Diff 2023-2013 (with children)</t>
  </si>
  <si>
    <t>Bosnia and Herzegovina</t>
  </si>
  <si>
    <t>Montenegro</t>
  </si>
  <si>
    <t>North Macedonia</t>
  </si>
  <si>
    <t>Serbia</t>
  </si>
  <si>
    <t>Türkiye</t>
  </si>
  <si>
    <t>Data extracted on 26/04/2024 16:01:39 from [ESTAT]</t>
  </si>
  <si>
    <t>Number of households by household composition, number of children and age of youngest child (1 000) [lfst_hhnhtych__custom_11094156]</t>
  </si>
  <si>
    <t>Households with children by number of children, 2023</t>
  </si>
  <si>
    <t>2023, France and Spain definition differs for all numbers of children.</t>
  </si>
  <si>
    <t>Data extracted on 29/04/2024 09:19:55 from [ESTAT]</t>
  </si>
  <si>
    <t>Number of households by household composition, number of children and age of youngest child (1 000) [lfst_hhnhtych__custom_11116324]</t>
  </si>
  <si>
    <t>With children</t>
  </si>
  <si>
    <t>without children</t>
  </si>
  <si>
    <t>Couple with children is the LARGEST</t>
  </si>
  <si>
    <t>Single adult without children is the LARGEST</t>
  </si>
  <si>
    <t>between 24 and 26</t>
  </si>
  <si>
    <t>between 26 and 28</t>
  </si>
  <si>
    <t>more than 28</t>
  </si>
  <si>
    <t>less than 22</t>
  </si>
  <si>
    <t>between 22 and 24</t>
  </si>
  <si>
    <t>SK</t>
  </si>
  <si>
    <t>IE</t>
  </si>
  <si>
    <t>CY</t>
  </si>
  <si>
    <t>RO</t>
  </si>
  <si>
    <t>CZ</t>
  </si>
  <si>
    <t>PT</t>
  </si>
  <si>
    <t>PL</t>
  </si>
  <si>
    <t>LU</t>
  </si>
  <si>
    <t>BE</t>
  </si>
  <si>
    <t>EL</t>
  </si>
  <si>
    <t>HR</t>
  </si>
  <si>
    <t>ES</t>
  </si>
  <si>
    <t>LV</t>
  </si>
  <si>
    <t>SI</t>
  </si>
  <si>
    <t>SE</t>
  </si>
  <si>
    <t>HU</t>
  </si>
  <si>
    <t>FR</t>
  </si>
  <si>
    <t>EE</t>
  </si>
  <si>
    <t>DK</t>
  </si>
  <si>
    <t>IT</t>
  </si>
  <si>
    <t>AT</t>
  </si>
  <si>
    <t>BG</t>
  </si>
  <si>
    <t>NL</t>
  </si>
  <si>
    <t>MT</t>
  </si>
  <si>
    <t>LT</t>
  </si>
  <si>
    <t>DE</t>
  </si>
  <si>
    <t>FI</t>
  </si>
  <si>
    <t>NO</t>
  </si>
  <si>
    <t>BA</t>
  </si>
  <si>
    <t>ME</t>
  </si>
  <si>
    <t>MK</t>
  </si>
  <si>
    <t>RS</t>
  </si>
  <si>
    <t>TR</t>
  </si>
  <si>
    <t>AL</t>
  </si>
  <si>
    <t>MD</t>
  </si>
  <si>
    <t>UA</t>
  </si>
  <si>
    <t>LI</t>
  </si>
  <si>
    <t>GE</t>
  </si>
  <si>
    <t>Albania</t>
  </si>
  <si>
    <t>Moldova</t>
  </si>
  <si>
    <t>Ukraine</t>
  </si>
  <si>
    <t>Georgia</t>
  </si>
  <si>
    <t>Liechtenstein</t>
  </si>
  <si>
    <t>HHWKSTAT (Labels)</t>
  </si>
  <si>
    <t>All adults working full time</t>
  </si>
  <si>
    <t>At least one adult working part time, all other adults (if any) working full time</t>
  </si>
  <si>
    <t>At least one adult working and one adult not working</t>
  </si>
  <si>
    <t>All adults not working (excluding households composed solely of students or solely inactive aged 65 and over)</t>
  </si>
  <si>
    <t>Data extracted on 29/04/2024 12:21:24 from [ESTAT]</t>
  </si>
  <si>
    <t>Number of households by household composition, number of children and working status within households (1 000) [lfst_hhnhwhtc__custom_11122090]</t>
  </si>
  <si>
    <t>Household composition</t>
  </si>
  <si>
    <t>No adult working</t>
  </si>
  <si>
    <t>(% of total households excluding those composed solely of people outside the labour force aged 65+ or students)</t>
  </si>
  <si>
    <t>Households by working status and country, 2023</t>
  </si>
  <si>
    <t>Source: Eurostat (online data code: lfst_hhnhwhtc)</t>
  </si>
  <si>
    <t>INDIC_EM (Labels)</t>
  </si>
  <si>
    <t>Children aged 0-17 living in jobless households: share of persons aged 0-17 who are living in households where no-one is working</t>
  </si>
  <si>
    <t>People aged 18-59 living in jobless households: share of persons aged 18-59 who are living in households where no-one works</t>
  </si>
  <si>
    <t>Percentage</t>
  </si>
  <si>
    <t>Source: Eurostat (online data code: lfsi_jhh_a)</t>
  </si>
  <si>
    <t>Data extracted on 29/04/2024 14:43:26 from [ESTAT]</t>
  </si>
  <si>
    <t>Population in jobless households [lfsi_jhh_a__custom_11126107]</t>
  </si>
  <si>
    <t>Share of people living in jobless households, 2013 – 2023, EU</t>
  </si>
  <si>
    <t>Children aged 0-17 living in jobless households</t>
  </si>
  <si>
    <t>People aged 18-59 living in jobless households</t>
  </si>
  <si>
    <t>2023, Croatia break in the data series for all numbers of children.</t>
  </si>
  <si>
    <t>(% of total households with dependet children)</t>
  </si>
  <si>
    <t>2013 and 2023 data for men single adults with children aged 18-24, with low reliability.</t>
  </si>
  <si>
    <r>
      <rPr>
        <sz val="10"/>
        <color rgb="FF000000"/>
        <rFont val="Arial"/>
        <family val="2"/>
      </rPr>
      <t>B</t>
    </r>
    <r>
      <rPr>
        <sz val="10"/>
        <color indexed="8"/>
        <rFont val="Arial"/>
        <family val="2"/>
      </rPr>
      <t>reak in the data series in 2021 due to the implementation of Regulation (EU) 2019/1700.</t>
    </r>
  </si>
  <si>
    <t>Share of Women's single adult population by age and presence of children, 2013 and 2023, EU</t>
  </si>
  <si>
    <t>Share of Men's single adult population by age and presence of children, 2013 and 2023, EU</t>
  </si>
  <si>
    <t>HR break in time series for all housold compositions.</t>
  </si>
  <si>
    <t>ES and FR definition differs for all housold compositions.</t>
  </si>
  <si>
    <t>Croatia, break in the data series for every working status within households.</t>
  </si>
  <si>
    <t>France and Spain, definition differs for every working status within households.</t>
  </si>
  <si>
    <t>Note: Jobless households are households in which no member is in employment, i. e. all members are either unemployed or outside the labour force.</t>
  </si>
  <si>
    <t>Without children</t>
  </si>
  <si>
    <t>Man</t>
  </si>
  <si>
    <t>(in % of the total population of respective age group)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</si>
</sst>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##########"/>
    <numFmt numFmtId="165" formatCode="#,##0.0"/>
    <numFmt numFmtId="166" formatCode="0.0"/>
    <numFmt numFmtId="167" formatCode="#,##0.0_i"/>
    <numFmt numFmtId="168" formatCode="#,##0.0000000000"/>
    <numFmt numFmtId="169" formatCode="#,##0.000000000000000"/>
  </numFmts>
  <fonts count="1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333333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2F6E1"/>
        <bgColor indexed="64"/>
      </patternFill>
    </fill>
    <fill>
      <patternFill patternType="solid">
        <fgColor theme="6" tint="0.7999799847602844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rgb="FFB0B0B0"/>
      </left>
      <right/>
      <top style="hair">
        <color rgb="FFC0C0C0"/>
      </top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thin">
        <color rgb="FFB0B0B0"/>
      </left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thin">
        <color rgb="FFB0B0B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thin">
        <color rgb="FFB0B0B0"/>
      </left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hair">
        <color rgb="FFC0C0C0"/>
      </top>
      <bottom/>
    </border>
    <border>
      <left style="thin">
        <color rgb="FFB0B0B0"/>
      </left>
      <right/>
      <top style="thin">
        <color rgb="FFB0B0B0"/>
      </top>
      <bottom/>
    </border>
    <border>
      <left style="thin">
        <color rgb="FFB0B0B0"/>
      </left>
      <right/>
      <top style="hair">
        <color rgb="FFC0C0C0"/>
      </top>
      <bottom/>
    </border>
    <border>
      <left style="thin">
        <color rgb="FFB0B0B0"/>
      </left>
      <right/>
      <top style="thin">
        <color rgb="FF000000"/>
      </top>
      <bottom style="thin">
        <color rgb="FFB0B0B0"/>
      </bottom>
    </border>
    <border>
      <left style="thin">
        <color rgb="FFB0B0B0"/>
      </left>
      <right style="thin">
        <color rgb="FFB0B0B0"/>
      </right>
      <top/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/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thin">
        <color rgb="FFB0B0B0"/>
      </left>
      <right/>
      <top style="thin">
        <color rgb="FFB0B0B0"/>
      </top>
      <bottom style="thin">
        <color rgb="FF000000"/>
      </bottom>
    </border>
    <border>
      <left style="thin">
        <color rgb="FFB0B0B0"/>
      </left>
      <right style="hair">
        <color rgb="FFA6A6A6"/>
      </right>
      <top style="thin">
        <color rgb="FFB0B0B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rgb="FFB0B0B0"/>
      </left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thin">
        <color rgb="FFB0B0B0"/>
      </left>
      <right/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 style="thin">
        <color indexed="22"/>
      </left>
      <right/>
      <top style="thin">
        <color indexed="22"/>
      </top>
      <bottom style="thin">
        <color indexed="8"/>
      </bottom>
    </border>
    <border>
      <left style="thin">
        <color indexed="22"/>
      </left>
      <right/>
      <top style="hair">
        <color indexed="22"/>
      </top>
      <bottom style="thin">
        <color indexed="8"/>
      </bottom>
    </border>
    <border>
      <left style="thin">
        <color rgb="FFB0B0B0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thin">
        <color rgb="FFB0B0B0"/>
      </right>
      <top/>
      <bottom/>
    </border>
    <border>
      <left/>
      <right style="hair">
        <color rgb="FFA6A6A6"/>
      </right>
      <top style="thin">
        <color rgb="FF000000"/>
      </top>
      <bottom/>
    </border>
    <border>
      <left style="thin">
        <color indexed="22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22"/>
      </right>
      <top style="thin">
        <color indexed="8"/>
      </top>
      <bottom/>
    </border>
    <border>
      <left style="thin">
        <color indexed="22"/>
      </left>
      <right/>
      <top style="thin">
        <color indexed="8"/>
      </top>
      <bottom style="hair">
        <color indexed="22"/>
      </bottom>
    </border>
    <border>
      <left/>
      <right/>
      <top style="thin">
        <color indexed="8"/>
      </top>
      <bottom style="hair">
        <color indexed="22"/>
      </bottom>
    </border>
    <border>
      <left/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thin">
        <color rgb="FFB0B0B0"/>
      </left>
      <right style="thin">
        <color rgb="FFB0B0B0"/>
      </right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 style="thin">
        <color rgb="FF000000"/>
      </bottom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 style="thin">
        <color indexed="8"/>
      </top>
      <bottom style="thin">
        <color theme="0" tint="-0.1499900072813034"/>
      </bottom>
    </border>
    <border>
      <left/>
      <right/>
      <top style="thin">
        <color indexed="8"/>
      </top>
      <bottom style="thin">
        <color theme="0" tint="-0.1499900072813034"/>
      </bottom>
    </border>
    <border>
      <left/>
      <right style="thin">
        <color indexed="22"/>
      </right>
      <top style="thin">
        <color indexed="8"/>
      </top>
      <bottom style="thin">
        <color theme="0" tint="-0.1499900072813034"/>
      </bottom>
    </border>
    <border>
      <left style="thin">
        <color indexed="22"/>
      </left>
      <right/>
      <top/>
      <bottom style="hair">
        <color indexed="22"/>
      </bottom>
    </border>
    <border>
      <left/>
      <right style="thin">
        <color indexed="22"/>
      </right>
      <top/>
      <bottom style="hair">
        <color indexed="22"/>
      </bottom>
    </border>
    <border>
      <left/>
      <right/>
      <top/>
      <bottom style="hair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7" fontId="2" fillId="0" borderId="0" applyFill="0" applyBorder="0" applyProtection="0">
      <alignment horizontal="right"/>
    </xf>
    <xf numFmtId="0" fontId="7" fillId="0" borderId="0" applyNumberFormat="0" applyFill="0" applyBorder="0" applyAlignment="0" applyProtection="0"/>
  </cellStyleXfs>
  <cellXfs count="30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1" fillId="0" borderId="0" xfId="20" applyFont="1" applyAlignment="1">
      <alignment horizontal="left" vertical="center"/>
      <protection/>
    </xf>
    <xf numFmtId="0" fontId="2" fillId="0" borderId="0" xfId="20" applyFont="1">
      <alignment/>
      <protection/>
    </xf>
    <xf numFmtId="0" fontId="3" fillId="0" borderId="0" xfId="20" applyFont="1" applyAlignment="1">
      <alignment horizontal="left" vertical="center"/>
      <protection/>
    </xf>
    <xf numFmtId="0" fontId="2" fillId="0" borderId="0" xfId="20" applyFont="1" applyAlignment="1">
      <alignment vertical="center"/>
      <protection/>
    </xf>
    <xf numFmtId="166" fontId="2" fillId="0" borderId="0" xfId="20" applyNumberFormat="1" applyFont="1" applyAlignment="1">
      <alignment horizontal="center"/>
      <protection/>
    </xf>
    <xf numFmtId="0" fontId="2" fillId="0" borderId="0" xfId="20" applyFont="1" applyAlignment="1">
      <alignment wrapText="1"/>
      <protection/>
    </xf>
    <xf numFmtId="0" fontId="2" fillId="0" borderId="1" xfId="0" applyFont="1" applyBorder="1"/>
    <xf numFmtId="166" fontId="2" fillId="0" borderId="2" xfId="20" applyNumberFormat="1" applyFont="1" applyBorder="1">
      <alignment/>
      <protection/>
    </xf>
    <xf numFmtId="0" fontId="2" fillId="0" borderId="3" xfId="20" applyFont="1" applyBorder="1">
      <alignment/>
      <protection/>
    </xf>
    <xf numFmtId="166" fontId="2" fillId="0" borderId="4" xfId="20" applyNumberFormat="1" applyFont="1" applyBorder="1">
      <alignment/>
      <protection/>
    </xf>
    <xf numFmtId="166" fontId="2" fillId="0" borderId="5" xfId="20" applyNumberFormat="1" applyFont="1" applyBorder="1">
      <alignment/>
      <protection/>
    </xf>
    <xf numFmtId="166" fontId="2" fillId="0" borderId="6" xfId="20" applyNumberFormat="1" applyFont="1" applyBorder="1">
      <alignment/>
      <protection/>
    </xf>
    <xf numFmtId="0" fontId="3" fillId="0" borderId="7" xfId="20" applyFont="1" applyFill="1" applyBorder="1" applyAlignment="1">
      <alignment horizontal="left" vertical="center"/>
      <protection/>
    </xf>
    <xf numFmtId="0" fontId="3" fillId="0" borderId="8" xfId="20" applyFont="1" applyFill="1" applyBorder="1" applyAlignment="1">
      <alignment horizontal="left" vertical="center"/>
      <protection/>
    </xf>
    <xf numFmtId="166" fontId="2" fillId="0" borderId="9" xfId="20" applyNumberFormat="1" applyFont="1" applyBorder="1">
      <alignment/>
      <protection/>
    </xf>
    <xf numFmtId="0" fontId="3" fillId="0" borderId="10" xfId="20" applyFont="1" applyFill="1" applyBorder="1" applyAlignment="1">
      <alignment horizontal="left" vertical="center"/>
      <protection/>
    </xf>
    <xf numFmtId="164" fontId="1" fillId="0" borderId="11" xfId="20" applyNumberFormat="1" applyFont="1" applyBorder="1" applyAlignment="1">
      <alignment horizontal="right" vertical="center" shrinkToFit="1"/>
      <protection/>
    </xf>
    <xf numFmtId="165" fontId="1" fillId="2" borderId="4" xfId="20" applyNumberFormat="1" applyFont="1" applyFill="1" applyBorder="1" applyAlignment="1">
      <alignment horizontal="right" vertical="center" shrinkToFit="1"/>
      <protection/>
    </xf>
    <xf numFmtId="164" fontId="1" fillId="0" borderId="5" xfId="20" applyNumberFormat="1" applyFont="1" applyBorder="1" applyAlignment="1">
      <alignment horizontal="right" vertical="center" shrinkToFit="1"/>
      <protection/>
    </xf>
    <xf numFmtId="164" fontId="1" fillId="2" borderId="4" xfId="20" applyNumberFormat="1" applyFont="1" applyFill="1" applyBorder="1" applyAlignment="1">
      <alignment horizontal="right" vertical="center" shrinkToFit="1"/>
      <protection/>
    </xf>
    <xf numFmtId="164" fontId="1" fillId="0" borderId="4" xfId="20" applyNumberFormat="1" applyFont="1" applyBorder="1" applyAlignment="1">
      <alignment horizontal="right" vertical="center" shrinkToFit="1"/>
      <protection/>
    </xf>
    <xf numFmtId="164" fontId="1" fillId="2" borderId="5" xfId="20" applyNumberFormat="1" applyFont="1" applyFill="1" applyBorder="1" applyAlignment="1">
      <alignment horizontal="right" vertical="center" shrinkToFit="1"/>
      <protection/>
    </xf>
    <xf numFmtId="165" fontId="1" fillId="0" borderId="11" xfId="20" applyNumberFormat="1" applyFont="1" applyBorder="1" applyAlignment="1">
      <alignment horizontal="right" vertical="center" shrinkToFit="1"/>
      <protection/>
    </xf>
    <xf numFmtId="165" fontId="1" fillId="0" borderId="4" xfId="20" applyNumberFormat="1" applyFont="1" applyBorder="1" applyAlignment="1">
      <alignment horizontal="right" vertical="center" shrinkToFit="1"/>
      <protection/>
    </xf>
    <xf numFmtId="0" fontId="2" fillId="0" borderId="0" xfId="20" applyFont="1" applyBorder="1">
      <alignment/>
      <protection/>
    </xf>
    <xf numFmtId="166" fontId="2" fillId="0" borderId="11" xfId="20" applyNumberFormat="1" applyFont="1" applyBorder="1">
      <alignment/>
      <protection/>
    </xf>
    <xf numFmtId="0" fontId="2" fillId="0" borderId="12" xfId="20" applyFont="1" applyBorder="1">
      <alignment/>
      <protection/>
    </xf>
    <xf numFmtId="166" fontId="2" fillId="0" borderId="0" xfId="20" applyNumberFormat="1" applyFont="1" applyBorder="1">
      <alignment/>
      <protection/>
    </xf>
    <xf numFmtId="0" fontId="3" fillId="3" borderId="13" xfId="20" applyFont="1" applyFill="1" applyBorder="1" applyAlignment="1">
      <alignment horizontal="left" vertical="center"/>
      <protection/>
    </xf>
    <xf numFmtId="164" fontId="1" fillId="4" borderId="14" xfId="20" applyNumberFormat="1" applyFont="1" applyFill="1" applyBorder="1" applyAlignment="1">
      <alignment horizontal="right" vertical="center" shrinkToFit="1"/>
      <protection/>
    </xf>
    <xf numFmtId="3" fontId="1" fillId="2" borderId="4" xfId="20" applyNumberFormat="1" applyFont="1" applyFill="1" applyBorder="1" applyAlignment="1">
      <alignment horizontal="right" vertical="center" shrinkToFit="1"/>
      <protection/>
    </xf>
    <xf numFmtId="3" fontId="1" fillId="0" borderId="4" xfId="20" applyNumberFormat="1" applyFont="1" applyBorder="1" applyAlignment="1">
      <alignment horizontal="right" vertical="center" shrinkToFit="1"/>
      <protection/>
    </xf>
    <xf numFmtId="3" fontId="1" fillId="2" borderId="5" xfId="20" applyNumberFormat="1" applyFont="1" applyFill="1" applyBorder="1" applyAlignment="1">
      <alignment horizontal="right" vertical="center" shrinkToFit="1"/>
      <protection/>
    </xf>
    <xf numFmtId="3" fontId="1" fillId="0" borderId="6" xfId="20" applyNumberFormat="1" applyFont="1" applyBorder="1" applyAlignment="1">
      <alignment horizontal="right" vertical="center" shrinkToFit="1"/>
      <protection/>
    </xf>
    <xf numFmtId="166" fontId="2" fillId="4" borderId="14" xfId="20" applyNumberFormat="1" applyFont="1" applyFill="1" applyBorder="1">
      <alignment/>
      <protection/>
    </xf>
    <xf numFmtId="166" fontId="4" fillId="4" borderId="14" xfId="20" applyNumberFormat="1" applyFont="1" applyFill="1" applyBorder="1">
      <alignment/>
      <protection/>
    </xf>
    <xf numFmtId="0" fontId="2" fillId="0" borderId="11" xfId="20" applyFont="1" applyBorder="1">
      <alignment/>
      <protection/>
    </xf>
    <xf numFmtId="0" fontId="2" fillId="0" borderId="9" xfId="20" applyFont="1" applyBorder="1">
      <alignment/>
      <protection/>
    </xf>
    <xf numFmtId="0" fontId="2" fillId="4" borderId="14" xfId="20" applyFont="1" applyFill="1" applyBorder="1">
      <alignment/>
      <protection/>
    </xf>
    <xf numFmtId="0" fontId="2" fillId="0" borderId="4" xfId="20" applyFont="1" applyBorder="1">
      <alignment/>
      <protection/>
    </xf>
    <xf numFmtId="0" fontId="2" fillId="0" borderId="5" xfId="20" applyFont="1" applyBorder="1">
      <alignment/>
      <protection/>
    </xf>
    <xf numFmtId="0" fontId="2" fillId="0" borderId="6" xfId="20" applyFont="1" applyBorder="1">
      <alignment/>
      <protection/>
    </xf>
    <xf numFmtId="3" fontId="1" fillId="4" borderId="15" xfId="20" applyNumberFormat="1" applyFont="1" applyFill="1" applyBorder="1" applyAlignment="1">
      <alignment horizontal="right" vertical="center" shrinkToFit="1"/>
      <protection/>
    </xf>
    <xf numFmtId="165" fontId="1" fillId="4" borderId="14" xfId="20" applyNumberFormat="1" applyFont="1" applyFill="1" applyBorder="1" applyAlignment="1">
      <alignment horizontal="right" vertical="center" shrinkToFit="1"/>
      <protection/>
    </xf>
    <xf numFmtId="3" fontId="1" fillId="4" borderId="14" xfId="20" applyNumberFormat="1" applyFont="1" applyFill="1" applyBorder="1" applyAlignment="1">
      <alignment horizontal="right" vertical="center" shrinkToFit="1"/>
      <protection/>
    </xf>
    <xf numFmtId="3" fontId="1" fillId="0" borderId="11" xfId="20" applyNumberFormat="1" applyFont="1" applyBorder="1" applyAlignment="1">
      <alignment horizontal="right" vertical="center" shrinkToFit="1"/>
      <protection/>
    </xf>
    <xf numFmtId="164" fontId="1" fillId="2" borderId="16" xfId="20" applyNumberFormat="1" applyFont="1" applyFill="1" applyBorder="1" applyAlignment="1">
      <alignment horizontal="right" vertical="center" shrinkToFit="1"/>
      <protection/>
    </xf>
    <xf numFmtId="3" fontId="1" fillId="2" borderId="16" xfId="20" applyNumberFormat="1" applyFont="1" applyFill="1" applyBorder="1" applyAlignment="1">
      <alignment horizontal="right" vertical="center" shrinkToFit="1"/>
      <protection/>
    </xf>
    <xf numFmtId="0" fontId="2" fillId="0" borderId="16" xfId="20" applyFont="1" applyBorder="1">
      <alignment/>
      <protection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20" applyFont="1" applyFill="1" applyBorder="1" applyAlignment="1">
      <alignment horizontal="center" vertical="center"/>
      <protection/>
    </xf>
    <xf numFmtId="0" fontId="3" fillId="5" borderId="18" xfId="20" applyFont="1" applyFill="1" applyBorder="1" applyAlignment="1">
      <alignment horizontal="center" vertical="center" wrapText="1"/>
      <protection/>
    </xf>
    <xf numFmtId="0" fontId="3" fillId="5" borderId="17" xfId="20" applyFont="1" applyFill="1" applyBorder="1" applyAlignment="1">
      <alignment horizontal="center" vertical="center" wrapText="1"/>
      <protection/>
    </xf>
    <xf numFmtId="0" fontId="3" fillId="5" borderId="20" xfId="20" applyFont="1" applyFill="1" applyBorder="1" applyAlignment="1">
      <alignment horizontal="center" vertical="center" wrapText="1"/>
      <protection/>
    </xf>
    <xf numFmtId="0" fontId="3" fillId="5" borderId="21" xfId="20" applyFont="1" applyFill="1" applyBorder="1" applyAlignment="1">
      <alignment horizontal="center" vertical="center" wrapText="1"/>
      <protection/>
    </xf>
    <xf numFmtId="0" fontId="3" fillId="5" borderId="22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wrapText="1"/>
      <protection/>
    </xf>
    <xf numFmtId="0" fontId="5" fillId="0" borderId="0" xfId="0" applyFont="1" applyAlignment="1">
      <alignment wrapText="1"/>
    </xf>
    <xf numFmtId="0" fontId="3" fillId="5" borderId="23" xfId="20" applyFont="1" applyFill="1" applyBorder="1" applyAlignment="1">
      <alignment horizontal="center" vertical="center" wrapText="1"/>
      <protection/>
    </xf>
    <xf numFmtId="166" fontId="1" fillId="0" borderId="0" xfId="20" applyNumberFormat="1" applyFont="1" applyAlignment="1">
      <alignment wrapText="1"/>
      <protection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 shrinkToFit="1"/>
    </xf>
    <xf numFmtId="164" fontId="1" fillId="0" borderId="16" xfId="0" applyNumberFormat="1" applyFont="1" applyBorder="1" applyAlignment="1">
      <alignment horizontal="right" vertical="center" shrinkToFit="1"/>
    </xf>
    <xf numFmtId="164" fontId="1" fillId="2" borderId="4" xfId="0" applyNumberFormat="1" applyFont="1" applyFill="1" applyBorder="1" applyAlignment="1">
      <alignment horizontal="right" vertical="center" shrinkToFit="1"/>
    </xf>
    <xf numFmtId="164" fontId="1" fillId="0" borderId="4" xfId="0" applyNumberFormat="1" applyFont="1" applyBorder="1" applyAlignment="1">
      <alignment horizontal="right" vertical="center" shrinkToFit="1"/>
    </xf>
    <xf numFmtId="165" fontId="1" fillId="0" borderId="4" xfId="0" applyNumberFormat="1" applyFont="1" applyBorder="1" applyAlignment="1">
      <alignment horizontal="right" vertical="center" shrinkToFit="1"/>
    </xf>
    <xf numFmtId="164" fontId="1" fillId="0" borderId="6" xfId="0" applyNumberFormat="1" applyFont="1" applyBorder="1" applyAlignment="1">
      <alignment horizontal="right" vertical="center" shrinkToFit="1"/>
    </xf>
    <xf numFmtId="165" fontId="1" fillId="2" borderId="4" xfId="0" applyNumberFormat="1" applyFont="1" applyFill="1" applyBorder="1" applyAlignment="1">
      <alignment horizontal="right" vertical="center" shrinkToFit="1"/>
    </xf>
    <xf numFmtId="164" fontId="3" fillId="2" borderId="12" xfId="0" applyNumberFormat="1" applyFont="1" applyFill="1" applyBorder="1" applyAlignment="1">
      <alignment horizontal="left" vertical="center" shrinkToFit="1"/>
    </xf>
    <xf numFmtId="164" fontId="1" fillId="2" borderId="11" xfId="0" applyNumberFormat="1" applyFont="1" applyFill="1" applyBorder="1" applyAlignment="1">
      <alignment horizontal="right" vertical="center" shrinkToFit="1"/>
    </xf>
    <xf numFmtId="164" fontId="3" fillId="0" borderId="15" xfId="0" applyNumberFormat="1" applyFont="1" applyBorder="1" applyAlignment="1">
      <alignment horizontal="left" vertical="center" shrinkToFit="1"/>
    </xf>
    <xf numFmtId="164" fontId="1" fillId="0" borderId="14" xfId="0" applyNumberFormat="1" applyFont="1" applyBorder="1" applyAlignment="1">
      <alignment horizontal="right" vertical="center" shrinkToFit="1"/>
    </xf>
    <xf numFmtId="165" fontId="1" fillId="0" borderId="14" xfId="0" applyNumberFormat="1" applyFont="1" applyBorder="1" applyAlignment="1">
      <alignment horizontal="right" vertical="center" shrinkToFit="1"/>
    </xf>
    <xf numFmtId="164" fontId="3" fillId="2" borderId="0" xfId="0" applyNumberFormat="1" applyFont="1" applyFill="1" applyBorder="1" applyAlignment="1">
      <alignment horizontal="left" vertical="center" shrinkToFit="1"/>
    </xf>
    <xf numFmtId="164" fontId="1" fillId="2" borderId="9" xfId="0" applyNumberFormat="1" applyFont="1" applyFill="1" applyBorder="1" applyAlignment="1">
      <alignment horizontal="right" vertical="center" shrinkToFit="1"/>
    </xf>
    <xf numFmtId="165" fontId="1" fillId="2" borderId="9" xfId="0" applyNumberFormat="1" applyFont="1" applyFill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left" vertical="center" shrinkToFit="1"/>
    </xf>
    <xf numFmtId="164" fontId="1" fillId="0" borderId="5" xfId="0" applyNumberFormat="1" applyFont="1" applyBorder="1" applyAlignment="1">
      <alignment horizontal="right" vertical="center" shrinkToFit="1"/>
    </xf>
    <xf numFmtId="165" fontId="1" fillId="0" borderId="5" xfId="0" applyNumberFormat="1" applyFont="1" applyBorder="1" applyAlignment="1">
      <alignment horizontal="right" vertical="center" shrinkToFit="1"/>
    </xf>
    <xf numFmtId="164" fontId="1" fillId="0" borderId="11" xfId="0" applyNumberFormat="1" applyFont="1" applyBorder="1" applyAlignment="1">
      <alignment horizontal="right" vertical="center" shrinkToFit="1"/>
    </xf>
    <xf numFmtId="164" fontId="3" fillId="2" borderId="15" xfId="0" applyNumberFormat="1" applyFont="1" applyFill="1" applyBorder="1" applyAlignment="1">
      <alignment horizontal="left" vertical="center" shrinkToFit="1"/>
    </xf>
    <xf numFmtId="164" fontId="1" fillId="2" borderId="14" xfId="0" applyNumberFormat="1" applyFont="1" applyFill="1" applyBorder="1" applyAlignment="1">
      <alignment horizontal="right" vertical="center" shrinkToFit="1"/>
    </xf>
    <xf numFmtId="165" fontId="1" fillId="2" borderId="14" xfId="0" applyNumberFormat="1" applyFont="1" applyFill="1" applyBorder="1" applyAlignment="1">
      <alignment horizontal="right" vertical="center" shrinkToFit="1"/>
    </xf>
    <xf numFmtId="165" fontId="3" fillId="0" borderId="0" xfId="0" applyNumberFormat="1" applyFont="1" applyBorder="1" applyAlignment="1">
      <alignment horizontal="left" vertical="center" shrinkToFit="1"/>
    </xf>
    <xf numFmtId="165" fontId="1" fillId="0" borderId="9" xfId="0" applyNumberFormat="1" applyFont="1" applyBorder="1" applyAlignment="1">
      <alignment horizontal="right" vertical="center" shrinkToFit="1"/>
    </xf>
    <xf numFmtId="164" fontId="1" fillId="0" borderId="9" xfId="0" applyNumberFormat="1" applyFont="1" applyBorder="1" applyAlignment="1">
      <alignment horizontal="right" vertical="center" shrinkToFit="1"/>
    </xf>
    <xf numFmtId="164" fontId="3" fillId="2" borderId="3" xfId="0" applyNumberFormat="1" applyFont="1" applyFill="1" applyBorder="1" applyAlignment="1">
      <alignment horizontal="left" vertical="center" shrinkToFit="1"/>
    </xf>
    <xf numFmtId="164" fontId="3" fillId="2" borderId="2" xfId="0" applyNumberFormat="1" applyFont="1" applyFill="1" applyBorder="1" applyAlignment="1">
      <alignment horizontal="left" vertical="center" shrinkToFit="1"/>
    </xf>
    <xf numFmtId="164" fontId="1" fillId="2" borderId="5" xfId="0" applyNumberFormat="1" applyFont="1" applyFill="1" applyBorder="1" applyAlignment="1">
      <alignment horizontal="right" vertical="center" shrinkToFit="1"/>
    </xf>
    <xf numFmtId="166" fontId="1" fillId="0" borderId="14" xfId="0" applyNumberFormat="1" applyFont="1" applyBorder="1" applyAlignment="1">
      <alignment horizontal="right" vertical="center" shrinkToFit="1"/>
    </xf>
    <xf numFmtId="166" fontId="1" fillId="0" borderId="9" xfId="0" applyNumberFormat="1" applyFont="1" applyBorder="1" applyAlignment="1">
      <alignment horizontal="right" vertical="center" shrinkToFit="1"/>
    </xf>
    <xf numFmtId="166" fontId="1" fillId="0" borderId="28" xfId="0" applyNumberFormat="1" applyFont="1" applyBorder="1" applyAlignment="1">
      <alignment horizontal="right" vertical="center" shrinkToFit="1"/>
    </xf>
    <xf numFmtId="166" fontId="1" fillId="0" borderId="29" xfId="0" applyNumberFormat="1" applyFont="1" applyBorder="1" applyAlignment="1">
      <alignment horizontal="right" vertical="center" shrinkToFit="1"/>
    </xf>
    <xf numFmtId="166" fontId="1" fillId="0" borderId="30" xfId="0" applyNumberFormat="1" applyFont="1" applyBorder="1" applyAlignment="1">
      <alignment horizontal="right" vertical="center" shrinkToFit="1"/>
    </xf>
    <xf numFmtId="166" fontId="2" fillId="0" borderId="11" xfId="0" applyNumberFormat="1" applyFont="1" applyBorder="1"/>
    <xf numFmtId="166" fontId="2" fillId="0" borderId="4" xfId="0" applyNumberFormat="1" applyFont="1" applyBorder="1"/>
    <xf numFmtId="0" fontId="4" fillId="5" borderId="15" xfId="0" applyFont="1" applyFill="1" applyBorder="1" applyAlignment="1">
      <alignment horizontal="center" vertical="center"/>
    </xf>
    <xf numFmtId="166" fontId="2" fillId="0" borderId="28" xfId="0" applyNumberFormat="1" applyFont="1" applyBorder="1"/>
    <xf numFmtId="166" fontId="2" fillId="0" borderId="9" xfId="0" applyNumberFormat="1" applyFont="1" applyBorder="1"/>
    <xf numFmtId="166" fontId="2" fillId="0" borderId="31" xfId="0" applyNumberFormat="1" applyFont="1" applyBorder="1"/>
    <xf numFmtId="166" fontId="2" fillId="0" borderId="6" xfId="0" applyNumberFormat="1" applyFont="1" applyBorder="1"/>
    <xf numFmtId="166" fontId="4" fillId="0" borderId="0" xfId="0" applyNumberFormat="1" applyFont="1"/>
    <xf numFmtId="0" fontId="4" fillId="0" borderId="0" xfId="20" applyFont="1">
      <alignment/>
      <protection/>
    </xf>
    <xf numFmtId="164" fontId="3" fillId="0" borderId="1" xfId="0" applyNumberFormat="1" applyFont="1" applyBorder="1" applyAlignment="1">
      <alignment horizontal="left" vertical="center" shrinkToFit="1"/>
    </xf>
    <xf numFmtId="164" fontId="2" fillId="0" borderId="12" xfId="0" applyNumberFormat="1" applyFont="1" applyBorder="1"/>
    <xf numFmtId="164" fontId="2" fillId="0" borderId="32" xfId="0" applyNumberFormat="1" applyFont="1" applyBorder="1"/>
    <xf numFmtId="166" fontId="4" fillId="0" borderId="31" xfId="0" applyNumberFormat="1" applyFont="1" applyBorder="1"/>
    <xf numFmtId="164" fontId="2" fillId="0" borderId="0" xfId="0" applyNumberFormat="1" applyFont="1" applyBorder="1"/>
    <xf numFmtId="164" fontId="3" fillId="0" borderId="0" xfId="0" applyNumberFormat="1" applyFont="1" applyBorder="1" applyAlignment="1">
      <alignment horizontal="left" vertical="center" shrinkToFit="1"/>
    </xf>
    <xf numFmtId="166" fontId="4" fillId="0" borderId="14" xfId="0" applyNumberFormat="1" applyFont="1" applyBorder="1"/>
    <xf numFmtId="0" fontId="3" fillId="5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 vertical="center" shrinkToFit="1"/>
    </xf>
    <xf numFmtId="3" fontId="1" fillId="2" borderId="3" xfId="0" applyNumberFormat="1" applyFont="1" applyFill="1" applyBorder="1" applyAlignment="1">
      <alignment horizontal="right" vertical="center" shrinkToFit="1"/>
    </xf>
    <xf numFmtId="0" fontId="2" fillId="0" borderId="37" xfId="20" applyFont="1" applyBorder="1">
      <alignment/>
      <protection/>
    </xf>
    <xf numFmtId="0" fontId="1" fillId="0" borderId="0" xfId="20" applyFont="1" applyAlignment="1">
      <alignment horizontal="right" wrapText="1"/>
      <protection/>
    </xf>
    <xf numFmtId="166" fontId="2" fillId="0" borderId="28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1" fillId="0" borderId="38" xfId="20" applyNumberFormat="1" applyFont="1" applyBorder="1" applyAlignment="1">
      <alignment horizontal="right" vertical="center" shrinkToFit="1"/>
      <protection/>
    </xf>
    <xf numFmtId="3" fontId="1" fillId="0" borderId="30" xfId="20" applyNumberFormat="1" applyFont="1" applyBorder="1" applyAlignment="1">
      <alignment horizontal="right" vertical="center" shrinkToFit="1"/>
      <protection/>
    </xf>
    <xf numFmtId="168" fontId="2" fillId="0" borderId="0" xfId="0" applyNumberFormat="1" applyFont="1"/>
    <xf numFmtId="3" fontId="1" fillId="2" borderId="29" xfId="20" applyNumberFormat="1" applyFont="1" applyFill="1" applyBorder="1" applyAlignment="1">
      <alignment horizontal="right" vertical="center" shrinkToFit="1"/>
      <protection/>
    </xf>
    <xf numFmtId="3" fontId="1" fillId="0" borderId="39" xfId="20" applyNumberFormat="1" applyFont="1" applyBorder="1" applyAlignment="1">
      <alignment horizontal="right" vertical="center" shrinkToFit="1"/>
      <protection/>
    </xf>
    <xf numFmtId="3" fontId="1" fillId="0" borderId="6" xfId="20" applyNumberFormat="1" applyFont="1" applyBorder="1" applyAlignment="1">
      <alignment vertical="center" shrinkToFit="1"/>
      <protection/>
    </xf>
    <xf numFmtId="3" fontId="1" fillId="0" borderId="30" xfId="20" applyNumberFormat="1" applyFont="1" applyBorder="1" applyAlignment="1">
      <alignment vertical="center" shrinkToFit="1"/>
      <protection/>
    </xf>
    <xf numFmtId="0" fontId="4" fillId="5" borderId="4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5" borderId="41" xfId="20" applyFont="1" applyFill="1" applyBorder="1" applyAlignment="1">
      <alignment horizontal="center" vertical="center" wrapText="1"/>
      <protection/>
    </xf>
    <xf numFmtId="0" fontId="3" fillId="5" borderId="13" xfId="20" applyFont="1" applyFill="1" applyBorder="1" applyAlignment="1">
      <alignment horizontal="center" vertical="center" wrapText="1"/>
      <protection/>
    </xf>
    <xf numFmtId="166" fontId="2" fillId="3" borderId="15" xfId="0" applyNumberFormat="1" applyFont="1" applyFill="1" applyBorder="1"/>
    <xf numFmtId="166" fontId="2" fillId="3" borderId="14" xfId="0" applyNumberFormat="1" applyFont="1" applyFill="1" applyBorder="1"/>
    <xf numFmtId="166" fontId="4" fillId="3" borderId="14" xfId="0" applyNumberFormat="1" applyFont="1" applyFill="1" applyBorder="1"/>
    <xf numFmtId="0" fontId="3" fillId="5" borderId="40" xfId="20" applyFont="1" applyFill="1" applyBorder="1" applyAlignment="1">
      <alignment horizontal="center" vertical="center" wrapText="1"/>
      <protection/>
    </xf>
    <xf numFmtId="166" fontId="2" fillId="3" borderId="1" xfId="0" applyNumberFormat="1" applyFont="1" applyFill="1" applyBorder="1"/>
    <xf numFmtId="0" fontId="4" fillId="3" borderId="15" xfId="0" applyFont="1" applyFill="1" applyBorder="1" applyAlignment="1">
      <alignment horizontal="left"/>
    </xf>
    <xf numFmtId="164" fontId="2" fillId="3" borderId="14" xfId="0" applyNumberFormat="1" applyFont="1" applyFill="1" applyBorder="1"/>
    <xf numFmtId="165" fontId="2" fillId="3" borderId="14" xfId="0" applyNumberFormat="1" applyFont="1" applyFill="1" applyBorder="1"/>
    <xf numFmtId="164" fontId="2" fillId="3" borderId="42" xfId="0" applyNumberFormat="1" applyFont="1" applyFill="1" applyBorder="1"/>
    <xf numFmtId="166" fontId="2" fillId="3" borderId="15" xfId="0" applyNumberFormat="1" applyFont="1" applyFill="1" applyBorder="1" applyAlignment="1">
      <alignment/>
    </xf>
    <xf numFmtId="166" fontId="4" fillId="5" borderId="40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3" borderId="44" xfId="0" applyFont="1" applyFill="1" applyBorder="1"/>
    <xf numFmtId="0" fontId="4" fillId="0" borderId="38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5" fontId="2" fillId="3" borderId="31" xfId="0" applyNumberFormat="1" applyFont="1" applyFill="1" applyBorder="1"/>
    <xf numFmtId="164" fontId="2" fillId="3" borderId="31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166" fontId="2" fillId="0" borderId="0" xfId="0" applyNumberFormat="1" applyFont="1" applyBorder="1"/>
    <xf numFmtId="0" fontId="3" fillId="5" borderId="0" xfId="20" applyFont="1" applyFill="1" applyBorder="1" applyAlignment="1">
      <alignment horizontal="center" vertical="center"/>
      <protection/>
    </xf>
    <xf numFmtId="0" fontId="4" fillId="0" borderId="0" xfId="20" applyFont="1" applyBorder="1" applyAlignment="1">
      <alignment horizontal="left"/>
      <protection/>
    </xf>
    <xf numFmtId="3" fontId="1" fillId="0" borderId="0" xfId="20" applyNumberFormat="1" applyFont="1" applyBorder="1" applyAlignment="1">
      <alignment horizontal="right" vertical="center" shrinkToFit="1"/>
      <protection/>
    </xf>
    <xf numFmtId="0" fontId="8" fillId="5" borderId="4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readingOrder="1"/>
    </xf>
    <xf numFmtId="0" fontId="1" fillId="0" borderId="37" xfId="20" applyFont="1" applyBorder="1" applyAlignment="1">
      <alignment horizontal="left" vertical="center"/>
      <protection/>
    </xf>
    <xf numFmtId="0" fontId="3" fillId="0" borderId="47" xfId="20" applyFont="1" applyBorder="1" applyAlignment="1">
      <alignment horizontal="left" vertical="center"/>
      <protection/>
    </xf>
    <xf numFmtId="0" fontId="4" fillId="0" borderId="47" xfId="20" applyFont="1" applyBorder="1" applyAlignment="1">
      <alignment horizontal="left"/>
      <protection/>
    </xf>
    <xf numFmtId="0" fontId="4" fillId="0" borderId="48" xfId="20" applyFont="1" applyBorder="1" applyAlignment="1">
      <alignment horizontal="left"/>
      <protection/>
    </xf>
    <xf numFmtId="0" fontId="2" fillId="0" borderId="35" xfId="20" applyFont="1" applyBorder="1">
      <alignment/>
      <protection/>
    </xf>
    <xf numFmtId="0" fontId="3" fillId="0" borderId="22" xfId="20" applyFont="1" applyFill="1" applyBorder="1" applyAlignment="1">
      <alignment horizontal="left" vertical="center"/>
      <protection/>
    </xf>
    <xf numFmtId="0" fontId="4" fillId="0" borderId="32" xfId="20" applyFont="1" applyBorder="1" applyAlignment="1">
      <alignment horizontal="left"/>
      <protection/>
    </xf>
    <xf numFmtId="0" fontId="4" fillId="0" borderId="49" xfId="20" applyFont="1" applyBorder="1" applyAlignment="1">
      <alignment horizontal="left"/>
      <protection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164" fontId="1" fillId="5" borderId="4" xfId="0" applyNumberFormat="1" applyFont="1" applyFill="1" applyBorder="1" applyAlignment="1">
      <alignment horizontal="right" vertical="center" shrinkToFit="1"/>
    </xf>
    <xf numFmtId="0" fontId="3" fillId="3" borderId="25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165" fontId="1" fillId="3" borderId="4" xfId="0" applyNumberFormat="1" applyFont="1" applyFill="1" applyBorder="1" applyAlignment="1">
      <alignment horizontal="right" vertical="center" shrinkToFit="1"/>
    </xf>
    <xf numFmtId="164" fontId="1" fillId="3" borderId="4" xfId="0" applyNumberFormat="1" applyFont="1" applyFill="1" applyBorder="1" applyAlignment="1">
      <alignment horizontal="right" vertical="center" shrinkToFit="1"/>
    </xf>
    <xf numFmtId="0" fontId="3" fillId="3" borderId="51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2" fillId="0" borderId="0" xfId="20" applyFont="1" applyFill="1">
      <alignment/>
      <protection/>
    </xf>
    <xf numFmtId="166" fontId="2" fillId="4" borderId="14" xfId="20" applyNumberFormat="1" applyFont="1" applyFill="1" applyBorder="1" applyAlignment="1">
      <alignment horizontal="right"/>
      <protection/>
    </xf>
    <xf numFmtId="166" fontId="2" fillId="0" borderId="14" xfId="20" applyNumberFormat="1" applyFont="1" applyFill="1" applyBorder="1" applyAlignment="1">
      <alignment horizontal="right"/>
      <protection/>
    </xf>
    <xf numFmtId="166" fontId="2" fillId="0" borderId="14" xfId="20" applyNumberFormat="1" applyFont="1" applyFill="1" applyBorder="1">
      <alignment/>
      <protection/>
    </xf>
    <xf numFmtId="165" fontId="1" fillId="2" borderId="5" xfId="20" applyNumberFormat="1" applyFont="1" applyFill="1" applyBorder="1" applyAlignment="1">
      <alignment horizontal="right" vertical="center" shrinkToFit="1"/>
      <protection/>
    </xf>
    <xf numFmtId="164" fontId="1" fillId="6" borderId="4" xfId="20" applyNumberFormat="1" applyFont="1" applyFill="1" applyBorder="1" applyAlignment="1">
      <alignment horizontal="right" vertical="center" shrinkToFit="1"/>
      <protection/>
    </xf>
    <xf numFmtId="3" fontId="1" fillId="6" borderId="4" xfId="20" applyNumberFormat="1" applyFont="1" applyFill="1" applyBorder="1" applyAlignment="1">
      <alignment horizontal="right" vertical="center" shrinkToFit="1"/>
      <protection/>
    </xf>
    <xf numFmtId="164" fontId="1" fillId="5" borderId="4" xfId="20" applyNumberFormat="1" applyFont="1" applyFill="1" applyBorder="1" applyAlignment="1">
      <alignment horizontal="right" vertical="center" shrinkToFit="1"/>
      <protection/>
    </xf>
    <xf numFmtId="3" fontId="1" fillId="5" borderId="4" xfId="20" applyNumberFormat="1" applyFont="1" applyFill="1" applyBorder="1" applyAlignment="1">
      <alignment horizontal="right" vertical="center" shrinkToFit="1"/>
      <protection/>
    </xf>
    <xf numFmtId="165" fontId="1" fillId="6" borderId="4" xfId="20" applyNumberFormat="1" applyFont="1" applyFill="1" applyBorder="1" applyAlignment="1">
      <alignment horizontal="right" vertical="center" shrinkToFit="1"/>
      <protection/>
    </xf>
    <xf numFmtId="165" fontId="1" fillId="5" borderId="4" xfId="20" applyNumberFormat="1" applyFont="1" applyFill="1" applyBorder="1" applyAlignment="1">
      <alignment horizontal="right" vertical="center" shrinkToFit="1"/>
      <protection/>
    </xf>
    <xf numFmtId="164" fontId="1" fillId="5" borderId="5" xfId="20" applyNumberFormat="1" applyFont="1" applyFill="1" applyBorder="1" applyAlignment="1">
      <alignment horizontal="right" vertical="center" shrinkToFit="1"/>
      <protection/>
    </xf>
    <xf numFmtId="3" fontId="1" fillId="5" borderId="5" xfId="20" applyNumberFormat="1" applyFont="1" applyFill="1" applyBorder="1" applyAlignment="1">
      <alignment horizontal="right" vertical="center" shrinkToFit="1"/>
      <protection/>
    </xf>
    <xf numFmtId="165" fontId="1" fillId="5" borderId="5" xfId="20" applyNumberFormat="1" applyFont="1" applyFill="1" applyBorder="1" applyAlignment="1">
      <alignment horizontal="right" vertical="center" shrinkToFit="1"/>
      <protection/>
    </xf>
    <xf numFmtId="164" fontId="1" fillId="5" borderId="5" xfId="20" applyNumberFormat="1" applyFont="1" applyFill="1" applyBorder="1" applyAlignment="1">
      <alignment horizontal="right" vertical="center" shrinkToFit="1"/>
      <protection/>
    </xf>
    <xf numFmtId="3" fontId="1" fillId="5" borderId="5" xfId="20" applyNumberFormat="1" applyFont="1" applyFill="1" applyBorder="1" applyAlignment="1">
      <alignment horizontal="right" vertical="center" shrinkToFit="1"/>
      <protection/>
    </xf>
    <xf numFmtId="0" fontId="2" fillId="5" borderId="4" xfId="20" applyFont="1" applyFill="1" applyBorder="1">
      <alignment/>
      <protection/>
    </xf>
    <xf numFmtId="0" fontId="2" fillId="0" borderId="1" xfId="20" applyFont="1" applyFill="1" applyBorder="1" applyAlignment="1">
      <alignment/>
      <protection/>
    </xf>
    <xf numFmtId="166" fontId="2" fillId="3" borderId="31" xfId="0" applyNumberFormat="1" applyFont="1" applyFill="1" applyBorder="1"/>
    <xf numFmtId="0" fontId="2" fillId="3" borderId="31" xfId="0" applyFont="1" applyFill="1" applyBorder="1"/>
    <xf numFmtId="0" fontId="3" fillId="5" borderId="15" xfId="20" applyFont="1" applyFill="1" applyBorder="1" applyAlignment="1">
      <alignment horizontal="center" vertical="center" wrapText="1"/>
      <protection/>
    </xf>
    <xf numFmtId="0" fontId="2" fillId="0" borderId="9" xfId="0" applyFont="1" applyBorder="1"/>
    <xf numFmtId="166" fontId="2" fillId="0" borderId="0" xfId="0" applyNumberFormat="1" applyFont="1"/>
    <xf numFmtId="164" fontId="2" fillId="0" borderId="11" xfId="0" applyNumberFormat="1" applyFont="1" applyBorder="1"/>
    <xf numFmtId="165" fontId="2" fillId="0" borderId="11" xfId="0" applyNumberFormat="1" applyFont="1" applyBorder="1"/>
    <xf numFmtId="166" fontId="4" fillId="3" borderId="9" xfId="0" applyNumberFormat="1" applyFont="1" applyFill="1" applyBorder="1"/>
    <xf numFmtId="0" fontId="2" fillId="0" borderId="11" xfId="0" applyFont="1" applyBorder="1"/>
    <xf numFmtId="164" fontId="2" fillId="0" borderId="4" xfId="0" applyNumberFormat="1" applyFont="1" applyBorder="1"/>
    <xf numFmtId="3" fontId="2" fillId="0" borderId="4" xfId="0" applyNumberFormat="1" applyFont="1" applyBorder="1"/>
    <xf numFmtId="0" fontId="2" fillId="0" borderId="4" xfId="0" applyFont="1" applyBorder="1"/>
    <xf numFmtId="165" fontId="2" fillId="0" borderId="4" xfId="0" applyNumberFormat="1" applyFont="1" applyBorder="1"/>
    <xf numFmtId="166" fontId="2" fillId="0" borderId="5" xfId="0" applyNumberFormat="1" applyFont="1" applyBorder="1"/>
    <xf numFmtId="166" fontId="2" fillId="0" borderId="38" xfId="0" applyNumberFormat="1" applyFont="1" applyBorder="1"/>
    <xf numFmtId="166" fontId="2" fillId="0" borderId="37" xfId="0" applyNumberFormat="1" applyFont="1" applyBorder="1"/>
    <xf numFmtId="165" fontId="2" fillId="0" borderId="5" xfId="0" applyNumberFormat="1" applyFont="1" applyBorder="1"/>
    <xf numFmtId="164" fontId="2" fillId="0" borderId="5" xfId="0" applyNumberFormat="1" applyFont="1" applyBorder="1"/>
    <xf numFmtId="3" fontId="2" fillId="0" borderId="5" xfId="0" applyNumberFormat="1" applyFont="1" applyBorder="1"/>
    <xf numFmtId="0" fontId="2" fillId="0" borderId="5" xfId="0" applyFont="1" applyBorder="1"/>
    <xf numFmtId="165" fontId="2" fillId="0" borderId="6" xfId="0" applyNumberFormat="1" applyFont="1" applyBorder="1"/>
    <xf numFmtId="164" fontId="2" fillId="0" borderId="6" xfId="0" applyNumberFormat="1" applyFont="1" applyBorder="1"/>
    <xf numFmtId="166" fontId="4" fillId="3" borderId="31" xfId="0" applyNumberFormat="1" applyFont="1" applyFill="1" applyBorder="1"/>
    <xf numFmtId="0" fontId="2" fillId="0" borderId="6" xfId="0" applyFont="1" applyBorder="1"/>
    <xf numFmtId="164" fontId="2" fillId="0" borderId="16" xfId="0" applyNumberFormat="1" applyFont="1" applyBorder="1"/>
    <xf numFmtId="3" fontId="2" fillId="0" borderId="16" xfId="0" applyNumberFormat="1" applyFont="1" applyBorder="1"/>
    <xf numFmtId="3" fontId="2" fillId="3" borderId="4" xfId="0" applyNumberFormat="1" applyFont="1" applyFill="1" applyBorder="1"/>
    <xf numFmtId="3" fontId="2" fillId="0" borderId="6" xfId="0" applyNumberFormat="1" applyFont="1" applyBorder="1"/>
    <xf numFmtId="3" fontId="2" fillId="3" borderId="6" xfId="0" applyNumberFormat="1" applyFont="1" applyFill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2" fillId="7" borderId="0" xfId="0" applyFont="1" applyFill="1"/>
    <xf numFmtId="0" fontId="10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  <xf numFmtId="166" fontId="2" fillId="0" borderId="1" xfId="0" applyNumberFormat="1" applyFont="1" applyBorder="1"/>
    <xf numFmtId="0" fontId="11" fillId="0" borderId="0" xfId="22" applyFont="1"/>
    <xf numFmtId="165" fontId="2" fillId="0" borderId="12" xfId="0" applyNumberFormat="1" applyFont="1" applyBorder="1"/>
    <xf numFmtId="164" fontId="2" fillId="0" borderId="9" xfId="0" applyNumberFormat="1" applyFont="1" applyBorder="1"/>
    <xf numFmtId="165" fontId="2" fillId="0" borderId="31" xfId="0" applyNumberFormat="1" applyFont="1" applyBorder="1"/>
    <xf numFmtId="3" fontId="2" fillId="0" borderId="11" xfId="0" applyNumberFormat="1" applyFont="1" applyBorder="1"/>
    <xf numFmtId="165" fontId="1" fillId="0" borderId="6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wrapText="1"/>
    </xf>
    <xf numFmtId="0" fontId="9" fillId="0" borderId="0" xfId="0" applyFont="1"/>
    <xf numFmtId="169" fontId="2" fillId="0" borderId="0" xfId="0" applyNumberFormat="1" applyFont="1"/>
    <xf numFmtId="165" fontId="2" fillId="0" borderId="0" xfId="0" applyNumberFormat="1" applyFont="1"/>
    <xf numFmtId="0" fontId="4" fillId="5" borderId="40" xfId="0" applyFont="1" applyFill="1" applyBorder="1" applyAlignment="1">
      <alignment horizontal="center" vertical="center"/>
    </xf>
    <xf numFmtId="0" fontId="2" fillId="0" borderId="0" xfId="0" applyFont="1" applyFill="1"/>
    <xf numFmtId="0" fontId="3" fillId="5" borderId="52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3" fillId="5" borderId="17" xfId="20" applyFont="1" applyFill="1" applyBorder="1" applyAlignment="1">
      <alignment horizontal="center" vertical="center"/>
      <protection/>
    </xf>
    <xf numFmtId="0" fontId="3" fillId="5" borderId="40" xfId="20" applyFont="1" applyFill="1" applyBorder="1" applyAlignment="1">
      <alignment horizontal="center" vertical="center"/>
      <protection/>
    </xf>
    <xf numFmtId="0" fontId="3" fillId="5" borderId="36" xfId="20" applyFont="1" applyFill="1" applyBorder="1" applyAlignment="1">
      <alignment horizontal="center" vertical="center"/>
      <protection/>
    </xf>
    <xf numFmtId="0" fontId="3" fillId="5" borderId="56" xfId="20" applyFont="1" applyFill="1" applyBorder="1" applyAlignment="1">
      <alignment horizontal="center" vertical="center"/>
      <protection/>
    </xf>
    <xf numFmtId="0" fontId="4" fillId="5" borderId="28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3" fillId="5" borderId="70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0" fontId="3" fillId="5" borderId="72" xfId="0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/>
    </xf>
    <xf numFmtId="0" fontId="3" fillId="5" borderId="75" xfId="0" applyFont="1" applyFill="1" applyBorder="1" applyAlignment="1">
      <alignment horizontal="center" vertical="center"/>
    </xf>
    <xf numFmtId="0" fontId="3" fillId="5" borderId="76" xfId="0" applyFont="1" applyFill="1" applyBorder="1" applyAlignment="1">
      <alignment horizontal="center" vertical="center"/>
    </xf>
    <xf numFmtId="0" fontId="3" fillId="5" borderId="67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Hyperlink" xfId="22"/>
  </cellStyles>
  <dxfs count="7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B5F5E4"/>
        </patternFill>
      </fill>
      <border/>
    </dxf>
    <dxf>
      <fill>
        <patternFill>
          <bgColor theme="6" tint="0.7999799847602844"/>
        </patternFill>
      </fill>
      <border/>
    </dxf>
    <dxf>
      <font>
        <color theme="0"/>
      </font>
      <fill>
        <patternFill>
          <bgColor theme="5"/>
        </patternFill>
      </fill>
      <border/>
    </dxf>
    <dxf>
      <fill>
        <patternFill>
          <bgColor rgb="FF33CCCC"/>
        </patternFill>
      </fill>
      <border/>
    </dxf>
    <dxf>
      <fill>
        <patternFill>
          <bgColor theme="3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by type and presence of children, 2013-2023,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millions)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556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1'!$A$26</c:f>
              <c:strCache>
                <c:ptCount val="1"/>
                <c:pt idx="0">
                  <c:v>Single adult -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1'!$B$25:$L$25</c:f>
              <c:strCache/>
            </c:strRef>
          </c:cat>
          <c:val>
            <c:numRef>
              <c:f>'Figure 1'!$B$26:$L$26</c:f>
              <c:numCache/>
            </c:numRef>
          </c:val>
          <c:smooth val="0"/>
        </c:ser>
        <c:ser>
          <c:idx val="1"/>
          <c:order val="1"/>
          <c:tx>
            <c:strRef>
              <c:f>'Figure 1'!$A$27</c:f>
              <c:strCache>
                <c:ptCount val="1"/>
                <c:pt idx="0">
                  <c:v>Single adult with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1'!$B$25:$L$25</c:f>
              <c:strCache/>
            </c:strRef>
          </c:cat>
          <c:val>
            <c:numRef>
              <c:f>'Figure 1'!$B$27:$L$27</c:f>
              <c:numCache/>
            </c:numRef>
          </c:val>
          <c:smooth val="0"/>
        </c:ser>
        <c:ser>
          <c:idx val="2"/>
          <c:order val="2"/>
          <c:tx>
            <c:strRef>
              <c:f>'Figure 1'!$A$28</c:f>
              <c:strCache>
                <c:ptCount val="1"/>
                <c:pt idx="0">
                  <c:v>Single adult without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1'!$B$25:$L$25</c:f>
              <c:strCache/>
            </c:strRef>
          </c:cat>
          <c:val>
            <c:numRef>
              <c:f>'Figure 1'!$B$28:$L$28</c:f>
              <c:numCache/>
            </c:numRef>
          </c:val>
          <c:smooth val="0"/>
        </c:ser>
        <c:ser>
          <c:idx val="3"/>
          <c:order val="3"/>
          <c:tx>
            <c:strRef>
              <c:f>'Figure 1'!$A$29</c:f>
              <c:strCache>
                <c:ptCount val="1"/>
                <c:pt idx="0">
                  <c:v>Couple -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1'!$B$25:$L$25</c:f>
              <c:strCache/>
            </c:strRef>
          </c:cat>
          <c:val>
            <c:numRef>
              <c:f>'Figure 1'!$B$29:$L$29</c:f>
              <c:numCache/>
            </c:numRef>
          </c:val>
          <c:smooth val="0"/>
        </c:ser>
        <c:ser>
          <c:idx val="4"/>
          <c:order val="4"/>
          <c:tx>
            <c:strRef>
              <c:f>'Figure 1'!$A$30</c:f>
              <c:strCache>
                <c:ptCount val="1"/>
                <c:pt idx="0">
                  <c:v>Couple with children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chemeClr val="accent2"/>
              </a:solidFill>
              <a:ln w="9525"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1'!$B$25:$L$25</c:f>
              <c:strCache/>
            </c:strRef>
          </c:cat>
          <c:val>
            <c:numRef>
              <c:f>'Figure 1'!$B$30:$L$30</c:f>
              <c:numCache/>
            </c:numRef>
          </c:val>
          <c:smooth val="0"/>
        </c:ser>
        <c:ser>
          <c:idx val="5"/>
          <c:order val="5"/>
          <c:tx>
            <c:strRef>
              <c:f>'Figure 1'!$A$31</c:f>
              <c:strCache>
                <c:ptCount val="1"/>
                <c:pt idx="0">
                  <c:v>Couple without children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1'!$B$25:$L$25</c:f>
              <c:strCache/>
            </c:strRef>
          </c:cat>
          <c:val>
            <c:numRef>
              <c:f>'Figure 1'!$B$31:$L$31</c:f>
              <c:numCache/>
            </c:numRef>
          </c:val>
          <c:smooth val="0"/>
        </c:ser>
        <c:ser>
          <c:idx val="6"/>
          <c:order val="6"/>
          <c:tx>
            <c:strRef>
              <c:f>'Figure 1'!$A$32</c:f>
              <c:strCache>
                <c:ptCount val="1"/>
                <c:pt idx="0">
                  <c:v>Other type of household -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1'!$B$25:$L$25</c:f>
              <c:strCache/>
            </c:strRef>
          </c:cat>
          <c:val>
            <c:numRef>
              <c:f>'Figure 1'!$B$32:$L$32</c:f>
              <c:numCache/>
            </c:numRef>
          </c:val>
          <c:smooth val="0"/>
        </c:ser>
        <c:ser>
          <c:idx val="7"/>
          <c:order val="7"/>
          <c:tx>
            <c:strRef>
              <c:f>'Figure 1'!$A$33</c:f>
              <c:strCache>
                <c:ptCount val="1"/>
                <c:pt idx="0">
                  <c:v>Other type of household with children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1'!$B$25:$L$25</c:f>
              <c:strCache/>
            </c:strRef>
          </c:cat>
          <c:val>
            <c:numRef>
              <c:f>'Figure 1'!$B$33:$L$33</c:f>
              <c:numCache/>
            </c:numRef>
          </c:val>
          <c:smooth val="0"/>
        </c:ser>
        <c:ser>
          <c:idx val="8"/>
          <c:order val="8"/>
          <c:tx>
            <c:strRef>
              <c:f>'Figure 1'!$A$34</c:f>
              <c:strCache>
                <c:ptCount val="1"/>
                <c:pt idx="0">
                  <c:v>Other type of household without children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1'!$B$25:$L$25</c:f>
              <c:strCache/>
            </c:strRef>
          </c:cat>
          <c:val>
            <c:numRef>
              <c:f>'Figure 1'!$B$34:$L$34</c:f>
              <c:numCache/>
            </c:numRef>
          </c:val>
          <c:smooth val="0"/>
        </c:ser>
        <c:axId val="21359304"/>
        <c:axId val="58016009"/>
      </c:lineChart>
      <c:catAx>
        <c:axId val="213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8016009"/>
        <c:crosses val="autoZero"/>
        <c:auto val="1"/>
        <c:lblOffset val="100"/>
        <c:noMultiLvlLbl val="0"/>
      </c:catAx>
      <c:valAx>
        <c:axId val="58016009"/>
        <c:scaling>
          <c:orientation val="minMax"/>
          <c:max val="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359304"/>
        <c:crosses val="autoZero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"/>
          <c:y val="0.717"/>
          <c:w val="0.82975"/>
          <c:h val="0.1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Men's single adult population by age and presence of children, 2013 and 2023,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total adult population by sex and age class)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8175"/>
          <c:w val="0.93125"/>
          <c:h val="0.5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2'!$C$56:$N$58</c:f>
              <c:multiLvlStrCache/>
            </c:multiLvlStrRef>
          </c:cat>
          <c:val>
            <c:numRef>
              <c:f>'Figure 2'!$C$59:$N$59</c:f>
              <c:numCache/>
            </c:numRef>
          </c:val>
        </c:ser>
        <c:overlap val="-27"/>
        <c:gapWidth val="75"/>
        <c:axId val="52382034"/>
        <c:axId val="1676259"/>
      </c:bar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676259"/>
        <c:crosses val="autoZero"/>
        <c:auto val="1"/>
        <c:lblOffset val="100"/>
        <c:noMultiLvlLbl val="0"/>
      </c:catAx>
      <c:valAx>
        <c:axId val="1676259"/>
        <c:scaling>
          <c:orientation val="minMax"/>
          <c:max val="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23820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Women's single adult population by age and presence of children, 2013 and 2023,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total adult population by sex and age class)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"/>
          <c:y val="0.155"/>
          <c:w val="0.923"/>
          <c:h val="0.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2'!$A$65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2'!$C$62:$N$64</c:f>
              <c:multiLvlStrCache/>
            </c:multiLvlStrRef>
          </c:cat>
          <c:val>
            <c:numRef>
              <c:f>'Figure 2'!$C$65:$N$65</c:f>
              <c:numCache/>
            </c:numRef>
          </c:val>
        </c:ser>
        <c:overlap val="-27"/>
        <c:gapWidth val="75"/>
        <c:axId val="15086332"/>
        <c:axId val="1559261"/>
      </c:barChart>
      <c:catAx>
        <c:axId val="1508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59261"/>
        <c:crosses val="autoZero"/>
        <c:auto val="1"/>
        <c:lblOffset val="100"/>
        <c:noMultiLvlLbl val="0"/>
      </c:catAx>
      <c:valAx>
        <c:axId val="1559261"/>
        <c:scaling>
          <c:orientation val="minMax"/>
          <c:max val="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0863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with children by number of children,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households with dependet children)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3'!$R$11</c:f>
              <c:strCache>
                <c:ptCount val="1"/>
                <c:pt idx="0">
                  <c:v>1 child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3'!$A$12:$A$44</c:f>
              <c:strCache/>
            </c:strRef>
          </c:cat>
          <c:val>
            <c:numRef>
              <c:f>'Figure 3'!$R$12:$R$44</c:f>
              <c:numCache/>
            </c:numRef>
          </c:val>
        </c:ser>
        <c:ser>
          <c:idx val="1"/>
          <c:order val="1"/>
          <c:tx>
            <c:strRef>
              <c:f>'Figure 3'!$S$11</c:f>
              <c:strCache>
                <c:ptCount val="1"/>
                <c:pt idx="0">
                  <c:v>2 children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3'!$A$12:$A$44</c:f>
              <c:strCache/>
            </c:strRef>
          </c:cat>
          <c:val>
            <c:numRef>
              <c:f>'Figure 3'!$S$12:$S$44</c:f>
              <c:numCache/>
            </c:numRef>
          </c:val>
        </c:ser>
        <c:ser>
          <c:idx val="2"/>
          <c:order val="2"/>
          <c:tx>
            <c:strRef>
              <c:f>'Figure 3'!$T$11</c:f>
              <c:strCache>
                <c:ptCount val="1"/>
                <c:pt idx="0">
                  <c:v>3 children or more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3'!$A$12:$A$44</c:f>
              <c:strCache/>
            </c:strRef>
          </c:cat>
          <c:val>
            <c:numRef>
              <c:f>'Figure 3'!$T$12:$T$44</c:f>
              <c:numCache/>
            </c:numRef>
          </c:val>
        </c:ser>
        <c:overlap val="100"/>
        <c:gapWidth val="75"/>
        <c:axId val="14033350"/>
        <c:axId val="59191287"/>
      </c:bar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91287"/>
        <c:crosses val="autoZero"/>
        <c:auto val="1"/>
        <c:lblOffset val="100"/>
        <c:noMultiLvlLbl val="0"/>
      </c:catAx>
      <c:valAx>
        <c:axId val="591912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40333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5"/>
          <c:y val="0.856"/>
          <c:w val="0.354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by working status,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households excluding those composed solely of people outside the labour force aged 65+ or students)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8225"/>
          <c:w val="0.9285"/>
          <c:h val="0.43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4'!$G$11</c:f>
              <c:strCache>
                <c:ptCount val="1"/>
                <c:pt idx="0">
                  <c:v>All adults working full time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4'!$A$12:$A$44</c:f>
              <c:strCache/>
            </c:strRef>
          </c:cat>
          <c:val>
            <c:numRef>
              <c:f>'Figure 4'!$G$12:$G$44</c:f>
              <c:numCache/>
            </c:numRef>
          </c:val>
        </c:ser>
        <c:ser>
          <c:idx val="1"/>
          <c:order val="1"/>
          <c:tx>
            <c:strRef>
              <c:f>'Figure 4'!$H$11</c:f>
              <c:strCache>
                <c:ptCount val="1"/>
                <c:pt idx="0">
                  <c:v>At least one adult working part time, all other adults (if any) working full time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4'!$A$12:$A$44</c:f>
              <c:strCache/>
            </c:strRef>
          </c:cat>
          <c:val>
            <c:numRef>
              <c:f>'Figure 4'!$H$12:$H$44</c:f>
              <c:numCache/>
            </c:numRef>
          </c:val>
        </c:ser>
        <c:ser>
          <c:idx val="2"/>
          <c:order val="2"/>
          <c:tx>
            <c:strRef>
              <c:f>'Figure 4'!$I$11</c:f>
              <c:strCache>
                <c:ptCount val="1"/>
                <c:pt idx="0">
                  <c:v>At least one adult working and one adult not working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4'!$A$12:$A$44</c:f>
              <c:strCache/>
            </c:strRef>
          </c:cat>
          <c:val>
            <c:numRef>
              <c:f>'Figure 4'!$I$12:$I$44</c:f>
              <c:numCache/>
            </c:numRef>
          </c:val>
        </c:ser>
        <c:ser>
          <c:idx val="3"/>
          <c:order val="3"/>
          <c:tx>
            <c:strRef>
              <c:f>'Figure 4'!$J$11</c:f>
              <c:strCache>
                <c:ptCount val="1"/>
                <c:pt idx="0">
                  <c:v>No adult working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4'!$A$12:$A$44</c:f>
              <c:strCache/>
            </c:strRef>
          </c:cat>
          <c:val>
            <c:numRef>
              <c:f>'Figure 4'!$J$12:$J$44</c:f>
              <c:numCache/>
            </c:numRef>
          </c:val>
        </c:ser>
        <c:overlap val="100"/>
        <c:gapWidth val="75"/>
        <c:axId val="62959536"/>
        <c:axId val="29764913"/>
      </c:barChart>
      <c:catAx>
        <c:axId val="6295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64913"/>
        <c:crosses val="autoZero"/>
        <c:auto val="1"/>
        <c:lblOffset val="100"/>
        <c:noMultiLvlLbl val="0"/>
      </c:catAx>
      <c:valAx>
        <c:axId val="297649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29595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75"/>
          <c:y val="0.786"/>
          <c:w val="0.718"/>
          <c:h val="0.1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living in jobless households, 2013 – 2023,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 of respective age group)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"/>
          <c:w val="0.97075"/>
          <c:h val="0.631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5'!$B$10</c:f>
              <c:strCache>
                <c:ptCount val="1"/>
                <c:pt idx="0">
                  <c:v>Children aged 0-17 living in jobless households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5'!$A$11:$A$21</c:f>
              <c:strCache/>
            </c:strRef>
          </c:cat>
          <c:val>
            <c:numRef>
              <c:f>'Figure 5'!$B$11:$B$21</c:f>
              <c:numCache/>
            </c:numRef>
          </c:val>
          <c:smooth val="0"/>
        </c:ser>
        <c:ser>
          <c:idx val="1"/>
          <c:order val="1"/>
          <c:tx>
            <c:strRef>
              <c:f>'Figure 5'!$C$10</c:f>
              <c:strCache>
                <c:ptCount val="1"/>
                <c:pt idx="0">
                  <c:v>People aged 18-59 living in jobless households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5'!$A$11:$A$21</c:f>
              <c:strCache/>
            </c:strRef>
          </c:cat>
          <c:val>
            <c:numRef>
              <c:f>'Figure 5'!$C$11:$C$21</c:f>
              <c:numCache/>
            </c:numRef>
          </c:val>
          <c:smooth val="0"/>
        </c:ser>
        <c:marker val="1"/>
        <c:axId val="66557626"/>
        <c:axId val="62147723"/>
      </c:lineChart>
      <c:catAx>
        <c:axId val="6655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7723"/>
        <c:crosses val="autoZero"/>
        <c:auto val="1"/>
        <c:lblOffset val="100"/>
        <c:noMultiLvlLbl val="0"/>
      </c:catAx>
      <c:valAx>
        <c:axId val="621477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5576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795"/>
          <c:w val="0.9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56</xdr:row>
      <xdr:rowOff>76200</xdr:rowOff>
    </xdr:from>
    <xdr:to>
      <xdr:col>18</xdr:col>
      <xdr:colOff>457200</xdr:colOff>
      <xdr:row>115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11372850"/>
          <a:ext cx="9601200" cy="9715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20</xdr:row>
      <xdr:rowOff>57150</xdr:rowOff>
    </xdr:from>
    <xdr:to>
      <xdr:col>38</xdr:col>
      <xdr:colOff>219075</xdr:colOff>
      <xdr:row>63</xdr:row>
      <xdr:rowOff>0</xdr:rowOff>
    </xdr:to>
    <xdr:graphicFrame macro="">
      <xdr:nvGraphicFramePr>
        <xdr:cNvPr id="7" name="Chart 6"/>
        <xdr:cNvGraphicFramePr/>
      </xdr:nvGraphicFramePr>
      <xdr:xfrm>
        <a:off x="14306550" y="4067175"/>
        <a:ext cx="145256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Break in the data series in 2021 due to the implementation of Regulation (EU) 2019/1700.</a:t>
          </a:r>
        </a:p>
        <a:p>
          <a:r>
            <a:rPr lang="en-IE" sz="1200">
              <a:latin typeface="Arial" panose="020B0604020202020204" pitchFamily="34" charset="0"/>
            </a:rPr>
            <a:t>Note: Jobless households are households in which no member is in employment, i. e. all members are either unemployed or outside the labour force.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lfsi_jhh_a)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8</xdr:row>
      <xdr:rowOff>228600</xdr:rowOff>
    </xdr:from>
    <xdr:to>
      <xdr:col>21</xdr:col>
      <xdr:colOff>457200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7048500" y="1524000"/>
        <a:ext cx="91821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Break in the data series in 2021.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lfst_hhnhtych)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4</xdr:row>
      <xdr:rowOff>66675</xdr:rowOff>
    </xdr:from>
    <xdr:to>
      <xdr:col>35</xdr:col>
      <xdr:colOff>542925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12382500" y="714375"/>
        <a:ext cx="125349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6543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2013 and 2023 data for men single adults with children aged 18-24, with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lfst_hhindws)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962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lfst_hhindws)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76</xdr:row>
      <xdr:rowOff>38100</xdr:rowOff>
    </xdr:from>
    <xdr:to>
      <xdr:col>16</xdr:col>
      <xdr:colOff>800100</xdr:colOff>
      <xdr:row>113</xdr:row>
      <xdr:rowOff>85725</xdr:rowOff>
    </xdr:to>
    <xdr:graphicFrame macro="">
      <xdr:nvGraphicFramePr>
        <xdr:cNvPr id="8" name="Chart 7"/>
        <xdr:cNvGraphicFramePr/>
      </xdr:nvGraphicFramePr>
      <xdr:xfrm>
        <a:off x="619125" y="12582525"/>
        <a:ext cx="1404937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828675</xdr:colOff>
      <xdr:row>76</xdr:row>
      <xdr:rowOff>38100</xdr:rowOff>
    </xdr:from>
    <xdr:to>
      <xdr:col>40</xdr:col>
      <xdr:colOff>419100</xdr:colOff>
      <xdr:row>114</xdr:row>
      <xdr:rowOff>114300</xdr:rowOff>
    </xdr:to>
    <xdr:graphicFrame macro="">
      <xdr:nvGraphicFramePr>
        <xdr:cNvPr id="9" name="Chart 8"/>
        <xdr:cNvGraphicFramePr/>
      </xdr:nvGraphicFramePr>
      <xdr:xfrm>
        <a:off x="16544925" y="12582525"/>
        <a:ext cx="13944600" cy="731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lfst_hhnhtych)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53</xdr:row>
      <xdr:rowOff>57150</xdr:rowOff>
    </xdr:from>
    <xdr:to>
      <xdr:col>20</xdr:col>
      <xdr:colOff>314325</xdr:colOff>
      <xdr:row>97</xdr:row>
      <xdr:rowOff>76200</xdr:rowOff>
    </xdr:to>
    <xdr:graphicFrame macro="">
      <xdr:nvGraphicFramePr>
        <xdr:cNvPr id="3" name="Chart 2"/>
        <xdr:cNvGraphicFramePr/>
      </xdr:nvGraphicFramePr>
      <xdr:xfrm>
        <a:off x="6772275" y="9096375"/>
        <a:ext cx="101250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829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lfst_hhnhwhtc)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F69A1-A940-44A1-B684-8B24E97A7210}">
  <dimension ref="A1:AE100"/>
  <sheetViews>
    <sheetView showGridLines="0" tabSelected="1" zoomScale="60" zoomScaleNormal="60" workbookViewId="0" topLeftCell="B62">
      <selection activeCell="AB85" sqref="AB85"/>
    </sheetView>
  </sheetViews>
  <sheetFormatPr defaultColWidth="9.140625" defaultRowHeight="15"/>
  <cols>
    <col min="1" max="1" width="22.140625" style="2" customWidth="1"/>
    <col min="2" max="2" width="9.8515625" style="2" bestFit="1" customWidth="1"/>
    <col min="3" max="4" width="10.140625" style="2" customWidth="1"/>
    <col min="5" max="5" width="13.57421875" style="2" customWidth="1"/>
    <col min="6" max="6" width="10.8515625" style="2" customWidth="1"/>
    <col min="7" max="7" width="11.140625" style="2" customWidth="1"/>
    <col min="8" max="8" width="13.00390625" style="2" customWidth="1"/>
    <col min="9" max="9" width="15.57421875" style="2" customWidth="1"/>
    <col min="10" max="11" width="11.140625" style="2" customWidth="1"/>
    <col min="12" max="12" width="13.8515625" style="2" customWidth="1"/>
    <col min="13" max="13" width="10.00390625" style="2" customWidth="1"/>
    <col min="14" max="14" width="12.140625" style="2" customWidth="1"/>
    <col min="15" max="16" width="11.8515625" style="2" customWidth="1"/>
    <col min="17" max="17" width="9.140625" style="2" customWidth="1"/>
    <col min="18" max="18" width="10.140625" style="4" customWidth="1"/>
    <col min="19" max="19" width="12.57421875" style="2" customWidth="1"/>
    <col min="20" max="20" width="9.140625" style="2" customWidth="1"/>
    <col min="21" max="21" width="10.140625" style="2" customWidth="1"/>
    <col min="22" max="22" width="9.8515625" style="2" customWidth="1"/>
    <col min="23" max="23" width="12.57421875" style="2" customWidth="1"/>
    <col min="24" max="24" width="13.8515625" style="2" customWidth="1"/>
    <col min="25" max="25" width="13.00390625" style="2" customWidth="1"/>
    <col min="26" max="26" width="11.140625" style="2" customWidth="1"/>
    <col min="27" max="27" width="19.8515625" style="2" customWidth="1"/>
    <col min="28" max="28" width="15.8515625" style="2" customWidth="1"/>
    <col min="29" max="16384" width="9.140625" style="2" customWidth="1"/>
  </cols>
  <sheetData>
    <row r="1" ht="15">
      <c r="A1" s="1" t="s">
        <v>121</v>
      </c>
    </row>
    <row r="2" spans="1:2" ht="15">
      <c r="A2" s="1" t="s">
        <v>0</v>
      </c>
      <c r="B2" s="3" t="s">
        <v>122</v>
      </c>
    </row>
    <row r="3" spans="1:2" ht="15">
      <c r="A3" s="1" t="s">
        <v>1</v>
      </c>
      <c r="B3" s="1" t="s">
        <v>103</v>
      </c>
    </row>
    <row r="5" spans="1:3" ht="15">
      <c r="A5" s="3" t="s">
        <v>2</v>
      </c>
      <c r="C5" s="1" t="s">
        <v>3</v>
      </c>
    </row>
    <row r="6" spans="1:3" ht="15">
      <c r="A6" s="3" t="s">
        <v>4</v>
      </c>
      <c r="C6" s="1" t="s">
        <v>5</v>
      </c>
    </row>
    <row r="7" spans="1:3" ht="15">
      <c r="A7" s="3" t="s">
        <v>6</v>
      </c>
      <c r="C7" s="1" t="s">
        <v>5</v>
      </c>
    </row>
    <row r="8" spans="1:3" ht="15">
      <c r="A8" s="3" t="s">
        <v>7</v>
      </c>
      <c r="C8" s="1" t="s">
        <v>44</v>
      </c>
    </row>
    <row r="9" spans="1:3" ht="15">
      <c r="A9" s="3" t="s">
        <v>69</v>
      </c>
      <c r="C9" s="1" t="s">
        <v>101</v>
      </c>
    </row>
    <row r="12" spans="1:28" ht="65">
      <c r="A12" s="58" t="s">
        <v>66</v>
      </c>
      <c r="B12" s="58" t="s">
        <v>5</v>
      </c>
      <c r="C12" s="58" t="s">
        <v>60</v>
      </c>
      <c r="D12" s="58" t="s">
        <v>61</v>
      </c>
      <c r="E12" s="58" t="s">
        <v>62</v>
      </c>
      <c r="F12" s="58" t="s">
        <v>63</v>
      </c>
      <c r="G12" s="58" t="s">
        <v>64</v>
      </c>
      <c r="H12" s="58" t="s">
        <v>65</v>
      </c>
      <c r="I12" s="58" t="s">
        <v>70</v>
      </c>
      <c r="J12" s="58" t="s">
        <v>71</v>
      </c>
      <c r="K12" s="147" t="s">
        <v>60</v>
      </c>
      <c r="L12" s="152" t="s">
        <v>61</v>
      </c>
      <c r="M12" s="58" t="s">
        <v>62</v>
      </c>
      <c r="N12" s="58" t="s">
        <v>63</v>
      </c>
      <c r="O12" s="58" t="s">
        <v>64</v>
      </c>
      <c r="P12" s="58" t="s">
        <v>65</v>
      </c>
      <c r="Q12" s="223"/>
      <c r="R12" s="58" t="s">
        <v>123</v>
      </c>
      <c r="S12" s="58" t="s">
        <v>124</v>
      </c>
      <c r="U12" s="222" t="s">
        <v>60</v>
      </c>
      <c r="V12" s="148" t="s">
        <v>62</v>
      </c>
      <c r="W12" s="148" t="s">
        <v>64</v>
      </c>
      <c r="X12" s="148" t="s">
        <v>125</v>
      </c>
      <c r="Y12" s="222" t="s">
        <v>61</v>
      </c>
      <c r="Z12" s="148" t="s">
        <v>63</v>
      </c>
      <c r="AA12" s="148" t="s">
        <v>65</v>
      </c>
      <c r="AB12" s="222" t="s">
        <v>126</v>
      </c>
    </row>
    <row r="13" spans="1:31" ht="15">
      <c r="A13" s="154" t="s">
        <v>41</v>
      </c>
      <c r="B13" s="155">
        <v>200138.4</v>
      </c>
      <c r="C13" s="155">
        <v>5928.1</v>
      </c>
      <c r="D13" s="156">
        <v>73383</v>
      </c>
      <c r="E13" s="155">
        <v>30309.4</v>
      </c>
      <c r="F13" s="155">
        <v>48410.5</v>
      </c>
      <c r="G13" s="155">
        <v>11451.9</v>
      </c>
      <c r="H13" s="155">
        <v>30582.3</v>
      </c>
      <c r="I13" s="155">
        <v>200065.2</v>
      </c>
      <c r="J13" s="157">
        <v>73.3</v>
      </c>
      <c r="K13" s="153">
        <f aca="true" t="shared" si="0" ref="K13:P13">C13/$I13*100</f>
        <v>2.963084034604719</v>
      </c>
      <c r="L13" s="150">
        <f t="shared" si="0"/>
        <v>36.67954246915505</v>
      </c>
      <c r="M13" s="150">
        <f t="shared" si="0"/>
        <v>15.14976117785602</v>
      </c>
      <c r="N13" s="150">
        <f t="shared" si="0"/>
        <v>24.197361660098807</v>
      </c>
      <c r="O13" s="150">
        <f t="shared" si="0"/>
        <v>5.724083948632745</v>
      </c>
      <c r="P13" s="150">
        <f t="shared" si="0"/>
        <v>15.286166709652651</v>
      </c>
      <c r="Q13" s="150">
        <f>SUM(K13:P13)</f>
        <v>99.99999999999999</v>
      </c>
      <c r="R13" s="151">
        <f>SUM(K13,M13,O13)</f>
        <v>23.836929161093483</v>
      </c>
      <c r="S13" s="149">
        <f>SUM(L13,N13,P13)</f>
        <v>76.1630708389065</v>
      </c>
      <c r="U13" s="220">
        <f>C13/SUM(C13,E13,G13)*100</f>
        <v>12.430644965128518</v>
      </c>
      <c r="V13" s="220">
        <f>E13/SUM(C13,E13,G13)*100</f>
        <v>63.555842598145496</v>
      </c>
      <c r="W13" s="220">
        <f>G13/SUM(C13,E13,G13)*100</f>
        <v>24.01351243672598</v>
      </c>
      <c r="X13" s="221" t="b">
        <f>LARGE(U13:W13,1)=V13</f>
        <v>1</v>
      </c>
      <c r="Y13" s="220">
        <f>D13/SUM(D13,F13,H13)*100</f>
        <v>48.1592221336984</v>
      </c>
      <c r="Z13" s="220">
        <f>F13/SUM(D13,F13,H13)*100</f>
        <v>31.770464863843213</v>
      </c>
      <c r="AA13" s="220">
        <f>H13/SUM(D13,F13,H13)*100</f>
        <v>20.070313002458395</v>
      </c>
      <c r="AB13" s="221" t="b">
        <f>LARGE(Y13:AA13,1)=Y13</f>
        <v>1</v>
      </c>
      <c r="AE13" s="224"/>
    </row>
    <row r="14" spans="1:31" ht="15">
      <c r="A14" s="145"/>
      <c r="B14" s="225"/>
      <c r="C14" s="225"/>
      <c r="D14" s="226"/>
      <c r="E14" s="225"/>
      <c r="F14" s="225"/>
      <c r="G14" s="225"/>
      <c r="H14" s="225"/>
      <c r="I14" s="225"/>
      <c r="J14" s="225"/>
      <c r="K14" s="107"/>
      <c r="L14" s="107"/>
      <c r="M14" s="107"/>
      <c r="N14" s="107"/>
      <c r="O14" s="107"/>
      <c r="P14" s="107"/>
      <c r="Q14" s="107"/>
      <c r="R14" s="227"/>
      <c r="S14" s="107"/>
      <c r="U14" s="103"/>
      <c r="V14" s="103"/>
      <c r="W14" s="103"/>
      <c r="X14" s="228"/>
      <c r="Y14" s="103"/>
      <c r="Z14" s="103"/>
      <c r="AA14" s="103"/>
      <c r="AB14" s="228"/>
      <c r="AE14" s="224"/>
    </row>
    <row r="15" spans="1:31" ht="15">
      <c r="A15" s="142" t="s">
        <v>34</v>
      </c>
      <c r="B15" s="229">
        <v>1720.5</v>
      </c>
      <c r="C15" s="229">
        <v>18.3</v>
      </c>
      <c r="D15" s="229">
        <v>186.5</v>
      </c>
      <c r="E15" s="229">
        <v>343.8</v>
      </c>
      <c r="F15" s="229">
        <v>328.2</v>
      </c>
      <c r="G15" s="229">
        <v>262.7</v>
      </c>
      <c r="H15" s="229">
        <v>580.9</v>
      </c>
      <c r="I15" s="229">
        <v>1720.5</v>
      </c>
      <c r="J15" s="230" t="s">
        <v>38</v>
      </c>
      <c r="K15" s="107">
        <f aca="true" t="shared" si="1" ref="K15:K41">C15/$I15*100</f>
        <v>1.063644289450741</v>
      </c>
      <c r="L15" s="107">
        <f aca="true" t="shared" si="2" ref="L15:L41">D15/$I15*100</f>
        <v>10.839872130194712</v>
      </c>
      <c r="M15" s="107">
        <f aca="true" t="shared" si="3" ref="M15:M41">E15/$I15*100</f>
        <v>19.982563208369662</v>
      </c>
      <c r="N15" s="107">
        <f aca="true" t="shared" si="4" ref="N15:N41">F15/$I15*100</f>
        <v>19.07585004359198</v>
      </c>
      <c r="O15" s="107">
        <f aca="true" t="shared" si="5" ref="O15:O41">G15/$I15*100</f>
        <v>15.268817204301074</v>
      </c>
      <c r="P15" s="107">
        <f aca="true" t="shared" si="6" ref="P15:P41">H15/$I15*100</f>
        <v>33.763440860215056</v>
      </c>
      <c r="Q15" s="107">
        <f aca="true" t="shared" si="7" ref="Q15:Q41">SUM(K15:P15)</f>
        <v>99.99418773612322</v>
      </c>
      <c r="R15" s="227">
        <f aca="true" t="shared" si="8" ref="R15:R41">SUM(K15,M15,O15)</f>
        <v>36.31502470212148</v>
      </c>
      <c r="S15" s="107">
        <f aca="true" t="shared" si="9" ref="S15:S41">SUM(L15,N15,P15)</f>
        <v>63.679163034001746</v>
      </c>
      <c r="U15" s="104">
        <f aca="true" t="shared" si="10" ref="U15:U41">C15/SUM(C15,E15,G15)*100</f>
        <v>2.9289372599231758</v>
      </c>
      <c r="V15" s="104">
        <f aca="true" t="shared" si="11" ref="V15:V41">E15/SUM(C15,E15,G15)*100</f>
        <v>55.025608194622286</v>
      </c>
      <c r="W15" s="104">
        <f aca="true" t="shared" si="12" ref="W15:W41">G15/SUM(C15,E15,G15)*100</f>
        <v>42.04545454545455</v>
      </c>
      <c r="X15" s="231" t="b">
        <f aca="true" t="shared" si="13" ref="X15:X41">LARGE(U15:W15,1)=V15</f>
        <v>1</v>
      </c>
      <c r="Y15" s="104">
        <f aca="true" t="shared" si="14" ref="Y15:Y41">D15/SUM(D15,F15,H15)*100</f>
        <v>17.022635998539613</v>
      </c>
      <c r="Z15" s="104">
        <f aca="true" t="shared" si="15" ref="Z15:Z41">F15/SUM(D15,F15,H15)*100</f>
        <v>29.956188389923334</v>
      </c>
      <c r="AA15" s="104">
        <f aca="true" t="shared" si="16" ref="AA15:AA41">H15/SUM(D15,F15,H15)*100</f>
        <v>53.02117561153706</v>
      </c>
      <c r="AB15" s="231" t="b">
        <f aca="true" t="shared" si="17" ref="AB15:AB41">LARGE(Y15:AA15,1)=Y15</f>
        <v>0</v>
      </c>
      <c r="AE15" s="224"/>
    </row>
    <row r="16" spans="1:31" ht="15">
      <c r="A16" s="142" t="s">
        <v>16</v>
      </c>
      <c r="B16" s="229">
        <v>2036.8</v>
      </c>
      <c r="C16" s="229">
        <v>106.7</v>
      </c>
      <c r="D16" s="229">
        <v>529.8</v>
      </c>
      <c r="E16" s="229">
        <v>422.1</v>
      </c>
      <c r="F16" s="229">
        <v>443.5</v>
      </c>
      <c r="G16" s="229">
        <v>150.1</v>
      </c>
      <c r="H16" s="229">
        <v>384.5</v>
      </c>
      <c r="I16" s="229">
        <v>2036.7</v>
      </c>
      <c r="J16" s="230" t="s">
        <v>38</v>
      </c>
      <c r="K16" s="107">
        <f t="shared" si="1"/>
        <v>5.238866794324152</v>
      </c>
      <c r="L16" s="107">
        <f t="shared" si="2"/>
        <v>26.012667550449255</v>
      </c>
      <c r="M16" s="107">
        <f t="shared" si="3"/>
        <v>20.72470172337605</v>
      </c>
      <c r="N16" s="107">
        <f t="shared" si="4"/>
        <v>21.775421024205823</v>
      </c>
      <c r="O16" s="107">
        <f t="shared" si="5"/>
        <v>7.369764815633132</v>
      </c>
      <c r="P16" s="107">
        <f t="shared" si="6"/>
        <v>18.878578092011587</v>
      </c>
      <c r="Q16" s="107">
        <f t="shared" si="7"/>
        <v>100</v>
      </c>
      <c r="R16" s="227">
        <f t="shared" si="8"/>
        <v>33.333333333333336</v>
      </c>
      <c r="S16" s="107">
        <f t="shared" si="9"/>
        <v>66.66666666666666</v>
      </c>
      <c r="U16" s="104">
        <f t="shared" si="10"/>
        <v>15.716600382972453</v>
      </c>
      <c r="V16" s="104">
        <f t="shared" si="11"/>
        <v>62.17410517012814</v>
      </c>
      <c r="W16" s="104">
        <f t="shared" si="12"/>
        <v>22.10929444689939</v>
      </c>
      <c r="X16" s="231" t="b">
        <f t="shared" si="13"/>
        <v>1</v>
      </c>
      <c r="Y16" s="104">
        <f t="shared" si="14"/>
        <v>39.01900132567388</v>
      </c>
      <c r="Z16" s="104">
        <f t="shared" si="15"/>
        <v>32.66313153630874</v>
      </c>
      <c r="AA16" s="104">
        <f t="shared" si="16"/>
        <v>28.317867138017384</v>
      </c>
      <c r="AB16" s="231" t="b">
        <f t="shared" si="17"/>
        <v>1</v>
      </c>
      <c r="AE16" s="224"/>
    </row>
    <row r="17" spans="1:31" ht="15">
      <c r="A17" s="142" t="s">
        <v>22</v>
      </c>
      <c r="B17" s="229">
        <v>357.2</v>
      </c>
      <c r="C17" s="232">
        <v>11</v>
      </c>
      <c r="D17" s="229">
        <v>97.4</v>
      </c>
      <c r="E17" s="229">
        <v>70.5</v>
      </c>
      <c r="F17" s="229">
        <v>74.4</v>
      </c>
      <c r="G17" s="229">
        <v>25.4</v>
      </c>
      <c r="H17" s="229">
        <v>78.5</v>
      </c>
      <c r="I17" s="229">
        <v>357.2</v>
      </c>
      <c r="J17" s="230" t="s">
        <v>38</v>
      </c>
      <c r="K17" s="107">
        <f t="shared" si="1"/>
        <v>3.0795072788353863</v>
      </c>
      <c r="L17" s="107">
        <f t="shared" si="2"/>
        <v>27.267637178051512</v>
      </c>
      <c r="M17" s="107">
        <f t="shared" si="3"/>
        <v>19.736842105263158</v>
      </c>
      <c r="N17" s="107">
        <f t="shared" si="4"/>
        <v>20.82866741321389</v>
      </c>
      <c r="O17" s="107">
        <f t="shared" si="5"/>
        <v>7.110862262038074</v>
      </c>
      <c r="P17" s="107">
        <f t="shared" si="6"/>
        <v>21.976483762597983</v>
      </c>
      <c r="Q17" s="107">
        <f t="shared" si="7"/>
        <v>100</v>
      </c>
      <c r="R17" s="227">
        <f t="shared" si="8"/>
        <v>29.92721164613662</v>
      </c>
      <c r="S17" s="107">
        <f t="shared" si="9"/>
        <v>70.07278835386339</v>
      </c>
      <c r="U17" s="104">
        <f t="shared" si="10"/>
        <v>10.289990645463048</v>
      </c>
      <c r="V17" s="104">
        <f t="shared" si="11"/>
        <v>65.94948550046772</v>
      </c>
      <c r="W17" s="104">
        <f t="shared" si="12"/>
        <v>23.76052385406922</v>
      </c>
      <c r="X17" s="231" t="b">
        <f t="shared" si="13"/>
        <v>1</v>
      </c>
      <c r="Y17" s="104">
        <f t="shared" si="14"/>
        <v>38.91330403515781</v>
      </c>
      <c r="Z17" s="104">
        <f t="shared" si="15"/>
        <v>29.72433080303636</v>
      </c>
      <c r="AA17" s="104">
        <f t="shared" si="16"/>
        <v>31.362365161805833</v>
      </c>
      <c r="AB17" s="231" t="b">
        <f t="shared" si="17"/>
        <v>1</v>
      </c>
      <c r="AE17" s="224"/>
    </row>
    <row r="18" spans="1:31" ht="15">
      <c r="A18" s="142" t="s">
        <v>32</v>
      </c>
      <c r="B18" s="229">
        <v>7554.1</v>
      </c>
      <c r="C18" s="229">
        <v>161.3</v>
      </c>
      <c r="D18" s="229">
        <v>2379.8</v>
      </c>
      <c r="E18" s="232">
        <v>1194</v>
      </c>
      <c r="F18" s="232">
        <v>1684</v>
      </c>
      <c r="G18" s="232">
        <v>786</v>
      </c>
      <c r="H18" s="229">
        <v>1345.5</v>
      </c>
      <c r="I18" s="229">
        <v>7550.6</v>
      </c>
      <c r="J18" s="230" t="s">
        <v>38</v>
      </c>
      <c r="K18" s="107">
        <f t="shared" si="1"/>
        <v>2.1362540725240375</v>
      </c>
      <c r="L18" s="107">
        <f t="shared" si="2"/>
        <v>31.518025057611315</v>
      </c>
      <c r="M18" s="107">
        <f t="shared" si="3"/>
        <v>15.813312849309987</v>
      </c>
      <c r="N18" s="107">
        <f t="shared" si="4"/>
        <v>22.302863348608057</v>
      </c>
      <c r="O18" s="107">
        <f t="shared" si="5"/>
        <v>10.409768760098535</v>
      </c>
      <c r="P18" s="107">
        <f t="shared" si="6"/>
        <v>17.819775911848065</v>
      </c>
      <c r="Q18" s="107">
        <f t="shared" si="7"/>
        <v>100</v>
      </c>
      <c r="R18" s="227">
        <f t="shared" si="8"/>
        <v>28.359335681932563</v>
      </c>
      <c r="S18" s="107">
        <f t="shared" si="9"/>
        <v>71.64066431806744</v>
      </c>
      <c r="U18" s="104">
        <f t="shared" si="10"/>
        <v>7.532807173212534</v>
      </c>
      <c r="V18" s="104">
        <f t="shared" si="11"/>
        <v>55.76051931069911</v>
      </c>
      <c r="W18" s="104">
        <f t="shared" si="12"/>
        <v>36.70667351608836</v>
      </c>
      <c r="X18" s="231" t="b">
        <f t="shared" si="13"/>
        <v>1</v>
      </c>
      <c r="Y18" s="104">
        <f t="shared" si="14"/>
        <v>43.99460188933874</v>
      </c>
      <c r="Z18" s="104">
        <f t="shared" si="15"/>
        <v>31.131569704028244</v>
      </c>
      <c r="AA18" s="104">
        <f t="shared" si="16"/>
        <v>24.87382840663302</v>
      </c>
      <c r="AB18" s="231" t="b">
        <f t="shared" si="17"/>
        <v>1</v>
      </c>
      <c r="AE18" s="224"/>
    </row>
    <row r="19" spans="1:31" ht="15">
      <c r="A19" s="142" t="s">
        <v>13</v>
      </c>
      <c r="B19" s="229">
        <v>4513.3</v>
      </c>
      <c r="C19" s="229">
        <v>138.8</v>
      </c>
      <c r="D19" s="232">
        <v>1435</v>
      </c>
      <c r="E19" s="229">
        <v>850.5</v>
      </c>
      <c r="F19" s="229">
        <v>1162.5</v>
      </c>
      <c r="G19" s="229">
        <v>274.1</v>
      </c>
      <c r="H19" s="229">
        <v>652.1</v>
      </c>
      <c r="I19" s="229">
        <v>4512.9</v>
      </c>
      <c r="J19" s="230" t="s">
        <v>38</v>
      </c>
      <c r="K19" s="107">
        <f t="shared" si="1"/>
        <v>3.0756276451948863</v>
      </c>
      <c r="L19" s="107">
        <f t="shared" si="2"/>
        <v>31.79773538079727</v>
      </c>
      <c r="M19" s="107">
        <f t="shared" si="3"/>
        <v>18.845974872033505</v>
      </c>
      <c r="N19" s="107">
        <f t="shared" si="4"/>
        <v>25.75948946353786</v>
      </c>
      <c r="O19" s="107">
        <f t="shared" si="5"/>
        <v>6.073699838241486</v>
      </c>
      <c r="P19" s="107">
        <f t="shared" si="6"/>
        <v>14.449688670256378</v>
      </c>
      <c r="Q19" s="107">
        <f t="shared" si="7"/>
        <v>100.00221587006138</v>
      </c>
      <c r="R19" s="227">
        <f t="shared" si="8"/>
        <v>27.995302355469875</v>
      </c>
      <c r="S19" s="107">
        <f t="shared" si="9"/>
        <v>72.0069135145915</v>
      </c>
      <c r="U19" s="104">
        <f t="shared" si="10"/>
        <v>10.98622763970239</v>
      </c>
      <c r="V19" s="104">
        <f t="shared" si="11"/>
        <v>67.31834731676429</v>
      </c>
      <c r="W19" s="104">
        <f t="shared" si="12"/>
        <v>21.695425043533323</v>
      </c>
      <c r="X19" s="231" t="b">
        <f t="shared" si="13"/>
        <v>1</v>
      </c>
      <c r="Y19" s="104">
        <f t="shared" si="14"/>
        <v>44.15928114229444</v>
      </c>
      <c r="Z19" s="104">
        <f t="shared" si="15"/>
        <v>35.77363367799114</v>
      </c>
      <c r="AA19" s="104">
        <f t="shared" si="16"/>
        <v>20.06708517971443</v>
      </c>
      <c r="AB19" s="231" t="b">
        <f t="shared" si="17"/>
        <v>1</v>
      </c>
      <c r="AE19" s="224"/>
    </row>
    <row r="20" spans="1:31" ht="15">
      <c r="A20" s="142" t="s">
        <v>31</v>
      </c>
      <c r="B20" s="232">
        <v>4245</v>
      </c>
      <c r="C20" s="229">
        <v>130.8</v>
      </c>
      <c r="D20" s="229">
        <v>1046.5</v>
      </c>
      <c r="E20" s="229">
        <v>667.9</v>
      </c>
      <c r="F20" s="229">
        <v>1013.9</v>
      </c>
      <c r="G20" s="229">
        <v>344.8</v>
      </c>
      <c r="H20" s="229">
        <v>1041.1</v>
      </c>
      <c r="I20" s="232">
        <v>4245</v>
      </c>
      <c r="J20" s="230" t="s">
        <v>38</v>
      </c>
      <c r="K20" s="107">
        <f t="shared" si="1"/>
        <v>3.081272084805654</v>
      </c>
      <c r="L20" s="107">
        <f t="shared" si="2"/>
        <v>24.652532391048293</v>
      </c>
      <c r="M20" s="107">
        <f t="shared" si="3"/>
        <v>15.733804475853946</v>
      </c>
      <c r="N20" s="107">
        <f t="shared" si="4"/>
        <v>23.88457008244994</v>
      </c>
      <c r="O20" s="107">
        <f t="shared" si="5"/>
        <v>8.122497055359247</v>
      </c>
      <c r="P20" s="107">
        <f t="shared" si="6"/>
        <v>24.525323910482918</v>
      </c>
      <c r="Q20" s="107">
        <f t="shared" si="7"/>
        <v>100</v>
      </c>
      <c r="R20" s="227">
        <f t="shared" si="8"/>
        <v>26.937573616018845</v>
      </c>
      <c r="S20" s="107">
        <f t="shared" si="9"/>
        <v>73.06242638398115</v>
      </c>
      <c r="U20" s="104">
        <f t="shared" si="10"/>
        <v>11.438565806733713</v>
      </c>
      <c r="V20" s="104">
        <f t="shared" si="11"/>
        <v>58.40839527765631</v>
      </c>
      <c r="W20" s="104">
        <f t="shared" si="12"/>
        <v>30.15303891560997</v>
      </c>
      <c r="X20" s="231" t="b">
        <f t="shared" si="13"/>
        <v>1</v>
      </c>
      <c r="Y20" s="104">
        <f t="shared" si="14"/>
        <v>33.74173786877318</v>
      </c>
      <c r="Z20" s="104">
        <f t="shared" si="15"/>
        <v>32.69063356440432</v>
      </c>
      <c r="AA20" s="104">
        <f t="shared" si="16"/>
        <v>33.567628566822506</v>
      </c>
      <c r="AB20" s="231" t="b">
        <f t="shared" si="17"/>
        <v>1</v>
      </c>
      <c r="AE20" s="224"/>
    </row>
    <row r="21" spans="1:31" ht="15">
      <c r="A21" s="142" t="s">
        <v>30</v>
      </c>
      <c r="B21" s="229">
        <v>15246.5</v>
      </c>
      <c r="C21" s="229">
        <v>358.2</v>
      </c>
      <c r="D21" s="229">
        <v>4728.8</v>
      </c>
      <c r="E21" s="232">
        <v>2451</v>
      </c>
      <c r="F21" s="229">
        <v>3622.1</v>
      </c>
      <c r="G21" s="229">
        <v>1211.1</v>
      </c>
      <c r="H21" s="232">
        <v>2875</v>
      </c>
      <c r="I21" s="229">
        <v>15246.3</v>
      </c>
      <c r="J21" s="230" t="s">
        <v>38</v>
      </c>
      <c r="K21" s="107">
        <f t="shared" si="1"/>
        <v>2.3494224828319</v>
      </c>
      <c r="L21" s="107">
        <f t="shared" si="2"/>
        <v>31.01604979568814</v>
      </c>
      <c r="M21" s="107">
        <f t="shared" si="3"/>
        <v>16.07603156175597</v>
      </c>
      <c r="N21" s="107">
        <f t="shared" si="4"/>
        <v>23.757239461377516</v>
      </c>
      <c r="O21" s="107">
        <f t="shared" si="5"/>
        <v>7.943566635839515</v>
      </c>
      <c r="P21" s="107">
        <f t="shared" si="6"/>
        <v>18.857034165666427</v>
      </c>
      <c r="Q21" s="107">
        <f t="shared" si="7"/>
        <v>99.99934410315947</v>
      </c>
      <c r="R21" s="227">
        <f t="shared" si="8"/>
        <v>26.369020680427383</v>
      </c>
      <c r="S21" s="107">
        <f t="shared" si="9"/>
        <v>73.63032342273209</v>
      </c>
      <c r="U21" s="104">
        <f t="shared" si="10"/>
        <v>8.909782852025968</v>
      </c>
      <c r="V21" s="104">
        <f t="shared" si="11"/>
        <v>60.965599582120745</v>
      </c>
      <c r="W21" s="104">
        <f t="shared" si="12"/>
        <v>30.124617565853296</v>
      </c>
      <c r="X21" s="231" t="b">
        <f t="shared" si="13"/>
        <v>1</v>
      </c>
      <c r="Y21" s="104">
        <f t="shared" si="14"/>
        <v>42.12401678261877</v>
      </c>
      <c r="Z21" s="104">
        <f t="shared" si="15"/>
        <v>32.26556445362955</v>
      </c>
      <c r="AA21" s="104">
        <f t="shared" si="16"/>
        <v>25.61041876375168</v>
      </c>
      <c r="AB21" s="231" t="b">
        <f t="shared" si="17"/>
        <v>1</v>
      </c>
      <c r="AE21" s="224"/>
    </row>
    <row r="22" spans="1:31" ht="15">
      <c r="A22" s="142" t="s">
        <v>25</v>
      </c>
      <c r="B22" s="229">
        <v>279.5</v>
      </c>
      <c r="C22" s="229">
        <v>5.8</v>
      </c>
      <c r="D22" s="229">
        <v>97.9</v>
      </c>
      <c r="E22" s="232">
        <v>51</v>
      </c>
      <c r="F22" s="229">
        <v>62.8</v>
      </c>
      <c r="G22" s="229">
        <v>16.5</v>
      </c>
      <c r="H22" s="229">
        <v>45.1</v>
      </c>
      <c r="I22" s="229">
        <v>279.2</v>
      </c>
      <c r="J22" s="230" t="s">
        <v>38</v>
      </c>
      <c r="K22" s="107">
        <f t="shared" si="1"/>
        <v>2.0773638968481376</v>
      </c>
      <c r="L22" s="107">
        <f t="shared" si="2"/>
        <v>35.06446991404012</v>
      </c>
      <c r="M22" s="107">
        <f t="shared" si="3"/>
        <v>18.26647564469914</v>
      </c>
      <c r="N22" s="107">
        <f t="shared" si="4"/>
        <v>22.492836676217763</v>
      </c>
      <c r="O22" s="107">
        <f t="shared" si="5"/>
        <v>5.909742120343839</v>
      </c>
      <c r="P22" s="107">
        <f t="shared" si="6"/>
        <v>16.153295128939828</v>
      </c>
      <c r="Q22" s="107">
        <f t="shared" si="7"/>
        <v>99.96418338108883</v>
      </c>
      <c r="R22" s="227">
        <f t="shared" si="8"/>
        <v>26.253581661891115</v>
      </c>
      <c r="S22" s="107">
        <f t="shared" si="9"/>
        <v>73.71060171919771</v>
      </c>
      <c r="U22" s="104">
        <f t="shared" si="10"/>
        <v>7.91268758526603</v>
      </c>
      <c r="V22" s="104">
        <f t="shared" si="11"/>
        <v>69.57708049113234</v>
      </c>
      <c r="W22" s="104">
        <f t="shared" si="12"/>
        <v>22.510231923601637</v>
      </c>
      <c r="X22" s="231" t="b">
        <f t="shared" si="13"/>
        <v>1</v>
      </c>
      <c r="Y22" s="104">
        <f t="shared" si="14"/>
        <v>47.570456754130234</v>
      </c>
      <c r="Z22" s="104">
        <f t="shared" si="15"/>
        <v>30.515063168124396</v>
      </c>
      <c r="AA22" s="104">
        <f t="shared" si="16"/>
        <v>21.914480077745385</v>
      </c>
      <c r="AB22" s="231" t="b">
        <f t="shared" si="17"/>
        <v>1</v>
      </c>
      <c r="AE22" s="224"/>
    </row>
    <row r="23" spans="1:31" ht="15">
      <c r="A23" s="142" t="s">
        <v>11</v>
      </c>
      <c r="B23" s="229">
        <v>5142.3</v>
      </c>
      <c r="C23" s="229">
        <v>209.4</v>
      </c>
      <c r="D23" s="229">
        <v>1859.5</v>
      </c>
      <c r="E23" s="229">
        <v>827.5</v>
      </c>
      <c r="F23" s="229">
        <v>1268.9</v>
      </c>
      <c r="G23" s="229">
        <v>305.7</v>
      </c>
      <c r="H23" s="229">
        <v>670.7</v>
      </c>
      <c r="I23" s="229">
        <v>5141.7</v>
      </c>
      <c r="J23" s="230" t="s">
        <v>38</v>
      </c>
      <c r="K23" s="107">
        <f t="shared" si="1"/>
        <v>4.072582997841182</v>
      </c>
      <c r="L23" s="107">
        <f t="shared" si="2"/>
        <v>36.1650815878017</v>
      </c>
      <c r="M23" s="107">
        <f t="shared" si="3"/>
        <v>16.09389890503141</v>
      </c>
      <c r="N23" s="107">
        <f t="shared" si="4"/>
        <v>24.6786082424101</v>
      </c>
      <c r="O23" s="107">
        <f t="shared" si="5"/>
        <v>5.945504405157828</v>
      </c>
      <c r="P23" s="107">
        <f t="shared" si="6"/>
        <v>13.044323861757787</v>
      </c>
      <c r="Q23" s="107">
        <f t="shared" si="7"/>
        <v>100.00000000000001</v>
      </c>
      <c r="R23" s="227">
        <f t="shared" si="8"/>
        <v>26.111986308030417</v>
      </c>
      <c r="S23" s="107">
        <f t="shared" si="9"/>
        <v>73.88801369196959</v>
      </c>
      <c r="U23" s="104">
        <f t="shared" si="10"/>
        <v>15.596603604945628</v>
      </c>
      <c r="V23" s="104">
        <f t="shared" si="11"/>
        <v>61.63414270817815</v>
      </c>
      <c r="W23" s="104">
        <f t="shared" si="12"/>
        <v>22.769253686876205</v>
      </c>
      <c r="X23" s="231" t="b">
        <f t="shared" si="13"/>
        <v>1</v>
      </c>
      <c r="Y23" s="104">
        <f t="shared" si="14"/>
        <v>48.94580295333105</v>
      </c>
      <c r="Z23" s="104">
        <f t="shared" si="15"/>
        <v>33.40001579321418</v>
      </c>
      <c r="AA23" s="104">
        <f t="shared" si="16"/>
        <v>17.654181253454766</v>
      </c>
      <c r="AB23" s="231" t="b">
        <f t="shared" si="17"/>
        <v>1</v>
      </c>
      <c r="AE23" s="224"/>
    </row>
    <row r="24" spans="1:31" ht="15">
      <c r="A24" s="142" t="s">
        <v>17</v>
      </c>
      <c r="B24" s="229">
        <v>4093.2</v>
      </c>
      <c r="C24" s="229">
        <v>45.7</v>
      </c>
      <c r="D24" s="229">
        <v>1049.8</v>
      </c>
      <c r="E24" s="229">
        <v>772.8</v>
      </c>
      <c r="F24" s="232">
        <v>942</v>
      </c>
      <c r="G24" s="229">
        <v>249.3</v>
      </c>
      <c r="H24" s="229">
        <v>1032.5</v>
      </c>
      <c r="I24" s="229">
        <v>4092.1</v>
      </c>
      <c r="J24" s="230" t="s">
        <v>38</v>
      </c>
      <c r="K24" s="107">
        <f t="shared" si="1"/>
        <v>1.1167860022971092</v>
      </c>
      <c r="L24" s="107">
        <f t="shared" si="2"/>
        <v>25.65430952322768</v>
      </c>
      <c r="M24" s="107">
        <f t="shared" si="3"/>
        <v>18.885168984140172</v>
      </c>
      <c r="N24" s="107">
        <f t="shared" si="4"/>
        <v>23.019965298990737</v>
      </c>
      <c r="O24" s="107">
        <f t="shared" si="5"/>
        <v>6.0922264851787595</v>
      </c>
      <c r="P24" s="107">
        <f t="shared" si="6"/>
        <v>25.23154370616554</v>
      </c>
      <c r="Q24" s="107">
        <f t="shared" si="7"/>
        <v>100</v>
      </c>
      <c r="R24" s="227">
        <f t="shared" si="8"/>
        <v>26.09418147161604</v>
      </c>
      <c r="S24" s="107">
        <f t="shared" si="9"/>
        <v>73.90581852838396</v>
      </c>
      <c r="U24" s="104">
        <f t="shared" si="10"/>
        <v>4.2798276830867215</v>
      </c>
      <c r="V24" s="104">
        <f t="shared" si="11"/>
        <v>72.37310357744896</v>
      </c>
      <c r="W24" s="104">
        <f t="shared" si="12"/>
        <v>23.347068739464323</v>
      </c>
      <c r="X24" s="231" t="b">
        <f t="shared" si="13"/>
        <v>1</v>
      </c>
      <c r="Y24" s="104">
        <f t="shared" si="14"/>
        <v>34.71216479846576</v>
      </c>
      <c r="Z24" s="104">
        <f t="shared" si="15"/>
        <v>31.14770360083325</v>
      </c>
      <c r="AA24" s="104">
        <f t="shared" si="16"/>
        <v>34.14013160070098</v>
      </c>
      <c r="AB24" s="231" t="b">
        <f t="shared" si="17"/>
        <v>1</v>
      </c>
      <c r="AE24" s="224"/>
    </row>
    <row r="25" spans="1:31" ht="15">
      <c r="A25" s="142" t="s">
        <v>20</v>
      </c>
      <c r="B25" s="229">
        <v>1441.9</v>
      </c>
      <c r="C25" s="229">
        <v>18.1</v>
      </c>
      <c r="D25" s="229">
        <v>396.8</v>
      </c>
      <c r="E25" s="229">
        <v>207.5</v>
      </c>
      <c r="F25" s="229">
        <v>278.7</v>
      </c>
      <c r="G25" s="229">
        <v>145.2</v>
      </c>
      <c r="H25" s="229">
        <v>395.6</v>
      </c>
      <c r="I25" s="229">
        <v>1441.9</v>
      </c>
      <c r="J25" s="230" t="s">
        <v>38</v>
      </c>
      <c r="K25" s="107">
        <f t="shared" si="1"/>
        <v>1.2552881614536375</v>
      </c>
      <c r="L25" s="107">
        <f t="shared" si="2"/>
        <v>27.519245440044386</v>
      </c>
      <c r="M25" s="107">
        <f t="shared" si="3"/>
        <v>14.390734447603856</v>
      </c>
      <c r="N25" s="107">
        <f t="shared" si="4"/>
        <v>19.32866356890214</v>
      </c>
      <c r="O25" s="107">
        <f t="shared" si="5"/>
        <v>10.070046466467854</v>
      </c>
      <c r="P25" s="107">
        <f t="shared" si="6"/>
        <v>27.436021915528126</v>
      </c>
      <c r="Q25" s="107">
        <f t="shared" si="7"/>
        <v>100.00000000000001</v>
      </c>
      <c r="R25" s="227">
        <f t="shared" si="8"/>
        <v>25.716069075525347</v>
      </c>
      <c r="S25" s="107">
        <f t="shared" si="9"/>
        <v>74.28393092447466</v>
      </c>
      <c r="U25" s="104">
        <f t="shared" si="10"/>
        <v>4.881337648327941</v>
      </c>
      <c r="V25" s="104">
        <f t="shared" si="11"/>
        <v>55.96008629989213</v>
      </c>
      <c r="W25" s="104">
        <f t="shared" si="12"/>
        <v>39.15857605177994</v>
      </c>
      <c r="X25" s="231" t="b">
        <f t="shared" si="13"/>
        <v>1</v>
      </c>
      <c r="Y25" s="104">
        <f t="shared" si="14"/>
        <v>37.04602744841752</v>
      </c>
      <c r="Z25" s="104">
        <f t="shared" si="15"/>
        <v>26.01997946036785</v>
      </c>
      <c r="AA25" s="104">
        <f t="shared" si="16"/>
        <v>36.933993091214646</v>
      </c>
      <c r="AB25" s="231" t="b">
        <f t="shared" si="17"/>
        <v>1</v>
      </c>
      <c r="AE25" s="224"/>
    </row>
    <row r="26" spans="1:31" ht="15">
      <c r="A26" s="142" t="s">
        <v>18</v>
      </c>
      <c r="B26" s="229">
        <v>19362.8</v>
      </c>
      <c r="C26" s="229">
        <v>373.4</v>
      </c>
      <c r="D26" s="229">
        <v>5589.5</v>
      </c>
      <c r="E26" s="229">
        <v>2989.6</v>
      </c>
      <c r="F26" s="229">
        <v>3988.9</v>
      </c>
      <c r="G26" s="229">
        <v>1597.4</v>
      </c>
      <c r="H26" s="232">
        <v>4824</v>
      </c>
      <c r="I26" s="229">
        <v>19362.8</v>
      </c>
      <c r="J26" s="230" t="s">
        <v>38</v>
      </c>
      <c r="K26" s="107">
        <f t="shared" si="1"/>
        <v>1.9284401016381927</v>
      </c>
      <c r="L26" s="107">
        <f t="shared" si="2"/>
        <v>28.867209287912903</v>
      </c>
      <c r="M26" s="107">
        <f t="shared" si="3"/>
        <v>15.439915714669366</v>
      </c>
      <c r="N26" s="107">
        <f t="shared" si="4"/>
        <v>20.600842853306343</v>
      </c>
      <c r="O26" s="107">
        <f t="shared" si="5"/>
        <v>8.249839899188133</v>
      </c>
      <c r="P26" s="107">
        <f t="shared" si="6"/>
        <v>24.913752143285063</v>
      </c>
      <c r="Q26" s="107">
        <f t="shared" si="7"/>
        <v>100</v>
      </c>
      <c r="R26" s="227">
        <f t="shared" si="8"/>
        <v>25.618195715495695</v>
      </c>
      <c r="S26" s="107">
        <f t="shared" si="9"/>
        <v>74.38180428450431</v>
      </c>
      <c r="U26" s="104">
        <f t="shared" si="10"/>
        <v>7.52761874042416</v>
      </c>
      <c r="V26" s="104">
        <f t="shared" si="11"/>
        <v>60.26933311829692</v>
      </c>
      <c r="W26" s="104">
        <f t="shared" si="12"/>
        <v>32.203048141278934</v>
      </c>
      <c r="X26" s="231" t="b">
        <f t="shared" si="13"/>
        <v>1</v>
      </c>
      <c r="Y26" s="233">
        <f t="shared" si="14"/>
        <v>38.8095039715603</v>
      </c>
      <c r="Z26" s="104">
        <f t="shared" si="15"/>
        <v>27.696078431372552</v>
      </c>
      <c r="AA26" s="104">
        <f t="shared" si="16"/>
        <v>33.494417597067155</v>
      </c>
      <c r="AB26" s="231" t="b">
        <f t="shared" si="17"/>
        <v>1</v>
      </c>
      <c r="AE26" s="224"/>
    </row>
    <row r="27" spans="1:31" ht="15">
      <c r="A27" s="142" t="s">
        <v>23</v>
      </c>
      <c r="B27" s="229">
        <v>872.8</v>
      </c>
      <c r="C27" s="229">
        <v>56.2</v>
      </c>
      <c r="D27" s="229">
        <v>367.1</v>
      </c>
      <c r="E27" s="229">
        <v>100.1</v>
      </c>
      <c r="F27" s="229">
        <v>134.3</v>
      </c>
      <c r="G27" s="229">
        <v>65.8</v>
      </c>
      <c r="H27" s="229">
        <v>148.6</v>
      </c>
      <c r="I27" s="229">
        <v>872.2</v>
      </c>
      <c r="J27" s="230" t="s">
        <v>38</v>
      </c>
      <c r="K27" s="107">
        <f t="shared" si="1"/>
        <v>6.443476266911259</v>
      </c>
      <c r="L27" s="107">
        <f t="shared" si="2"/>
        <v>42.088970419628524</v>
      </c>
      <c r="M27" s="107">
        <f t="shared" si="3"/>
        <v>11.47672552166934</v>
      </c>
      <c r="N27" s="107">
        <f t="shared" si="4"/>
        <v>15.397844531070856</v>
      </c>
      <c r="O27" s="107">
        <f t="shared" si="5"/>
        <v>7.54414125200642</v>
      </c>
      <c r="P27" s="107">
        <f t="shared" si="6"/>
        <v>17.03737674845219</v>
      </c>
      <c r="Q27" s="107">
        <f t="shared" si="7"/>
        <v>99.9885347397386</v>
      </c>
      <c r="R27" s="227">
        <f t="shared" si="8"/>
        <v>25.464343040587018</v>
      </c>
      <c r="S27" s="107">
        <f t="shared" si="9"/>
        <v>74.52419169915157</v>
      </c>
      <c r="U27" s="104">
        <f t="shared" si="10"/>
        <v>25.30391715443494</v>
      </c>
      <c r="V27" s="104">
        <f t="shared" si="11"/>
        <v>45.069788383610984</v>
      </c>
      <c r="W27" s="104">
        <f t="shared" si="12"/>
        <v>29.62629446195407</v>
      </c>
      <c r="X27" s="231" t="b">
        <f t="shared" si="13"/>
        <v>1</v>
      </c>
      <c r="Y27" s="234">
        <f t="shared" si="14"/>
        <v>56.47692307692308</v>
      </c>
      <c r="Z27" s="235">
        <f t="shared" si="15"/>
        <v>20.661538461538463</v>
      </c>
      <c r="AA27" s="104">
        <f t="shared" si="16"/>
        <v>22.861538461538462</v>
      </c>
      <c r="AB27" s="231" t="b">
        <f t="shared" si="17"/>
        <v>1</v>
      </c>
      <c r="AE27" s="224"/>
    </row>
    <row r="28" spans="1:31" ht="15">
      <c r="A28" s="142" t="s">
        <v>33</v>
      </c>
      <c r="B28" s="229">
        <v>853.1</v>
      </c>
      <c r="C28" s="229">
        <v>9.5</v>
      </c>
      <c r="D28" s="229">
        <v>282.9</v>
      </c>
      <c r="E28" s="229">
        <v>148.9</v>
      </c>
      <c r="F28" s="229">
        <v>176.4</v>
      </c>
      <c r="G28" s="229">
        <v>58.2</v>
      </c>
      <c r="H28" s="229">
        <v>177.3</v>
      </c>
      <c r="I28" s="229">
        <v>853.1</v>
      </c>
      <c r="J28" s="230" t="s">
        <v>38</v>
      </c>
      <c r="K28" s="107">
        <f t="shared" si="1"/>
        <v>1.1135857461024499</v>
      </c>
      <c r="L28" s="107">
        <f t="shared" si="2"/>
        <v>33.16141132340874</v>
      </c>
      <c r="M28" s="107">
        <f t="shared" si="3"/>
        <v>17.453991325753133</v>
      </c>
      <c r="N28" s="107">
        <f t="shared" si="4"/>
        <v>20.677529011839173</v>
      </c>
      <c r="O28" s="107">
        <f t="shared" si="5"/>
        <v>6.822177939280271</v>
      </c>
      <c r="P28" s="107">
        <f t="shared" si="6"/>
        <v>20.783026608838355</v>
      </c>
      <c r="Q28" s="107">
        <f t="shared" si="7"/>
        <v>100.01172195522211</v>
      </c>
      <c r="R28" s="227">
        <f t="shared" si="8"/>
        <v>25.389755011135854</v>
      </c>
      <c r="S28" s="107">
        <f t="shared" si="9"/>
        <v>74.62196694408627</v>
      </c>
      <c r="U28" s="104">
        <f t="shared" si="10"/>
        <v>4.385964912280701</v>
      </c>
      <c r="V28" s="104">
        <f t="shared" si="11"/>
        <v>68.74422899353647</v>
      </c>
      <c r="W28" s="104">
        <f t="shared" si="12"/>
        <v>26.869806094182824</v>
      </c>
      <c r="X28" s="231" t="b">
        <f t="shared" si="13"/>
        <v>1</v>
      </c>
      <c r="Y28" s="234">
        <f t="shared" si="14"/>
        <v>44.43920829406221</v>
      </c>
      <c r="Z28" s="235">
        <f t="shared" si="15"/>
        <v>27.709707822808678</v>
      </c>
      <c r="AA28" s="104">
        <f t="shared" si="16"/>
        <v>27.851083883129128</v>
      </c>
      <c r="AB28" s="231" t="b">
        <f t="shared" si="17"/>
        <v>1</v>
      </c>
      <c r="AE28" s="224"/>
    </row>
    <row r="29" spans="1:31" ht="15">
      <c r="A29" s="142" t="s">
        <v>36</v>
      </c>
      <c r="B29" s="229">
        <v>4772.1</v>
      </c>
      <c r="C29" s="229">
        <v>68.1</v>
      </c>
      <c r="D29" s="232">
        <v>1888</v>
      </c>
      <c r="E29" s="229">
        <v>918.8</v>
      </c>
      <c r="F29" s="229">
        <v>1384.2</v>
      </c>
      <c r="G29" s="232">
        <v>215</v>
      </c>
      <c r="H29" s="229">
        <v>285.6</v>
      </c>
      <c r="I29" s="229">
        <v>4759.7</v>
      </c>
      <c r="J29" s="229">
        <v>12.5</v>
      </c>
      <c r="K29" s="107">
        <f t="shared" si="1"/>
        <v>1.430762443011114</v>
      </c>
      <c r="L29" s="107">
        <f t="shared" si="2"/>
        <v>39.66636552723911</v>
      </c>
      <c r="M29" s="107">
        <f t="shared" si="3"/>
        <v>19.30373763052293</v>
      </c>
      <c r="N29" s="107">
        <f t="shared" si="4"/>
        <v>29.081664810807407</v>
      </c>
      <c r="O29" s="107">
        <f t="shared" si="5"/>
        <v>4.517091413324369</v>
      </c>
      <c r="P29" s="107">
        <f t="shared" si="6"/>
        <v>6.0003781750950695</v>
      </c>
      <c r="Q29" s="107">
        <f t="shared" si="7"/>
        <v>99.99999999999999</v>
      </c>
      <c r="R29" s="227">
        <f t="shared" si="8"/>
        <v>25.251591486858416</v>
      </c>
      <c r="S29" s="107">
        <f t="shared" si="9"/>
        <v>74.74840851314158</v>
      </c>
      <c r="U29" s="104">
        <f t="shared" si="10"/>
        <v>5.666028787752724</v>
      </c>
      <c r="V29" s="104">
        <f t="shared" si="11"/>
        <v>76.4456277560529</v>
      </c>
      <c r="W29" s="104">
        <f t="shared" si="12"/>
        <v>17.88834345619436</v>
      </c>
      <c r="X29" s="231" t="b">
        <f t="shared" si="13"/>
        <v>1</v>
      </c>
      <c r="Y29" s="234">
        <f t="shared" si="14"/>
        <v>53.06650177075721</v>
      </c>
      <c r="Z29" s="235">
        <f t="shared" si="15"/>
        <v>38.90606554612401</v>
      </c>
      <c r="AA29" s="104">
        <f t="shared" si="16"/>
        <v>8.027432683118782</v>
      </c>
      <c r="AB29" s="231" t="b">
        <f t="shared" si="17"/>
        <v>1</v>
      </c>
      <c r="AE29" s="224"/>
    </row>
    <row r="30" spans="1:31" ht="15">
      <c r="A30" s="142" t="s">
        <v>26</v>
      </c>
      <c r="B30" s="229">
        <v>4083.6</v>
      </c>
      <c r="C30" s="229">
        <v>87.4</v>
      </c>
      <c r="D30" s="232">
        <v>1319</v>
      </c>
      <c r="E30" s="229">
        <v>665.1</v>
      </c>
      <c r="F30" s="229">
        <v>933.9</v>
      </c>
      <c r="G30" s="229">
        <v>273.4</v>
      </c>
      <c r="H30" s="229">
        <v>804.6</v>
      </c>
      <c r="I30" s="229">
        <v>4083.5</v>
      </c>
      <c r="J30" s="230" t="s">
        <v>38</v>
      </c>
      <c r="K30" s="107">
        <f t="shared" si="1"/>
        <v>2.1403208032325214</v>
      </c>
      <c r="L30" s="107">
        <f t="shared" si="2"/>
        <v>32.300722419493084</v>
      </c>
      <c r="M30" s="107">
        <f t="shared" si="3"/>
        <v>16.287498469450227</v>
      </c>
      <c r="N30" s="107">
        <f t="shared" si="4"/>
        <v>22.870086935227132</v>
      </c>
      <c r="O30" s="107">
        <f t="shared" si="5"/>
        <v>6.695236929104934</v>
      </c>
      <c r="P30" s="107">
        <f t="shared" si="6"/>
        <v>19.70368556385454</v>
      </c>
      <c r="Q30" s="107">
        <f t="shared" si="7"/>
        <v>99.99755112036243</v>
      </c>
      <c r="R30" s="227">
        <f t="shared" si="8"/>
        <v>25.12305620178768</v>
      </c>
      <c r="S30" s="107">
        <f t="shared" si="9"/>
        <v>74.87449491857475</v>
      </c>
      <c r="U30" s="104">
        <f t="shared" si="10"/>
        <v>8.519348864411736</v>
      </c>
      <c r="V30" s="104">
        <f t="shared" si="11"/>
        <v>64.8308802027488</v>
      </c>
      <c r="W30" s="104">
        <f t="shared" si="12"/>
        <v>26.649770932839456</v>
      </c>
      <c r="X30" s="231" t="b">
        <f t="shared" si="13"/>
        <v>1</v>
      </c>
      <c r="Y30" s="234">
        <f t="shared" si="14"/>
        <v>43.13982011447261</v>
      </c>
      <c r="Z30" s="235">
        <f t="shared" si="15"/>
        <v>30.544562551103844</v>
      </c>
      <c r="AA30" s="104">
        <f t="shared" si="16"/>
        <v>26.315617334423546</v>
      </c>
      <c r="AB30" s="231" t="b">
        <f t="shared" si="17"/>
        <v>1</v>
      </c>
      <c r="AE30" s="224"/>
    </row>
    <row r="31" spans="1:31" ht="15">
      <c r="A31" s="142" t="s">
        <v>19</v>
      </c>
      <c r="B31" s="229">
        <v>31581.1</v>
      </c>
      <c r="C31" s="229">
        <v>1527.9</v>
      </c>
      <c r="D31" s="229">
        <v>12846.6</v>
      </c>
      <c r="E31" s="229">
        <v>4871.5</v>
      </c>
      <c r="F31" s="229">
        <v>8051.1</v>
      </c>
      <c r="G31" s="229">
        <v>1445.2</v>
      </c>
      <c r="H31" s="229">
        <v>2814.9</v>
      </c>
      <c r="I31" s="232">
        <v>31557</v>
      </c>
      <c r="J31" s="229">
        <v>24.1</v>
      </c>
      <c r="K31" s="107">
        <f t="shared" si="1"/>
        <v>4.8417149919193845</v>
      </c>
      <c r="L31" s="107">
        <f t="shared" si="2"/>
        <v>40.7091928890579</v>
      </c>
      <c r="M31" s="107">
        <f t="shared" si="3"/>
        <v>15.437145482777199</v>
      </c>
      <c r="N31" s="107">
        <f t="shared" si="4"/>
        <v>25.512881452609566</v>
      </c>
      <c r="O31" s="107">
        <f t="shared" si="5"/>
        <v>4.579649523085211</v>
      </c>
      <c r="P31" s="107">
        <f t="shared" si="6"/>
        <v>8.920049434356878</v>
      </c>
      <c r="Q31" s="107">
        <f t="shared" si="7"/>
        <v>100.00063377380614</v>
      </c>
      <c r="R31" s="227">
        <f t="shared" si="8"/>
        <v>24.858509997781795</v>
      </c>
      <c r="S31" s="107">
        <f t="shared" si="9"/>
        <v>75.14212377602435</v>
      </c>
      <c r="U31" s="104">
        <f t="shared" si="10"/>
        <v>19.477092522244604</v>
      </c>
      <c r="V31" s="104">
        <f t="shared" si="11"/>
        <v>62.10004334191673</v>
      </c>
      <c r="W31" s="104">
        <f t="shared" si="12"/>
        <v>18.42286413583867</v>
      </c>
      <c r="X31" s="231" t="b">
        <f t="shared" si="13"/>
        <v>1</v>
      </c>
      <c r="Y31" s="234">
        <f t="shared" si="14"/>
        <v>54.17626072214772</v>
      </c>
      <c r="Z31" s="235">
        <f t="shared" si="15"/>
        <v>33.95283520153842</v>
      </c>
      <c r="AA31" s="104">
        <f t="shared" si="16"/>
        <v>11.870904076313858</v>
      </c>
      <c r="AB31" s="231" t="b">
        <f t="shared" si="17"/>
        <v>1</v>
      </c>
      <c r="AE31" s="224"/>
    </row>
    <row r="32" spans="1:31" ht="15">
      <c r="A32" s="142" t="s">
        <v>15</v>
      </c>
      <c r="B32" s="229">
        <v>723.8</v>
      </c>
      <c r="C32" s="229">
        <v>60.8</v>
      </c>
      <c r="D32" s="232">
        <v>376</v>
      </c>
      <c r="E32" s="229">
        <v>87.3</v>
      </c>
      <c r="F32" s="229">
        <v>120.9</v>
      </c>
      <c r="G32" s="229">
        <v>25.9</v>
      </c>
      <c r="H32" s="229">
        <v>52.4</v>
      </c>
      <c r="I32" s="229">
        <v>723.3</v>
      </c>
      <c r="J32" s="230" t="s">
        <v>38</v>
      </c>
      <c r="K32" s="107">
        <f t="shared" si="1"/>
        <v>8.405917323378958</v>
      </c>
      <c r="L32" s="107">
        <f t="shared" si="2"/>
        <v>51.983962394580395</v>
      </c>
      <c r="M32" s="107">
        <f t="shared" si="3"/>
        <v>12.069680630443798</v>
      </c>
      <c r="N32" s="107">
        <f t="shared" si="4"/>
        <v>16.71505599336375</v>
      </c>
      <c r="O32" s="107">
        <f t="shared" si="5"/>
        <v>3.580810175584128</v>
      </c>
      <c r="P32" s="107">
        <f t="shared" si="6"/>
        <v>7.2445734826489705</v>
      </c>
      <c r="Q32" s="107">
        <f t="shared" si="7"/>
        <v>100.00000000000001</v>
      </c>
      <c r="R32" s="227">
        <f t="shared" si="8"/>
        <v>24.056408129406883</v>
      </c>
      <c r="S32" s="107">
        <f t="shared" si="9"/>
        <v>75.94359187059312</v>
      </c>
      <c r="U32" s="104">
        <f t="shared" si="10"/>
        <v>34.94252873563218</v>
      </c>
      <c r="V32" s="104">
        <f t="shared" si="11"/>
        <v>50.172413793103445</v>
      </c>
      <c r="W32" s="104">
        <f t="shared" si="12"/>
        <v>14.885057471264368</v>
      </c>
      <c r="X32" s="231" t="b">
        <f t="shared" si="13"/>
        <v>1</v>
      </c>
      <c r="Y32" s="234">
        <f t="shared" si="14"/>
        <v>68.45075550700894</v>
      </c>
      <c r="Z32" s="235">
        <f t="shared" si="15"/>
        <v>22.009830693610052</v>
      </c>
      <c r="AA32" s="104">
        <f t="shared" si="16"/>
        <v>9.539413799381032</v>
      </c>
      <c r="AB32" s="231" t="b">
        <f t="shared" si="17"/>
        <v>1</v>
      </c>
      <c r="AE32" s="224"/>
    </row>
    <row r="33" spans="1:31" ht="15">
      <c r="A33" s="142" t="s">
        <v>14</v>
      </c>
      <c r="B33" s="229">
        <v>3101.3</v>
      </c>
      <c r="C33" s="229">
        <v>163.9</v>
      </c>
      <c r="D33" s="229">
        <v>1475.4</v>
      </c>
      <c r="E33" s="229">
        <v>310.8</v>
      </c>
      <c r="F33" s="232">
        <v>611</v>
      </c>
      <c r="G33" s="229">
        <v>218.9</v>
      </c>
      <c r="H33" s="229">
        <v>314.1</v>
      </c>
      <c r="I33" s="229">
        <v>3094.2</v>
      </c>
      <c r="J33" s="229">
        <v>7.1</v>
      </c>
      <c r="K33" s="107">
        <f t="shared" si="1"/>
        <v>5.297007303988107</v>
      </c>
      <c r="L33" s="107">
        <f t="shared" si="2"/>
        <v>47.68276129532675</v>
      </c>
      <c r="M33" s="107">
        <f t="shared" si="3"/>
        <v>10.044599573395384</v>
      </c>
      <c r="N33" s="107">
        <f t="shared" si="4"/>
        <v>19.7466227134639</v>
      </c>
      <c r="O33" s="107">
        <f t="shared" si="5"/>
        <v>7.074526533514318</v>
      </c>
      <c r="P33" s="107">
        <f t="shared" si="6"/>
        <v>10.151250727166959</v>
      </c>
      <c r="Q33" s="107">
        <f t="shared" si="7"/>
        <v>99.9967681468554</v>
      </c>
      <c r="R33" s="227">
        <f t="shared" si="8"/>
        <v>22.416133410897807</v>
      </c>
      <c r="S33" s="107">
        <f t="shared" si="9"/>
        <v>77.5806347359576</v>
      </c>
      <c r="U33" s="104">
        <f t="shared" si="10"/>
        <v>23.630334486735872</v>
      </c>
      <c r="V33" s="104">
        <f t="shared" si="11"/>
        <v>44.80968858131488</v>
      </c>
      <c r="W33" s="104">
        <f t="shared" si="12"/>
        <v>31.55997693194925</v>
      </c>
      <c r="X33" s="231" t="b">
        <f t="shared" si="13"/>
        <v>1</v>
      </c>
      <c r="Y33" s="103">
        <f t="shared" si="14"/>
        <v>61.46219537596335</v>
      </c>
      <c r="Z33" s="104">
        <f t="shared" si="15"/>
        <v>25.45303061862112</v>
      </c>
      <c r="AA33" s="104">
        <f t="shared" si="16"/>
        <v>13.08477400541554</v>
      </c>
      <c r="AB33" s="231" t="b">
        <f t="shared" si="17"/>
        <v>1</v>
      </c>
      <c r="AE33" s="224"/>
    </row>
    <row r="34" spans="1:31" ht="15">
      <c r="A34" s="142" t="s">
        <v>21</v>
      </c>
      <c r="B34" s="229">
        <v>26207.4</v>
      </c>
      <c r="C34" s="229">
        <v>528.7</v>
      </c>
      <c r="D34" s="229">
        <v>9484.4</v>
      </c>
      <c r="E34" s="229">
        <v>3900.2</v>
      </c>
      <c r="F34" s="229">
        <v>5497.4</v>
      </c>
      <c r="G34" s="229">
        <v>1428.8</v>
      </c>
      <c r="H34" s="229">
        <v>5367.9</v>
      </c>
      <c r="I34" s="229">
        <v>26207.4</v>
      </c>
      <c r="J34" s="230" t="s">
        <v>38</v>
      </c>
      <c r="K34" s="107">
        <f t="shared" si="1"/>
        <v>2.0173691400138893</v>
      </c>
      <c r="L34" s="107">
        <f t="shared" si="2"/>
        <v>36.18977845951906</v>
      </c>
      <c r="M34" s="107">
        <f t="shared" si="3"/>
        <v>14.88205621313064</v>
      </c>
      <c r="N34" s="107">
        <f t="shared" si="4"/>
        <v>20.976518082678936</v>
      </c>
      <c r="O34" s="107">
        <f t="shared" si="5"/>
        <v>5.451895266222516</v>
      </c>
      <c r="P34" s="107">
        <f t="shared" si="6"/>
        <v>20.482382838434944</v>
      </c>
      <c r="Q34" s="107">
        <f t="shared" si="7"/>
        <v>100</v>
      </c>
      <c r="R34" s="227">
        <f t="shared" si="8"/>
        <v>22.351320619367044</v>
      </c>
      <c r="S34" s="107">
        <f t="shared" si="9"/>
        <v>77.64867938063294</v>
      </c>
      <c r="U34" s="104">
        <f t="shared" si="10"/>
        <v>9.025726821107263</v>
      </c>
      <c r="V34" s="104">
        <f t="shared" si="11"/>
        <v>66.58244703552589</v>
      </c>
      <c r="W34" s="104">
        <f t="shared" si="12"/>
        <v>24.391826143366853</v>
      </c>
      <c r="X34" s="231" t="b">
        <f t="shared" si="13"/>
        <v>1</v>
      </c>
      <c r="Y34" s="104">
        <f t="shared" si="14"/>
        <v>46.607075288579196</v>
      </c>
      <c r="Z34" s="104">
        <f t="shared" si="15"/>
        <v>27.01464886460243</v>
      </c>
      <c r="AA34" s="104">
        <f t="shared" si="16"/>
        <v>26.378275846818383</v>
      </c>
      <c r="AB34" s="231" t="b">
        <f t="shared" si="17"/>
        <v>1</v>
      </c>
      <c r="AE34" s="224"/>
    </row>
    <row r="35" spans="1:31" ht="15">
      <c r="A35" s="142" t="s">
        <v>29</v>
      </c>
      <c r="B35" s="229">
        <v>4148.3</v>
      </c>
      <c r="C35" s="229">
        <v>96.1</v>
      </c>
      <c r="D35" s="229">
        <v>1621.8</v>
      </c>
      <c r="E35" s="232">
        <v>632</v>
      </c>
      <c r="F35" s="229">
        <v>1011.7</v>
      </c>
      <c r="G35" s="229">
        <v>195.7</v>
      </c>
      <c r="H35" s="229">
        <v>590.9</v>
      </c>
      <c r="I35" s="229">
        <v>4148.2</v>
      </c>
      <c r="J35" s="230" t="s">
        <v>38</v>
      </c>
      <c r="K35" s="107">
        <f t="shared" si="1"/>
        <v>2.3166674702280505</v>
      </c>
      <c r="L35" s="107">
        <f t="shared" si="2"/>
        <v>39.09647557976954</v>
      </c>
      <c r="M35" s="107">
        <f t="shared" si="3"/>
        <v>15.235523841666264</v>
      </c>
      <c r="N35" s="107">
        <f t="shared" si="4"/>
        <v>24.38889156742684</v>
      </c>
      <c r="O35" s="107">
        <f t="shared" si="5"/>
        <v>4.717708885781785</v>
      </c>
      <c r="P35" s="107">
        <f t="shared" si="6"/>
        <v>14.244732655127526</v>
      </c>
      <c r="Q35" s="107">
        <f t="shared" si="7"/>
        <v>100</v>
      </c>
      <c r="R35" s="227">
        <f t="shared" si="8"/>
        <v>22.2699001976761</v>
      </c>
      <c r="S35" s="107">
        <f t="shared" si="9"/>
        <v>77.7300998023239</v>
      </c>
      <c r="U35" s="104">
        <f t="shared" si="10"/>
        <v>10.40268456375839</v>
      </c>
      <c r="V35" s="104">
        <f t="shared" si="11"/>
        <v>68.41307642346828</v>
      </c>
      <c r="W35" s="104">
        <f t="shared" si="12"/>
        <v>21.184239012773325</v>
      </c>
      <c r="X35" s="231" t="b">
        <f t="shared" si="13"/>
        <v>1</v>
      </c>
      <c r="Y35" s="104">
        <f t="shared" si="14"/>
        <v>50.29772981019725</v>
      </c>
      <c r="Z35" s="104">
        <f t="shared" si="15"/>
        <v>31.376380101724354</v>
      </c>
      <c r="AA35" s="104">
        <f t="shared" si="16"/>
        <v>18.3258900880784</v>
      </c>
      <c r="AB35" s="231" t="b">
        <f t="shared" si="17"/>
        <v>1</v>
      </c>
      <c r="AE35" s="224"/>
    </row>
    <row r="36" spans="1:31" ht="15">
      <c r="A36" s="142" t="s">
        <v>12</v>
      </c>
      <c r="B36" s="229">
        <v>2853.1</v>
      </c>
      <c r="C36" s="229">
        <v>55.4</v>
      </c>
      <c r="D36" s="229">
        <v>998.3</v>
      </c>
      <c r="E36" s="229">
        <v>310.6</v>
      </c>
      <c r="F36" s="229">
        <v>629.6</v>
      </c>
      <c r="G36" s="229">
        <v>248.9</v>
      </c>
      <c r="H36" s="232">
        <v>610</v>
      </c>
      <c r="I36" s="229">
        <v>2852.8</v>
      </c>
      <c r="J36" s="230" t="s">
        <v>38</v>
      </c>
      <c r="K36" s="107">
        <f t="shared" si="1"/>
        <v>1.9419517666853614</v>
      </c>
      <c r="L36" s="107">
        <f t="shared" si="2"/>
        <v>34.99369040942232</v>
      </c>
      <c r="M36" s="107">
        <f t="shared" si="3"/>
        <v>10.887549074593382</v>
      </c>
      <c r="N36" s="107">
        <f t="shared" si="4"/>
        <v>22.069545709478405</v>
      </c>
      <c r="O36" s="107">
        <f t="shared" si="5"/>
        <v>8.724761637689287</v>
      </c>
      <c r="P36" s="107">
        <f t="shared" si="6"/>
        <v>21.382501402131236</v>
      </c>
      <c r="Q36" s="107">
        <f t="shared" si="7"/>
        <v>99.99999999999999</v>
      </c>
      <c r="R36" s="227">
        <f t="shared" si="8"/>
        <v>21.55426247896803</v>
      </c>
      <c r="S36" s="107">
        <f t="shared" si="9"/>
        <v>78.44573752103196</v>
      </c>
      <c r="U36" s="104">
        <f t="shared" si="10"/>
        <v>9.009595056106685</v>
      </c>
      <c r="V36" s="104">
        <f t="shared" si="11"/>
        <v>50.512278419255175</v>
      </c>
      <c r="W36" s="104">
        <f t="shared" si="12"/>
        <v>40.47812652463815</v>
      </c>
      <c r="X36" s="231" t="b">
        <f t="shared" si="13"/>
        <v>1</v>
      </c>
      <c r="Y36" s="104">
        <f t="shared" si="14"/>
        <v>44.6087850216721</v>
      </c>
      <c r="Z36" s="104">
        <f t="shared" si="15"/>
        <v>28.133518030296262</v>
      </c>
      <c r="AA36" s="104">
        <f t="shared" si="16"/>
        <v>27.257696948031633</v>
      </c>
      <c r="AB36" s="231" t="b">
        <f t="shared" si="17"/>
        <v>1</v>
      </c>
      <c r="AE36" s="224"/>
    </row>
    <row r="37" spans="1:31" ht="15">
      <c r="A37" s="142" t="s">
        <v>28</v>
      </c>
      <c r="B37" s="229">
        <v>8594.3</v>
      </c>
      <c r="C37" s="229">
        <v>241.1</v>
      </c>
      <c r="D37" s="229">
        <v>3766.9</v>
      </c>
      <c r="E37" s="229">
        <v>1308.5</v>
      </c>
      <c r="F37" s="229">
        <v>2279.7</v>
      </c>
      <c r="G37" s="229">
        <v>291.5</v>
      </c>
      <c r="H37" s="229">
        <v>698.8</v>
      </c>
      <c r="I37" s="229">
        <v>8586.5</v>
      </c>
      <c r="J37" s="229">
        <v>7.8</v>
      </c>
      <c r="K37" s="107">
        <f t="shared" si="1"/>
        <v>2.8078961159960403</v>
      </c>
      <c r="L37" s="107">
        <f t="shared" si="2"/>
        <v>43.870028533162525</v>
      </c>
      <c r="M37" s="107">
        <f t="shared" si="3"/>
        <v>15.239038024806382</v>
      </c>
      <c r="N37" s="107">
        <f t="shared" si="4"/>
        <v>26.54981657252664</v>
      </c>
      <c r="O37" s="107">
        <f t="shared" si="5"/>
        <v>3.394864030745939</v>
      </c>
      <c r="P37" s="107">
        <f t="shared" si="6"/>
        <v>8.138356722762476</v>
      </c>
      <c r="Q37" s="107">
        <f t="shared" si="7"/>
        <v>100</v>
      </c>
      <c r="R37" s="227">
        <f t="shared" si="8"/>
        <v>21.44179817154836</v>
      </c>
      <c r="S37" s="107">
        <f t="shared" si="9"/>
        <v>78.55820182845164</v>
      </c>
      <c r="U37" s="104">
        <f t="shared" si="10"/>
        <v>13.095432078648633</v>
      </c>
      <c r="V37" s="104">
        <f t="shared" si="11"/>
        <v>71.07164195318016</v>
      </c>
      <c r="W37" s="104">
        <f t="shared" si="12"/>
        <v>15.832925968171201</v>
      </c>
      <c r="X37" s="231" t="b">
        <f t="shared" si="13"/>
        <v>1</v>
      </c>
      <c r="Y37" s="104">
        <f t="shared" si="14"/>
        <v>55.84398256589675</v>
      </c>
      <c r="Z37" s="104">
        <f t="shared" si="15"/>
        <v>33.79636493017463</v>
      </c>
      <c r="AA37" s="104">
        <f t="shared" si="16"/>
        <v>10.3596525039286</v>
      </c>
      <c r="AB37" s="231" t="b">
        <f t="shared" si="17"/>
        <v>1</v>
      </c>
      <c r="AE37" s="224"/>
    </row>
    <row r="38" spans="1:31" ht="15">
      <c r="A38" s="142" t="s">
        <v>27</v>
      </c>
      <c r="B38" s="232">
        <v>225</v>
      </c>
      <c r="C38" s="229">
        <v>3.5</v>
      </c>
      <c r="D38" s="229">
        <v>76.8</v>
      </c>
      <c r="E38" s="229">
        <v>29.1</v>
      </c>
      <c r="F38" s="229">
        <v>49.9</v>
      </c>
      <c r="G38" s="229">
        <v>15.1</v>
      </c>
      <c r="H38" s="229">
        <v>50.6</v>
      </c>
      <c r="I38" s="232">
        <v>225</v>
      </c>
      <c r="J38" s="230" t="s">
        <v>38</v>
      </c>
      <c r="K38" s="107">
        <f t="shared" si="1"/>
        <v>1.5555555555555556</v>
      </c>
      <c r="L38" s="107">
        <f t="shared" si="2"/>
        <v>34.13333333333333</v>
      </c>
      <c r="M38" s="107">
        <f t="shared" si="3"/>
        <v>12.933333333333334</v>
      </c>
      <c r="N38" s="107">
        <f t="shared" si="4"/>
        <v>22.177777777777777</v>
      </c>
      <c r="O38" s="107">
        <f t="shared" si="5"/>
        <v>6.71111111111111</v>
      </c>
      <c r="P38" s="107">
        <f t="shared" si="6"/>
        <v>22.488888888888887</v>
      </c>
      <c r="Q38" s="107">
        <f t="shared" si="7"/>
        <v>100</v>
      </c>
      <c r="R38" s="227">
        <f t="shared" si="8"/>
        <v>21.2</v>
      </c>
      <c r="S38" s="107">
        <f t="shared" si="9"/>
        <v>78.8</v>
      </c>
      <c r="U38" s="104">
        <f t="shared" si="10"/>
        <v>7.337526205450734</v>
      </c>
      <c r="V38" s="104">
        <f t="shared" si="11"/>
        <v>61.0062893081761</v>
      </c>
      <c r="W38" s="104">
        <f t="shared" si="12"/>
        <v>31.656184486373164</v>
      </c>
      <c r="X38" s="231" t="b">
        <f t="shared" si="13"/>
        <v>1</v>
      </c>
      <c r="Y38" s="104">
        <f t="shared" si="14"/>
        <v>43.316412859560074</v>
      </c>
      <c r="Z38" s="104">
        <f t="shared" si="15"/>
        <v>28.144388042865202</v>
      </c>
      <c r="AA38" s="104">
        <f t="shared" si="16"/>
        <v>28.539199097574734</v>
      </c>
      <c r="AB38" s="231" t="b">
        <f t="shared" si="17"/>
        <v>1</v>
      </c>
      <c r="AE38" s="224"/>
    </row>
    <row r="39" spans="1:31" ht="15">
      <c r="A39" s="143" t="s">
        <v>24</v>
      </c>
      <c r="B39" s="236">
        <v>1557</v>
      </c>
      <c r="C39" s="237">
        <v>93.6</v>
      </c>
      <c r="D39" s="237">
        <v>792.2</v>
      </c>
      <c r="E39" s="237">
        <v>179.8</v>
      </c>
      <c r="F39" s="237">
        <v>239.5</v>
      </c>
      <c r="G39" s="237">
        <v>56.5</v>
      </c>
      <c r="H39" s="237">
        <v>195.4</v>
      </c>
      <c r="I39" s="237">
        <v>1556.9</v>
      </c>
      <c r="J39" s="238" t="s">
        <v>38</v>
      </c>
      <c r="K39" s="107">
        <f t="shared" si="1"/>
        <v>6.011946817393538</v>
      </c>
      <c r="L39" s="107">
        <f t="shared" si="2"/>
        <v>50.88316526430727</v>
      </c>
      <c r="M39" s="107">
        <f t="shared" si="3"/>
        <v>11.548590147087161</v>
      </c>
      <c r="N39" s="107">
        <f t="shared" si="4"/>
        <v>15.383133149206756</v>
      </c>
      <c r="O39" s="107">
        <f t="shared" si="5"/>
        <v>3.6290063587899026</v>
      </c>
      <c r="P39" s="107">
        <f t="shared" si="6"/>
        <v>12.550581283319417</v>
      </c>
      <c r="Q39" s="107">
        <f t="shared" si="7"/>
        <v>100.00642302010405</v>
      </c>
      <c r="R39" s="227">
        <f t="shared" si="8"/>
        <v>21.1895433232706</v>
      </c>
      <c r="S39" s="107">
        <f t="shared" si="9"/>
        <v>78.81687969683344</v>
      </c>
      <c r="U39" s="104">
        <f t="shared" si="10"/>
        <v>28.37223401030615</v>
      </c>
      <c r="V39" s="104">
        <f t="shared" si="11"/>
        <v>54.501364049712045</v>
      </c>
      <c r="W39" s="104">
        <f t="shared" si="12"/>
        <v>17.126401939981815</v>
      </c>
      <c r="X39" s="231" t="b">
        <f t="shared" si="13"/>
        <v>1</v>
      </c>
      <c r="Y39" s="104">
        <f t="shared" si="14"/>
        <v>64.55871567109445</v>
      </c>
      <c r="Z39" s="104">
        <f t="shared" si="15"/>
        <v>19.517561730910273</v>
      </c>
      <c r="AA39" s="104">
        <f t="shared" si="16"/>
        <v>15.92372259799527</v>
      </c>
      <c r="AB39" s="231" t="b">
        <f t="shared" si="17"/>
        <v>1</v>
      </c>
      <c r="AE39" s="224"/>
    </row>
    <row r="40" spans="1:31" ht="15">
      <c r="A40" s="142" t="s">
        <v>42</v>
      </c>
      <c r="B40" s="229">
        <v>41653.2</v>
      </c>
      <c r="C40" s="229">
        <v>1282.1</v>
      </c>
      <c r="D40" s="229">
        <v>17281.4</v>
      </c>
      <c r="E40" s="229">
        <v>5622.2</v>
      </c>
      <c r="F40" s="229">
        <v>11576.9</v>
      </c>
      <c r="G40" s="229">
        <v>1479.3</v>
      </c>
      <c r="H40" s="229">
        <v>4403.6</v>
      </c>
      <c r="I40" s="229">
        <v>41645.4</v>
      </c>
      <c r="J40" s="230" t="s">
        <v>38</v>
      </c>
      <c r="K40" s="107">
        <f t="shared" si="1"/>
        <v>3.078611323219371</v>
      </c>
      <c r="L40" s="107">
        <f t="shared" si="2"/>
        <v>41.49653983393124</v>
      </c>
      <c r="M40" s="107">
        <f t="shared" si="3"/>
        <v>13.500170487016572</v>
      </c>
      <c r="N40" s="107">
        <f t="shared" si="4"/>
        <v>27.798748481224816</v>
      </c>
      <c r="O40" s="107">
        <f t="shared" si="5"/>
        <v>3.5521330086876337</v>
      </c>
      <c r="P40" s="107">
        <f t="shared" si="6"/>
        <v>10.57403698847892</v>
      </c>
      <c r="Q40" s="107">
        <f t="shared" si="7"/>
        <v>100.00024012255855</v>
      </c>
      <c r="R40" s="227">
        <f t="shared" si="8"/>
        <v>20.130914818923575</v>
      </c>
      <c r="S40" s="107">
        <f t="shared" si="9"/>
        <v>79.86932530363498</v>
      </c>
      <c r="U40" s="233">
        <f t="shared" si="10"/>
        <v>15.292952908058593</v>
      </c>
      <c r="V40" s="233">
        <f t="shared" si="11"/>
        <v>67.0618827234124</v>
      </c>
      <c r="W40" s="233">
        <f t="shared" si="12"/>
        <v>17.645164368529034</v>
      </c>
      <c r="X40" s="239" t="b">
        <f t="shared" si="13"/>
        <v>1</v>
      </c>
      <c r="Y40" s="233">
        <f t="shared" si="14"/>
        <v>51.955540723771044</v>
      </c>
      <c r="Z40" s="233">
        <f t="shared" si="15"/>
        <v>34.805287731608836</v>
      </c>
      <c r="AA40" s="233">
        <f t="shared" si="16"/>
        <v>13.23917154462012</v>
      </c>
      <c r="AB40" s="239" t="b">
        <f t="shared" si="17"/>
        <v>1</v>
      </c>
      <c r="AE40" s="224"/>
    </row>
    <row r="41" spans="1:31" ht="15">
      <c r="A41" s="144" t="s">
        <v>35</v>
      </c>
      <c r="B41" s="240">
        <v>2919</v>
      </c>
      <c r="C41" s="241">
        <v>76.2</v>
      </c>
      <c r="D41" s="241">
        <v>1409.1</v>
      </c>
      <c r="E41" s="241">
        <v>376.3</v>
      </c>
      <c r="F41" s="241">
        <v>844.2</v>
      </c>
      <c r="G41" s="241">
        <v>65.5</v>
      </c>
      <c r="H41" s="241">
        <v>141.8</v>
      </c>
      <c r="I41" s="241">
        <v>2913.2</v>
      </c>
      <c r="J41" s="241">
        <v>5.8</v>
      </c>
      <c r="K41" s="108">
        <f t="shared" si="1"/>
        <v>2.615680351503501</v>
      </c>
      <c r="L41" s="108">
        <f t="shared" si="2"/>
        <v>48.36949059453522</v>
      </c>
      <c r="M41" s="108">
        <f t="shared" si="3"/>
        <v>12.917067142660994</v>
      </c>
      <c r="N41" s="108">
        <f t="shared" si="4"/>
        <v>28.97844294933407</v>
      </c>
      <c r="O41" s="108">
        <f t="shared" si="5"/>
        <v>2.2483866538514348</v>
      </c>
      <c r="P41" s="108">
        <f t="shared" si="6"/>
        <v>4.8674996567348625</v>
      </c>
      <c r="Q41" s="108">
        <f t="shared" si="7"/>
        <v>99.99656734862009</v>
      </c>
      <c r="R41" s="242">
        <f t="shared" si="8"/>
        <v>17.78113414801593</v>
      </c>
      <c r="S41" s="108">
        <f t="shared" si="9"/>
        <v>82.21543320060415</v>
      </c>
      <c r="U41" s="109">
        <f t="shared" si="10"/>
        <v>14.71042471042471</v>
      </c>
      <c r="V41" s="109">
        <f t="shared" si="11"/>
        <v>72.64478764478764</v>
      </c>
      <c r="W41" s="109">
        <f t="shared" si="12"/>
        <v>12.644787644787645</v>
      </c>
      <c r="X41" s="243" t="b">
        <f t="shared" si="13"/>
        <v>1</v>
      </c>
      <c r="Y41" s="109">
        <f t="shared" si="14"/>
        <v>58.832616592209085</v>
      </c>
      <c r="Z41" s="109">
        <f t="shared" si="15"/>
        <v>35.246962548536594</v>
      </c>
      <c r="AA41" s="109">
        <f t="shared" si="16"/>
        <v>5.92042085925431</v>
      </c>
      <c r="AB41" s="243" t="b">
        <f t="shared" si="17"/>
        <v>1</v>
      </c>
      <c r="AE41" s="224"/>
    </row>
    <row r="42" spans="1:31" ht="15">
      <c r="A42" s="145"/>
      <c r="B42" s="225"/>
      <c r="C42" s="225"/>
      <c r="D42" s="226"/>
      <c r="E42" s="225"/>
      <c r="F42" s="225"/>
      <c r="G42" s="226"/>
      <c r="H42" s="225"/>
      <c r="I42" s="225"/>
      <c r="J42" s="225"/>
      <c r="K42" s="107"/>
      <c r="L42" s="107"/>
      <c r="M42" s="107"/>
      <c r="N42" s="107"/>
      <c r="O42" s="107"/>
      <c r="P42" s="107"/>
      <c r="Q42" s="107"/>
      <c r="R42" s="227"/>
      <c r="S42" s="107"/>
      <c r="U42" s="107"/>
      <c r="V42" s="107"/>
      <c r="W42" s="107"/>
      <c r="X42" s="223"/>
      <c r="Y42" s="107"/>
      <c r="Z42" s="107"/>
      <c r="AA42" s="107"/>
      <c r="AB42" s="223"/>
      <c r="AE42" s="224"/>
    </row>
    <row r="43" spans="1:31" ht="15">
      <c r="A43" s="143" t="s">
        <v>37</v>
      </c>
      <c r="B43" s="237">
        <v>2677.5</v>
      </c>
      <c r="C43" s="237">
        <v>107.3</v>
      </c>
      <c r="D43" s="237">
        <v>1144.5</v>
      </c>
      <c r="E43" s="237">
        <v>425.5</v>
      </c>
      <c r="F43" s="237">
        <v>571.1</v>
      </c>
      <c r="G43" s="237">
        <v>89.6</v>
      </c>
      <c r="H43" s="237">
        <v>336.5</v>
      </c>
      <c r="I43" s="237">
        <v>2674.5</v>
      </c>
      <c r="J43" s="238" t="s">
        <v>38</v>
      </c>
      <c r="K43" s="108">
        <f aca="true" t="shared" si="18" ref="K43:K45">C43/$I43*100</f>
        <v>4.011964853243597</v>
      </c>
      <c r="L43" s="108">
        <f aca="true" t="shared" si="19" ref="L43:L45">D43/$I43*100</f>
        <v>42.79304542905216</v>
      </c>
      <c r="M43" s="108">
        <f aca="true" t="shared" si="20" ref="M43:M45">E43/$I43*100</f>
        <v>15.909515797345296</v>
      </c>
      <c r="N43" s="108">
        <f aca="true" t="shared" si="21" ref="N43:N45">F43/$I43*100</f>
        <v>21.353524023181905</v>
      </c>
      <c r="O43" s="108">
        <f aca="true" t="shared" si="22" ref="O43:O45">G43/$I43*100</f>
        <v>3.350158908207141</v>
      </c>
      <c r="P43" s="108">
        <f aca="true" t="shared" si="23" ref="P43:P45">H43/$I43*100</f>
        <v>12.581790988969901</v>
      </c>
      <c r="Q43" s="108">
        <f aca="true" t="shared" si="24" ref="Q43:Q45">SUM(K43:P43)</f>
        <v>99.99999999999999</v>
      </c>
      <c r="R43" s="242">
        <f aca="true" t="shared" si="25" ref="R43:R45">SUM(K43,M43,O43)</f>
        <v>23.271639558796036</v>
      </c>
      <c r="S43" s="108">
        <f aca="true" t="shared" si="26" ref="S43:S45">SUM(L43,N43,P43)</f>
        <v>76.72836044120396</v>
      </c>
      <c r="U43" s="109">
        <f aca="true" t="shared" si="27" ref="U43:U45">C43/SUM(C43,E43,G43)*100</f>
        <v>17.239717223650388</v>
      </c>
      <c r="V43" s="109">
        <f aca="true" t="shared" si="28" ref="V43:V45">E43/SUM(C43,E43,G43)*100</f>
        <v>68.36439588688947</v>
      </c>
      <c r="W43" s="109">
        <f aca="true" t="shared" si="29" ref="W43:W45">G43/SUM(C43,E43,G43)*100</f>
        <v>14.395886889460154</v>
      </c>
      <c r="X43" s="243" t="b">
        <f aca="true" t="shared" si="30" ref="X43:X45">LARGE(U43:W43,1)=V43</f>
        <v>1</v>
      </c>
      <c r="Y43" s="109">
        <f aca="true" t="shared" si="31" ref="Y43:Y45">D43/SUM(D43,F43,H43)*100</f>
        <v>55.7721358608255</v>
      </c>
      <c r="Z43" s="109">
        <f aca="true" t="shared" si="32" ref="Z43:Z45">F43/SUM(D43,F43,H43)*100</f>
        <v>27.830027776424153</v>
      </c>
      <c r="AA43" s="109">
        <f aca="true" t="shared" si="33" ref="AA43:AA45">H43/SUM(D43,F43,H43)*100</f>
        <v>16.397836362750354</v>
      </c>
      <c r="AB43" s="243" t="b">
        <f aca="true" t="shared" si="34" ref="AB43:AB45">LARGE(Y43:AA43,1)=Y43</f>
        <v>1</v>
      </c>
      <c r="AE43" s="224"/>
    </row>
    <row r="44" spans="1:31" ht="15">
      <c r="A44" s="146"/>
      <c r="B44" s="244"/>
      <c r="C44" s="244"/>
      <c r="D44" s="244"/>
      <c r="E44" s="244"/>
      <c r="F44" s="244"/>
      <c r="G44" s="244"/>
      <c r="H44" s="244"/>
      <c r="I44" s="244"/>
      <c r="J44" s="245"/>
      <c r="K44" s="107"/>
      <c r="L44" s="107"/>
      <c r="M44" s="107"/>
      <c r="N44" s="107"/>
      <c r="O44" s="107"/>
      <c r="P44" s="107"/>
      <c r="Q44" s="107"/>
      <c r="R44" s="227"/>
      <c r="S44" s="107"/>
      <c r="U44" s="103"/>
      <c r="V44" s="103"/>
      <c r="W44" s="103"/>
      <c r="X44" s="228"/>
      <c r="Y44" s="103"/>
      <c r="Z44" s="103"/>
      <c r="AA44" s="103"/>
      <c r="AB44" s="228"/>
      <c r="AE44" s="224"/>
    </row>
    <row r="45" spans="1:31" ht="15">
      <c r="A45" s="142" t="s">
        <v>112</v>
      </c>
      <c r="B45" s="229">
        <v>1343.6</v>
      </c>
      <c r="C45" s="229">
        <v>13.5</v>
      </c>
      <c r="D45" s="229">
        <v>400.6</v>
      </c>
      <c r="E45" s="229">
        <v>224.4</v>
      </c>
      <c r="F45" s="229">
        <v>278.8</v>
      </c>
      <c r="G45" s="229">
        <v>117.2</v>
      </c>
      <c r="H45" s="229">
        <v>308.9</v>
      </c>
      <c r="I45" s="229">
        <v>1343.6</v>
      </c>
      <c r="J45" s="230" t="s">
        <v>38</v>
      </c>
      <c r="K45" s="107">
        <f t="shared" si="18"/>
        <v>1.0047633224173862</v>
      </c>
      <c r="L45" s="107">
        <f t="shared" si="19"/>
        <v>29.815421256326292</v>
      </c>
      <c r="M45" s="107">
        <f t="shared" si="20"/>
        <v>16.70139922596011</v>
      </c>
      <c r="N45" s="107">
        <f t="shared" si="21"/>
        <v>20.750223280738318</v>
      </c>
      <c r="O45" s="107">
        <f t="shared" si="22"/>
        <v>8.722834176838345</v>
      </c>
      <c r="P45" s="107">
        <f t="shared" si="23"/>
        <v>22.99047335516523</v>
      </c>
      <c r="Q45" s="107">
        <f t="shared" si="24"/>
        <v>99.98511461744567</v>
      </c>
      <c r="R45" s="227">
        <f t="shared" si="25"/>
        <v>26.42899672521584</v>
      </c>
      <c r="S45" s="107">
        <f t="shared" si="26"/>
        <v>73.55611789222985</v>
      </c>
      <c r="U45" s="104">
        <f t="shared" si="27"/>
        <v>3.8017459870459023</v>
      </c>
      <c r="V45" s="104">
        <f t="shared" si="28"/>
        <v>63.193466629118554</v>
      </c>
      <c r="W45" s="104">
        <f t="shared" si="29"/>
        <v>33.004787383835534</v>
      </c>
      <c r="X45" s="231" t="b">
        <f t="shared" si="30"/>
        <v>1</v>
      </c>
      <c r="Y45" s="104">
        <f t="shared" si="31"/>
        <v>40.53425073358292</v>
      </c>
      <c r="Z45" s="104">
        <f t="shared" si="32"/>
        <v>28.210057674795102</v>
      </c>
      <c r="AA45" s="104">
        <f t="shared" si="33"/>
        <v>31.25569159162197</v>
      </c>
      <c r="AB45" s="231" t="b">
        <f t="shared" si="34"/>
        <v>1</v>
      </c>
      <c r="AE45" s="224"/>
    </row>
    <row r="46" spans="1:31" ht="15">
      <c r="A46" s="142" t="s">
        <v>113</v>
      </c>
      <c r="B46" s="230" t="s">
        <v>38</v>
      </c>
      <c r="C46" s="230" t="s">
        <v>38</v>
      </c>
      <c r="D46" s="230" t="s">
        <v>38</v>
      </c>
      <c r="E46" s="230" t="s">
        <v>38</v>
      </c>
      <c r="F46" s="230" t="s">
        <v>38</v>
      </c>
      <c r="G46" s="230" t="s">
        <v>38</v>
      </c>
      <c r="H46" s="230" t="s">
        <v>38</v>
      </c>
      <c r="I46" s="230" t="s">
        <v>38</v>
      </c>
      <c r="J46" s="230" t="s">
        <v>38</v>
      </c>
      <c r="K46" s="230" t="s">
        <v>38</v>
      </c>
      <c r="L46" s="230" t="s">
        <v>38</v>
      </c>
      <c r="M46" s="230" t="s">
        <v>38</v>
      </c>
      <c r="N46" s="230" t="s">
        <v>38</v>
      </c>
      <c r="O46" s="230" t="s">
        <v>38</v>
      </c>
      <c r="P46" s="230" t="s">
        <v>38</v>
      </c>
      <c r="Q46" s="230" t="s">
        <v>38</v>
      </c>
      <c r="R46" s="246" t="s">
        <v>38</v>
      </c>
      <c r="S46" s="230" t="s">
        <v>38</v>
      </c>
      <c r="U46" s="230" t="s">
        <v>38</v>
      </c>
      <c r="V46" s="230" t="s">
        <v>38</v>
      </c>
      <c r="W46" s="230" t="s">
        <v>38</v>
      </c>
      <c r="X46" s="230" t="s">
        <v>38</v>
      </c>
      <c r="Y46" s="230" t="s">
        <v>38</v>
      </c>
      <c r="Z46" s="230" t="s">
        <v>38</v>
      </c>
      <c r="AA46" s="230" t="s">
        <v>38</v>
      </c>
      <c r="AB46" s="230" t="s">
        <v>38</v>
      </c>
      <c r="AE46" s="224"/>
    </row>
    <row r="47" spans="1:31" ht="15">
      <c r="A47" s="142" t="s">
        <v>114</v>
      </c>
      <c r="B47" s="230" t="s">
        <v>38</v>
      </c>
      <c r="C47" s="230" t="s">
        <v>38</v>
      </c>
      <c r="D47" s="230" t="s">
        <v>38</v>
      </c>
      <c r="E47" s="230" t="s">
        <v>38</v>
      </c>
      <c r="F47" s="230" t="s">
        <v>38</v>
      </c>
      <c r="G47" s="230" t="s">
        <v>38</v>
      </c>
      <c r="H47" s="230" t="s">
        <v>38</v>
      </c>
      <c r="I47" s="230" t="s">
        <v>38</v>
      </c>
      <c r="J47" s="230" t="s">
        <v>38</v>
      </c>
      <c r="K47" s="230" t="s">
        <v>38</v>
      </c>
      <c r="L47" s="230" t="s">
        <v>38</v>
      </c>
      <c r="M47" s="230" t="s">
        <v>38</v>
      </c>
      <c r="N47" s="230" t="s">
        <v>38</v>
      </c>
      <c r="O47" s="230" t="s">
        <v>38</v>
      </c>
      <c r="P47" s="230" t="s">
        <v>38</v>
      </c>
      <c r="Q47" s="230" t="s">
        <v>38</v>
      </c>
      <c r="R47" s="246" t="s">
        <v>38</v>
      </c>
      <c r="S47" s="230" t="s">
        <v>38</v>
      </c>
      <c r="U47" s="230" t="s">
        <v>38</v>
      </c>
      <c r="V47" s="230" t="s">
        <v>38</v>
      </c>
      <c r="W47" s="230" t="s">
        <v>38</v>
      </c>
      <c r="X47" s="230" t="s">
        <v>38</v>
      </c>
      <c r="Y47" s="230" t="s">
        <v>38</v>
      </c>
      <c r="Z47" s="230" t="s">
        <v>38</v>
      </c>
      <c r="AA47" s="230" t="s">
        <v>38</v>
      </c>
      <c r="AB47" s="230" t="s">
        <v>38</v>
      </c>
      <c r="AE47" s="224"/>
    </row>
    <row r="48" spans="1:31" ht="15">
      <c r="A48" s="142" t="s">
        <v>115</v>
      </c>
      <c r="B48" s="230" t="s">
        <v>38</v>
      </c>
      <c r="C48" s="230" t="s">
        <v>38</v>
      </c>
      <c r="D48" s="230" t="s">
        <v>38</v>
      </c>
      <c r="E48" s="230" t="s">
        <v>38</v>
      </c>
      <c r="F48" s="230" t="s">
        <v>38</v>
      </c>
      <c r="G48" s="230" t="s">
        <v>38</v>
      </c>
      <c r="H48" s="230" t="s">
        <v>38</v>
      </c>
      <c r="I48" s="230" t="s">
        <v>38</v>
      </c>
      <c r="J48" s="230" t="s">
        <v>38</v>
      </c>
      <c r="K48" s="230" t="s">
        <v>38</v>
      </c>
      <c r="L48" s="230" t="s">
        <v>38</v>
      </c>
      <c r="M48" s="230" t="s">
        <v>38</v>
      </c>
      <c r="N48" s="230" t="s">
        <v>38</v>
      </c>
      <c r="O48" s="230" t="s">
        <v>38</v>
      </c>
      <c r="P48" s="230" t="s">
        <v>38</v>
      </c>
      <c r="Q48" s="230" t="s">
        <v>38</v>
      </c>
      <c r="R48" s="246" t="s">
        <v>38</v>
      </c>
      <c r="S48" s="230" t="s">
        <v>38</v>
      </c>
      <c r="U48" s="230" t="s">
        <v>38</v>
      </c>
      <c r="V48" s="230" t="s">
        <v>38</v>
      </c>
      <c r="W48" s="230" t="s">
        <v>38</v>
      </c>
      <c r="X48" s="230" t="s">
        <v>38</v>
      </c>
      <c r="Y48" s="230" t="s">
        <v>38</v>
      </c>
      <c r="Z48" s="230" t="s">
        <v>38</v>
      </c>
      <c r="AA48" s="230" t="s">
        <v>38</v>
      </c>
      <c r="AB48" s="230" t="s">
        <v>38</v>
      </c>
      <c r="AE48" s="224"/>
    </row>
    <row r="49" spans="1:28" ht="15">
      <c r="A49" s="144" t="s">
        <v>116</v>
      </c>
      <c r="B49" s="247" t="s">
        <v>38</v>
      </c>
      <c r="C49" s="247" t="s">
        <v>38</v>
      </c>
      <c r="D49" s="247" t="s">
        <v>38</v>
      </c>
      <c r="E49" s="247" t="s">
        <v>38</v>
      </c>
      <c r="F49" s="247" t="s">
        <v>38</v>
      </c>
      <c r="G49" s="247" t="s">
        <v>38</v>
      </c>
      <c r="H49" s="247" t="s">
        <v>38</v>
      </c>
      <c r="I49" s="247" t="s">
        <v>38</v>
      </c>
      <c r="J49" s="247" t="s">
        <v>38</v>
      </c>
      <c r="K49" s="247" t="s">
        <v>38</v>
      </c>
      <c r="L49" s="247" t="s">
        <v>38</v>
      </c>
      <c r="M49" s="247" t="s">
        <v>38</v>
      </c>
      <c r="N49" s="247" t="s">
        <v>38</v>
      </c>
      <c r="O49" s="247" t="s">
        <v>38</v>
      </c>
      <c r="P49" s="247" t="s">
        <v>38</v>
      </c>
      <c r="Q49" s="247" t="s">
        <v>38</v>
      </c>
      <c r="R49" s="248" t="s">
        <v>38</v>
      </c>
      <c r="S49" s="247" t="s">
        <v>38</v>
      </c>
      <c r="U49" s="247" t="s">
        <v>38</v>
      </c>
      <c r="V49" s="247" t="s">
        <v>38</v>
      </c>
      <c r="W49" s="247" t="s">
        <v>38</v>
      </c>
      <c r="X49" s="247" t="s">
        <v>38</v>
      </c>
      <c r="Y49" s="247" t="s">
        <v>38</v>
      </c>
      <c r="Z49" s="247" t="s">
        <v>38</v>
      </c>
      <c r="AA49" s="247" t="s">
        <v>38</v>
      </c>
      <c r="AB49" s="247" t="s">
        <v>38</v>
      </c>
    </row>
    <row r="50" spans="1:28" ht="15">
      <c r="A50" s="16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50"/>
      <c r="S50" s="249"/>
      <c r="U50" s="249"/>
      <c r="V50" s="249"/>
      <c r="W50" s="249"/>
      <c r="X50" s="249"/>
      <c r="Y50" s="249"/>
      <c r="Z50" s="249"/>
      <c r="AA50" s="249"/>
      <c r="AB50" s="249"/>
    </row>
    <row r="51" spans="1:28" ht="15">
      <c r="A51" s="3" t="s">
        <v>39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50"/>
      <c r="S51" s="249"/>
      <c r="U51" s="249"/>
      <c r="V51" s="249"/>
      <c r="W51" s="249"/>
      <c r="X51" s="249"/>
      <c r="Y51" s="249"/>
      <c r="Z51" s="249"/>
      <c r="AA51" s="249"/>
      <c r="AB51" s="249"/>
    </row>
    <row r="52" spans="1:2" ht="15">
      <c r="A52" s="3" t="s">
        <v>38</v>
      </c>
      <c r="B52" s="1" t="s">
        <v>40</v>
      </c>
    </row>
    <row r="54" ht="15">
      <c r="A54" s="269" t="s">
        <v>204</v>
      </c>
    </row>
    <row r="55" ht="15">
      <c r="A55" s="269" t="s">
        <v>203</v>
      </c>
    </row>
    <row r="56" ht="15">
      <c r="A56" s="269"/>
    </row>
    <row r="57" ht="12.75"/>
    <row r="58" ht="25.5">
      <c r="C58" s="159" t="s">
        <v>123</v>
      </c>
    </row>
    <row r="59" spans="1:3" ht="12.75">
      <c r="A59" s="154" t="s">
        <v>41</v>
      </c>
      <c r="B59" s="163"/>
      <c r="C59" s="158">
        <v>23.836929161093483</v>
      </c>
    </row>
    <row r="60" spans="1:3" ht="12.75">
      <c r="A60" s="145"/>
      <c r="B60" s="160"/>
      <c r="C60" s="174"/>
    </row>
    <row r="61" spans="1:5" ht="12.75">
      <c r="A61" s="142" t="s">
        <v>34</v>
      </c>
      <c r="B61" s="164" t="s">
        <v>132</v>
      </c>
      <c r="C61" s="174">
        <v>36.31502470212148</v>
      </c>
      <c r="D61" s="2">
        <f>COUNTIF($C$61:$C$91,"&gt;28")</f>
        <v>4</v>
      </c>
      <c r="E61" s="252" t="s">
        <v>129</v>
      </c>
    </row>
    <row r="62" spans="1:5" ht="12.75">
      <c r="A62" s="142" t="s">
        <v>16</v>
      </c>
      <c r="B62" s="164" t="s">
        <v>133</v>
      </c>
      <c r="C62" s="174">
        <v>33.333333333333336</v>
      </c>
      <c r="D62" s="2">
        <f>COUNTIFS($C$61:$C$91,"&gt;26",$C$61:$C$91,"&lt;28")</f>
        <v>7</v>
      </c>
      <c r="E62" s="253" t="s">
        <v>128</v>
      </c>
    </row>
    <row r="63" spans="1:5" ht="12.75">
      <c r="A63" s="142" t="s">
        <v>22</v>
      </c>
      <c r="B63" s="164" t="s">
        <v>134</v>
      </c>
      <c r="C63" s="174">
        <v>29.92721164613662</v>
      </c>
      <c r="D63" s="2">
        <f>COUNTIFS($C$61:$C$91,"&gt;24",$C$61:$C$91,"&lt;26")</f>
        <v>8</v>
      </c>
      <c r="E63" s="254" t="s">
        <v>127</v>
      </c>
    </row>
    <row r="64" spans="1:5" ht="12.75">
      <c r="A64" s="142" t="s">
        <v>32</v>
      </c>
      <c r="B64" s="164" t="s">
        <v>135</v>
      </c>
      <c r="C64" s="174">
        <v>28.359335681932563</v>
      </c>
      <c r="D64" s="2">
        <f>COUNTIFS($C$61:$C$91,"&gt;22",$C$61:$C$91,"&lt;24")</f>
        <v>4</v>
      </c>
      <c r="E64" s="255" t="s">
        <v>131</v>
      </c>
    </row>
    <row r="65" spans="1:5" ht="12.75">
      <c r="A65" s="142" t="s">
        <v>13</v>
      </c>
      <c r="B65" s="164" t="s">
        <v>136</v>
      </c>
      <c r="C65" s="174">
        <v>27.995302355469875</v>
      </c>
      <c r="D65" s="2">
        <f>COUNTIF($C$61:$C$91,"&lt;22")</f>
        <v>6</v>
      </c>
      <c r="E65" s="256" t="s">
        <v>130</v>
      </c>
    </row>
    <row r="66" spans="1:3" ht="12.75">
      <c r="A66" s="142" t="s">
        <v>31</v>
      </c>
      <c r="B66" s="164" t="s">
        <v>137</v>
      </c>
      <c r="C66" s="174">
        <v>26.937573616018845</v>
      </c>
    </row>
    <row r="67" spans="1:3" ht="12.75">
      <c r="A67" s="142" t="s">
        <v>30</v>
      </c>
      <c r="B67" s="164" t="s">
        <v>138</v>
      </c>
      <c r="C67" s="174">
        <v>26.369020680427383</v>
      </c>
    </row>
    <row r="68" spans="1:3" ht="12.75">
      <c r="A68" s="142" t="s">
        <v>25</v>
      </c>
      <c r="B68" s="164" t="s">
        <v>139</v>
      </c>
      <c r="C68" s="174">
        <v>26.253581661891115</v>
      </c>
    </row>
    <row r="69" spans="1:3" ht="12.75">
      <c r="A69" s="142" t="s">
        <v>11</v>
      </c>
      <c r="B69" s="164" t="s">
        <v>140</v>
      </c>
      <c r="C69" s="174">
        <v>26.111986308030417</v>
      </c>
    </row>
    <row r="70" spans="1:3" ht="12.75">
      <c r="A70" s="142" t="s">
        <v>17</v>
      </c>
      <c r="B70" s="164" t="s">
        <v>141</v>
      </c>
      <c r="C70" s="174">
        <v>26.09418147161604</v>
      </c>
    </row>
    <row r="71" spans="1:3" ht="12.75">
      <c r="A71" s="142" t="s">
        <v>20</v>
      </c>
      <c r="B71" s="164" t="s">
        <v>142</v>
      </c>
      <c r="C71" s="174">
        <v>25.716069075525347</v>
      </c>
    </row>
    <row r="72" spans="1:3" ht="12.75">
      <c r="A72" s="142" t="s">
        <v>18</v>
      </c>
      <c r="B72" s="164" t="s">
        <v>143</v>
      </c>
      <c r="C72" s="174">
        <v>25.618195715495695</v>
      </c>
    </row>
    <row r="73" spans="1:3" ht="12.75">
      <c r="A73" s="142" t="s">
        <v>23</v>
      </c>
      <c r="B73" s="164" t="s">
        <v>144</v>
      </c>
      <c r="C73" s="174">
        <v>25.464343040587018</v>
      </c>
    </row>
    <row r="74" spans="1:3" ht="12.75">
      <c r="A74" s="142" t="s">
        <v>33</v>
      </c>
      <c r="B74" s="164" t="s">
        <v>145</v>
      </c>
      <c r="C74" s="174">
        <v>25.389755011135854</v>
      </c>
    </row>
    <row r="75" spans="1:3" ht="12.75">
      <c r="A75" s="142" t="s">
        <v>36</v>
      </c>
      <c r="B75" s="164" t="s">
        <v>146</v>
      </c>
      <c r="C75" s="174">
        <v>25.251591486858416</v>
      </c>
    </row>
    <row r="76" spans="1:3" ht="12.75">
      <c r="A76" s="142" t="s">
        <v>26</v>
      </c>
      <c r="B76" s="164" t="s">
        <v>147</v>
      </c>
      <c r="C76" s="174">
        <v>25.12305620178768</v>
      </c>
    </row>
    <row r="77" spans="1:3" ht="12.75">
      <c r="A77" s="142" t="s">
        <v>19</v>
      </c>
      <c r="B77" s="164" t="s">
        <v>148</v>
      </c>
      <c r="C77" s="174">
        <v>24.858509997781795</v>
      </c>
    </row>
    <row r="78" spans="1:3" ht="12.75">
      <c r="A78" s="142" t="s">
        <v>15</v>
      </c>
      <c r="B78" s="164" t="s">
        <v>149</v>
      </c>
      <c r="C78" s="174">
        <v>24.056408129406883</v>
      </c>
    </row>
    <row r="79" spans="1:3" ht="12.75">
      <c r="A79" s="142" t="s">
        <v>14</v>
      </c>
      <c r="B79" s="164" t="s">
        <v>150</v>
      </c>
      <c r="C79" s="174">
        <v>22.416133410897807</v>
      </c>
    </row>
    <row r="80" spans="1:3" ht="12.75">
      <c r="A80" s="142" t="s">
        <v>21</v>
      </c>
      <c r="B80" s="164" t="s">
        <v>151</v>
      </c>
      <c r="C80" s="174">
        <v>22.351320619367044</v>
      </c>
    </row>
    <row r="81" spans="1:3" ht="12.75">
      <c r="A81" s="142" t="s">
        <v>29</v>
      </c>
      <c r="B81" s="164" t="s">
        <v>152</v>
      </c>
      <c r="C81" s="174">
        <v>22.2699001976761</v>
      </c>
    </row>
    <row r="82" spans="1:3" ht="12.75">
      <c r="A82" s="142" t="s">
        <v>12</v>
      </c>
      <c r="B82" s="164" t="s">
        <v>153</v>
      </c>
      <c r="C82" s="174">
        <v>21.55426247896803</v>
      </c>
    </row>
    <row r="83" spans="1:3" ht="12.75">
      <c r="A83" s="142" t="s">
        <v>28</v>
      </c>
      <c r="B83" s="164" t="s">
        <v>154</v>
      </c>
      <c r="C83" s="174">
        <v>21.44179817154836</v>
      </c>
    </row>
    <row r="84" spans="1:3" ht="12.75">
      <c r="A84" s="142" t="s">
        <v>27</v>
      </c>
      <c r="B84" s="164" t="s">
        <v>155</v>
      </c>
      <c r="C84" s="174">
        <v>21.2</v>
      </c>
    </row>
    <row r="85" spans="1:3" ht="12.75">
      <c r="A85" s="143" t="s">
        <v>24</v>
      </c>
      <c r="B85" s="164" t="s">
        <v>156</v>
      </c>
      <c r="C85" s="174">
        <v>21.1895433232706</v>
      </c>
    </row>
    <row r="86" spans="1:3" ht="12.75">
      <c r="A86" s="142" t="s">
        <v>42</v>
      </c>
      <c r="B86" s="165" t="s">
        <v>157</v>
      </c>
      <c r="C86" s="174">
        <v>20.130914818923575</v>
      </c>
    </row>
    <row r="87" spans="1:3" ht="12.75">
      <c r="A87" s="144" t="s">
        <v>35</v>
      </c>
      <c r="B87" s="166" t="s">
        <v>158</v>
      </c>
      <c r="C87" s="257">
        <v>17.78113414801593</v>
      </c>
    </row>
    <row r="88" spans="1:3" ht="12.75">
      <c r="A88" s="145"/>
      <c r="B88" s="167"/>
      <c r="C88" s="174"/>
    </row>
    <row r="89" spans="1:3" ht="12.75">
      <c r="A89" s="143" t="s">
        <v>37</v>
      </c>
      <c r="B89" s="166" t="s">
        <v>159</v>
      </c>
      <c r="C89" s="257">
        <v>23.271639558796036</v>
      </c>
    </row>
    <row r="90" spans="1:3" ht="12.75">
      <c r="A90" s="146"/>
      <c r="B90" s="168"/>
      <c r="C90" s="174"/>
    </row>
    <row r="91" spans="1:3" ht="12.75">
      <c r="A91" s="142" t="s">
        <v>112</v>
      </c>
      <c r="B91" s="164" t="s">
        <v>160</v>
      </c>
      <c r="C91" s="174">
        <v>26.42899672521584</v>
      </c>
    </row>
    <row r="92" spans="1:3" ht="12.75">
      <c r="A92" s="142" t="s">
        <v>113</v>
      </c>
      <c r="B92" s="164" t="s">
        <v>161</v>
      </c>
      <c r="C92" s="174" t="s">
        <v>38</v>
      </c>
    </row>
    <row r="93" spans="1:3" ht="12.75">
      <c r="A93" s="142" t="s">
        <v>114</v>
      </c>
      <c r="B93" s="164" t="s">
        <v>162</v>
      </c>
      <c r="C93" s="174" t="s">
        <v>38</v>
      </c>
    </row>
    <row r="94" spans="1:3" ht="12.75">
      <c r="A94" s="143" t="s">
        <v>115</v>
      </c>
      <c r="B94" s="164" t="s">
        <v>163</v>
      </c>
      <c r="C94" s="174" t="s">
        <v>38</v>
      </c>
    </row>
    <row r="95" spans="1:3" ht="12.75">
      <c r="A95" s="143" t="s">
        <v>116</v>
      </c>
      <c r="B95" s="164" t="s">
        <v>164</v>
      </c>
      <c r="C95" s="174" t="s">
        <v>38</v>
      </c>
    </row>
    <row r="96" spans="1:3" ht="12.75">
      <c r="A96" s="161" t="s">
        <v>170</v>
      </c>
      <c r="B96" s="164" t="s">
        <v>165</v>
      </c>
      <c r="C96" s="174" t="s">
        <v>38</v>
      </c>
    </row>
    <row r="97" spans="1:8" ht="12.75">
      <c r="A97" s="161" t="s">
        <v>171</v>
      </c>
      <c r="B97" s="164" t="s">
        <v>166</v>
      </c>
      <c r="C97" s="174" t="s">
        <v>38</v>
      </c>
      <c r="H97" s="258"/>
    </row>
    <row r="98" spans="1:3" ht="12.75">
      <c r="A98" s="161" t="s">
        <v>172</v>
      </c>
      <c r="B98" s="164" t="s">
        <v>167</v>
      </c>
      <c r="C98" s="174" t="s">
        <v>38</v>
      </c>
    </row>
    <row r="99" spans="1:3" ht="12.75">
      <c r="A99" s="161" t="s">
        <v>174</v>
      </c>
      <c r="B99" s="164" t="s">
        <v>168</v>
      </c>
      <c r="C99" s="174" t="s">
        <v>38</v>
      </c>
    </row>
    <row r="100" spans="1:3" ht="12.75">
      <c r="A100" s="162" t="s">
        <v>173</v>
      </c>
      <c r="B100" s="166" t="s">
        <v>169</v>
      </c>
      <c r="C100" s="257" t="s">
        <v>38</v>
      </c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</sheetData>
  <autoFilter ref="A14:AB14">
    <sortState ref="A15:AB100">
      <sortCondition descending="1" sortBy="value" ref="R15:R100"/>
    </sortState>
  </autoFilter>
  <conditionalFormatting sqref="C61:C87 C89 C91">
    <cfRule type="cellIs" priority="1" dxfId="6" operator="between">
      <formula>26</formula>
      <formula>28</formula>
    </cfRule>
    <cfRule type="cellIs" priority="2" dxfId="5" operator="between">
      <formula>24</formula>
      <formula>26</formula>
    </cfRule>
    <cfRule type="cellIs" priority="3" dxfId="4" operator="greaterThan">
      <formula>28</formula>
    </cfRule>
    <cfRule type="cellIs" priority="4" dxfId="3" operator="lessThan">
      <formula>22</formula>
    </cfRule>
    <cfRule type="cellIs" priority="5" dxfId="2" operator="between">
      <formula>22</formula>
      <formula>24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507C-4F7B-402F-B26C-D66BF4D95B19}">
  <dimension ref="A1:L69"/>
  <sheetViews>
    <sheetView showGridLines="0" zoomScale="60" zoomScaleNormal="60" workbookViewId="0" topLeftCell="G12">
      <selection activeCell="BD39" sqref="BD39"/>
    </sheetView>
  </sheetViews>
  <sheetFormatPr defaultColWidth="9.140625" defaultRowHeight="15"/>
  <cols>
    <col min="1" max="1" width="48.140625" style="2" customWidth="1"/>
    <col min="2" max="2" width="9.8515625" style="2" customWidth="1"/>
    <col min="3" max="6" width="9.140625" style="2" customWidth="1"/>
    <col min="7" max="8" width="10.00390625" style="2" customWidth="1"/>
    <col min="9" max="9" width="11.57421875" style="2" customWidth="1"/>
    <col min="10" max="11" width="9.140625" style="2" customWidth="1"/>
    <col min="12" max="12" width="11.140625" style="2" customWidth="1"/>
    <col min="13" max="14" width="6.140625" style="2" customWidth="1"/>
    <col min="15" max="15" width="14.8515625" style="2" customWidth="1"/>
    <col min="16" max="16384" width="9.140625" style="2" customWidth="1"/>
  </cols>
  <sheetData>
    <row r="1" spans="1:2" ht="12.75">
      <c r="A1" s="1" t="s">
        <v>0</v>
      </c>
      <c r="B1" s="3" t="s">
        <v>102</v>
      </c>
    </row>
    <row r="2" spans="1:2" ht="12.75">
      <c r="A2" s="1" t="s">
        <v>1</v>
      </c>
      <c r="B2" s="1" t="s">
        <v>103</v>
      </c>
    </row>
    <row r="3" ht="12.75"/>
    <row r="4" spans="1:3" ht="12.75">
      <c r="A4" s="3" t="s">
        <v>2</v>
      </c>
      <c r="C4" s="1" t="s">
        <v>3</v>
      </c>
    </row>
    <row r="5" spans="1:3" ht="12.75">
      <c r="A5" s="3" t="s">
        <v>4</v>
      </c>
      <c r="C5" s="1" t="s">
        <v>5</v>
      </c>
    </row>
    <row r="6" spans="1:3" ht="12.75">
      <c r="A6" s="3" t="s">
        <v>6</v>
      </c>
      <c r="C6" s="1" t="s">
        <v>5</v>
      </c>
    </row>
    <row r="7" spans="1:3" ht="12.75">
      <c r="A7" s="3" t="s">
        <v>7</v>
      </c>
      <c r="C7" s="1" t="s">
        <v>44</v>
      </c>
    </row>
    <row r="8" spans="1:3" ht="12.75">
      <c r="A8" s="3" t="s">
        <v>45</v>
      </c>
      <c r="C8" s="1" t="s">
        <v>10</v>
      </c>
    </row>
    <row r="9" ht="12.75"/>
    <row r="10" spans="1:12" ht="12.75">
      <c r="A10" s="54" t="s">
        <v>8</v>
      </c>
      <c r="B10" s="55" t="s">
        <v>46</v>
      </c>
      <c r="C10" s="55" t="s">
        <v>47</v>
      </c>
      <c r="D10" s="55" t="s">
        <v>48</v>
      </c>
      <c r="E10" s="55" t="s">
        <v>49</v>
      </c>
      <c r="F10" s="55" t="s">
        <v>50</v>
      </c>
      <c r="G10" s="55" t="s">
        <v>51</v>
      </c>
      <c r="H10" s="55" t="s">
        <v>52</v>
      </c>
      <c r="I10" s="55" t="s">
        <v>53</v>
      </c>
      <c r="J10" s="55" t="s">
        <v>54</v>
      </c>
      <c r="K10" s="55" t="s">
        <v>9</v>
      </c>
      <c r="L10" s="55" t="s">
        <v>101</v>
      </c>
    </row>
    <row r="11" spans="1:12" ht="12.75">
      <c r="A11" s="79" t="s">
        <v>55</v>
      </c>
      <c r="B11" s="80">
        <v>66484.1</v>
      </c>
      <c r="C11" s="80">
        <v>68092.3</v>
      </c>
      <c r="D11" s="80">
        <v>70329.6</v>
      </c>
      <c r="E11" s="80">
        <v>70038.9</v>
      </c>
      <c r="F11" s="80">
        <v>71454.9</v>
      </c>
      <c r="G11" s="80">
        <v>72452.6</v>
      </c>
      <c r="H11" s="81">
        <v>73773</v>
      </c>
      <c r="I11" s="80">
        <v>73591.2</v>
      </c>
      <c r="J11" s="80">
        <v>75873.5</v>
      </c>
      <c r="K11" s="80">
        <v>77940.2</v>
      </c>
      <c r="L11" s="80">
        <v>79311.1</v>
      </c>
    </row>
    <row r="12" spans="1:12" ht="12.75">
      <c r="A12" s="82" t="s">
        <v>60</v>
      </c>
      <c r="B12" s="83">
        <v>5859.7</v>
      </c>
      <c r="C12" s="83">
        <v>6021.3</v>
      </c>
      <c r="D12" s="83">
        <v>6146.6</v>
      </c>
      <c r="E12" s="83">
        <v>6148.7</v>
      </c>
      <c r="F12" s="83">
        <v>6108.7</v>
      </c>
      <c r="G12" s="83">
        <v>6172.8</v>
      </c>
      <c r="H12" s="83">
        <v>6258.4</v>
      </c>
      <c r="I12" s="83">
        <v>6148.3</v>
      </c>
      <c r="J12" s="84">
        <v>5698</v>
      </c>
      <c r="K12" s="83">
        <v>5953.2</v>
      </c>
      <c r="L12" s="83">
        <v>5928.1</v>
      </c>
    </row>
    <row r="13" spans="1:12" ht="12.75">
      <c r="A13" s="85" t="s">
        <v>61</v>
      </c>
      <c r="B13" s="86">
        <v>60624.4</v>
      </c>
      <c r="C13" s="87">
        <v>62071</v>
      </c>
      <c r="D13" s="87">
        <v>64183</v>
      </c>
      <c r="E13" s="86">
        <v>63890.1</v>
      </c>
      <c r="F13" s="86">
        <v>65346.3</v>
      </c>
      <c r="G13" s="86">
        <v>66279.7</v>
      </c>
      <c r="H13" s="86">
        <v>67514.6</v>
      </c>
      <c r="I13" s="86">
        <v>67442.9</v>
      </c>
      <c r="J13" s="86">
        <v>70175.5</v>
      </c>
      <c r="K13" s="87">
        <v>71987</v>
      </c>
      <c r="L13" s="87">
        <v>73383</v>
      </c>
    </row>
    <row r="14" spans="1:12" ht="12.75">
      <c r="A14" s="89" t="s">
        <v>56</v>
      </c>
      <c r="B14" s="90">
        <v>77172.6</v>
      </c>
      <c r="C14" s="91">
        <v>78165</v>
      </c>
      <c r="D14" s="90">
        <v>78310.5</v>
      </c>
      <c r="E14" s="90">
        <v>79195.5</v>
      </c>
      <c r="F14" s="90">
        <v>79494.1</v>
      </c>
      <c r="G14" s="90">
        <v>79889.1</v>
      </c>
      <c r="H14" s="90">
        <v>80205.4</v>
      </c>
      <c r="I14" s="90">
        <v>80430.7</v>
      </c>
      <c r="J14" s="90">
        <v>78007.3</v>
      </c>
      <c r="K14" s="90">
        <v>78528.8</v>
      </c>
      <c r="L14" s="90">
        <v>78719.9</v>
      </c>
    </row>
    <row r="15" spans="1:12" ht="12.75">
      <c r="A15" s="92" t="s">
        <v>62</v>
      </c>
      <c r="B15" s="93">
        <v>31463</v>
      </c>
      <c r="C15" s="94">
        <v>31890.5</v>
      </c>
      <c r="D15" s="94">
        <v>31676.4</v>
      </c>
      <c r="E15" s="94">
        <v>31904.1</v>
      </c>
      <c r="F15" s="94">
        <v>32092.2</v>
      </c>
      <c r="G15" s="93">
        <v>31731</v>
      </c>
      <c r="H15" s="94">
        <v>31745.5</v>
      </c>
      <c r="I15" s="94">
        <v>31667.6</v>
      </c>
      <c r="J15" s="94">
        <v>30598.6</v>
      </c>
      <c r="K15" s="94">
        <v>30502.9</v>
      </c>
      <c r="L15" s="94">
        <v>30309.4</v>
      </c>
    </row>
    <row r="16" spans="1:12" ht="12.75">
      <c r="A16" s="96" t="s">
        <v>63</v>
      </c>
      <c r="B16" s="97">
        <v>45709.6</v>
      </c>
      <c r="C16" s="97">
        <v>46274.6</v>
      </c>
      <c r="D16" s="97">
        <v>46634.1</v>
      </c>
      <c r="E16" s="97">
        <v>47291.4</v>
      </c>
      <c r="F16" s="97">
        <v>47401.9</v>
      </c>
      <c r="G16" s="97">
        <v>48158.1</v>
      </c>
      <c r="H16" s="97">
        <v>48459.9</v>
      </c>
      <c r="I16" s="97">
        <v>48763.1</v>
      </c>
      <c r="J16" s="97">
        <v>47408.7</v>
      </c>
      <c r="K16" s="97">
        <v>48025.9</v>
      </c>
      <c r="L16" s="97">
        <v>48410.5</v>
      </c>
    </row>
    <row r="17" spans="1:12" ht="12.75">
      <c r="A17" s="79" t="s">
        <v>57</v>
      </c>
      <c r="B17" s="80">
        <v>43333.1</v>
      </c>
      <c r="C17" s="80">
        <v>42859.8</v>
      </c>
      <c r="D17" s="81">
        <v>42489</v>
      </c>
      <c r="E17" s="80">
        <v>42350.9</v>
      </c>
      <c r="F17" s="80">
        <v>41864.2</v>
      </c>
      <c r="G17" s="80">
        <v>41588.9</v>
      </c>
      <c r="H17" s="80">
        <v>41523.3</v>
      </c>
      <c r="I17" s="81">
        <v>41767</v>
      </c>
      <c r="J17" s="80">
        <v>42443.3</v>
      </c>
      <c r="K17" s="81">
        <v>41963</v>
      </c>
      <c r="L17" s="80">
        <v>42034.2</v>
      </c>
    </row>
    <row r="18" spans="1:12" ht="12.75">
      <c r="A18" s="77" t="s">
        <v>64</v>
      </c>
      <c r="B18" s="78">
        <v>12200.5</v>
      </c>
      <c r="C18" s="78">
        <v>12007.7</v>
      </c>
      <c r="D18" s="78">
        <v>11706.4</v>
      </c>
      <c r="E18" s="78">
        <v>11774.4</v>
      </c>
      <c r="F18" s="78">
        <v>11538.8</v>
      </c>
      <c r="G18" s="78">
        <v>11349.3</v>
      </c>
      <c r="H18" s="78">
        <v>11322.8</v>
      </c>
      <c r="I18" s="78">
        <v>11254.7</v>
      </c>
      <c r="J18" s="78">
        <v>11665.7</v>
      </c>
      <c r="K18" s="78">
        <v>11519.1</v>
      </c>
      <c r="L18" s="78">
        <v>11451.9</v>
      </c>
    </row>
    <row r="19" spans="1:12" ht="12.75">
      <c r="A19" s="70" t="s">
        <v>65</v>
      </c>
      <c r="B19" s="75">
        <v>31132.6</v>
      </c>
      <c r="C19" s="75">
        <v>30852.1</v>
      </c>
      <c r="D19" s="75">
        <v>30782.6</v>
      </c>
      <c r="E19" s="75">
        <v>30576.5</v>
      </c>
      <c r="F19" s="75">
        <v>30325.4</v>
      </c>
      <c r="G19" s="75">
        <v>30239.6</v>
      </c>
      <c r="H19" s="75">
        <v>30200.5</v>
      </c>
      <c r="I19" s="75">
        <v>30512.2</v>
      </c>
      <c r="J19" s="75">
        <v>30777.6</v>
      </c>
      <c r="K19" s="75">
        <v>30443.9</v>
      </c>
      <c r="L19" s="75">
        <v>30582.3</v>
      </c>
    </row>
    <row r="20" ht="12.75">
      <c r="A20" s="3" t="s">
        <v>39</v>
      </c>
    </row>
    <row r="21" spans="1:2" ht="12.75">
      <c r="A21" s="3" t="s">
        <v>38</v>
      </c>
      <c r="B21" s="1" t="s">
        <v>40</v>
      </c>
    </row>
    <row r="22" ht="12.75">
      <c r="A22" s="3"/>
    </row>
    <row r="23" spans="1:2" ht="12.75">
      <c r="A23" s="3"/>
      <c r="B23" s="1"/>
    </row>
    <row r="24" spans="1:2" ht="12.75">
      <c r="A24" s="3"/>
      <c r="B24" s="1"/>
    </row>
    <row r="25" spans="1:12" ht="12.75">
      <c r="A25" s="54" t="s">
        <v>8</v>
      </c>
      <c r="B25" s="55" t="s">
        <v>46</v>
      </c>
      <c r="C25" s="55" t="s">
        <v>47</v>
      </c>
      <c r="D25" s="55" t="s">
        <v>48</v>
      </c>
      <c r="E25" s="55" t="s">
        <v>49</v>
      </c>
      <c r="F25" s="55" t="s">
        <v>50</v>
      </c>
      <c r="G25" s="55" t="s">
        <v>51</v>
      </c>
      <c r="H25" s="55" t="s">
        <v>52</v>
      </c>
      <c r="I25" s="55" t="s">
        <v>53</v>
      </c>
      <c r="J25" s="55" t="s">
        <v>54</v>
      </c>
      <c r="K25" s="55" t="s">
        <v>9</v>
      </c>
      <c r="L25" s="55" t="s">
        <v>101</v>
      </c>
    </row>
    <row r="26" spans="1:12" ht="12.75">
      <c r="A26" s="79" t="s">
        <v>55</v>
      </c>
      <c r="B26" s="100">
        <f>B11/1000</f>
        <v>66.48410000000001</v>
      </c>
      <c r="C26" s="98">
        <f aca="true" t="shared" si="0" ref="C26:L26">C11/1000</f>
        <v>68.09230000000001</v>
      </c>
      <c r="D26" s="98">
        <f t="shared" si="0"/>
        <v>70.3296</v>
      </c>
      <c r="E26" s="98">
        <f t="shared" si="0"/>
        <v>70.0389</v>
      </c>
      <c r="F26" s="98">
        <f t="shared" si="0"/>
        <v>71.4549</v>
      </c>
      <c r="G26" s="98">
        <f t="shared" si="0"/>
        <v>72.4526</v>
      </c>
      <c r="H26" s="98">
        <f t="shared" si="0"/>
        <v>73.773</v>
      </c>
      <c r="I26" s="98">
        <f t="shared" si="0"/>
        <v>73.5912</v>
      </c>
      <c r="J26" s="98">
        <f t="shared" si="0"/>
        <v>75.8735</v>
      </c>
      <c r="K26" s="98">
        <f t="shared" si="0"/>
        <v>77.94019999999999</v>
      </c>
      <c r="L26" s="98">
        <f t="shared" si="0"/>
        <v>79.31110000000001</v>
      </c>
    </row>
    <row r="27" spans="1:12" ht="12.75">
      <c r="A27" s="82" t="s">
        <v>60</v>
      </c>
      <c r="B27" s="101">
        <f aca="true" t="shared" si="1" ref="B27:L34">B12/1000</f>
        <v>5.8597</v>
      </c>
      <c r="C27" s="101">
        <f t="shared" si="1"/>
        <v>6.0213</v>
      </c>
      <c r="D27" s="101">
        <f t="shared" si="1"/>
        <v>6.1466</v>
      </c>
      <c r="E27" s="101">
        <f t="shared" si="1"/>
        <v>6.1487</v>
      </c>
      <c r="F27" s="101">
        <f t="shared" si="1"/>
        <v>6.1087</v>
      </c>
      <c r="G27" s="101">
        <f t="shared" si="1"/>
        <v>6.1728000000000005</v>
      </c>
      <c r="H27" s="101">
        <f t="shared" si="1"/>
        <v>6.2584</v>
      </c>
      <c r="I27" s="101">
        <f t="shared" si="1"/>
        <v>6.1483</v>
      </c>
      <c r="J27" s="101">
        <f t="shared" si="1"/>
        <v>5.698</v>
      </c>
      <c r="K27" s="101">
        <f t="shared" si="1"/>
        <v>5.9532</v>
      </c>
      <c r="L27" s="101">
        <f t="shared" si="1"/>
        <v>5.928100000000001</v>
      </c>
    </row>
    <row r="28" spans="1:12" ht="12.75">
      <c r="A28" s="85" t="s">
        <v>61</v>
      </c>
      <c r="B28" s="102">
        <f t="shared" si="1"/>
        <v>60.6244</v>
      </c>
      <c r="C28" s="102">
        <f t="shared" si="1"/>
        <v>62.071</v>
      </c>
      <c r="D28" s="102">
        <f t="shared" si="1"/>
        <v>64.183</v>
      </c>
      <c r="E28" s="102">
        <f t="shared" si="1"/>
        <v>63.8901</v>
      </c>
      <c r="F28" s="102">
        <f t="shared" si="1"/>
        <v>65.3463</v>
      </c>
      <c r="G28" s="102">
        <f t="shared" si="1"/>
        <v>66.27969999999999</v>
      </c>
      <c r="H28" s="102">
        <f t="shared" si="1"/>
        <v>67.5146</v>
      </c>
      <c r="I28" s="102">
        <f t="shared" si="1"/>
        <v>67.4429</v>
      </c>
      <c r="J28" s="102">
        <f t="shared" si="1"/>
        <v>70.1755</v>
      </c>
      <c r="K28" s="102">
        <f t="shared" si="1"/>
        <v>71.987</v>
      </c>
      <c r="L28" s="102">
        <f t="shared" si="1"/>
        <v>73.383</v>
      </c>
    </row>
    <row r="29" spans="1:12" ht="12.75">
      <c r="A29" s="89" t="s">
        <v>56</v>
      </c>
      <c r="B29" s="99">
        <f t="shared" si="1"/>
        <v>77.1726</v>
      </c>
      <c r="C29" s="99">
        <f t="shared" si="1"/>
        <v>78.165</v>
      </c>
      <c r="D29" s="99">
        <f t="shared" si="1"/>
        <v>78.3105</v>
      </c>
      <c r="E29" s="99">
        <f t="shared" si="1"/>
        <v>79.1955</v>
      </c>
      <c r="F29" s="99">
        <f t="shared" si="1"/>
        <v>79.4941</v>
      </c>
      <c r="G29" s="99">
        <f t="shared" si="1"/>
        <v>79.8891</v>
      </c>
      <c r="H29" s="99">
        <f t="shared" si="1"/>
        <v>80.2054</v>
      </c>
      <c r="I29" s="99">
        <f t="shared" si="1"/>
        <v>80.4307</v>
      </c>
      <c r="J29" s="99">
        <f t="shared" si="1"/>
        <v>78.0073</v>
      </c>
      <c r="K29" s="99">
        <f t="shared" si="1"/>
        <v>78.5288</v>
      </c>
      <c r="L29" s="99">
        <f t="shared" si="1"/>
        <v>78.7199</v>
      </c>
    </row>
    <row r="30" spans="1:12" ht="12.75">
      <c r="A30" s="92" t="s">
        <v>62</v>
      </c>
      <c r="B30" s="101">
        <f t="shared" si="1"/>
        <v>31.463</v>
      </c>
      <c r="C30" s="101">
        <f t="shared" si="1"/>
        <v>31.8905</v>
      </c>
      <c r="D30" s="101">
        <f t="shared" si="1"/>
        <v>31.6764</v>
      </c>
      <c r="E30" s="101">
        <f t="shared" si="1"/>
        <v>31.9041</v>
      </c>
      <c r="F30" s="101">
        <f t="shared" si="1"/>
        <v>32.0922</v>
      </c>
      <c r="G30" s="101">
        <f t="shared" si="1"/>
        <v>31.731</v>
      </c>
      <c r="H30" s="101">
        <f t="shared" si="1"/>
        <v>31.7455</v>
      </c>
      <c r="I30" s="101">
        <f t="shared" si="1"/>
        <v>31.6676</v>
      </c>
      <c r="J30" s="101">
        <f t="shared" si="1"/>
        <v>30.598599999999998</v>
      </c>
      <c r="K30" s="101">
        <f t="shared" si="1"/>
        <v>30.5029</v>
      </c>
      <c r="L30" s="101">
        <f t="shared" si="1"/>
        <v>30.3094</v>
      </c>
    </row>
    <row r="31" spans="1:12" ht="12.75">
      <c r="A31" s="96" t="s">
        <v>63</v>
      </c>
      <c r="B31" s="102">
        <f t="shared" si="1"/>
        <v>45.7096</v>
      </c>
      <c r="C31" s="102">
        <f t="shared" si="1"/>
        <v>46.2746</v>
      </c>
      <c r="D31" s="102">
        <f t="shared" si="1"/>
        <v>46.6341</v>
      </c>
      <c r="E31" s="102">
        <f t="shared" si="1"/>
        <v>47.2914</v>
      </c>
      <c r="F31" s="102">
        <f t="shared" si="1"/>
        <v>47.401900000000005</v>
      </c>
      <c r="G31" s="102">
        <f t="shared" si="1"/>
        <v>48.1581</v>
      </c>
      <c r="H31" s="102">
        <f t="shared" si="1"/>
        <v>48.459900000000005</v>
      </c>
      <c r="I31" s="102">
        <f t="shared" si="1"/>
        <v>48.7631</v>
      </c>
      <c r="J31" s="102">
        <f t="shared" si="1"/>
        <v>47.408699999999996</v>
      </c>
      <c r="K31" s="102">
        <f t="shared" si="1"/>
        <v>48.0259</v>
      </c>
      <c r="L31" s="102">
        <f t="shared" si="1"/>
        <v>48.4105</v>
      </c>
    </row>
    <row r="32" spans="1:12" ht="12.75">
      <c r="A32" s="79" t="s">
        <v>57</v>
      </c>
      <c r="B32" s="99">
        <f t="shared" si="1"/>
        <v>43.3331</v>
      </c>
      <c r="C32" s="99">
        <f t="shared" si="1"/>
        <v>42.8598</v>
      </c>
      <c r="D32" s="99">
        <f t="shared" si="1"/>
        <v>42.489</v>
      </c>
      <c r="E32" s="99">
        <f t="shared" si="1"/>
        <v>42.3509</v>
      </c>
      <c r="F32" s="99">
        <f t="shared" si="1"/>
        <v>41.8642</v>
      </c>
      <c r="G32" s="99">
        <f t="shared" si="1"/>
        <v>41.5889</v>
      </c>
      <c r="H32" s="99">
        <f t="shared" si="1"/>
        <v>41.523300000000006</v>
      </c>
      <c r="I32" s="99">
        <f t="shared" si="1"/>
        <v>41.767</v>
      </c>
      <c r="J32" s="99">
        <f t="shared" si="1"/>
        <v>42.4433</v>
      </c>
      <c r="K32" s="99">
        <f t="shared" si="1"/>
        <v>41.963</v>
      </c>
      <c r="L32" s="99">
        <f t="shared" si="1"/>
        <v>42.0342</v>
      </c>
    </row>
    <row r="33" spans="1:12" ht="12.75">
      <c r="A33" s="77" t="s">
        <v>64</v>
      </c>
      <c r="B33" s="101">
        <f t="shared" si="1"/>
        <v>12.2005</v>
      </c>
      <c r="C33" s="101">
        <f t="shared" si="1"/>
        <v>12.007700000000002</v>
      </c>
      <c r="D33" s="101">
        <f t="shared" si="1"/>
        <v>11.7064</v>
      </c>
      <c r="E33" s="101">
        <f t="shared" si="1"/>
        <v>11.7744</v>
      </c>
      <c r="F33" s="101">
        <f t="shared" si="1"/>
        <v>11.538799999999998</v>
      </c>
      <c r="G33" s="101">
        <f t="shared" si="1"/>
        <v>11.3493</v>
      </c>
      <c r="H33" s="101">
        <f t="shared" si="1"/>
        <v>11.322799999999999</v>
      </c>
      <c r="I33" s="101">
        <f t="shared" si="1"/>
        <v>11.254700000000001</v>
      </c>
      <c r="J33" s="101">
        <f t="shared" si="1"/>
        <v>11.665700000000001</v>
      </c>
      <c r="K33" s="101">
        <f t="shared" si="1"/>
        <v>11.5191</v>
      </c>
      <c r="L33" s="101">
        <f t="shared" si="1"/>
        <v>11.4519</v>
      </c>
    </row>
    <row r="34" spans="1:12" ht="12.75">
      <c r="A34" s="70" t="s">
        <v>65</v>
      </c>
      <c r="B34" s="102">
        <f t="shared" si="1"/>
        <v>31.1326</v>
      </c>
      <c r="C34" s="102">
        <f t="shared" si="1"/>
        <v>30.8521</v>
      </c>
      <c r="D34" s="102">
        <f t="shared" si="1"/>
        <v>30.7826</v>
      </c>
      <c r="E34" s="102">
        <f t="shared" si="1"/>
        <v>30.5765</v>
      </c>
      <c r="F34" s="102">
        <f t="shared" si="1"/>
        <v>30.325400000000002</v>
      </c>
      <c r="G34" s="102">
        <f t="shared" si="1"/>
        <v>30.2396</v>
      </c>
      <c r="H34" s="102">
        <f t="shared" si="1"/>
        <v>30.2005</v>
      </c>
      <c r="I34" s="102">
        <f t="shared" si="1"/>
        <v>30.5122</v>
      </c>
      <c r="J34" s="102">
        <f t="shared" si="1"/>
        <v>30.7776</v>
      </c>
      <c r="K34" s="102">
        <f t="shared" si="1"/>
        <v>30.443900000000003</v>
      </c>
      <c r="L34" s="102">
        <f t="shared" si="1"/>
        <v>30.5823</v>
      </c>
    </row>
    <row r="35" ht="12.75"/>
    <row r="36" ht="12.75">
      <c r="A36" s="3" t="s">
        <v>39</v>
      </c>
    </row>
    <row r="37" spans="1:2" ht="12.75">
      <c r="A37" s="3" t="s">
        <v>38</v>
      </c>
      <c r="B37" s="1" t="s">
        <v>40</v>
      </c>
    </row>
    <row r="38" spans="1:2" ht="12.75">
      <c r="A38" s="3"/>
      <c r="B38" s="1"/>
    </row>
    <row r="39" ht="12.75">
      <c r="A39" s="6" t="s">
        <v>104</v>
      </c>
    </row>
    <row r="40" ht="12.75">
      <c r="A40" s="6" t="s">
        <v>58</v>
      </c>
    </row>
    <row r="41" ht="12.75">
      <c r="A41" s="6"/>
    </row>
    <row r="42" ht="12.75">
      <c r="A42" s="6" t="s">
        <v>43</v>
      </c>
    </row>
    <row r="43" ht="12.75">
      <c r="A43" s="6" t="s">
        <v>59</v>
      </c>
    </row>
    <row r="44" ht="12.75"/>
    <row r="45" ht="12.75"/>
    <row r="46" ht="12.75"/>
    <row r="47" ht="12.75"/>
    <row r="49" ht="13">
      <c r="A49" s="4" t="s">
        <v>105</v>
      </c>
    </row>
    <row r="51" spans="1:12" ht="13">
      <c r="A51" s="54"/>
      <c r="B51" s="55" t="s">
        <v>46</v>
      </c>
      <c r="C51" s="55" t="s">
        <v>47</v>
      </c>
      <c r="D51" s="55" t="s">
        <v>48</v>
      </c>
      <c r="E51" s="55" t="s">
        <v>49</v>
      </c>
      <c r="F51" s="55" t="s">
        <v>50</v>
      </c>
      <c r="G51" s="55" t="s">
        <v>51</v>
      </c>
      <c r="H51" s="55" t="s">
        <v>52</v>
      </c>
      <c r="I51" s="55" t="s">
        <v>53</v>
      </c>
      <c r="J51" s="55" t="s">
        <v>54</v>
      </c>
      <c r="K51" s="55" t="s">
        <v>9</v>
      </c>
      <c r="L51" s="55" t="s">
        <v>101</v>
      </c>
    </row>
    <row r="52" spans="1:12" ht="13">
      <c r="A52" s="79" t="s">
        <v>99</v>
      </c>
      <c r="B52" s="113">
        <f>SUM(B11,B14,B17)</f>
        <v>186989.80000000002</v>
      </c>
      <c r="C52" s="113">
        <f aca="true" t="shared" si="2" ref="C52:L52">SUM(C11,C14,C17)</f>
        <v>189117.09999999998</v>
      </c>
      <c r="D52" s="113">
        <f t="shared" si="2"/>
        <v>191129.1</v>
      </c>
      <c r="E52" s="113">
        <f t="shared" si="2"/>
        <v>191585.3</v>
      </c>
      <c r="F52" s="113">
        <f t="shared" si="2"/>
        <v>192813.2</v>
      </c>
      <c r="G52" s="113">
        <f t="shared" si="2"/>
        <v>193930.6</v>
      </c>
      <c r="H52" s="113">
        <f t="shared" si="2"/>
        <v>195501.7</v>
      </c>
      <c r="I52" s="113">
        <f t="shared" si="2"/>
        <v>195788.9</v>
      </c>
      <c r="J52" s="113">
        <f t="shared" si="2"/>
        <v>196324.09999999998</v>
      </c>
      <c r="K52" s="113">
        <f t="shared" si="2"/>
        <v>198432</v>
      </c>
      <c r="L52" s="114">
        <f t="shared" si="2"/>
        <v>200065.2</v>
      </c>
    </row>
    <row r="53" spans="1:12" ht="13">
      <c r="A53" s="11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</row>
    <row r="54" spans="1:12" ht="13">
      <c r="A54" s="11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</row>
    <row r="55" ht="13">
      <c r="B55" s="141" t="s">
        <v>106</v>
      </c>
    </row>
    <row r="56" spans="1:2" ht="13">
      <c r="A56" s="79" t="s">
        <v>99</v>
      </c>
      <c r="B56" s="118">
        <f>(L52/B52-1)*100</f>
        <v>6.99257392649224</v>
      </c>
    </row>
    <row r="57" spans="1:2" ht="13">
      <c r="A57" s="79" t="s">
        <v>55</v>
      </c>
      <c r="B57" s="115">
        <f>(L11/B11-1)*100</f>
        <v>19.29333479734252</v>
      </c>
    </row>
    <row r="58" spans="1:2" ht="13">
      <c r="A58" s="89" t="s">
        <v>56</v>
      </c>
      <c r="B58" s="115">
        <f>(L14/B14-1)*100</f>
        <v>2.004986225681127</v>
      </c>
    </row>
    <row r="59" spans="1:2" ht="13">
      <c r="A59" s="112" t="s">
        <v>57</v>
      </c>
      <c r="B59" s="115">
        <f>(L17/B17-1)*100</f>
        <v>-2.9974776787259683</v>
      </c>
    </row>
    <row r="62" ht="13">
      <c r="D62" s="111" t="s">
        <v>107</v>
      </c>
    </row>
    <row r="63" spans="1:4" ht="13">
      <c r="A63" s="11"/>
      <c r="B63" s="105" t="s">
        <v>106</v>
      </c>
      <c r="D63" s="141">
        <v>2023</v>
      </c>
    </row>
    <row r="64" spans="1:7" ht="13">
      <c r="A64" s="82" t="s">
        <v>60</v>
      </c>
      <c r="B64" s="103">
        <f>(L27/B27-1)*100</f>
        <v>1.1672952540232595</v>
      </c>
      <c r="D64" s="106">
        <v>5.928100000000001</v>
      </c>
      <c r="F64" s="110">
        <f>LARGE($D$64:$D$69,1)</f>
        <v>73.383</v>
      </c>
      <c r="G64" s="4" t="str">
        <f>INDEX($A$64:$A$69,MATCH(F64,$D$64:$D$69,0))</f>
        <v>Single adult without children</v>
      </c>
    </row>
    <row r="65" spans="1:7" ht="13">
      <c r="A65" s="70" t="s">
        <v>61</v>
      </c>
      <c r="B65" s="108">
        <f>(L28/B28-1)*100</f>
        <v>21.045321685657914</v>
      </c>
      <c r="D65" s="108">
        <v>73.383</v>
      </c>
      <c r="F65" s="110">
        <f>LARGE($D$64:$D$69,2)</f>
        <v>48.4105</v>
      </c>
      <c r="G65" s="4" t="str">
        <f aca="true" t="shared" si="3" ref="G65:G66">INDEX($A$64:$A$69,MATCH(F65,$D$64:$D$69,0))</f>
        <v>Couple without children</v>
      </c>
    </row>
    <row r="66" spans="1:7" ht="13">
      <c r="A66" s="92" t="s">
        <v>62</v>
      </c>
      <c r="B66" s="103">
        <f>(L30/B30-1)*100</f>
        <v>-3.666528938753455</v>
      </c>
      <c r="D66" s="107">
        <v>30.3094</v>
      </c>
      <c r="F66" s="110">
        <f>LARGE($D$64:$D$69,3)</f>
        <v>30.5823</v>
      </c>
      <c r="G66" s="4" t="str">
        <f t="shared" si="3"/>
        <v>Other type of household without children</v>
      </c>
    </row>
    <row r="67" spans="1:4" ht="13">
      <c r="A67" s="95" t="s">
        <v>63</v>
      </c>
      <c r="B67" s="109">
        <f>(L31/B31-1)*100</f>
        <v>5.908824404501445</v>
      </c>
      <c r="D67" s="108">
        <v>48.4105</v>
      </c>
    </row>
    <row r="68" spans="1:4" ht="13">
      <c r="A68" s="77" t="s">
        <v>64</v>
      </c>
      <c r="B68" s="103">
        <f>(L33/B33-1)*100</f>
        <v>-6.135814105979264</v>
      </c>
      <c r="D68" s="107">
        <v>11.4519</v>
      </c>
    </row>
    <row r="69" spans="1:4" ht="13">
      <c r="A69" s="70" t="s">
        <v>65</v>
      </c>
      <c r="B69" s="109">
        <f>(L34/B34-1)*100</f>
        <v>-1.7676005216397006</v>
      </c>
      <c r="D69" s="108">
        <v>30.5823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51A31-58EB-4F88-8F8B-3C9DB98012D7}">
  <dimension ref="A1:U73"/>
  <sheetViews>
    <sheetView showGridLines="0" zoomScale="60" zoomScaleNormal="60" workbookViewId="0" topLeftCell="A72">
      <selection activeCell="R95" sqref="R95"/>
    </sheetView>
  </sheetViews>
  <sheetFormatPr defaultColWidth="9.140625" defaultRowHeight="15"/>
  <cols>
    <col min="1" max="1" width="9.140625" style="2" customWidth="1"/>
    <col min="2" max="2" width="58.140625" style="2" customWidth="1"/>
    <col min="3" max="12" width="9.140625" style="2" customWidth="1"/>
    <col min="13" max="13" width="6.8515625" style="2" bestFit="1" customWidth="1"/>
    <col min="14" max="14" width="12.421875" style="2" customWidth="1"/>
    <col min="15" max="15" width="16.140625" style="2" customWidth="1"/>
    <col min="16" max="21" width="13.8515625" style="2" bestFit="1" customWidth="1"/>
    <col min="22" max="16384" width="9.140625" style="2" customWidth="1"/>
  </cols>
  <sheetData>
    <row r="1" ht="12.75">
      <c r="A1" s="1" t="s">
        <v>108</v>
      </c>
    </row>
    <row r="2" spans="1:2" ht="12.75">
      <c r="A2" s="1" t="s">
        <v>0</v>
      </c>
      <c r="B2" s="3" t="s">
        <v>109</v>
      </c>
    </row>
    <row r="3" spans="1:2" ht="12.75">
      <c r="A3" s="1" t="s">
        <v>1</v>
      </c>
      <c r="B3" s="1" t="s">
        <v>103</v>
      </c>
    </row>
    <row r="4" ht="12.75"/>
    <row r="5" spans="1:3" ht="12.75">
      <c r="A5" s="3" t="s">
        <v>2</v>
      </c>
      <c r="C5" s="1" t="s">
        <v>3</v>
      </c>
    </row>
    <row r="6" spans="1:3" ht="12.75">
      <c r="A6" s="3" t="s">
        <v>7</v>
      </c>
      <c r="C6" s="1" t="s">
        <v>77</v>
      </c>
    </row>
    <row r="7" spans="1:3" ht="12.75">
      <c r="A7" s="3" t="s">
        <v>78</v>
      </c>
      <c r="C7" s="1" t="s">
        <v>79</v>
      </c>
    </row>
    <row r="8" spans="1:3" ht="12.75">
      <c r="A8" s="3" t="s">
        <v>45</v>
      </c>
      <c r="C8" s="1" t="s">
        <v>10</v>
      </c>
    </row>
    <row r="9" ht="12.75"/>
    <row r="10" spans="1:11" ht="12.75">
      <c r="A10" s="296" t="s">
        <v>80</v>
      </c>
      <c r="B10" s="297" t="s">
        <v>80</v>
      </c>
      <c r="C10" s="297" t="s">
        <v>81</v>
      </c>
      <c r="D10" s="297" t="s">
        <v>81</v>
      </c>
      <c r="E10" s="297" t="s">
        <v>81</v>
      </c>
      <c r="F10" s="297" t="s">
        <v>82</v>
      </c>
      <c r="G10" s="297" t="s">
        <v>82</v>
      </c>
      <c r="H10" s="297" t="s">
        <v>82</v>
      </c>
      <c r="I10" s="297" t="s">
        <v>83</v>
      </c>
      <c r="J10" s="297" t="s">
        <v>83</v>
      </c>
      <c r="K10" s="297" t="s">
        <v>83</v>
      </c>
    </row>
    <row r="11" spans="1:11" ht="12.75">
      <c r="A11" s="298" t="s">
        <v>84</v>
      </c>
      <c r="B11" s="299" t="s">
        <v>84</v>
      </c>
      <c r="C11" s="119" t="s">
        <v>5</v>
      </c>
      <c r="D11" s="119" t="s">
        <v>91</v>
      </c>
      <c r="E11" s="119" t="s">
        <v>92</v>
      </c>
      <c r="F11" s="119" t="s">
        <v>5</v>
      </c>
      <c r="G11" s="119" t="s">
        <v>91</v>
      </c>
      <c r="H11" s="119" t="s">
        <v>92</v>
      </c>
      <c r="I11" s="119" t="s">
        <v>5</v>
      </c>
      <c r="J11" s="119" t="s">
        <v>91</v>
      </c>
      <c r="K11" s="119" t="s">
        <v>92</v>
      </c>
    </row>
    <row r="12" spans="1:21" ht="12.75">
      <c r="A12" s="66" t="s">
        <v>46</v>
      </c>
      <c r="B12" s="68" t="s">
        <v>5</v>
      </c>
      <c r="C12" s="71">
        <v>34608.5</v>
      </c>
      <c r="D12" s="71">
        <v>17644.6</v>
      </c>
      <c r="E12" s="71">
        <v>16963.9</v>
      </c>
      <c r="F12" s="71">
        <v>183257.7</v>
      </c>
      <c r="G12" s="71">
        <v>91754.3</v>
      </c>
      <c r="H12" s="71">
        <v>91503.4</v>
      </c>
      <c r="I12" s="71">
        <v>56412.5</v>
      </c>
      <c r="J12" s="71">
        <v>27131.1</v>
      </c>
      <c r="K12" s="71">
        <v>29281.3</v>
      </c>
      <c r="M12" s="136"/>
      <c r="N12" s="136"/>
      <c r="O12" s="136"/>
      <c r="P12" s="136"/>
      <c r="Q12" s="136"/>
      <c r="R12" s="136"/>
      <c r="S12" s="136"/>
      <c r="T12" s="136"/>
      <c r="U12" s="136"/>
    </row>
    <row r="13" spans="1:21" ht="12.75">
      <c r="A13" s="193" t="s">
        <v>46</v>
      </c>
      <c r="B13" s="194" t="s">
        <v>55</v>
      </c>
      <c r="C13" s="195">
        <v>3646.5</v>
      </c>
      <c r="D13" s="195">
        <v>1786.4</v>
      </c>
      <c r="E13" s="195">
        <v>1860.1</v>
      </c>
      <c r="F13" s="195">
        <v>28778.3</v>
      </c>
      <c r="G13" s="195">
        <v>15100.4</v>
      </c>
      <c r="H13" s="195">
        <v>13677.9</v>
      </c>
      <c r="I13" s="195">
        <v>9622.7</v>
      </c>
      <c r="J13" s="195">
        <v>4114.2</v>
      </c>
      <c r="K13" s="195">
        <v>5508.6</v>
      </c>
      <c r="M13" s="136"/>
      <c r="N13" s="136"/>
      <c r="O13" s="136"/>
      <c r="P13" s="136"/>
      <c r="Q13" s="136"/>
      <c r="R13" s="136"/>
      <c r="S13" s="136"/>
      <c r="T13" s="136"/>
      <c r="U13" s="136"/>
    </row>
    <row r="14" spans="1:21" ht="12.75">
      <c r="A14" s="193" t="s">
        <v>46</v>
      </c>
      <c r="B14" s="194" t="s">
        <v>60</v>
      </c>
      <c r="C14" s="195">
        <v>210.6</v>
      </c>
      <c r="D14" s="195">
        <v>22.1</v>
      </c>
      <c r="E14" s="195">
        <v>188.5</v>
      </c>
      <c r="F14" s="195">
        <v>5460.5</v>
      </c>
      <c r="G14" s="195">
        <v>727.2</v>
      </c>
      <c r="H14" s="195">
        <v>4733.3</v>
      </c>
      <c r="I14" s="195">
        <v>181.1</v>
      </c>
      <c r="J14" s="195">
        <v>64.4</v>
      </c>
      <c r="K14" s="195">
        <v>116.7</v>
      </c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ht="12.75">
      <c r="A15" s="193" t="s">
        <v>46</v>
      </c>
      <c r="B15" s="194" t="s">
        <v>61</v>
      </c>
      <c r="C15" s="195">
        <v>3435.9</v>
      </c>
      <c r="D15" s="195">
        <v>1764.3</v>
      </c>
      <c r="E15" s="195">
        <v>1671.6</v>
      </c>
      <c r="F15" s="195">
        <v>23317.8</v>
      </c>
      <c r="G15" s="195">
        <v>14373.2</v>
      </c>
      <c r="H15" s="195">
        <v>8944.6</v>
      </c>
      <c r="I15" s="195">
        <v>9441.6</v>
      </c>
      <c r="J15" s="195">
        <v>4049.8</v>
      </c>
      <c r="K15" s="195">
        <v>5391.8</v>
      </c>
      <c r="M15" s="136"/>
      <c r="N15" s="136"/>
      <c r="O15" s="136"/>
      <c r="P15" s="136"/>
      <c r="Q15" s="136"/>
      <c r="R15" s="136"/>
      <c r="S15" s="136"/>
      <c r="T15" s="136"/>
      <c r="U15" s="136"/>
    </row>
    <row r="16" spans="1:21" ht="12.75">
      <c r="A16" s="67" t="s">
        <v>46</v>
      </c>
      <c r="B16" s="69" t="s">
        <v>87</v>
      </c>
      <c r="C16" s="73">
        <v>3110.9</v>
      </c>
      <c r="D16" s="73">
        <v>987.4</v>
      </c>
      <c r="E16" s="73">
        <v>2123.5</v>
      </c>
      <c r="F16" s="73">
        <v>87724.1</v>
      </c>
      <c r="G16" s="73">
        <v>43102.7</v>
      </c>
      <c r="H16" s="73">
        <v>44621.4</v>
      </c>
      <c r="I16" s="73">
        <v>25661.9</v>
      </c>
      <c r="J16" s="73">
        <v>12403.2</v>
      </c>
      <c r="K16" s="73">
        <v>13258.6</v>
      </c>
      <c r="M16" s="136"/>
      <c r="N16" s="136"/>
      <c r="O16" s="136"/>
      <c r="P16" s="136"/>
      <c r="Q16" s="136"/>
      <c r="R16" s="136"/>
      <c r="S16" s="136"/>
      <c r="T16" s="136"/>
      <c r="U16" s="136"/>
    </row>
    <row r="17" spans="1:21" ht="12.75">
      <c r="A17" s="67" t="s">
        <v>46</v>
      </c>
      <c r="B17" s="69" t="s">
        <v>93</v>
      </c>
      <c r="C17" s="72">
        <v>949.1</v>
      </c>
      <c r="D17" s="72">
        <v>250.3</v>
      </c>
      <c r="E17" s="72">
        <v>698.8</v>
      </c>
      <c r="F17" s="76">
        <v>60994</v>
      </c>
      <c r="G17" s="72">
        <v>30351.3</v>
      </c>
      <c r="H17" s="72">
        <v>30642.7</v>
      </c>
      <c r="I17" s="76">
        <v>1317</v>
      </c>
      <c r="J17" s="72">
        <v>1043.3</v>
      </c>
      <c r="K17" s="72">
        <v>273.7</v>
      </c>
      <c r="M17" s="136"/>
      <c r="N17" s="136"/>
      <c r="O17" s="136"/>
      <c r="P17" s="136"/>
      <c r="Q17" s="136"/>
      <c r="R17" s="136"/>
      <c r="S17" s="136"/>
      <c r="T17" s="136"/>
      <c r="U17" s="136"/>
    </row>
    <row r="18" spans="1:21" ht="12.75">
      <c r="A18" s="67" t="s">
        <v>46</v>
      </c>
      <c r="B18" s="69" t="s">
        <v>94</v>
      </c>
      <c r="C18" s="73">
        <v>2161.8</v>
      </c>
      <c r="D18" s="73">
        <v>737.1</v>
      </c>
      <c r="E18" s="73">
        <v>1424.7</v>
      </c>
      <c r="F18" s="73">
        <v>26730.1</v>
      </c>
      <c r="G18" s="73">
        <v>12751.4</v>
      </c>
      <c r="H18" s="73">
        <v>13978.7</v>
      </c>
      <c r="I18" s="73">
        <v>24344.8</v>
      </c>
      <c r="J18" s="73">
        <v>11359.9</v>
      </c>
      <c r="K18" s="73">
        <v>12984.9</v>
      </c>
      <c r="M18" s="136"/>
      <c r="N18" s="136"/>
      <c r="O18" s="136"/>
      <c r="P18" s="136"/>
      <c r="Q18" s="136"/>
      <c r="R18" s="136"/>
      <c r="S18" s="136"/>
      <c r="T18" s="136"/>
      <c r="U18" s="136"/>
    </row>
    <row r="19" spans="1:21" ht="12.75">
      <c r="A19" s="67" t="s">
        <v>46</v>
      </c>
      <c r="B19" s="69" t="s">
        <v>88</v>
      </c>
      <c r="C19" s="76">
        <v>27851</v>
      </c>
      <c r="D19" s="72">
        <v>14870.8</v>
      </c>
      <c r="E19" s="72">
        <v>12980.3</v>
      </c>
      <c r="F19" s="72">
        <v>66755.3</v>
      </c>
      <c r="G19" s="72">
        <v>33551.2</v>
      </c>
      <c r="H19" s="72">
        <v>33204.1</v>
      </c>
      <c r="I19" s="72">
        <v>21127.9</v>
      </c>
      <c r="J19" s="72">
        <v>10613.7</v>
      </c>
      <c r="K19" s="72">
        <v>10514.2</v>
      </c>
      <c r="M19" s="136"/>
      <c r="N19" s="136"/>
      <c r="O19" s="136"/>
      <c r="P19" s="136"/>
      <c r="Q19" s="136"/>
      <c r="R19" s="136"/>
      <c r="S19" s="136"/>
      <c r="T19" s="136"/>
      <c r="U19" s="136"/>
    </row>
    <row r="20" spans="1:21" ht="12.75">
      <c r="A20" s="67" t="s">
        <v>46</v>
      </c>
      <c r="B20" s="69" t="s">
        <v>95</v>
      </c>
      <c r="C20" s="73">
        <v>10043.4</v>
      </c>
      <c r="D20" s="73">
        <v>5246.9</v>
      </c>
      <c r="E20" s="73">
        <v>4796.5</v>
      </c>
      <c r="F20" s="73">
        <v>23364.9</v>
      </c>
      <c r="G20" s="73">
        <v>10622.5</v>
      </c>
      <c r="H20" s="73">
        <v>12742.5</v>
      </c>
      <c r="I20" s="73">
        <v>3268.2</v>
      </c>
      <c r="J20" s="73">
        <v>1715.7</v>
      </c>
      <c r="K20" s="73">
        <v>1552.5</v>
      </c>
      <c r="M20" s="136"/>
      <c r="N20" s="136"/>
      <c r="O20" s="136"/>
      <c r="P20" s="136"/>
      <c r="Q20" s="136"/>
      <c r="R20" s="136"/>
      <c r="S20" s="136"/>
      <c r="T20" s="136"/>
      <c r="U20" s="136"/>
    </row>
    <row r="21" spans="1:21" ht="12.75">
      <c r="A21" s="67" t="s">
        <v>46</v>
      </c>
      <c r="B21" s="69" t="s">
        <v>96</v>
      </c>
      <c r="C21" s="72">
        <v>17807.7</v>
      </c>
      <c r="D21" s="72">
        <v>9623.9</v>
      </c>
      <c r="E21" s="72">
        <v>8183.8</v>
      </c>
      <c r="F21" s="72">
        <v>43390.4</v>
      </c>
      <c r="G21" s="72">
        <v>22928.7</v>
      </c>
      <c r="H21" s="72">
        <v>20461.7</v>
      </c>
      <c r="I21" s="72">
        <v>17859.7</v>
      </c>
      <c r="J21" s="72">
        <v>8898.1</v>
      </c>
      <c r="K21" s="72">
        <v>8961.6</v>
      </c>
      <c r="M21" s="136"/>
      <c r="N21" s="136"/>
      <c r="O21" s="136"/>
      <c r="P21" s="136"/>
      <c r="Q21" s="136"/>
      <c r="R21" s="136"/>
      <c r="S21" s="136"/>
      <c r="T21" s="136"/>
      <c r="U21" s="136"/>
    </row>
    <row r="22" spans="1:21" ht="12.75">
      <c r="A22" s="193" t="s">
        <v>46</v>
      </c>
      <c r="B22" s="194" t="s">
        <v>89</v>
      </c>
      <c r="C22" s="195">
        <v>34608.5</v>
      </c>
      <c r="D22" s="195">
        <v>17644.6</v>
      </c>
      <c r="E22" s="195">
        <v>16963.9</v>
      </c>
      <c r="F22" s="195">
        <v>183257.7</v>
      </c>
      <c r="G22" s="195">
        <v>91754.3</v>
      </c>
      <c r="H22" s="195">
        <v>91503.4</v>
      </c>
      <c r="I22" s="195">
        <v>56412.5</v>
      </c>
      <c r="J22" s="195">
        <v>27131.1</v>
      </c>
      <c r="K22" s="195">
        <v>29281.3</v>
      </c>
      <c r="M22" s="136"/>
      <c r="N22" s="136"/>
      <c r="O22" s="136"/>
      <c r="P22" s="136"/>
      <c r="Q22" s="136"/>
      <c r="R22" s="136"/>
      <c r="S22" s="136"/>
      <c r="T22" s="136"/>
      <c r="U22" s="136"/>
    </row>
    <row r="23" spans="1:21" ht="12.75">
      <c r="A23" s="120" t="s">
        <v>46</v>
      </c>
      <c r="B23" s="121" t="s">
        <v>71</v>
      </c>
      <c r="C23" s="128" t="s">
        <v>38</v>
      </c>
      <c r="D23" s="128" t="s">
        <v>38</v>
      </c>
      <c r="E23" s="128" t="s">
        <v>38</v>
      </c>
      <c r="F23" s="128" t="s">
        <v>38</v>
      </c>
      <c r="G23" s="128" t="s">
        <v>38</v>
      </c>
      <c r="H23" s="128" t="s">
        <v>38</v>
      </c>
      <c r="I23" s="128" t="s">
        <v>38</v>
      </c>
      <c r="J23" s="128" t="s">
        <v>38</v>
      </c>
      <c r="K23" s="128" t="s">
        <v>38</v>
      </c>
      <c r="M23" s="136"/>
      <c r="N23" s="136"/>
      <c r="O23" s="136"/>
      <c r="P23" s="136"/>
      <c r="Q23" s="136"/>
      <c r="R23" s="136"/>
      <c r="S23" s="136"/>
      <c r="T23" s="136"/>
      <c r="U23" s="136"/>
    </row>
    <row r="24" spans="1:21" ht="12.75">
      <c r="A24" s="66" t="s">
        <v>101</v>
      </c>
      <c r="B24" s="68" t="s">
        <v>5</v>
      </c>
      <c r="C24" s="88">
        <v>32751.5</v>
      </c>
      <c r="D24" s="88">
        <v>16771.6</v>
      </c>
      <c r="E24" s="88">
        <v>15979.8</v>
      </c>
      <c r="F24" s="88">
        <v>174593.9</v>
      </c>
      <c r="G24" s="88">
        <v>87763.4</v>
      </c>
      <c r="H24" s="88">
        <v>86830.5</v>
      </c>
      <c r="I24" s="88">
        <v>61703.6</v>
      </c>
      <c r="J24" s="88">
        <v>30083.8</v>
      </c>
      <c r="K24" s="88">
        <v>31619.8</v>
      </c>
      <c r="M24" s="136"/>
      <c r="N24" s="136"/>
      <c r="O24" s="136"/>
      <c r="P24" s="136"/>
      <c r="Q24" s="136"/>
      <c r="R24" s="136"/>
      <c r="S24" s="136"/>
      <c r="T24" s="136"/>
      <c r="U24" s="136"/>
    </row>
    <row r="25" spans="1:21" ht="12.75">
      <c r="A25" s="196" t="s">
        <v>101</v>
      </c>
      <c r="B25" s="197" t="s">
        <v>55</v>
      </c>
      <c r="C25" s="198">
        <v>4120</v>
      </c>
      <c r="D25" s="199">
        <v>2043.2</v>
      </c>
      <c r="E25" s="199">
        <v>2076.8</v>
      </c>
      <c r="F25" s="199">
        <v>32595.2</v>
      </c>
      <c r="G25" s="199">
        <v>17906.8</v>
      </c>
      <c r="H25" s="199">
        <v>14688.4</v>
      </c>
      <c r="I25" s="199">
        <v>12369.5</v>
      </c>
      <c r="J25" s="199">
        <v>5911.8</v>
      </c>
      <c r="K25" s="199">
        <v>6457.7</v>
      </c>
      <c r="M25" s="136"/>
      <c r="N25" s="136"/>
      <c r="O25" s="136"/>
      <c r="P25" s="136"/>
      <c r="Q25" s="136"/>
      <c r="R25" s="136"/>
      <c r="S25" s="136"/>
      <c r="T25" s="136"/>
      <c r="U25" s="136"/>
    </row>
    <row r="26" spans="1:21" ht="12.75">
      <c r="A26" s="196" t="s">
        <v>101</v>
      </c>
      <c r="B26" s="197" t="s">
        <v>60</v>
      </c>
      <c r="C26" s="199">
        <v>106.4</v>
      </c>
      <c r="D26" s="199">
        <v>13.7</v>
      </c>
      <c r="E26" s="199">
        <v>92.7</v>
      </c>
      <c r="F26" s="199">
        <v>5492.6</v>
      </c>
      <c r="G26" s="198">
        <v>824</v>
      </c>
      <c r="H26" s="199">
        <v>4668.6</v>
      </c>
      <c r="I26" s="199">
        <v>280.4</v>
      </c>
      <c r="J26" s="199">
        <v>103.4</v>
      </c>
      <c r="K26" s="199">
        <v>177.1</v>
      </c>
      <c r="M26" s="136"/>
      <c r="N26" s="136"/>
      <c r="O26" s="136"/>
      <c r="P26" s="136"/>
      <c r="Q26" s="136"/>
      <c r="R26" s="136"/>
      <c r="S26" s="136"/>
      <c r="T26" s="136"/>
      <c r="U26" s="136"/>
    </row>
    <row r="27" spans="1:21" ht="12.75">
      <c r="A27" s="196" t="s">
        <v>101</v>
      </c>
      <c r="B27" s="197" t="s">
        <v>61</v>
      </c>
      <c r="C27" s="199">
        <v>4013.5</v>
      </c>
      <c r="D27" s="199">
        <v>2029.5</v>
      </c>
      <c r="E27" s="198">
        <v>1984</v>
      </c>
      <c r="F27" s="199">
        <v>27102.6</v>
      </c>
      <c r="G27" s="199">
        <v>17082.8</v>
      </c>
      <c r="H27" s="199">
        <v>10019.7</v>
      </c>
      <c r="I27" s="199">
        <v>12089.1</v>
      </c>
      <c r="J27" s="199">
        <v>5808.5</v>
      </c>
      <c r="K27" s="199">
        <v>6280.6</v>
      </c>
      <c r="M27" s="136"/>
      <c r="N27" s="136"/>
      <c r="O27" s="136"/>
      <c r="P27" s="136"/>
      <c r="Q27" s="136"/>
      <c r="R27" s="136"/>
      <c r="S27" s="136"/>
      <c r="T27" s="136"/>
      <c r="U27" s="136"/>
    </row>
    <row r="28" spans="1:21" ht="12.75">
      <c r="A28" s="67" t="s">
        <v>101</v>
      </c>
      <c r="B28" s="69" t="s">
        <v>87</v>
      </c>
      <c r="C28" s="73">
        <v>2425.1</v>
      </c>
      <c r="D28" s="73">
        <v>791.4</v>
      </c>
      <c r="E28" s="73">
        <v>1633.7</v>
      </c>
      <c r="F28" s="73">
        <v>83948.4</v>
      </c>
      <c r="G28" s="73">
        <v>41033.9</v>
      </c>
      <c r="H28" s="73">
        <v>42914.6</v>
      </c>
      <c r="I28" s="73">
        <v>25190.4</v>
      </c>
      <c r="J28" s="74">
        <v>12193</v>
      </c>
      <c r="K28" s="73">
        <v>12997.4</v>
      </c>
      <c r="M28" s="136"/>
      <c r="N28" s="136"/>
      <c r="O28" s="136"/>
      <c r="P28" s="136"/>
      <c r="Q28" s="136"/>
      <c r="R28" s="136"/>
      <c r="S28" s="136"/>
      <c r="T28" s="136"/>
      <c r="U28" s="136"/>
    </row>
    <row r="29" spans="1:21" ht="12.75">
      <c r="A29" s="67" t="s">
        <v>101</v>
      </c>
      <c r="B29" s="69" t="s">
        <v>93</v>
      </c>
      <c r="C29" s="72">
        <v>544.3</v>
      </c>
      <c r="D29" s="72">
        <v>133.6</v>
      </c>
      <c r="E29" s="72">
        <v>410.7</v>
      </c>
      <c r="F29" s="72">
        <v>57851.6</v>
      </c>
      <c r="G29" s="72">
        <v>28420.8</v>
      </c>
      <c r="H29" s="72">
        <v>29430.7</v>
      </c>
      <c r="I29" s="72">
        <v>1988.9</v>
      </c>
      <c r="J29" s="72">
        <v>1515.7</v>
      </c>
      <c r="K29" s="72">
        <v>473.1</v>
      </c>
      <c r="M29" s="136"/>
      <c r="N29" s="136"/>
      <c r="O29" s="136"/>
      <c r="P29" s="136"/>
      <c r="Q29" s="136"/>
      <c r="R29" s="136"/>
      <c r="S29" s="136"/>
      <c r="T29" s="136"/>
      <c r="U29" s="136"/>
    </row>
    <row r="30" spans="1:21" ht="12.75">
      <c r="A30" s="67" t="s">
        <v>101</v>
      </c>
      <c r="B30" s="69" t="s">
        <v>94</v>
      </c>
      <c r="C30" s="73">
        <v>1880.8</v>
      </c>
      <c r="D30" s="73">
        <v>657.8</v>
      </c>
      <c r="E30" s="74">
        <v>1223</v>
      </c>
      <c r="F30" s="73">
        <v>26096.9</v>
      </c>
      <c r="G30" s="73">
        <v>12613.1</v>
      </c>
      <c r="H30" s="73">
        <v>13483.8</v>
      </c>
      <c r="I30" s="73">
        <v>23201.6</v>
      </c>
      <c r="J30" s="73">
        <v>10677.3</v>
      </c>
      <c r="K30" s="73">
        <v>12524.3</v>
      </c>
      <c r="M30" s="136"/>
      <c r="N30" s="136"/>
      <c r="O30" s="136"/>
      <c r="P30" s="136"/>
      <c r="Q30" s="136"/>
      <c r="R30" s="136"/>
      <c r="S30" s="136"/>
      <c r="T30" s="136"/>
      <c r="U30" s="136"/>
    </row>
    <row r="31" spans="1:21" ht="12.75">
      <c r="A31" s="67" t="s">
        <v>101</v>
      </c>
      <c r="B31" s="69" t="s">
        <v>88</v>
      </c>
      <c r="C31" s="72">
        <v>26206.4</v>
      </c>
      <c r="D31" s="76">
        <v>13937</v>
      </c>
      <c r="E31" s="72">
        <v>12269.4</v>
      </c>
      <c r="F31" s="72">
        <v>58050.3</v>
      </c>
      <c r="G31" s="72">
        <v>28822.7</v>
      </c>
      <c r="H31" s="72">
        <v>29227.6</v>
      </c>
      <c r="I31" s="72">
        <v>24143.6</v>
      </c>
      <c r="J31" s="76">
        <v>11979</v>
      </c>
      <c r="K31" s="72">
        <v>12164.6</v>
      </c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ht="12.75">
      <c r="A32" s="67" t="s">
        <v>101</v>
      </c>
      <c r="B32" s="69" t="s">
        <v>95</v>
      </c>
      <c r="C32" s="73">
        <v>9424.3</v>
      </c>
      <c r="D32" s="73">
        <v>4872.3</v>
      </c>
      <c r="E32" s="74">
        <v>4552</v>
      </c>
      <c r="F32" s="73">
        <v>20587.3</v>
      </c>
      <c r="G32" s="73">
        <v>9013.7</v>
      </c>
      <c r="H32" s="73">
        <v>11573.7</v>
      </c>
      <c r="I32" s="74">
        <v>3382</v>
      </c>
      <c r="J32" s="73">
        <v>1935.9</v>
      </c>
      <c r="K32" s="73">
        <v>1446.1</v>
      </c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ht="12.75">
      <c r="A33" s="67" t="s">
        <v>101</v>
      </c>
      <c r="B33" s="69" t="s">
        <v>96</v>
      </c>
      <c r="C33" s="72">
        <v>16782.1</v>
      </c>
      <c r="D33" s="72">
        <v>9064.8</v>
      </c>
      <c r="E33" s="72">
        <v>7717.4</v>
      </c>
      <c r="F33" s="72">
        <v>37462.9</v>
      </c>
      <c r="G33" s="76">
        <v>19809</v>
      </c>
      <c r="H33" s="72">
        <v>17653.9</v>
      </c>
      <c r="I33" s="72">
        <v>20761.7</v>
      </c>
      <c r="J33" s="72">
        <v>10043.1</v>
      </c>
      <c r="K33" s="72">
        <v>10718.6</v>
      </c>
      <c r="M33" s="136"/>
      <c r="N33" s="136"/>
      <c r="O33" s="136"/>
      <c r="P33" s="136"/>
      <c r="Q33" s="136"/>
      <c r="R33" s="136"/>
      <c r="S33" s="136"/>
      <c r="T33" s="136"/>
      <c r="U33" s="136"/>
    </row>
    <row r="34" spans="1:21" ht="12.75">
      <c r="A34" s="200" t="s">
        <v>101</v>
      </c>
      <c r="B34" s="201" t="s">
        <v>89</v>
      </c>
      <c r="C34" s="199">
        <v>32751.5</v>
      </c>
      <c r="D34" s="199">
        <v>16771.6</v>
      </c>
      <c r="E34" s="199">
        <v>15979.8</v>
      </c>
      <c r="F34" s="199">
        <v>174593.9</v>
      </c>
      <c r="G34" s="199">
        <v>87763.4</v>
      </c>
      <c r="H34" s="199">
        <v>86830.5</v>
      </c>
      <c r="I34" s="199">
        <v>61703.6</v>
      </c>
      <c r="J34" s="199">
        <v>30083.8</v>
      </c>
      <c r="K34" s="199">
        <v>31619.8</v>
      </c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ht="12.75">
      <c r="A35" s="120" t="s">
        <v>101</v>
      </c>
      <c r="B35" s="122" t="s">
        <v>71</v>
      </c>
      <c r="C35" s="129" t="s">
        <v>38</v>
      </c>
      <c r="D35" s="128" t="s">
        <v>38</v>
      </c>
      <c r="E35" s="128" t="s">
        <v>38</v>
      </c>
      <c r="F35" s="128" t="s">
        <v>38</v>
      </c>
      <c r="G35" s="128" t="s">
        <v>38</v>
      </c>
      <c r="H35" s="128" t="s">
        <v>38</v>
      </c>
      <c r="I35" s="128" t="s">
        <v>38</v>
      </c>
      <c r="J35" s="128" t="s">
        <v>38</v>
      </c>
      <c r="K35" s="128" t="s">
        <v>38</v>
      </c>
      <c r="M35" s="136"/>
      <c r="N35" s="136"/>
      <c r="O35" s="136"/>
      <c r="P35" s="136"/>
      <c r="Q35" s="136"/>
      <c r="R35" s="136"/>
      <c r="S35" s="136"/>
      <c r="T35" s="136"/>
      <c r="U35" s="136"/>
    </row>
    <row r="36" ht="12.75"/>
    <row r="37" spans="1:2" ht="12.75">
      <c r="A37" s="7" t="s">
        <v>39</v>
      </c>
      <c r="B37" s="6"/>
    </row>
    <row r="38" spans="1:2" ht="12.75">
      <c r="A38" s="7" t="s">
        <v>38</v>
      </c>
      <c r="B38" s="5" t="s">
        <v>40</v>
      </c>
    </row>
    <row r="39" ht="12.75"/>
    <row r="40" ht="12.75"/>
    <row r="41" spans="1:15" ht="12.75">
      <c r="A41" s="268"/>
      <c r="B41" s="124"/>
      <c r="C41" s="285" t="s">
        <v>81</v>
      </c>
      <c r="D41" s="276"/>
      <c r="E41" s="286"/>
      <c r="F41" s="276" t="s">
        <v>82</v>
      </c>
      <c r="G41" s="276"/>
      <c r="H41" s="286"/>
      <c r="I41" s="276" t="s">
        <v>83</v>
      </c>
      <c r="J41" s="276"/>
      <c r="K41" s="276"/>
      <c r="N41" s="281" t="s">
        <v>111</v>
      </c>
      <c r="O41" s="282"/>
    </row>
    <row r="42" spans="1:15" ht="12.75">
      <c r="A42" s="123"/>
      <c r="B42" s="125"/>
      <c r="C42" s="127" t="s">
        <v>5</v>
      </c>
      <c r="D42" s="127" t="s">
        <v>85</v>
      </c>
      <c r="E42" s="127" t="s">
        <v>86</v>
      </c>
      <c r="F42" s="127" t="s">
        <v>5</v>
      </c>
      <c r="G42" s="127" t="s">
        <v>85</v>
      </c>
      <c r="H42" s="127" t="s">
        <v>86</v>
      </c>
      <c r="I42" s="127" t="s">
        <v>5</v>
      </c>
      <c r="J42" s="127" t="s">
        <v>85</v>
      </c>
      <c r="K42" s="127" t="s">
        <v>86</v>
      </c>
      <c r="N42" s="283" t="s">
        <v>82</v>
      </c>
      <c r="O42" s="284"/>
    </row>
    <row r="43" spans="1:15" ht="12.75">
      <c r="A43" s="69">
        <v>2013</v>
      </c>
      <c r="B43" s="69" t="s">
        <v>55</v>
      </c>
      <c r="C43" s="103">
        <f>(C13/C$22)*100</f>
        <v>10.536428911972493</v>
      </c>
      <c r="D43" s="103">
        <f aca="true" t="shared" si="0" ref="D43:K43">(D13/D$22)*100</f>
        <v>10.124343991929544</v>
      </c>
      <c r="E43" s="103">
        <f t="shared" si="0"/>
        <v>10.96504931059485</v>
      </c>
      <c r="F43" s="103">
        <f t="shared" si="0"/>
        <v>15.703733049143365</v>
      </c>
      <c r="G43" s="103">
        <f t="shared" si="0"/>
        <v>16.45743033296532</v>
      </c>
      <c r="H43" s="103">
        <f t="shared" si="0"/>
        <v>14.947969146501661</v>
      </c>
      <c r="I43" s="103">
        <f t="shared" si="0"/>
        <v>17.057744294261028</v>
      </c>
      <c r="J43" s="103">
        <f t="shared" si="0"/>
        <v>15.164147417539281</v>
      </c>
      <c r="K43" s="103">
        <f t="shared" si="0"/>
        <v>18.812689327318118</v>
      </c>
      <c r="N43" s="56" t="s">
        <v>85</v>
      </c>
      <c r="O43" s="56" t="s">
        <v>86</v>
      </c>
    </row>
    <row r="44" spans="1:15" ht="12.75">
      <c r="A44" s="69">
        <v>2013</v>
      </c>
      <c r="B44" s="69" t="s">
        <v>60</v>
      </c>
      <c r="C44" s="104">
        <f aca="true" t="shared" si="1" ref="C44:K45">(C14/C$22)*100</f>
        <v>0.6085210280711386</v>
      </c>
      <c r="D44" s="104">
        <f t="shared" si="1"/>
        <v>0.12525078494270203</v>
      </c>
      <c r="E44" s="104">
        <f t="shared" si="1"/>
        <v>1.1111831595328903</v>
      </c>
      <c r="F44" s="104">
        <f t="shared" si="1"/>
        <v>2.979683800462409</v>
      </c>
      <c r="G44" s="104">
        <f t="shared" si="1"/>
        <v>0.792551411759449</v>
      </c>
      <c r="H44" s="104">
        <f t="shared" si="1"/>
        <v>5.172813250655167</v>
      </c>
      <c r="I44" s="104">
        <f t="shared" si="1"/>
        <v>0.3210281409262132</v>
      </c>
      <c r="J44" s="104">
        <f t="shared" si="1"/>
        <v>0.23736597484068103</v>
      </c>
      <c r="K44" s="104">
        <f t="shared" si="1"/>
        <v>0.3985478786802499</v>
      </c>
      <c r="N44" s="9">
        <f>G47-G44</f>
        <v>0.14633655292742498</v>
      </c>
      <c r="O44" s="9">
        <f>H47-H44</f>
        <v>0.2038689059603076</v>
      </c>
    </row>
    <row r="45" spans="1:11" ht="12.75">
      <c r="A45" s="121">
        <v>2013</v>
      </c>
      <c r="B45" s="121" t="s">
        <v>61</v>
      </c>
      <c r="C45" s="109">
        <f t="shared" si="1"/>
        <v>9.927907883901355</v>
      </c>
      <c r="D45" s="109">
        <f t="shared" si="1"/>
        <v>9.99909320698684</v>
      </c>
      <c r="E45" s="109">
        <f t="shared" si="1"/>
        <v>9.85386615106196</v>
      </c>
      <c r="F45" s="109">
        <f t="shared" si="1"/>
        <v>12.724049248680954</v>
      </c>
      <c r="G45" s="109">
        <f t="shared" si="1"/>
        <v>15.664878921205874</v>
      </c>
      <c r="H45" s="109">
        <f t="shared" si="1"/>
        <v>9.775155895846494</v>
      </c>
      <c r="I45" s="109">
        <f t="shared" si="1"/>
        <v>16.73671615333481</v>
      </c>
      <c r="J45" s="109">
        <f t="shared" si="1"/>
        <v>14.926781442698603</v>
      </c>
      <c r="K45" s="109">
        <f t="shared" si="1"/>
        <v>18.413799933746112</v>
      </c>
    </row>
    <row r="46" spans="1:15" ht="12.75">
      <c r="A46" s="126">
        <v>2023</v>
      </c>
      <c r="B46" s="126" t="s">
        <v>55</v>
      </c>
      <c r="C46" s="103">
        <f>(C25/C$34)*100</f>
        <v>12.5795765079462</v>
      </c>
      <c r="D46" s="103">
        <f aca="true" t="shared" si="2" ref="D46:K46">(D25/D$34)*100</f>
        <v>12.182498986381741</v>
      </c>
      <c r="E46" s="103">
        <f t="shared" si="2"/>
        <v>12.996407965055884</v>
      </c>
      <c r="F46" s="103">
        <f t="shared" si="2"/>
        <v>18.66915167139287</v>
      </c>
      <c r="G46" s="103">
        <f t="shared" si="2"/>
        <v>20.403493939387037</v>
      </c>
      <c r="H46" s="103">
        <f t="shared" si="2"/>
        <v>16.916175767731385</v>
      </c>
      <c r="I46" s="103">
        <f t="shared" si="2"/>
        <v>20.046642335293242</v>
      </c>
      <c r="J46" s="103">
        <f t="shared" si="2"/>
        <v>19.651107905251333</v>
      </c>
      <c r="K46" s="103">
        <f t="shared" si="2"/>
        <v>20.422962827089357</v>
      </c>
      <c r="N46" s="281" t="s">
        <v>110</v>
      </c>
      <c r="O46" s="282"/>
    </row>
    <row r="47" spans="1:15" ht="12.75">
      <c r="A47" s="69">
        <v>2023</v>
      </c>
      <c r="B47" s="69" t="s">
        <v>60</v>
      </c>
      <c r="C47" s="107">
        <f aca="true" t="shared" si="3" ref="C47:K48">(C26/C$34)*100</f>
        <v>0.32487061661297956</v>
      </c>
      <c r="D47" s="107">
        <f t="shared" si="3"/>
        <v>0.08168570679004986</v>
      </c>
      <c r="E47" s="107">
        <f t="shared" si="3"/>
        <v>0.5801073855742876</v>
      </c>
      <c r="F47" s="107">
        <f t="shared" si="3"/>
        <v>3.1459289242064017</v>
      </c>
      <c r="G47" s="107">
        <f t="shared" si="3"/>
        <v>0.938887964686874</v>
      </c>
      <c r="H47" s="107">
        <f t="shared" si="3"/>
        <v>5.376682156615475</v>
      </c>
      <c r="I47" s="107">
        <f t="shared" si="3"/>
        <v>0.45443053565756286</v>
      </c>
      <c r="J47" s="107">
        <f t="shared" si="3"/>
        <v>0.34370657962092555</v>
      </c>
      <c r="K47" s="107">
        <f t="shared" si="3"/>
        <v>0.5600920941941442</v>
      </c>
      <c r="N47" s="283" t="s">
        <v>82</v>
      </c>
      <c r="O47" s="284"/>
    </row>
    <row r="48" spans="1:15" ht="12.75">
      <c r="A48" s="121">
        <v>2023</v>
      </c>
      <c r="B48" s="121" t="s">
        <v>61</v>
      </c>
      <c r="C48" s="109">
        <f t="shared" si="3"/>
        <v>12.25440056180633</v>
      </c>
      <c r="D48" s="109">
        <f t="shared" si="3"/>
        <v>12.100813279591693</v>
      </c>
      <c r="E48" s="109">
        <f t="shared" si="3"/>
        <v>12.415674789421645</v>
      </c>
      <c r="F48" s="109">
        <f t="shared" si="3"/>
        <v>15.523222747186471</v>
      </c>
      <c r="G48" s="109">
        <f t="shared" si="3"/>
        <v>19.46460597470016</v>
      </c>
      <c r="H48" s="109">
        <f t="shared" si="3"/>
        <v>11.539378444210273</v>
      </c>
      <c r="I48" s="109">
        <f t="shared" si="3"/>
        <v>19.592211799635677</v>
      </c>
      <c r="J48" s="109">
        <f t="shared" si="3"/>
        <v>19.307733730446287</v>
      </c>
      <c r="K48" s="109">
        <f t="shared" si="3"/>
        <v>19.862870732895214</v>
      </c>
      <c r="N48" s="56" t="s">
        <v>85</v>
      </c>
      <c r="O48" s="56" t="s">
        <v>86</v>
      </c>
    </row>
    <row r="49" spans="1:15" ht="12.75">
      <c r="A49" s="173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N49" s="175"/>
      <c r="O49" s="175"/>
    </row>
    <row r="50" spans="1:15" ht="12.75">
      <c r="A50" s="3" t="s">
        <v>39</v>
      </c>
      <c r="N50" s="9">
        <f>G48-G45</f>
        <v>3.7997270534942853</v>
      </c>
      <c r="O50" s="9">
        <f>H48-H45</f>
        <v>1.7642225483637795</v>
      </c>
    </row>
    <row r="51" spans="1:15" ht="12.75">
      <c r="A51" s="3" t="s">
        <v>38</v>
      </c>
      <c r="B51" s="1" t="s">
        <v>40</v>
      </c>
      <c r="N51" s="9"/>
      <c r="O51" s="9"/>
    </row>
    <row r="52" spans="1:15" ht="12.75">
      <c r="A52" s="3"/>
      <c r="B52" s="1"/>
      <c r="N52" s="9"/>
      <c r="O52" s="9"/>
    </row>
    <row r="53" spans="2:20" ht="12.75">
      <c r="B53" s="6"/>
      <c r="T53" s="8"/>
    </row>
    <row r="54" ht="12.75"/>
    <row r="55" ht="12.75"/>
    <row r="56" spans="1:14" ht="14.4" customHeight="1">
      <c r="A56" s="276"/>
      <c r="B56" s="276"/>
      <c r="C56" s="287" t="s">
        <v>81</v>
      </c>
      <c r="D56" s="288"/>
      <c r="E56" s="288"/>
      <c r="F56" s="289"/>
      <c r="G56" s="290" t="s">
        <v>82</v>
      </c>
      <c r="H56" s="291"/>
      <c r="I56" s="291"/>
      <c r="J56" s="292"/>
      <c r="K56" s="290" t="s">
        <v>83</v>
      </c>
      <c r="L56" s="291"/>
      <c r="M56" s="291"/>
      <c r="N56" s="291"/>
    </row>
    <row r="57" spans="1:14" ht="14.4" customHeight="1">
      <c r="A57" s="277"/>
      <c r="B57" s="277"/>
      <c r="C57" s="300" t="s">
        <v>123</v>
      </c>
      <c r="D57" s="301"/>
      <c r="E57" s="293" t="s">
        <v>208</v>
      </c>
      <c r="F57" s="294"/>
      <c r="G57" s="293" t="s">
        <v>123</v>
      </c>
      <c r="H57" s="294"/>
      <c r="I57" s="293" t="s">
        <v>208</v>
      </c>
      <c r="J57" s="294"/>
      <c r="K57" s="293" t="s">
        <v>123</v>
      </c>
      <c r="L57" s="294"/>
      <c r="M57" s="293" t="s">
        <v>208</v>
      </c>
      <c r="N57" s="295"/>
    </row>
    <row r="58" spans="1:14" ht="14.4" customHeight="1">
      <c r="A58" s="278"/>
      <c r="B58" s="278"/>
      <c r="C58" s="270" t="s">
        <v>46</v>
      </c>
      <c r="D58" s="271" t="s">
        <v>101</v>
      </c>
      <c r="E58" s="271" t="s">
        <v>46</v>
      </c>
      <c r="F58" s="271" t="s">
        <v>101</v>
      </c>
      <c r="G58" s="271" t="s">
        <v>46</v>
      </c>
      <c r="H58" s="271" t="s">
        <v>101</v>
      </c>
      <c r="I58" s="271" t="s">
        <v>46</v>
      </c>
      <c r="J58" s="271" t="s">
        <v>101</v>
      </c>
      <c r="K58" s="271" t="s">
        <v>46</v>
      </c>
      <c r="L58" s="271" t="s">
        <v>101</v>
      </c>
      <c r="M58" s="271" t="s">
        <v>46</v>
      </c>
      <c r="N58" s="271" t="s">
        <v>101</v>
      </c>
    </row>
    <row r="59" spans="1:14" ht="14.4" customHeight="1">
      <c r="A59" s="272" t="s">
        <v>209</v>
      </c>
      <c r="B59" s="273"/>
      <c r="C59" s="108">
        <v>0.12525078494270203</v>
      </c>
      <c r="D59" s="108">
        <v>0.0816857067900499</v>
      </c>
      <c r="E59" s="108">
        <v>9.99909320698684</v>
      </c>
      <c r="F59" s="108">
        <v>12.100813279591693</v>
      </c>
      <c r="G59" s="108">
        <v>0.792551411759449</v>
      </c>
      <c r="H59" s="108">
        <v>0.938887964686874</v>
      </c>
      <c r="I59" s="108">
        <v>15.664878921205874</v>
      </c>
      <c r="J59" s="108">
        <v>19.46460597470016</v>
      </c>
      <c r="K59" s="108">
        <v>0.23736597484068103</v>
      </c>
      <c r="L59" s="108">
        <v>0.34370657962092555</v>
      </c>
      <c r="M59" s="108">
        <v>14.926781442698603</v>
      </c>
      <c r="N59" s="108">
        <v>19.307733730446287</v>
      </c>
    </row>
    <row r="60" ht="12.75"/>
    <row r="61" ht="12.75"/>
    <row r="62" spans="1:14" ht="14.4" customHeight="1">
      <c r="A62" s="276"/>
      <c r="B62" s="276"/>
      <c r="C62" s="302" t="s">
        <v>81</v>
      </c>
      <c r="D62" s="303"/>
      <c r="E62" s="303"/>
      <c r="F62" s="304"/>
      <c r="G62" s="302" t="s">
        <v>82</v>
      </c>
      <c r="H62" s="303"/>
      <c r="I62" s="303"/>
      <c r="J62" s="304"/>
      <c r="K62" s="302" t="s">
        <v>83</v>
      </c>
      <c r="L62" s="303"/>
      <c r="M62" s="303"/>
      <c r="N62" s="303"/>
    </row>
    <row r="63" spans="1:14" ht="14.4" customHeight="1">
      <c r="A63" s="277"/>
      <c r="B63" s="279"/>
      <c r="C63" s="300" t="s">
        <v>123</v>
      </c>
      <c r="D63" s="301"/>
      <c r="E63" s="305" t="s">
        <v>208</v>
      </c>
      <c r="F63" s="306"/>
      <c r="G63" s="305" t="s">
        <v>123</v>
      </c>
      <c r="H63" s="306"/>
      <c r="I63" s="305" t="s">
        <v>208</v>
      </c>
      <c r="J63" s="306"/>
      <c r="K63" s="305" t="s">
        <v>123</v>
      </c>
      <c r="L63" s="306"/>
      <c r="M63" s="305" t="s">
        <v>208</v>
      </c>
      <c r="N63" s="307"/>
    </row>
    <row r="64" spans="1:14" ht="14.4" customHeight="1">
      <c r="A64" s="278"/>
      <c r="B64" s="280"/>
      <c r="C64" s="270" t="s">
        <v>46</v>
      </c>
      <c r="D64" s="271" t="s">
        <v>101</v>
      </c>
      <c r="E64" s="271" t="s">
        <v>46</v>
      </c>
      <c r="F64" s="271" t="s">
        <v>101</v>
      </c>
      <c r="G64" s="271" t="s">
        <v>46</v>
      </c>
      <c r="H64" s="271" t="s">
        <v>101</v>
      </c>
      <c r="I64" s="271" t="s">
        <v>46</v>
      </c>
      <c r="J64" s="271" t="s">
        <v>101</v>
      </c>
      <c r="K64" s="271" t="s">
        <v>46</v>
      </c>
      <c r="L64" s="271" t="s">
        <v>101</v>
      </c>
      <c r="M64" s="271" t="s">
        <v>46</v>
      </c>
      <c r="N64" s="271" t="s">
        <v>101</v>
      </c>
    </row>
    <row r="65" spans="1:14" ht="14.4" customHeight="1">
      <c r="A65" s="274" t="s">
        <v>86</v>
      </c>
      <c r="B65" s="275"/>
      <c r="C65" s="109">
        <v>1.1111831595328903</v>
      </c>
      <c r="D65" s="108">
        <v>0.5801073855742876</v>
      </c>
      <c r="E65" s="109">
        <v>9.85386615106196</v>
      </c>
      <c r="F65" s="109">
        <v>12.415674789421645</v>
      </c>
      <c r="G65" s="109">
        <v>5.172813250655167</v>
      </c>
      <c r="H65" s="108">
        <v>5.376682156615475</v>
      </c>
      <c r="I65" s="109">
        <v>9.775155895846494</v>
      </c>
      <c r="J65" s="109">
        <v>11.539378444210273</v>
      </c>
      <c r="K65" s="109">
        <v>0.3985478786802499</v>
      </c>
      <c r="L65" s="108">
        <v>0.5600920941941442</v>
      </c>
      <c r="M65" s="109">
        <v>18.413799933746112</v>
      </c>
      <c r="N65" s="109">
        <v>19.862870732895214</v>
      </c>
    </row>
    <row r="66" ht="12.75"/>
    <row r="67" ht="12.75"/>
    <row r="68" ht="12.75"/>
    <row r="69" spans="2:20" ht="12.75">
      <c r="B69" s="8" t="s">
        <v>202</v>
      </c>
      <c r="T69" s="8" t="s">
        <v>201</v>
      </c>
    </row>
    <row r="70" spans="2:20" ht="12.75">
      <c r="B70" s="8" t="s">
        <v>97</v>
      </c>
      <c r="T70" s="8" t="s">
        <v>97</v>
      </c>
    </row>
    <row r="71" spans="2:20" ht="12.75">
      <c r="B71" s="8"/>
      <c r="T71" s="8"/>
    </row>
    <row r="72" spans="2:20" ht="12.75">
      <c r="B72" s="8" t="s">
        <v>199</v>
      </c>
      <c r="T72" s="8"/>
    </row>
    <row r="73" spans="2:20" ht="12.75">
      <c r="B73" s="6" t="s">
        <v>90</v>
      </c>
      <c r="T73" s="6" t="s">
        <v>90</v>
      </c>
    </row>
  </sheetData>
  <mergeCells count="34">
    <mergeCell ref="K62:N62"/>
    <mergeCell ref="C63:D63"/>
    <mergeCell ref="E63:F63"/>
    <mergeCell ref="G63:H63"/>
    <mergeCell ref="I63:J63"/>
    <mergeCell ref="K63:L63"/>
    <mergeCell ref="M63:N63"/>
    <mergeCell ref="G57:H57"/>
    <mergeCell ref="I57:J57"/>
    <mergeCell ref="C57:D57"/>
    <mergeCell ref="E57:F57"/>
    <mergeCell ref="C62:F62"/>
    <mergeCell ref="G62:J62"/>
    <mergeCell ref="A10:B10"/>
    <mergeCell ref="C10:E10"/>
    <mergeCell ref="F10:H10"/>
    <mergeCell ref="I10:K10"/>
    <mergeCell ref="A11:B11"/>
    <mergeCell ref="A59:B59"/>
    <mergeCell ref="A65:B65"/>
    <mergeCell ref="A56:B58"/>
    <mergeCell ref="A62:B64"/>
    <mergeCell ref="N41:O41"/>
    <mergeCell ref="N42:O42"/>
    <mergeCell ref="N46:O46"/>
    <mergeCell ref="N47:O47"/>
    <mergeCell ref="C41:E41"/>
    <mergeCell ref="F41:H41"/>
    <mergeCell ref="I41:K41"/>
    <mergeCell ref="C56:F56"/>
    <mergeCell ref="G56:J56"/>
    <mergeCell ref="K56:N56"/>
    <mergeCell ref="K57:L57"/>
    <mergeCell ref="M57:N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60"/>
  <sheetViews>
    <sheetView showGridLines="0" zoomScale="60" zoomScaleNormal="60" workbookViewId="0" topLeftCell="A44">
      <selection activeCell="E80" sqref="E80"/>
    </sheetView>
  </sheetViews>
  <sheetFormatPr defaultColWidth="9.140625" defaultRowHeight="11.25" customHeight="1"/>
  <cols>
    <col min="1" max="1" width="29.8515625" style="6" customWidth="1"/>
    <col min="2" max="2" width="10.00390625" style="6" customWidth="1"/>
    <col min="3" max="3" width="11.00390625" style="6" customWidth="1"/>
    <col min="4" max="5" width="10.00390625" style="6" customWidth="1"/>
    <col min="6" max="6" width="18.00390625" style="6" customWidth="1"/>
    <col min="7" max="7" width="10.00390625" style="6" customWidth="1"/>
    <col min="8" max="8" width="11.00390625" style="6" customWidth="1"/>
    <col min="9" max="10" width="10.00390625" style="6" customWidth="1"/>
    <col min="11" max="11" width="18.00390625" style="6" customWidth="1"/>
    <col min="12" max="12" width="10.00390625" style="6" customWidth="1"/>
    <col min="13" max="13" width="11.00390625" style="6" customWidth="1"/>
    <col min="14" max="15" width="10.00390625" style="6" customWidth="1"/>
    <col min="16" max="16" width="18.00390625" style="6" customWidth="1"/>
    <col min="17" max="17" width="11.00390625" style="6" customWidth="1"/>
    <col min="18" max="18" width="9.140625" style="6" customWidth="1"/>
    <col min="19" max="19" width="10.57421875" style="6" customWidth="1"/>
    <col min="20" max="20" width="11.140625" style="6" customWidth="1"/>
    <col min="21" max="22" width="9.140625" style="6" customWidth="1"/>
    <col min="23" max="23" width="10.8515625" style="6" customWidth="1"/>
    <col min="24" max="24" width="15.57421875" style="6" customWidth="1"/>
    <col min="25" max="25" width="16.8515625" style="6" customWidth="1"/>
    <col min="26" max="26" width="13.140625" style="6" customWidth="1"/>
    <col min="27" max="16384" width="9.140625" style="6" customWidth="1"/>
  </cols>
  <sheetData>
    <row r="1" spans="1:3" ht="11.5" customHeight="1">
      <c r="A1" s="1" t="s">
        <v>117</v>
      </c>
      <c r="B1" s="2"/>
      <c r="C1" s="2"/>
    </row>
    <row r="2" spans="1:3" ht="12.75">
      <c r="A2" s="1" t="s">
        <v>0</v>
      </c>
      <c r="B2" s="3" t="s">
        <v>118</v>
      </c>
      <c r="C2" s="2"/>
    </row>
    <row r="3" spans="1:3" ht="12.75">
      <c r="A3" s="1" t="s">
        <v>1</v>
      </c>
      <c r="B3" s="1" t="s">
        <v>103</v>
      </c>
      <c r="C3" s="2"/>
    </row>
    <row r="4" spans="1:3" ht="12.75">
      <c r="A4" s="2"/>
      <c r="B4" s="2"/>
      <c r="C4" s="2"/>
    </row>
    <row r="5" spans="1:3" ht="12.75">
      <c r="A5" s="3" t="s">
        <v>2</v>
      </c>
      <c r="B5" s="2"/>
      <c r="C5" s="1" t="s">
        <v>3</v>
      </c>
    </row>
    <row r="6" spans="1:3" ht="12.75">
      <c r="A6" s="3" t="s">
        <v>4</v>
      </c>
      <c r="B6" s="2"/>
      <c r="C6" s="1" t="s">
        <v>5</v>
      </c>
    </row>
    <row r="7" spans="1:11" ht="12.75">
      <c r="A7" s="3" t="s">
        <v>7</v>
      </c>
      <c r="B7" s="2"/>
      <c r="C7" s="1" t="s">
        <v>44</v>
      </c>
      <c r="G7" s="202"/>
      <c r="H7" s="202"/>
      <c r="I7" s="202"/>
      <c r="J7" s="202"/>
      <c r="K7" s="202"/>
    </row>
    <row r="8" spans="1:11" ht="12.75">
      <c r="A8" s="3" t="s">
        <v>69</v>
      </c>
      <c r="B8" s="2"/>
      <c r="C8" s="1" t="s">
        <v>101</v>
      </c>
      <c r="G8" s="202"/>
      <c r="H8" s="202"/>
      <c r="I8" s="202"/>
      <c r="J8" s="202"/>
      <c r="K8" s="202"/>
    </row>
    <row r="9" spans="2:16" ht="12.75">
      <c r="B9" s="202"/>
      <c r="C9" s="202"/>
      <c r="D9" s="202"/>
      <c r="E9" s="202"/>
      <c r="F9" s="202"/>
      <c r="G9" s="219"/>
      <c r="H9" s="219"/>
      <c r="I9" s="219"/>
      <c r="J9" s="219"/>
      <c r="K9" s="219"/>
      <c r="L9" s="219"/>
      <c r="M9" s="219"/>
      <c r="N9" s="219"/>
      <c r="O9" s="219"/>
      <c r="P9" s="219"/>
    </row>
    <row r="10" spans="1:24" s="10" customFormat="1" ht="12.75">
      <c r="A10" s="64" t="s">
        <v>66</v>
      </c>
      <c r="B10" s="308" t="s">
        <v>70</v>
      </c>
      <c r="C10" s="308" t="s">
        <v>70</v>
      </c>
      <c r="D10" s="308" t="s">
        <v>70</v>
      </c>
      <c r="E10" s="308" t="s">
        <v>70</v>
      </c>
      <c r="F10" s="308" t="s">
        <v>70</v>
      </c>
      <c r="G10" s="308" t="s">
        <v>67</v>
      </c>
      <c r="H10" s="308" t="s">
        <v>67</v>
      </c>
      <c r="I10" s="308" t="s">
        <v>67</v>
      </c>
      <c r="J10" s="308" t="s">
        <v>67</v>
      </c>
      <c r="K10" s="308" t="s">
        <v>67</v>
      </c>
      <c r="L10" s="308" t="s">
        <v>68</v>
      </c>
      <c r="M10" s="308" t="s">
        <v>68</v>
      </c>
      <c r="N10" s="308" t="s">
        <v>68</v>
      </c>
      <c r="O10" s="308" t="s">
        <v>68</v>
      </c>
      <c r="P10" s="308" t="s">
        <v>68</v>
      </c>
      <c r="Q10" s="62"/>
      <c r="R10" s="62"/>
      <c r="S10" s="62"/>
      <c r="T10" s="62"/>
      <c r="U10" s="131"/>
      <c r="V10" s="65"/>
      <c r="W10" s="65"/>
      <c r="X10" s="65"/>
    </row>
    <row r="11" spans="1:26" s="10" customFormat="1" ht="63.75">
      <c r="A11" s="60" t="s">
        <v>72</v>
      </c>
      <c r="B11" s="59" t="s">
        <v>5</v>
      </c>
      <c r="C11" s="59" t="s">
        <v>73</v>
      </c>
      <c r="D11" s="59" t="s">
        <v>74</v>
      </c>
      <c r="E11" s="59" t="s">
        <v>75</v>
      </c>
      <c r="F11" s="59" t="s">
        <v>76</v>
      </c>
      <c r="G11" s="59" t="s">
        <v>5</v>
      </c>
      <c r="H11" s="59" t="s">
        <v>73</v>
      </c>
      <c r="I11" s="59" t="s">
        <v>74</v>
      </c>
      <c r="J11" s="59" t="s">
        <v>75</v>
      </c>
      <c r="K11" s="59" t="s">
        <v>76</v>
      </c>
      <c r="L11" s="59" t="s">
        <v>5</v>
      </c>
      <c r="M11" s="59" t="s">
        <v>73</v>
      </c>
      <c r="N11" s="59" t="s">
        <v>74</v>
      </c>
      <c r="O11" s="59" t="s">
        <v>75</v>
      </c>
      <c r="P11" s="61" t="s">
        <v>76</v>
      </c>
      <c r="Q11" s="58" t="s">
        <v>73</v>
      </c>
      <c r="R11" s="57" t="s">
        <v>74</v>
      </c>
      <c r="S11" s="57" t="s">
        <v>75</v>
      </c>
      <c r="T11" s="57" t="s">
        <v>76</v>
      </c>
      <c r="U11" s="62"/>
      <c r="V11" s="58" t="s">
        <v>74</v>
      </c>
      <c r="W11" s="57" t="s">
        <v>75</v>
      </c>
      <c r="X11" s="57" t="s">
        <v>76</v>
      </c>
      <c r="Y11" s="63" t="s">
        <v>98</v>
      </c>
      <c r="Z11" s="10" t="s">
        <v>100</v>
      </c>
    </row>
    <row r="12" spans="1:24" ht="12.75">
      <c r="A12" s="33" t="s">
        <v>41</v>
      </c>
      <c r="B12" s="34">
        <v>200065.2</v>
      </c>
      <c r="C12" s="48">
        <v>152375.8</v>
      </c>
      <c r="D12" s="48">
        <v>23323</v>
      </c>
      <c r="E12" s="34">
        <v>18214.5</v>
      </c>
      <c r="F12" s="34">
        <v>6151.8</v>
      </c>
      <c r="G12" s="34">
        <v>47689.4</v>
      </c>
      <c r="H12" s="49" t="s">
        <v>38</v>
      </c>
      <c r="I12" s="48">
        <v>23323</v>
      </c>
      <c r="J12" s="34">
        <v>18214.5</v>
      </c>
      <c r="K12" s="34">
        <v>6151.8</v>
      </c>
      <c r="L12" s="48">
        <v>152375.8</v>
      </c>
      <c r="M12" s="48">
        <v>152375.8</v>
      </c>
      <c r="N12" s="47" t="s">
        <v>38</v>
      </c>
      <c r="O12" s="47" t="s">
        <v>38</v>
      </c>
      <c r="P12" s="47" t="s">
        <v>38</v>
      </c>
      <c r="Q12" s="203" t="str">
        <f>H12</f>
        <v>:</v>
      </c>
      <c r="R12" s="39">
        <f>I12/$G12*100</f>
        <v>48.90604620733329</v>
      </c>
      <c r="S12" s="39">
        <f aca="true" t="shared" si="0" ref="S12:T12">J12/$G12*100</f>
        <v>38.19402215167312</v>
      </c>
      <c r="T12" s="39">
        <f t="shared" si="0"/>
        <v>12.899721950789903</v>
      </c>
      <c r="U12" s="43"/>
      <c r="V12" s="40">
        <f>R12/SUM($R12:$T12)*100</f>
        <v>48.90614875873624</v>
      </c>
      <c r="W12" s="40">
        <f aca="true" t="shared" si="1" ref="W12:X12">S12/SUM($R12:$T12)*100</f>
        <v>38.19410224096391</v>
      </c>
      <c r="X12" s="40">
        <f t="shared" si="1"/>
        <v>12.899749000299856</v>
      </c>
    </row>
    <row r="13" spans="1:27" ht="12.75">
      <c r="A13" s="20"/>
      <c r="B13" s="21"/>
      <c r="C13" s="27"/>
      <c r="D13" s="27"/>
      <c r="E13" s="21"/>
      <c r="F13" s="21"/>
      <c r="G13" s="21"/>
      <c r="H13" s="50"/>
      <c r="I13" s="27"/>
      <c r="J13" s="21"/>
      <c r="K13" s="21"/>
      <c r="L13" s="27"/>
      <c r="M13" s="27"/>
      <c r="N13" s="50"/>
      <c r="O13" s="50"/>
      <c r="P13" s="50"/>
      <c r="Q13" s="204"/>
      <c r="R13" s="205"/>
      <c r="S13" s="205"/>
      <c r="T13" s="205"/>
      <c r="U13" s="41"/>
      <c r="V13" s="30"/>
      <c r="W13" s="30"/>
      <c r="X13" s="30"/>
      <c r="Y13" s="41"/>
      <c r="Z13" s="31"/>
      <c r="AA13" s="31"/>
    </row>
    <row r="14" spans="1:27" ht="12.75">
      <c r="A14" s="17" t="s">
        <v>31</v>
      </c>
      <c r="B14" s="25">
        <v>4245</v>
      </c>
      <c r="C14" s="25">
        <v>3101.5</v>
      </c>
      <c r="D14" s="25">
        <v>708.7</v>
      </c>
      <c r="E14" s="25">
        <v>362.7</v>
      </c>
      <c r="F14" s="25">
        <v>72.1</v>
      </c>
      <c r="G14" s="207">
        <v>1143.5</v>
      </c>
      <c r="H14" s="208" t="s">
        <v>38</v>
      </c>
      <c r="I14" s="207">
        <v>708.7</v>
      </c>
      <c r="J14" s="207">
        <v>362.7</v>
      </c>
      <c r="K14" s="207">
        <v>72.1</v>
      </c>
      <c r="L14" s="25">
        <v>3101.5</v>
      </c>
      <c r="M14" s="25">
        <v>3101.5</v>
      </c>
      <c r="N14" s="36" t="s">
        <v>38</v>
      </c>
      <c r="O14" s="36" t="s">
        <v>38</v>
      </c>
      <c r="P14" s="36" t="s">
        <v>38</v>
      </c>
      <c r="Q14" s="203" t="str">
        <f aca="true" t="shared" si="2" ref="Q14:Q40">H14</f>
        <v>:</v>
      </c>
      <c r="R14" s="39">
        <f aca="true" t="shared" si="3" ref="R14:R40">I14/$G14*100</f>
        <v>61.97638828159161</v>
      </c>
      <c r="S14" s="39">
        <f aca="true" t="shared" si="4" ref="S14:S40">J14/$G14*100</f>
        <v>31.718408395277653</v>
      </c>
      <c r="T14" s="39">
        <f aca="true" t="shared" si="5" ref="T14:T40">K14/$G14*100</f>
        <v>6.305203323130739</v>
      </c>
      <c r="U14" s="14">
        <f aca="true" t="shared" si="6" ref="U14:U40">SUM(R14:T14)</f>
        <v>100</v>
      </c>
      <c r="V14" s="14">
        <f aca="true" t="shared" si="7" ref="V14:V40">R14/SUM($R14:$T14)*100</f>
        <v>61.97638828159161</v>
      </c>
      <c r="W14" s="14">
        <f aca="true" t="shared" si="8" ref="W14:W40">S14/SUM($R14:$T14)*100</f>
        <v>31.718408395277653</v>
      </c>
      <c r="X14" s="14">
        <f aca="true" t="shared" si="9" ref="X14:X40">T14/SUM($R14:$T14)*100</f>
        <v>6.305203323130739</v>
      </c>
      <c r="Y14" s="44" t="b">
        <f aca="true" t="shared" si="10" ref="Y14:Y40">LARGE(R14:T14,1)=R14</f>
        <v>1</v>
      </c>
      <c r="Z14" s="44" t="b">
        <f aca="true" t="shared" si="11" ref="Z14:Z40">SMALL(R14:T14,1)=T14</f>
        <v>1</v>
      </c>
      <c r="AA14" s="44" t="b">
        <f aca="true" t="shared" si="12" ref="AA14:AA40">LARGE(V14:X14,1)=V14</f>
        <v>1</v>
      </c>
    </row>
    <row r="15" spans="1:27" ht="12.75">
      <c r="A15" s="17" t="s">
        <v>12</v>
      </c>
      <c r="B15" s="24">
        <v>2852.8</v>
      </c>
      <c r="C15" s="24">
        <v>2237.9</v>
      </c>
      <c r="D15" s="24">
        <v>377.1</v>
      </c>
      <c r="E15" s="24">
        <v>205.1</v>
      </c>
      <c r="F15" s="24">
        <v>32.8</v>
      </c>
      <c r="G15" s="209">
        <v>614.9</v>
      </c>
      <c r="H15" s="210" t="s">
        <v>38</v>
      </c>
      <c r="I15" s="209">
        <v>377.1</v>
      </c>
      <c r="J15" s="209">
        <v>205.1</v>
      </c>
      <c r="K15" s="209">
        <v>32.8</v>
      </c>
      <c r="L15" s="24">
        <v>2237.9</v>
      </c>
      <c r="M15" s="24">
        <v>2237.9</v>
      </c>
      <c r="N15" s="35" t="s">
        <v>38</v>
      </c>
      <c r="O15" s="35" t="s">
        <v>38</v>
      </c>
      <c r="P15" s="35" t="s">
        <v>38</v>
      </c>
      <c r="Q15" s="203" t="str">
        <f t="shared" si="2"/>
        <v>:</v>
      </c>
      <c r="R15" s="39">
        <f t="shared" si="3"/>
        <v>61.32704504797528</v>
      </c>
      <c r="S15" s="39">
        <f t="shared" si="4"/>
        <v>33.35501707594731</v>
      </c>
      <c r="T15" s="39">
        <f t="shared" si="5"/>
        <v>5.334200683037892</v>
      </c>
      <c r="U15" s="14">
        <f t="shared" si="6"/>
        <v>100.01626280696048</v>
      </c>
      <c r="V15" s="14">
        <f t="shared" si="7"/>
        <v>61.3170731707317</v>
      </c>
      <c r="W15" s="14">
        <f t="shared" si="8"/>
        <v>33.34959349593496</v>
      </c>
      <c r="X15" s="14">
        <f t="shared" si="9"/>
        <v>5.333333333333333</v>
      </c>
      <c r="Y15" s="44" t="b">
        <f t="shared" si="10"/>
        <v>1</v>
      </c>
      <c r="Z15" s="44" t="b">
        <f t="shared" si="11"/>
        <v>1</v>
      </c>
      <c r="AA15" s="44" t="b">
        <f t="shared" si="12"/>
        <v>1</v>
      </c>
    </row>
    <row r="16" spans="1:27" ht="12.75">
      <c r="A16" s="17" t="s">
        <v>24</v>
      </c>
      <c r="B16" s="24">
        <v>1556.9</v>
      </c>
      <c r="C16" s="24">
        <v>1227</v>
      </c>
      <c r="D16" s="24">
        <v>184</v>
      </c>
      <c r="E16" s="24">
        <v>120</v>
      </c>
      <c r="F16" s="24">
        <v>25.9</v>
      </c>
      <c r="G16" s="209">
        <v>329.9</v>
      </c>
      <c r="H16" s="210" t="s">
        <v>38</v>
      </c>
      <c r="I16" s="209">
        <v>184</v>
      </c>
      <c r="J16" s="209">
        <v>120</v>
      </c>
      <c r="K16" s="209">
        <v>25.9</v>
      </c>
      <c r="L16" s="24">
        <v>1227</v>
      </c>
      <c r="M16" s="24">
        <v>1227</v>
      </c>
      <c r="N16" s="35" t="s">
        <v>38</v>
      </c>
      <c r="O16" s="35" t="s">
        <v>38</v>
      </c>
      <c r="P16" s="35" t="s">
        <v>38</v>
      </c>
      <c r="Q16" s="203" t="str">
        <f t="shared" si="2"/>
        <v>:</v>
      </c>
      <c r="R16" s="39">
        <f t="shared" si="3"/>
        <v>55.774477114277055</v>
      </c>
      <c r="S16" s="39">
        <f t="shared" si="4"/>
        <v>36.374658987572</v>
      </c>
      <c r="T16" s="39">
        <f t="shared" si="5"/>
        <v>7.850863898150955</v>
      </c>
      <c r="U16" s="14">
        <f t="shared" si="6"/>
        <v>100</v>
      </c>
      <c r="V16" s="14">
        <f t="shared" si="7"/>
        <v>55.774477114277055</v>
      </c>
      <c r="W16" s="14">
        <f t="shared" si="8"/>
        <v>36.374658987572</v>
      </c>
      <c r="X16" s="14">
        <f t="shared" si="9"/>
        <v>7.850863898150955</v>
      </c>
      <c r="Y16" s="44" t="b">
        <f t="shared" si="10"/>
        <v>1</v>
      </c>
      <c r="Z16" s="44" t="b">
        <f t="shared" si="11"/>
        <v>1</v>
      </c>
      <c r="AA16" s="44" t="b">
        <f t="shared" si="12"/>
        <v>1</v>
      </c>
    </row>
    <row r="17" spans="1:27" ht="12.75">
      <c r="A17" s="17" t="s">
        <v>21</v>
      </c>
      <c r="B17" s="25">
        <v>26207.4</v>
      </c>
      <c r="C17" s="25">
        <v>20349.7</v>
      </c>
      <c r="D17" s="25">
        <v>3195.1</v>
      </c>
      <c r="E17" s="28">
        <v>2223.9</v>
      </c>
      <c r="F17" s="25">
        <v>438.7</v>
      </c>
      <c r="G17" s="211">
        <v>5857.8</v>
      </c>
      <c r="H17" s="208" t="s">
        <v>38</v>
      </c>
      <c r="I17" s="207">
        <v>3195.1</v>
      </c>
      <c r="J17" s="211">
        <v>2223.9</v>
      </c>
      <c r="K17" s="207">
        <v>438.7</v>
      </c>
      <c r="L17" s="25">
        <v>20349.7</v>
      </c>
      <c r="M17" s="25">
        <v>20349.7</v>
      </c>
      <c r="N17" s="36" t="s">
        <v>38</v>
      </c>
      <c r="O17" s="36" t="s">
        <v>38</v>
      </c>
      <c r="P17" s="36" t="s">
        <v>38</v>
      </c>
      <c r="Q17" s="203" t="str">
        <f t="shared" si="2"/>
        <v>:</v>
      </c>
      <c r="R17" s="39">
        <f t="shared" si="3"/>
        <v>54.5443681928369</v>
      </c>
      <c r="S17" s="39">
        <f t="shared" si="4"/>
        <v>37.96476492881287</v>
      </c>
      <c r="T17" s="39">
        <f t="shared" si="5"/>
        <v>7.489159752808221</v>
      </c>
      <c r="U17" s="14">
        <f t="shared" si="6"/>
        <v>99.99829287445799</v>
      </c>
      <c r="V17" s="14">
        <f t="shared" si="7"/>
        <v>54.54529934957406</v>
      </c>
      <c r="W17" s="14">
        <f t="shared" si="8"/>
        <v>37.96541304607611</v>
      </c>
      <c r="X17" s="14">
        <f t="shared" si="9"/>
        <v>7.48928760434983</v>
      </c>
      <c r="Y17" s="44" t="b">
        <f t="shared" si="10"/>
        <v>1</v>
      </c>
      <c r="Z17" s="44" t="b">
        <f t="shared" si="11"/>
        <v>1</v>
      </c>
      <c r="AA17" s="44" t="b">
        <f t="shared" si="12"/>
        <v>1</v>
      </c>
    </row>
    <row r="18" spans="1:27" ht="12.75">
      <c r="A18" s="17" t="s">
        <v>27</v>
      </c>
      <c r="B18" s="22">
        <v>225</v>
      </c>
      <c r="C18" s="24">
        <v>177.3</v>
      </c>
      <c r="D18" s="24">
        <v>25.9</v>
      </c>
      <c r="E18" s="22">
        <v>15.2</v>
      </c>
      <c r="F18" s="24">
        <v>6.6</v>
      </c>
      <c r="G18" s="209">
        <v>47.7</v>
      </c>
      <c r="H18" s="210" t="s">
        <v>38</v>
      </c>
      <c r="I18" s="209">
        <v>25.9</v>
      </c>
      <c r="J18" s="212">
        <v>15.2</v>
      </c>
      <c r="K18" s="209">
        <v>6.6</v>
      </c>
      <c r="L18" s="24">
        <v>177.3</v>
      </c>
      <c r="M18" s="24">
        <v>177.3</v>
      </c>
      <c r="N18" s="35" t="s">
        <v>38</v>
      </c>
      <c r="O18" s="35" t="s">
        <v>38</v>
      </c>
      <c r="P18" s="35" t="s">
        <v>38</v>
      </c>
      <c r="Q18" s="203" t="str">
        <f t="shared" si="2"/>
        <v>:</v>
      </c>
      <c r="R18" s="39">
        <f t="shared" si="3"/>
        <v>54.29769392033542</v>
      </c>
      <c r="S18" s="39">
        <f t="shared" si="4"/>
        <v>31.86582809224318</v>
      </c>
      <c r="T18" s="39">
        <f t="shared" si="5"/>
        <v>13.836477987421384</v>
      </c>
      <c r="U18" s="14">
        <f t="shared" si="6"/>
        <v>99.99999999999999</v>
      </c>
      <c r="V18" s="14">
        <f t="shared" si="7"/>
        <v>54.29769392033542</v>
      </c>
      <c r="W18" s="14">
        <f t="shared" si="8"/>
        <v>31.865828092243188</v>
      </c>
      <c r="X18" s="14">
        <f t="shared" si="9"/>
        <v>13.836477987421386</v>
      </c>
      <c r="Y18" s="44" t="b">
        <f t="shared" si="10"/>
        <v>1</v>
      </c>
      <c r="Z18" s="44" t="b">
        <f t="shared" si="11"/>
        <v>1</v>
      </c>
      <c r="AA18" s="44" t="b">
        <f t="shared" si="12"/>
        <v>1</v>
      </c>
    </row>
    <row r="19" spans="1:27" ht="12.75">
      <c r="A19" s="17" t="s">
        <v>23</v>
      </c>
      <c r="B19" s="24">
        <v>872.2</v>
      </c>
      <c r="C19" s="24">
        <v>650</v>
      </c>
      <c r="D19" s="24">
        <v>116.2</v>
      </c>
      <c r="E19" s="24">
        <v>80.2</v>
      </c>
      <c r="F19" s="24">
        <v>25.8</v>
      </c>
      <c r="G19" s="209">
        <v>222.1</v>
      </c>
      <c r="H19" s="210" t="s">
        <v>38</v>
      </c>
      <c r="I19" s="209">
        <v>116.2</v>
      </c>
      <c r="J19" s="209">
        <v>80.2</v>
      </c>
      <c r="K19" s="209">
        <v>25.8</v>
      </c>
      <c r="L19" s="24">
        <v>650</v>
      </c>
      <c r="M19" s="24">
        <v>650</v>
      </c>
      <c r="N19" s="35" t="s">
        <v>38</v>
      </c>
      <c r="O19" s="35" t="s">
        <v>38</v>
      </c>
      <c r="P19" s="35" t="s">
        <v>38</v>
      </c>
      <c r="Q19" s="203" t="str">
        <f t="shared" si="2"/>
        <v>:</v>
      </c>
      <c r="R19" s="39">
        <f t="shared" si="3"/>
        <v>52.31877532642953</v>
      </c>
      <c r="S19" s="39">
        <f t="shared" si="4"/>
        <v>36.10986042323278</v>
      </c>
      <c r="T19" s="39">
        <f t="shared" si="5"/>
        <v>11.616389013957678</v>
      </c>
      <c r="U19" s="14">
        <f t="shared" si="6"/>
        <v>100.04502476361998</v>
      </c>
      <c r="V19" s="14">
        <f t="shared" si="7"/>
        <v>52.295229522952305</v>
      </c>
      <c r="W19" s="14">
        <f t="shared" si="8"/>
        <v>36.0936093609361</v>
      </c>
      <c r="X19" s="14">
        <f t="shared" si="9"/>
        <v>11.611161116111614</v>
      </c>
      <c r="Y19" s="44" t="b">
        <f t="shared" si="10"/>
        <v>1</v>
      </c>
      <c r="Z19" s="44" t="b">
        <f t="shared" si="11"/>
        <v>1</v>
      </c>
      <c r="AA19" s="44" t="b">
        <f t="shared" si="12"/>
        <v>1</v>
      </c>
    </row>
    <row r="20" spans="1:27" ht="12.75">
      <c r="A20" s="17" t="s">
        <v>26</v>
      </c>
      <c r="B20" s="25">
        <v>4083.5</v>
      </c>
      <c r="C20" s="25">
        <v>3057.6</v>
      </c>
      <c r="D20" s="25">
        <v>534.6</v>
      </c>
      <c r="E20" s="25">
        <v>356.5</v>
      </c>
      <c r="F20" s="25">
        <v>134.9</v>
      </c>
      <c r="G20" s="207">
        <v>1025.9</v>
      </c>
      <c r="H20" s="208" t="s">
        <v>38</v>
      </c>
      <c r="I20" s="207">
        <v>534.6</v>
      </c>
      <c r="J20" s="207">
        <v>356.5</v>
      </c>
      <c r="K20" s="207">
        <v>134.9</v>
      </c>
      <c r="L20" s="25">
        <v>3057.6</v>
      </c>
      <c r="M20" s="25">
        <v>3057.6</v>
      </c>
      <c r="N20" s="36" t="s">
        <v>38</v>
      </c>
      <c r="O20" s="36" t="s">
        <v>38</v>
      </c>
      <c r="P20" s="36" t="s">
        <v>38</v>
      </c>
      <c r="Q20" s="203" t="str">
        <f t="shared" si="2"/>
        <v>:</v>
      </c>
      <c r="R20" s="39">
        <f t="shared" si="3"/>
        <v>52.11034213861</v>
      </c>
      <c r="S20" s="39">
        <f t="shared" si="4"/>
        <v>34.74997563115313</v>
      </c>
      <c r="T20" s="39">
        <f t="shared" si="5"/>
        <v>13.149429768983332</v>
      </c>
      <c r="U20" s="14">
        <f t="shared" si="6"/>
        <v>100.00974753874647</v>
      </c>
      <c r="V20" s="14">
        <f t="shared" si="7"/>
        <v>52.10526315789473</v>
      </c>
      <c r="W20" s="14">
        <f t="shared" si="8"/>
        <v>34.74658869395711</v>
      </c>
      <c r="X20" s="14">
        <f t="shared" si="9"/>
        <v>13.148148148148147</v>
      </c>
      <c r="Y20" s="44" t="b">
        <f t="shared" si="10"/>
        <v>1</v>
      </c>
      <c r="Z20" s="44" t="b">
        <f t="shared" si="11"/>
        <v>1</v>
      </c>
      <c r="AA20" s="44" t="b">
        <f t="shared" si="12"/>
        <v>1</v>
      </c>
    </row>
    <row r="21" spans="1:27" ht="12.75">
      <c r="A21" s="17" t="s">
        <v>18</v>
      </c>
      <c r="B21" s="25">
        <v>19362.8</v>
      </c>
      <c r="C21" s="25">
        <v>14402.4</v>
      </c>
      <c r="D21" s="25">
        <v>2564.9</v>
      </c>
      <c r="E21" s="25">
        <v>1791.6</v>
      </c>
      <c r="F21" s="28">
        <v>603.9</v>
      </c>
      <c r="G21" s="207">
        <v>4960.4</v>
      </c>
      <c r="H21" s="208" t="s">
        <v>38</v>
      </c>
      <c r="I21" s="207">
        <v>2564.9</v>
      </c>
      <c r="J21" s="207">
        <v>1791.6</v>
      </c>
      <c r="K21" s="211">
        <v>603.9</v>
      </c>
      <c r="L21" s="25">
        <v>14402.4</v>
      </c>
      <c r="M21" s="25">
        <v>14402.4</v>
      </c>
      <c r="N21" s="36" t="s">
        <v>38</v>
      </c>
      <c r="O21" s="36" t="s">
        <v>38</v>
      </c>
      <c r="P21" s="36" t="s">
        <v>38</v>
      </c>
      <c r="Q21" s="203" t="str">
        <f t="shared" si="2"/>
        <v>:</v>
      </c>
      <c r="R21" s="39">
        <f t="shared" si="3"/>
        <v>51.707523586807525</v>
      </c>
      <c r="S21" s="39">
        <f t="shared" si="4"/>
        <v>36.118054995564876</v>
      </c>
      <c r="T21" s="39">
        <f t="shared" si="5"/>
        <v>12.174421417627611</v>
      </c>
      <c r="U21" s="14">
        <f t="shared" si="6"/>
        <v>100.00000000000001</v>
      </c>
      <c r="V21" s="14">
        <f t="shared" si="7"/>
        <v>51.70752358680751</v>
      </c>
      <c r="W21" s="14">
        <f t="shared" si="8"/>
        <v>36.11805499556487</v>
      </c>
      <c r="X21" s="14">
        <f t="shared" si="9"/>
        <v>12.17442141762761</v>
      </c>
      <c r="Y21" s="44" t="b">
        <f t="shared" si="10"/>
        <v>1</v>
      </c>
      <c r="Z21" s="44" t="b">
        <f t="shared" si="11"/>
        <v>1</v>
      </c>
      <c r="AA21" s="44" t="b">
        <f t="shared" si="12"/>
        <v>1</v>
      </c>
    </row>
    <row r="22" spans="1:27" ht="12.75">
      <c r="A22" s="17" t="s">
        <v>15</v>
      </c>
      <c r="B22" s="25">
        <v>723.3</v>
      </c>
      <c r="C22" s="25">
        <v>549.4</v>
      </c>
      <c r="D22" s="28">
        <v>89.3</v>
      </c>
      <c r="E22" s="25">
        <v>62.8</v>
      </c>
      <c r="F22" s="25">
        <v>21.8</v>
      </c>
      <c r="G22" s="207">
        <v>173.9</v>
      </c>
      <c r="H22" s="208" t="s">
        <v>38</v>
      </c>
      <c r="I22" s="211">
        <v>89.3</v>
      </c>
      <c r="J22" s="207">
        <v>62.8</v>
      </c>
      <c r="K22" s="207">
        <v>21.8</v>
      </c>
      <c r="L22" s="25">
        <v>549.4</v>
      </c>
      <c r="M22" s="25">
        <v>549.4</v>
      </c>
      <c r="N22" s="36" t="s">
        <v>38</v>
      </c>
      <c r="O22" s="36" t="s">
        <v>38</v>
      </c>
      <c r="P22" s="36" t="s">
        <v>38</v>
      </c>
      <c r="Q22" s="203" t="str">
        <f t="shared" si="2"/>
        <v>:</v>
      </c>
      <c r="R22" s="39">
        <f t="shared" si="3"/>
        <v>51.35135135135135</v>
      </c>
      <c r="S22" s="39">
        <f t="shared" si="4"/>
        <v>36.11270845313398</v>
      </c>
      <c r="T22" s="39">
        <f t="shared" si="5"/>
        <v>12.535940195514664</v>
      </c>
      <c r="U22" s="14">
        <f t="shared" si="6"/>
        <v>100</v>
      </c>
      <c r="V22" s="14">
        <f t="shared" si="7"/>
        <v>51.35135135135135</v>
      </c>
      <c r="W22" s="14">
        <f t="shared" si="8"/>
        <v>36.11270845313398</v>
      </c>
      <c r="X22" s="14">
        <f t="shared" si="9"/>
        <v>12.535940195514664</v>
      </c>
      <c r="Y22" s="44" t="b">
        <f t="shared" si="10"/>
        <v>1</v>
      </c>
      <c r="Z22" s="44" t="b">
        <f t="shared" si="11"/>
        <v>1</v>
      </c>
      <c r="AA22" s="44" t="b">
        <f t="shared" si="12"/>
        <v>1</v>
      </c>
    </row>
    <row r="23" spans="1:27" ht="12.75">
      <c r="A23" s="17" t="s">
        <v>32</v>
      </c>
      <c r="B23" s="25">
        <v>7550.6</v>
      </c>
      <c r="C23" s="25">
        <v>5409.3</v>
      </c>
      <c r="D23" s="25">
        <v>1094.9</v>
      </c>
      <c r="E23" s="25">
        <v>744.7</v>
      </c>
      <c r="F23" s="25">
        <v>301.7</v>
      </c>
      <c r="G23" s="207">
        <v>2141.3</v>
      </c>
      <c r="H23" s="208" t="s">
        <v>38</v>
      </c>
      <c r="I23" s="207">
        <v>1094.9</v>
      </c>
      <c r="J23" s="207">
        <v>744.7</v>
      </c>
      <c r="K23" s="207">
        <v>301.7</v>
      </c>
      <c r="L23" s="25">
        <v>5409.3</v>
      </c>
      <c r="M23" s="25">
        <v>5409.3</v>
      </c>
      <c r="N23" s="36" t="s">
        <v>38</v>
      </c>
      <c r="O23" s="36" t="s">
        <v>38</v>
      </c>
      <c r="P23" s="36" t="s">
        <v>38</v>
      </c>
      <c r="Q23" s="203" t="str">
        <f t="shared" si="2"/>
        <v>:</v>
      </c>
      <c r="R23" s="39">
        <f t="shared" si="3"/>
        <v>51.132489609115964</v>
      </c>
      <c r="S23" s="39">
        <f t="shared" si="4"/>
        <v>34.7779386354084</v>
      </c>
      <c r="T23" s="39">
        <f t="shared" si="5"/>
        <v>14.089571755475644</v>
      </c>
      <c r="U23" s="14">
        <f t="shared" si="6"/>
        <v>100</v>
      </c>
      <c r="V23" s="14">
        <f t="shared" si="7"/>
        <v>51.132489609115964</v>
      </c>
      <c r="W23" s="14">
        <f t="shared" si="8"/>
        <v>34.7779386354084</v>
      </c>
      <c r="X23" s="14">
        <f t="shared" si="9"/>
        <v>14.089571755475644</v>
      </c>
      <c r="Y23" s="44" t="b">
        <f t="shared" si="10"/>
        <v>1</v>
      </c>
      <c r="Z23" s="44" t="b">
        <f t="shared" si="11"/>
        <v>1</v>
      </c>
      <c r="AA23" s="44" t="b">
        <f t="shared" si="12"/>
        <v>1</v>
      </c>
    </row>
    <row r="24" spans="1:27" ht="12.75">
      <c r="A24" s="17" t="s">
        <v>22</v>
      </c>
      <c r="B24" s="24">
        <v>357.2</v>
      </c>
      <c r="C24" s="24">
        <v>250.2</v>
      </c>
      <c r="D24" s="24">
        <v>53.5</v>
      </c>
      <c r="E24" s="24">
        <v>41</v>
      </c>
      <c r="F24" s="24">
        <v>12.4</v>
      </c>
      <c r="G24" s="212">
        <v>106.9</v>
      </c>
      <c r="H24" s="210" t="s">
        <v>38</v>
      </c>
      <c r="I24" s="209">
        <v>53.5</v>
      </c>
      <c r="J24" s="209">
        <v>41</v>
      </c>
      <c r="K24" s="209">
        <v>12.4</v>
      </c>
      <c r="L24" s="24">
        <v>250.2</v>
      </c>
      <c r="M24" s="24">
        <v>250.2</v>
      </c>
      <c r="N24" s="35" t="s">
        <v>38</v>
      </c>
      <c r="O24" s="35" t="s">
        <v>38</v>
      </c>
      <c r="P24" s="35" t="s">
        <v>38</v>
      </c>
      <c r="Q24" s="203" t="str">
        <f t="shared" si="2"/>
        <v>:</v>
      </c>
      <c r="R24" s="39">
        <f t="shared" si="3"/>
        <v>50.046772684752106</v>
      </c>
      <c r="S24" s="39">
        <f t="shared" si="4"/>
        <v>38.35360149672591</v>
      </c>
      <c r="T24" s="39">
        <f t="shared" si="5"/>
        <v>11.599625818521982</v>
      </c>
      <c r="U24" s="14">
        <f t="shared" si="6"/>
        <v>100</v>
      </c>
      <c r="V24" s="14">
        <f t="shared" si="7"/>
        <v>50.046772684752106</v>
      </c>
      <c r="W24" s="14">
        <f t="shared" si="8"/>
        <v>38.35360149672591</v>
      </c>
      <c r="X24" s="14">
        <f t="shared" si="9"/>
        <v>11.599625818521982</v>
      </c>
      <c r="Y24" s="44" t="b">
        <f t="shared" si="10"/>
        <v>1</v>
      </c>
      <c r="Z24" s="44" t="b">
        <f t="shared" si="11"/>
        <v>1</v>
      </c>
      <c r="AA24" s="44" t="b">
        <f t="shared" si="12"/>
        <v>1</v>
      </c>
    </row>
    <row r="25" spans="1:27" ht="12.75">
      <c r="A25" s="17" t="s">
        <v>34</v>
      </c>
      <c r="B25" s="24">
        <v>1720.5</v>
      </c>
      <c r="C25" s="24">
        <v>1095.7</v>
      </c>
      <c r="D25" s="24">
        <v>309</v>
      </c>
      <c r="E25" s="24">
        <v>246.1</v>
      </c>
      <c r="F25" s="24">
        <v>69.6</v>
      </c>
      <c r="G25" s="209">
        <v>624.8</v>
      </c>
      <c r="H25" s="210" t="s">
        <v>38</v>
      </c>
      <c r="I25" s="209">
        <v>309</v>
      </c>
      <c r="J25" s="209">
        <v>246.1</v>
      </c>
      <c r="K25" s="209">
        <v>69.6</v>
      </c>
      <c r="L25" s="24">
        <v>1095.7</v>
      </c>
      <c r="M25" s="24">
        <v>1095.7</v>
      </c>
      <c r="N25" s="35" t="s">
        <v>38</v>
      </c>
      <c r="O25" s="35" t="s">
        <v>38</v>
      </c>
      <c r="P25" s="35" t="s">
        <v>38</v>
      </c>
      <c r="Q25" s="203" t="str">
        <f t="shared" si="2"/>
        <v>:</v>
      </c>
      <c r="R25" s="39">
        <f t="shared" si="3"/>
        <v>49.45582586427657</v>
      </c>
      <c r="S25" s="39">
        <f t="shared" si="4"/>
        <v>39.388604353393085</v>
      </c>
      <c r="T25" s="39">
        <f t="shared" si="5"/>
        <v>11.139564660691422</v>
      </c>
      <c r="U25" s="14">
        <f t="shared" si="6"/>
        <v>99.98399487836107</v>
      </c>
      <c r="V25" s="14">
        <f t="shared" si="7"/>
        <v>49.463742596446295</v>
      </c>
      <c r="W25" s="14">
        <f t="shared" si="8"/>
        <v>39.39490955658716</v>
      </c>
      <c r="X25" s="14">
        <f t="shared" si="9"/>
        <v>11.141347846966545</v>
      </c>
      <c r="Y25" s="44" t="b">
        <f t="shared" si="10"/>
        <v>1</v>
      </c>
      <c r="Z25" s="44" t="b">
        <f t="shared" si="11"/>
        <v>1</v>
      </c>
      <c r="AA25" s="44" t="b">
        <f t="shared" si="12"/>
        <v>1</v>
      </c>
    </row>
    <row r="26" spans="1:27" ht="12.75">
      <c r="A26" s="17" t="s">
        <v>42</v>
      </c>
      <c r="B26" s="22">
        <v>41645.4</v>
      </c>
      <c r="C26" s="24">
        <v>33261.8</v>
      </c>
      <c r="D26" s="24">
        <v>4134.5</v>
      </c>
      <c r="E26" s="24">
        <v>3192.1</v>
      </c>
      <c r="F26" s="24">
        <v>1056.9</v>
      </c>
      <c r="G26" s="209">
        <v>8383.6</v>
      </c>
      <c r="H26" s="210" t="s">
        <v>38</v>
      </c>
      <c r="I26" s="209">
        <v>4134.5</v>
      </c>
      <c r="J26" s="209">
        <v>3192.1</v>
      </c>
      <c r="K26" s="209">
        <v>1056.9</v>
      </c>
      <c r="L26" s="24">
        <v>33261.8</v>
      </c>
      <c r="M26" s="24">
        <v>33261.8</v>
      </c>
      <c r="N26" s="35" t="s">
        <v>38</v>
      </c>
      <c r="O26" s="35" t="s">
        <v>38</v>
      </c>
      <c r="P26" s="35" t="s">
        <v>38</v>
      </c>
      <c r="Q26" s="203" t="str">
        <f t="shared" si="2"/>
        <v>:</v>
      </c>
      <c r="R26" s="39">
        <f t="shared" si="3"/>
        <v>49.316522734863305</v>
      </c>
      <c r="S26" s="39">
        <f t="shared" si="4"/>
        <v>38.0755284126151</v>
      </c>
      <c r="T26" s="39">
        <f t="shared" si="5"/>
        <v>12.606756047521353</v>
      </c>
      <c r="U26" s="14">
        <f t="shared" si="6"/>
        <v>99.99880719499977</v>
      </c>
      <c r="V26" s="14">
        <f t="shared" si="7"/>
        <v>49.31711099182918</v>
      </c>
      <c r="W26" s="14">
        <f t="shared" si="8"/>
        <v>38.07598258483926</v>
      </c>
      <c r="X26" s="14">
        <f t="shared" si="9"/>
        <v>12.606906423331546</v>
      </c>
      <c r="Y26" s="44" t="b">
        <f t="shared" si="10"/>
        <v>1</v>
      </c>
      <c r="Z26" s="44" t="b">
        <f t="shared" si="11"/>
        <v>1</v>
      </c>
      <c r="AA26" s="44" t="b">
        <f t="shared" si="12"/>
        <v>1</v>
      </c>
    </row>
    <row r="27" spans="1:27" ht="12.75">
      <c r="A27" s="17" t="s">
        <v>30</v>
      </c>
      <c r="B27" s="28">
        <v>15246.3</v>
      </c>
      <c r="C27" s="25">
        <v>11226</v>
      </c>
      <c r="D27" s="25">
        <v>1976.8</v>
      </c>
      <c r="E27" s="25">
        <v>1600.1</v>
      </c>
      <c r="F27" s="25">
        <v>443.4</v>
      </c>
      <c r="G27" s="207">
        <v>4020.3</v>
      </c>
      <c r="H27" s="208" t="s">
        <v>38</v>
      </c>
      <c r="I27" s="207">
        <v>1976.8</v>
      </c>
      <c r="J27" s="207">
        <v>1600.1</v>
      </c>
      <c r="K27" s="207">
        <v>443.4</v>
      </c>
      <c r="L27" s="25">
        <v>11226</v>
      </c>
      <c r="M27" s="25">
        <v>11226</v>
      </c>
      <c r="N27" s="36" t="s">
        <v>38</v>
      </c>
      <c r="O27" s="36" t="s">
        <v>38</v>
      </c>
      <c r="P27" s="36" t="s">
        <v>38</v>
      </c>
      <c r="Q27" s="203" t="str">
        <f t="shared" si="2"/>
        <v>:</v>
      </c>
      <c r="R27" s="39">
        <f t="shared" si="3"/>
        <v>49.17045991592667</v>
      </c>
      <c r="S27" s="39">
        <f t="shared" si="4"/>
        <v>39.80051239957217</v>
      </c>
      <c r="T27" s="39">
        <f t="shared" si="5"/>
        <v>11.029027684501155</v>
      </c>
      <c r="U27" s="14">
        <f t="shared" si="6"/>
        <v>100</v>
      </c>
      <c r="V27" s="14">
        <f t="shared" si="7"/>
        <v>49.17045991592667</v>
      </c>
      <c r="W27" s="14">
        <f t="shared" si="8"/>
        <v>39.80051239957217</v>
      </c>
      <c r="X27" s="14">
        <f t="shared" si="9"/>
        <v>11.029027684501155</v>
      </c>
      <c r="Y27" s="44" t="b">
        <f t="shared" si="10"/>
        <v>1</v>
      </c>
      <c r="Z27" s="44" t="b">
        <f t="shared" si="11"/>
        <v>1</v>
      </c>
      <c r="AA27" s="44" t="b">
        <f t="shared" si="12"/>
        <v>1</v>
      </c>
    </row>
    <row r="28" spans="1:27" ht="12.75">
      <c r="A28" s="17" t="s">
        <v>14</v>
      </c>
      <c r="B28" s="24">
        <v>3094.2</v>
      </c>
      <c r="C28" s="24">
        <v>2400.6</v>
      </c>
      <c r="D28" s="24">
        <v>336.9</v>
      </c>
      <c r="E28" s="24">
        <v>270.8</v>
      </c>
      <c r="F28" s="24">
        <v>85.9</v>
      </c>
      <c r="G28" s="209">
        <v>693.7</v>
      </c>
      <c r="H28" s="210" t="s">
        <v>38</v>
      </c>
      <c r="I28" s="209">
        <v>336.9</v>
      </c>
      <c r="J28" s="209">
        <v>270.8</v>
      </c>
      <c r="K28" s="209">
        <v>85.9</v>
      </c>
      <c r="L28" s="24">
        <v>2400.6</v>
      </c>
      <c r="M28" s="24">
        <v>2400.6</v>
      </c>
      <c r="N28" s="35" t="s">
        <v>38</v>
      </c>
      <c r="O28" s="35" t="s">
        <v>38</v>
      </c>
      <c r="P28" s="35" t="s">
        <v>38</v>
      </c>
      <c r="Q28" s="203" t="str">
        <f t="shared" si="2"/>
        <v>:</v>
      </c>
      <c r="R28" s="39">
        <f t="shared" si="3"/>
        <v>48.56566239008216</v>
      </c>
      <c r="S28" s="39">
        <f t="shared" si="4"/>
        <v>39.03704771515064</v>
      </c>
      <c r="T28" s="39">
        <f t="shared" si="5"/>
        <v>12.382874441401182</v>
      </c>
      <c r="U28" s="14">
        <f t="shared" si="6"/>
        <v>99.98558454663399</v>
      </c>
      <c r="V28" s="14">
        <f t="shared" si="7"/>
        <v>48.572664359861584</v>
      </c>
      <c r="W28" s="14">
        <f t="shared" si="8"/>
        <v>39.042675893886965</v>
      </c>
      <c r="X28" s="14">
        <f t="shared" si="9"/>
        <v>12.384659746251442</v>
      </c>
      <c r="Y28" s="44" t="b">
        <f t="shared" si="10"/>
        <v>1</v>
      </c>
      <c r="Z28" s="44" t="b">
        <f t="shared" si="11"/>
        <v>1</v>
      </c>
      <c r="AA28" s="44" t="b">
        <f t="shared" si="12"/>
        <v>1</v>
      </c>
    </row>
    <row r="29" spans="1:27" ht="12.75">
      <c r="A29" s="17" t="s">
        <v>25</v>
      </c>
      <c r="B29" s="25">
        <v>279.2</v>
      </c>
      <c r="C29" s="25">
        <v>205.9</v>
      </c>
      <c r="D29" s="25">
        <v>35.4</v>
      </c>
      <c r="E29" s="25">
        <v>30.3</v>
      </c>
      <c r="F29" s="25">
        <v>7.7</v>
      </c>
      <c r="G29" s="207">
        <v>73.4</v>
      </c>
      <c r="H29" s="208" t="s">
        <v>38</v>
      </c>
      <c r="I29" s="207">
        <v>35.4</v>
      </c>
      <c r="J29" s="207">
        <v>30.3</v>
      </c>
      <c r="K29" s="207">
        <v>7.7</v>
      </c>
      <c r="L29" s="25">
        <v>205.9</v>
      </c>
      <c r="M29" s="25">
        <v>205.9</v>
      </c>
      <c r="N29" s="36" t="s">
        <v>38</v>
      </c>
      <c r="O29" s="36" t="s">
        <v>38</v>
      </c>
      <c r="P29" s="36" t="s">
        <v>38</v>
      </c>
      <c r="Q29" s="203" t="str">
        <f t="shared" si="2"/>
        <v>:</v>
      </c>
      <c r="R29" s="39">
        <f t="shared" si="3"/>
        <v>48.22888283378746</v>
      </c>
      <c r="S29" s="39">
        <f t="shared" si="4"/>
        <v>41.28065395095368</v>
      </c>
      <c r="T29" s="39">
        <f t="shared" si="5"/>
        <v>10.490463215258854</v>
      </c>
      <c r="U29" s="14">
        <f t="shared" si="6"/>
        <v>99.99999999999999</v>
      </c>
      <c r="V29" s="14">
        <f t="shared" si="7"/>
        <v>48.228882833787466</v>
      </c>
      <c r="W29" s="14">
        <f t="shared" si="8"/>
        <v>41.280653950953685</v>
      </c>
      <c r="X29" s="14">
        <f t="shared" si="9"/>
        <v>10.490463215258856</v>
      </c>
      <c r="Y29" s="44" t="b">
        <f t="shared" si="10"/>
        <v>1</v>
      </c>
      <c r="Z29" s="44" t="b">
        <f t="shared" si="11"/>
        <v>1</v>
      </c>
      <c r="AA29" s="44" t="b">
        <f t="shared" si="12"/>
        <v>1</v>
      </c>
    </row>
    <row r="30" spans="1:27" ht="12.75">
      <c r="A30" s="17" t="s">
        <v>13</v>
      </c>
      <c r="B30" s="22">
        <v>4512.9</v>
      </c>
      <c r="C30" s="24">
        <v>3249.5</v>
      </c>
      <c r="D30" s="24">
        <v>604.4</v>
      </c>
      <c r="E30" s="24">
        <v>531.4</v>
      </c>
      <c r="F30" s="24">
        <v>127.6</v>
      </c>
      <c r="G30" s="209">
        <v>1263.4</v>
      </c>
      <c r="H30" s="210" t="s">
        <v>38</v>
      </c>
      <c r="I30" s="209">
        <v>604.4</v>
      </c>
      <c r="J30" s="209">
        <v>531.4</v>
      </c>
      <c r="K30" s="209">
        <v>127.6</v>
      </c>
      <c r="L30" s="24">
        <v>3249.5</v>
      </c>
      <c r="M30" s="24">
        <v>3249.5</v>
      </c>
      <c r="N30" s="35" t="s">
        <v>38</v>
      </c>
      <c r="O30" s="35" t="s">
        <v>38</v>
      </c>
      <c r="P30" s="35" t="s">
        <v>38</v>
      </c>
      <c r="Q30" s="203" t="str">
        <f t="shared" si="2"/>
        <v>:</v>
      </c>
      <c r="R30" s="39">
        <f t="shared" si="3"/>
        <v>47.83916416020262</v>
      </c>
      <c r="S30" s="39">
        <f t="shared" si="4"/>
        <v>42.061104954883646</v>
      </c>
      <c r="T30" s="39">
        <f t="shared" si="5"/>
        <v>10.099730884913724</v>
      </c>
      <c r="U30" s="14">
        <f t="shared" si="6"/>
        <v>100</v>
      </c>
      <c r="V30" s="14">
        <f t="shared" si="7"/>
        <v>47.83916416020262</v>
      </c>
      <c r="W30" s="14">
        <f t="shared" si="8"/>
        <v>42.061104954883646</v>
      </c>
      <c r="X30" s="14">
        <f t="shared" si="9"/>
        <v>10.099730884913724</v>
      </c>
      <c r="Y30" s="44" t="b">
        <f t="shared" si="10"/>
        <v>1</v>
      </c>
      <c r="Z30" s="44" t="b">
        <f t="shared" si="11"/>
        <v>1</v>
      </c>
      <c r="AA30" s="44" t="b">
        <f t="shared" si="12"/>
        <v>1</v>
      </c>
    </row>
    <row r="31" spans="1:27" ht="12.75">
      <c r="A31" s="17" t="s">
        <v>29</v>
      </c>
      <c r="B31" s="25">
        <v>4148.2</v>
      </c>
      <c r="C31" s="25">
        <v>3224.4</v>
      </c>
      <c r="D31" s="25">
        <v>436.8</v>
      </c>
      <c r="E31" s="25">
        <v>350.9</v>
      </c>
      <c r="F31" s="25">
        <v>136</v>
      </c>
      <c r="G31" s="207">
        <v>923.8</v>
      </c>
      <c r="H31" s="208" t="s">
        <v>38</v>
      </c>
      <c r="I31" s="207">
        <v>436.8</v>
      </c>
      <c r="J31" s="207">
        <v>350.9</v>
      </c>
      <c r="K31" s="207">
        <v>136</v>
      </c>
      <c r="L31" s="25">
        <v>3224.4</v>
      </c>
      <c r="M31" s="25">
        <v>3224.4</v>
      </c>
      <c r="N31" s="36" t="s">
        <v>38</v>
      </c>
      <c r="O31" s="36" t="s">
        <v>38</v>
      </c>
      <c r="P31" s="36" t="s">
        <v>38</v>
      </c>
      <c r="Q31" s="203" t="str">
        <f t="shared" si="2"/>
        <v>:</v>
      </c>
      <c r="R31" s="39">
        <f t="shared" si="3"/>
        <v>47.28296168001732</v>
      </c>
      <c r="S31" s="39">
        <f t="shared" si="4"/>
        <v>37.98441221043516</v>
      </c>
      <c r="T31" s="39">
        <f t="shared" si="5"/>
        <v>14.721801255683047</v>
      </c>
      <c r="U31" s="14">
        <f t="shared" si="6"/>
        <v>99.98917514613554</v>
      </c>
      <c r="V31" s="14">
        <f t="shared" si="7"/>
        <v>47.28808054563169</v>
      </c>
      <c r="W31" s="14">
        <f t="shared" si="8"/>
        <v>37.9885244126881</v>
      </c>
      <c r="X31" s="14">
        <f t="shared" si="9"/>
        <v>14.723395041680195</v>
      </c>
      <c r="Y31" s="44" t="b">
        <f t="shared" si="10"/>
        <v>1</v>
      </c>
      <c r="Z31" s="44" t="b">
        <f t="shared" si="11"/>
        <v>1</v>
      </c>
      <c r="AA31" s="44" t="b">
        <f t="shared" si="12"/>
        <v>1</v>
      </c>
    </row>
    <row r="32" spans="1:27" ht="12.75">
      <c r="A32" s="17" t="s">
        <v>17</v>
      </c>
      <c r="B32" s="24">
        <v>4092.1</v>
      </c>
      <c r="C32" s="24">
        <v>3024.3</v>
      </c>
      <c r="D32" s="24">
        <v>500.7</v>
      </c>
      <c r="E32" s="24">
        <v>429.1</v>
      </c>
      <c r="F32" s="24">
        <v>138</v>
      </c>
      <c r="G32" s="209">
        <v>1067.8</v>
      </c>
      <c r="H32" s="210" t="s">
        <v>38</v>
      </c>
      <c r="I32" s="209">
        <v>500.7</v>
      </c>
      <c r="J32" s="209">
        <v>429.1</v>
      </c>
      <c r="K32" s="209">
        <v>138</v>
      </c>
      <c r="L32" s="24">
        <v>3024.3</v>
      </c>
      <c r="M32" s="24">
        <v>3024.3</v>
      </c>
      <c r="N32" s="35" t="s">
        <v>38</v>
      </c>
      <c r="O32" s="35" t="s">
        <v>38</v>
      </c>
      <c r="P32" s="35" t="s">
        <v>38</v>
      </c>
      <c r="Q32" s="203" t="str">
        <f t="shared" si="2"/>
        <v>:</v>
      </c>
      <c r="R32" s="39">
        <f t="shared" si="3"/>
        <v>46.89080352125866</v>
      </c>
      <c r="S32" s="39">
        <f t="shared" si="4"/>
        <v>40.18542798276831</v>
      </c>
      <c r="T32" s="39">
        <f t="shared" si="5"/>
        <v>12.923768495973029</v>
      </c>
      <c r="U32" s="14">
        <f t="shared" si="6"/>
        <v>100</v>
      </c>
      <c r="V32" s="14">
        <f t="shared" si="7"/>
        <v>46.89080352125866</v>
      </c>
      <c r="W32" s="14">
        <f t="shared" si="8"/>
        <v>40.18542798276831</v>
      </c>
      <c r="X32" s="14">
        <f t="shared" si="9"/>
        <v>12.923768495973029</v>
      </c>
      <c r="Y32" s="44" t="b">
        <f t="shared" si="10"/>
        <v>1</v>
      </c>
      <c r="Z32" s="44" t="b">
        <f t="shared" si="11"/>
        <v>1</v>
      </c>
      <c r="AA32" s="44" t="b">
        <f t="shared" si="12"/>
        <v>1</v>
      </c>
    </row>
    <row r="33" spans="1:27" ht="12.75">
      <c r="A33" s="17" t="s">
        <v>20</v>
      </c>
      <c r="B33" s="25">
        <v>1441.9</v>
      </c>
      <c r="C33" s="25">
        <v>1071.1</v>
      </c>
      <c r="D33" s="25">
        <v>165.4</v>
      </c>
      <c r="E33" s="25">
        <v>144.9</v>
      </c>
      <c r="F33" s="28">
        <v>60.5</v>
      </c>
      <c r="G33" s="207">
        <v>370.8</v>
      </c>
      <c r="H33" s="208" t="s">
        <v>38</v>
      </c>
      <c r="I33" s="207">
        <v>165.4</v>
      </c>
      <c r="J33" s="207">
        <v>144.9</v>
      </c>
      <c r="K33" s="211">
        <v>60.5</v>
      </c>
      <c r="L33" s="25">
        <v>1071.1</v>
      </c>
      <c r="M33" s="25">
        <v>1071.1</v>
      </c>
      <c r="N33" s="36" t="s">
        <v>38</v>
      </c>
      <c r="O33" s="36" t="s">
        <v>38</v>
      </c>
      <c r="P33" s="36" t="s">
        <v>38</v>
      </c>
      <c r="Q33" s="203" t="str">
        <f t="shared" si="2"/>
        <v>:</v>
      </c>
      <c r="R33" s="39">
        <f t="shared" si="3"/>
        <v>44.60625674217907</v>
      </c>
      <c r="S33" s="39">
        <f t="shared" si="4"/>
        <v>39.07766990291262</v>
      </c>
      <c r="T33" s="39">
        <f t="shared" si="5"/>
        <v>16.316073354908305</v>
      </c>
      <c r="U33" s="14">
        <f t="shared" si="6"/>
        <v>100</v>
      </c>
      <c r="V33" s="14">
        <f t="shared" si="7"/>
        <v>44.60625674217907</v>
      </c>
      <c r="W33" s="14">
        <f t="shared" si="8"/>
        <v>39.07766990291262</v>
      </c>
      <c r="X33" s="14">
        <f t="shared" si="9"/>
        <v>16.316073354908305</v>
      </c>
      <c r="Y33" s="44" t="b">
        <f t="shared" si="10"/>
        <v>1</v>
      </c>
      <c r="Z33" s="44" t="b">
        <f t="shared" si="11"/>
        <v>1</v>
      </c>
      <c r="AA33" s="44" t="b">
        <f t="shared" si="12"/>
        <v>1</v>
      </c>
    </row>
    <row r="34" spans="1:27" ht="12.75">
      <c r="A34" s="17" t="s">
        <v>19</v>
      </c>
      <c r="B34" s="25">
        <v>31557</v>
      </c>
      <c r="C34" s="25">
        <v>23712.5</v>
      </c>
      <c r="D34" s="25">
        <v>3463.7</v>
      </c>
      <c r="E34" s="25">
        <v>3050.6</v>
      </c>
      <c r="F34" s="25">
        <v>1330.2</v>
      </c>
      <c r="G34" s="211">
        <v>7844.5</v>
      </c>
      <c r="H34" s="208" t="s">
        <v>38</v>
      </c>
      <c r="I34" s="207">
        <v>3463.7</v>
      </c>
      <c r="J34" s="207">
        <v>3050.6</v>
      </c>
      <c r="K34" s="207">
        <v>1330.2</v>
      </c>
      <c r="L34" s="25">
        <v>23712.5</v>
      </c>
      <c r="M34" s="25">
        <v>23712.5</v>
      </c>
      <c r="N34" s="36" t="s">
        <v>38</v>
      </c>
      <c r="O34" s="36" t="s">
        <v>38</v>
      </c>
      <c r="P34" s="36" t="s">
        <v>38</v>
      </c>
      <c r="Q34" s="203" t="str">
        <f t="shared" si="2"/>
        <v>:</v>
      </c>
      <c r="R34" s="39">
        <f t="shared" si="3"/>
        <v>44.1545031550768</v>
      </c>
      <c r="S34" s="39">
        <f t="shared" si="4"/>
        <v>38.88839314169163</v>
      </c>
      <c r="T34" s="39">
        <f t="shared" si="5"/>
        <v>16.957103703231564</v>
      </c>
      <c r="U34" s="14">
        <f t="shared" si="6"/>
        <v>100</v>
      </c>
      <c r="V34" s="14">
        <f t="shared" si="7"/>
        <v>44.1545031550768</v>
      </c>
      <c r="W34" s="14">
        <f t="shared" si="8"/>
        <v>38.88839314169163</v>
      </c>
      <c r="X34" s="14">
        <f t="shared" si="9"/>
        <v>16.957103703231564</v>
      </c>
      <c r="Y34" s="44" t="b">
        <f t="shared" si="10"/>
        <v>1</v>
      </c>
      <c r="Z34" s="44" t="b">
        <f t="shared" si="11"/>
        <v>1</v>
      </c>
      <c r="AA34" s="44" t="b">
        <f t="shared" si="12"/>
        <v>1</v>
      </c>
    </row>
    <row r="35" spans="1:27" ht="12.75">
      <c r="A35" s="17" t="s">
        <v>33</v>
      </c>
      <c r="B35" s="24">
        <v>853.1</v>
      </c>
      <c r="C35" s="24">
        <v>636.6</v>
      </c>
      <c r="D35" s="24">
        <v>95.4</v>
      </c>
      <c r="E35" s="24">
        <v>90.2</v>
      </c>
      <c r="F35" s="24">
        <v>30.9</v>
      </c>
      <c r="G35" s="209">
        <v>216.6</v>
      </c>
      <c r="H35" s="210" t="s">
        <v>38</v>
      </c>
      <c r="I35" s="209">
        <v>95.4</v>
      </c>
      <c r="J35" s="209">
        <v>90.2</v>
      </c>
      <c r="K35" s="209">
        <v>30.9</v>
      </c>
      <c r="L35" s="24">
        <v>636.6</v>
      </c>
      <c r="M35" s="24">
        <v>636.6</v>
      </c>
      <c r="N35" s="35" t="s">
        <v>38</v>
      </c>
      <c r="O35" s="35" t="s">
        <v>38</v>
      </c>
      <c r="P35" s="35" t="s">
        <v>38</v>
      </c>
      <c r="Q35" s="203" t="str">
        <f t="shared" si="2"/>
        <v>:</v>
      </c>
      <c r="R35" s="39">
        <f t="shared" si="3"/>
        <v>44.04432132963989</v>
      </c>
      <c r="S35" s="39">
        <f t="shared" si="4"/>
        <v>41.64358264081256</v>
      </c>
      <c r="T35" s="39">
        <f t="shared" si="5"/>
        <v>14.265927977839334</v>
      </c>
      <c r="U35" s="14">
        <f t="shared" si="6"/>
        <v>99.95383194829179</v>
      </c>
      <c r="V35" s="14">
        <f t="shared" si="7"/>
        <v>44.06466512702079</v>
      </c>
      <c r="W35" s="14">
        <f t="shared" si="8"/>
        <v>41.66281755196305</v>
      </c>
      <c r="X35" s="14">
        <f t="shared" si="9"/>
        <v>14.272517321016165</v>
      </c>
      <c r="Y35" s="44" t="b">
        <f t="shared" si="10"/>
        <v>1</v>
      </c>
      <c r="Z35" s="44" t="b">
        <f t="shared" si="11"/>
        <v>1</v>
      </c>
      <c r="AA35" s="44" t="b">
        <f t="shared" si="12"/>
        <v>1</v>
      </c>
    </row>
    <row r="36" spans="1:27" ht="12.75">
      <c r="A36" s="17" t="s">
        <v>11</v>
      </c>
      <c r="B36" s="24">
        <v>5141.7</v>
      </c>
      <c r="C36" s="24">
        <v>3799.1</v>
      </c>
      <c r="D36" s="24">
        <v>589.3</v>
      </c>
      <c r="E36" s="24">
        <v>527.7</v>
      </c>
      <c r="F36" s="24">
        <v>225.6</v>
      </c>
      <c r="G36" s="209">
        <v>1342.6</v>
      </c>
      <c r="H36" s="210" t="s">
        <v>38</v>
      </c>
      <c r="I36" s="209">
        <v>589.3</v>
      </c>
      <c r="J36" s="209">
        <v>527.7</v>
      </c>
      <c r="K36" s="209">
        <v>225.6</v>
      </c>
      <c r="L36" s="24">
        <v>3799.1</v>
      </c>
      <c r="M36" s="24">
        <v>3799.1</v>
      </c>
      <c r="N36" s="35" t="s">
        <v>38</v>
      </c>
      <c r="O36" s="35" t="s">
        <v>38</v>
      </c>
      <c r="P36" s="35" t="s">
        <v>38</v>
      </c>
      <c r="Q36" s="203" t="str">
        <f t="shared" si="2"/>
        <v>:</v>
      </c>
      <c r="R36" s="39">
        <f t="shared" si="3"/>
        <v>43.89244748994488</v>
      </c>
      <c r="S36" s="39">
        <f t="shared" si="4"/>
        <v>39.304334872635195</v>
      </c>
      <c r="T36" s="39">
        <f t="shared" si="5"/>
        <v>16.80321763741993</v>
      </c>
      <c r="U36" s="14">
        <f t="shared" si="6"/>
        <v>100.00000000000001</v>
      </c>
      <c r="V36" s="14">
        <f t="shared" si="7"/>
        <v>43.89244748994487</v>
      </c>
      <c r="W36" s="14">
        <f t="shared" si="8"/>
        <v>39.30433487263519</v>
      </c>
      <c r="X36" s="14">
        <f t="shared" si="9"/>
        <v>16.80321763741993</v>
      </c>
      <c r="Y36" s="44" t="b">
        <f t="shared" si="10"/>
        <v>1</v>
      </c>
      <c r="Z36" s="44" t="b">
        <f t="shared" si="11"/>
        <v>1</v>
      </c>
      <c r="AA36" s="44" t="b">
        <f t="shared" si="12"/>
        <v>1</v>
      </c>
    </row>
    <row r="37" spans="1:27" ht="12.75">
      <c r="A37" s="17" t="s">
        <v>35</v>
      </c>
      <c r="B37" s="24">
        <v>2913.2</v>
      </c>
      <c r="C37" s="24">
        <v>2395.2</v>
      </c>
      <c r="D37" s="24">
        <v>224.5</v>
      </c>
      <c r="E37" s="24">
        <v>196.2</v>
      </c>
      <c r="F37" s="24">
        <v>97.4</v>
      </c>
      <c r="G37" s="209">
        <v>518</v>
      </c>
      <c r="H37" s="210" t="s">
        <v>38</v>
      </c>
      <c r="I37" s="209">
        <v>224.5</v>
      </c>
      <c r="J37" s="209">
        <v>196.2</v>
      </c>
      <c r="K37" s="209">
        <v>97.4</v>
      </c>
      <c r="L37" s="24">
        <v>2395.2</v>
      </c>
      <c r="M37" s="24">
        <v>2395.2</v>
      </c>
      <c r="N37" s="35" t="s">
        <v>38</v>
      </c>
      <c r="O37" s="35" t="s">
        <v>38</v>
      </c>
      <c r="P37" s="35" t="s">
        <v>38</v>
      </c>
      <c r="Q37" s="203" t="str">
        <f t="shared" si="2"/>
        <v>:</v>
      </c>
      <c r="R37" s="39">
        <f t="shared" si="3"/>
        <v>43.33976833976834</v>
      </c>
      <c r="S37" s="39">
        <f t="shared" si="4"/>
        <v>37.87644787644787</v>
      </c>
      <c r="T37" s="39">
        <f t="shared" si="5"/>
        <v>18.803088803088805</v>
      </c>
      <c r="U37" s="14">
        <f t="shared" si="6"/>
        <v>100.01930501930502</v>
      </c>
      <c r="V37" s="14">
        <f t="shared" si="7"/>
        <v>43.33140320401467</v>
      </c>
      <c r="W37" s="14">
        <f t="shared" si="8"/>
        <v>37.86913723219455</v>
      </c>
      <c r="X37" s="14">
        <f t="shared" si="9"/>
        <v>18.799459563790773</v>
      </c>
      <c r="Y37" s="44" t="b">
        <f t="shared" si="10"/>
        <v>1</v>
      </c>
      <c r="Z37" s="44" t="b">
        <f t="shared" si="11"/>
        <v>1</v>
      </c>
      <c r="AA37" s="44" t="b">
        <f t="shared" si="12"/>
        <v>1</v>
      </c>
    </row>
    <row r="38" spans="1:27" ht="12.75">
      <c r="A38" s="17" t="s">
        <v>36</v>
      </c>
      <c r="B38" s="25">
        <v>4759.7</v>
      </c>
      <c r="C38" s="25">
        <v>3557.8</v>
      </c>
      <c r="D38" s="25">
        <v>500</v>
      </c>
      <c r="E38" s="25">
        <v>481.6</v>
      </c>
      <c r="F38" s="25">
        <v>220.3</v>
      </c>
      <c r="G38" s="207">
        <v>1201.8</v>
      </c>
      <c r="H38" s="208" t="s">
        <v>38</v>
      </c>
      <c r="I38" s="207">
        <v>500</v>
      </c>
      <c r="J38" s="207">
        <v>481.6</v>
      </c>
      <c r="K38" s="207">
        <v>220.3</v>
      </c>
      <c r="L38" s="25">
        <v>3557.8</v>
      </c>
      <c r="M38" s="25">
        <v>3557.8</v>
      </c>
      <c r="N38" s="36" t="s">
        <v>38</v>
      </c>
      <c r="O38" s="36" t="s">
        <v>38</v>
      </c>
      <c r="P38" s="36" t="s">
        <v>38</v>
      </c>
      <c r="Q38" s="203" t="str">
        <f t="shared" si="2"/>
        <v>:</v>
      </c>
      <c r="R38" s="39">
        <f t="shared" si="3"/>
        <v>41.60426027625229</v>
      </c>
      <c r="S38" s="39">
        <f t="shared" si="4"/>
        <v>40.07322349808621</v>
      </c>
      <c r="T38" s="39">
        <f t="shared" si="5"/>
        <v>18.33083707771676</v>
      </c>
      <c r="U38" s="14">
        <f t="shared" si="6"/>
        <v>100.00832085205526</v>
      </c>
      <c r="V38" s="14">
        <f t="shared" si="7"/>
        <v>41.600798735335715</v>
      </c>
      <c r="W38" s="14">
        <f t="shared" si="8"/>
        <v>40.06988934187537</v>
      </c>
      <c r="X38" s="14">
        <f t="shared" si="9"/>
        <v>18.329311922788918</v>
      </c>
      <c r="Y38" s="44" t="b">
        <f t="shared" si="10"/>
        <v>1</v>
      </c>
      <c r="Z38" s="44" t="b">
        <f t="shared" si="11"/>
        <v>1</v>
      </c>
      <c r="AA38" s="44" t="b">
        <f t="shared" si="12"/>
        <v>1</v>
      </c>
    </row>
    <row r="39" spans="1:27" ht="12.75">
      <c r="A39" s="17" t="s">
        <v>28</v>
      </c>
      <c r="B39" s="25">
        <v>8586.5</v>
      </c>
      <c r="C39" s="25">
        <v>6745.4</v>
      </c>
      <c r="D39" s="25">
        <v>751.2</v>
      </c>
      <c r="E39" s="25">
        <v>801.2</v>
      </c>
      <c r="F39" s="25">
        <v>288.8</v>
      </c>
      <c r="G39" s="207">
        <v>1841.2</v>
      </c>
      <c r="H39" s="208" t="s">
        <v>38</v>
      </c>
      <c r="I39" s="207">
        <v>751.2</v>
      </c>
      <c r="J39" s="207">
        <v>801.2</v>
      </c>
      <c r="K39" s="207">
        <v>288.8</v>
      </c>
      <c r="L39" s="25">
        <v>6745.4</v>
      </c>
      <c r="M39" s="25">
        <v>6745.4</v>
      </c>
      <c r="N39" s="36" t="s">
        <v>38</v>
      </c>
      <c r="O39" s="36" t="s">
        <v>38</v>
      </c>
      <c r="P39" s="36" t="s">
        <v>38</v>
      </c>
      <c r="Q39" s="203" t="str">
        <f t="shared" si="2"/>
        <v>:</v>
      </c>
      <c r="R39" s="39">
        <f t="shared" si="3"/>
        <v>40.79947860091245</v>
      </c>
      <c r="S39" s="39">
        <f t="shared" si="4"/>
        <v>43.51509884857702</v>
      </c>
      <c r="T39" s="39">
        <f t="shared" si="5"/>
        <v>15.685422550510536</v>
      </c>
      <c r="U39" s="14">
        <f t="shared" si="6"/>
        <v>100</v>
      </c>
      <c r="V39" s="14">
        <f t="shared" si="7"/>
        <v>40.79947860091245</v>
      </c>
      <c r="W39" s="14">
        <f t="shared" si="8"/>
        <v>43.51509884857702</v>
      </c>
      <c r="X39" s="14">
        <f t="shared" si="9"/>
        <v>15.685422550510536</v>
      </c>
      <c r="Y39" s="45" t="b">
        <f t="shared" si="10"/>
        <v>0</v>
      </c>
      <c r="Z39" s="45" t="b">
        <f t="shared" si="11"/>
        <v>1</v>
      </c>
      <c r="AA39" s="45" t="b">
        <f t="shared" si="12"/>
        <v>0</v>
      </c>
    </row>
    <row r="40" spans="1:27" ht="12.75">
      <c r="A40" s="18" t="s">
        <v>16</v>
      </c>
      <c r="B40" s="26">
        <v>2036.7</v>
      </c>
      <c r="C40" s="26">
        <v>1357.8</v>
      </c>
      <c r="D40" s="206">
        <v>254.7</v>
      </c>
      <c r="E40" s="26">
        <v>267.8</v>
      </c>
      <c r="F40" s="26">
        <v>156.4</v>
      </c>
      <c r="G40" s="213">
        <v>678.9</v>
      </c>
      <c r="H40" s="214" t="s">
        <v>38</v>
      </c>
      <c r="I40" s="215">
        <v>254.7</v>
      </c>
      <c r="J40" s="213">
        <v>267.8</v>
      </c>
      <c r="K40" s="213">
        <v>156.4</v>
      </c>
      <c r="L40" s="26">
        <v>1357.8</v>
      </c>
      <c r="M40" s="26">
        <v>1357.8</v>
      </c>
      <c r="N40" s="37" t="s">
        <v>38</v>
      </c>
      <c r="O40" s="37" t="s">
        <v>38</v>
      </c>
      <c r="P40" s="37" t="s">
        <v>38</v>
      </c>
      <c r="Q40" s="203" t="str">
        <f t="shared" si="2"/>
        <v>:</v>
      </c>
      <c r="R40" s="39">
        <f t="shared" si="3"/>
        <v>37.516570923552806</v>
      </c>
      <c r="S40" s="39">
        <f t="shared" si="4"/>
        <v>39.446162910590665</v>
      </c>
      <c r="T40" s="39">
        <f t="shared" si="5"/>
        <v>23.037266165856536</v>
      </c>
      <c r="U40" s="15">
        <f t="shared" si="6"/>
        <v>100.00000000000001</v>
      </c>
      <c r="V40" s="15">
        <f t="shared" si="7"/>
        <v>37.5165709235528</v>
      </c>
      <c r="W40" s="15">
        <f t="shared" si="8"/>
        <v>39.44616291059066</v>
      </c>
      <c r="X40" s="15">
        <f t="shared" si="9"/>
        <v>23.037266165856533</v>
      </c>
      <c r="Y40" s="46" t="b">
        <f t="shared" si="10"/>
        <v>0</v>
      </c>
      <c r="Z40" s="46" t="b">
        <f t="shared" si="11"/>
        <v>1</v>
      </c>
      <c r="AA40" s="46" t="b">
        <f t="shared" si="12"/>
        <v>0</v>
      </c>
    </row>
    <row r="41" spans="1:27" ht="12.75">
      <c r="A41" s="20"/>
      <c r="B41" s="51"/>
      <c r="C41" s="51"/>
      <c r="D41" s="51"/>
      <c r="E41" s="51"/>
      <c r="F41" s="51"/>
      <c r="G41" s="51"/>
      <c r="H41" s="52"/>
      <c r="I41" s="51"/>
      <c r="J41" s="51"/>
      <c r="K41" s="51"/>
      <c r="L41" s="51"/>
      <c r="M41" s="51"/>
      <c r="N41" s="52"/>
      <c r="O41" s="52"/>
      <c r="P41" s="137"/>
      <c r="Q41" s="204"/>
      <c r="R41" s="205"/>
      <c r="S41" s="205"/>
      <c r="T41" s="205"/>
      <c r="U41" s="133"/>
      <c r="V41" s="132"/>
      <c r="W41" s="132"/>
      <c r="X41" s="132"/>
      <c r="Y41" s="42"/>
      <c r="Z41" s="42"/>
      <c r="AA41" s="42"/>
    </row>
    <row r="42" spans="1:27" ht="12.75">
      <c r="A42" s="185" t="s">
        <v>37</v>
      </c>
      <c r="B42" s="23">
        <v>2674.5</v>
      </c>
      <c r="C42" s="23">
        <v>2052.2</v>
      </c>
      <c r="D42" s="23">
        <v>272</v>
      </c>
      <c r="E42" s="23">
        <v>258.9</v>
      </c>
      <c r="F42" s="23">
        <v>91.5</v>
      </c>
      <c r="G42" s="216">
        <v>622.4</v>
      </c>
      <c r="H42" s="217" t="s">
        <v>38</v>
      </c>
      <c r="I42" s="216">
        <v>272</v>
      </c>
      <c r="J42" s="216">
        <v>258.9</v>
      </c>
      <c r="K42" s="216">
        <v>91.5</v>
      </c>
      <c r="L42" s="23">
        <v>2052.2</v>
      </c>
      <c r="M42" s="23">
        <v>2052.2</v>
      </c>
      <c r="N42" s="139" t="s">
        <v>38</v>
      </c>
      <c r="O42" s="139" t="s">
        <v>38</v>
      </c>
      <c r="P42" s="140" t="s">
        <v>38</v>
      </c>
      <c r="Q42" s="203" t="str">
        <f aca="true" t="shared" si="13" ref="Q42:Q44">H42</f>
        <v>:</v>
      </c>
      <c r="R42" s="39">
        <f aca="true" t="shared" si="14" ref="R42:T44">I42/$G42*100</f>
        <v>43.70179948586118</v>
      </c>
      <c r="S42" s="39">
        <f t="shared" si="14"/>
        <v>41.597043701799485</v>
      </c>
      <c r="T42" s="39">
        <f t="shared" si="14"/>
        <v>14.701156812339333</v>
      </c>
      <c r="U42" s="16">
        <f>SUM(R42:T42)</f>
        <v>100</v>
      </c>
      <c r="V42" s="16">
        <f aca="true" t="shared" si="15" ref="V42:V44">R42/SUM($R42:$T42)*100</f>
        <v>43.70179948586118</v>
      </c>
      <c r="W42" s="16">
        <f aca="true" t="shared" si="16" ref="W42:W44">S42/SUM($R42:$T42)*100</f>
        <v>41.597043701799485</v>
      </c>
      <c r="X42" s="16">
        <f aca="true" t="shared" si="17" ref="X42:X44">T42/SUM($R42:$T42)*100</f>
        <v>14.701156812339333</v>
      </c>
      <c r="Y42" s="46" t="b">
        <f aca="true" t="shared" si="18" ref="Y42:Y44">LARGE(R42:T42,1)=R42</f>
        <v>1</v>
      </c>
      <c r="Z42" s="46" t="b">
        <f aca="true" t="shared" si="19" ref="Z42:Z44">SMALL(R42:T42,1)=T42</f>
        <v>1</v>
      </c>
      <c r="AA42" s="46" t="b">
        <f aca="true" t="shared" si="20" ref="AA42:AA44">LARGE(V42:X42,1)=V42</f>
        <v>1</v>
      </c>
    </row>
    <row r="43" spans="1:27" ht="11.5" customHeight="1">
      <c r="A43" s="187"/>
      <c r="B43" s="184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0"/>
      <c r="O43" s="50"/>
      <c r="P43" s="138"/>
      <c r="Q43" s="204"/>
      <c r="R43" s="205"/>
      <c r="S43" s="205"/>
      <c r="T43" s="205"/>
      <c r="U43" s="19"/>
      <c r="V43" s="32"/>
      <c r="W43" s="19"/>
      <c r="X43" s="19"/>
      <c r="Y43" s="42"/>
      <c r="Z43" s="42"/>
      <c r="AA43" s="42"/>
    </row>
    <row r="44" spans="1:27" ht="12.75">
      <c r="A44" s="181" t="s">
        <v>112</v>
      </c>
      <c r="B44" s="130">
        <v>1343.6</v>
      </c>
      <c r="C44" s="44">
        <v>988.3</v>
      </c>
      <c r="D44" s="44">
        <v>186.2</v>
      </c>
      <c r="E44" s="44">
        <v>138.3</v>
      </c>
      <c r="F44" s="44">
        <v>30.7</v>
      </c>
      <c r="G44" s="218">
        <v>355.2</v>
      </c>
      <c r="H44" s="218" t="s">
        <v>38</v>
      </c>
      <c r="I44" s="218">
        <v>186.2</v>
      </c>
      <c r="J44" s="218">
        <v>138.3</v>
      </c>
      <c r="K44" s="218">
        <v>30.7</v>
      </c>
      <c r="L44" s="44">
        <v>988.3</v>
      </c>
      <c r="M44" s="44">
        <v>988.3</v>
      </c>
      <c r="N44" s="36" t="s">
        <v>38</v>
      </c>
      <c r="O44" s="36" t="s">
        <v>38</v>
      </c>
      <c r="P44" s="134" t="s">
        <v>38</v>
      </c>
      <c r="Q44" s="203" t="str">
        <f t="shared" si="13"/>
        <v>:</v>
      </c>
      <c r="R44" s="39">
        <f t="shared" si="14"/>
        <v>52.42117117117117</v>
      </c>
      <c r="S44" s="39">
        <f t="shared" si="14"/>
        <v>38.935810810810814</v>
      </c>
      <c r="T44" s="39">
        <f t="shared" si="14"/>
        <v>8.643018018018019</v>
      </c>
      <c r="U44" s="15">
        <f aca="true" t="shared" si="21" ref="U44">SUM(R44:T44)</f>
        <v>100</v>
      </c>
      <c r="V44" s="12">
        <f t="shared" si="15"/>
        <v>52.42117117117117</v>
      </c>
      <c r="W44" s="15">
        <f t="shared" si="16"/>
        <v>38.935810810810814</v>
      </c>
      <c r="X44" s="15">
        <f t="shared" si="17"/>
        <v>8.643018018018019</v>
      </c>
      <c r="Y44" s="45" t="b">
        <f t="shared" si="18"/>
        <v>1</v>
      </c>
      <c r="Z44" s="45" t="b">
        <f t="shared" si="19"/>
        <v>1</v>
      </c>
      <c r="AA44" s="45" t="b">
        <f t="shared" si="20"/>
        <v>1</v>
      </c>
    </row>
    <row r="45" spans="1:27" ht="12.75">
      <c r="A45" s="181" t="s">
        <v>113</v>
      </c>
      <c r="B45" s="180" t="s">
        <v>38</v>
      </c>
      <c r="C45" s="44" t="s">
        <v>38</v>
      </c>
      <c r="D45" s="44" t="s">
        <v>38</v>
      </c>
      <c r="E45" s="44" t="s">
        <v>38</v>
      </c>
      <c r="F45" s="44" t="s">
        <v>38</v>
      </c>
      <c r="G45" s="44" t="s">
        <v>38</v>
      </c>
      <c r="H45" s="44" t="s">
        <v>38</v>
      </c>
      <c r="I45" s="44" t="s">
        <v>38</v>
      </c>
      <c r="J45" s="44" t="s">
        <v>38</v>
      </c>
      <c r="K45" s="44" t="s">
        <v>38</v>
      </c>
      <c r="L45" s="44" t="s">
        <v>38</v>
      </c>
      <c r="M45" s="44" t="s">
        <v>38</v>
      </c>
      <c r="N45" s="36" t="s">
        <v>38</v>
      </c>
      <c r="O45" s="36" t="s">
        <v>38</v>
      </c>
      <c r="P45" s="134" t="s">
        <v>38</v>
      </c>
      <c r="Q45" s="130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ht="11.5" customHeight="1">
      <c r="A46" s="186" t="s">
        <v>114</v>
      </c>
      <c r="B46" s="130" t="s">
        <v>38</v>
      </c>
      <c r="C46" s="44" t="s">
        <v>38</v>
      </c>
      <c r="D46" s="44" t="s">
        <v>38</v>
      </c>
      <c r="E46" s="44" t="s">
        <v>38</v>
      </c>
      <c r="F46" s="44" t="s">
        <v>38</v>
      </c>
      <c r="G46" s="44" t="s">
        <v>38</v>
      </c>
      <c r="H46" s="44" t="s">
        <v>38</v>
      </c>
      <c r="I46" s="44" t="s">
        <v>38</v>
      </c>
      <c r="J46" s="44" t="s">
        <v>38</v>
      </c>
      <c r="K46" s="44" t="s">
        <v>38</v>
      </c>
      <c r="L46" s="44" t="s">
        <v>38</v>
      </c>
      <c r="M46" s="44" t="s">
        <v>38</v>
      </c>
      <c r="N46" s="36" t="s">
        <v>38</v>
      </c>
      <c r="O46" s="36" t="s">
        <v>38</v>
      </c>
      <c r="P46" s="134" t="s">
        <v>38</v>
      </c>
      <c r="Q46" s="130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 ht="11.5" customHeight="1">
      <c r="A47" s="182" t="s">
        <v>115</v>
      </c>
      <c r="B47" s="130" t="s">
        <v>38</v>
      </c>
      <c r="C47" s="44" t="s">
        <v>38</v>
      </c>
      <c r="D47" s="44" t="s">
        <v>38</v>
      </c>
      <c r="E47" s="44" t="s">
        <v>38</v>
      </c>
      <c r="F47" s="44" t="s">
        <v>38</v>
      </c>
      <c r="G47" s="44" t="s">
        <v>38</v>
      </c>
      <c r="H47" s="44" t="s">
        <v>38</v>
      </c>
      <c r="I47" s="44" t="s">
        <v>38</v>
      </c>
      <c r="J47" s="44" t="s">
        <v>38</v>
      </c>
      <c r="K47" s="44" t="s">
        <v>38</v>
      </c>
      <c r="L47" s="44" t="s">
        <v>38</v>
      </c>
      <c r="M47" s="44" t="s">
        <v>38</v>
      </c>
      <c r="N47" s="36" t="s">
        <v>38</v>
      </c>
      <c r="O47" s="36" t="s">
        <v>38</v>
      </c>
      <c r="P47" s="134" t="s">
        <v>38</v>
      </c>
      <c r="Q47" s="130"/>
      <c r="R47" s="44"/>
      <c r="S47" s="44"/>
      <c r="T47" s="44"/>
      <c r="U47" s="44"/>
      <c r="V47" s="44"/>
      <c r="W47" s="44"/>
      <c r="X47" s="41"/>
      <c r="Y47" s="44"/>
      <c r="Z47" s="44"/>
      <c r="AA47" s="44"/>
    </row>
    <row r="48" spans="1:27" ht="11.5" customHeight="1">
      <c r="A48" s="183" t="s">
        <v>116</v>
      </c>
      <c r="B48" s="13" t="s">
        <v>38</v>
      </c>
      <c r="C48" s="46" t="s">
        <v>38</v>
      </c>
      <c r="D48" s="46" t="s">
        <v>38</v>
      </c>
      <c r="E48" s="46" t="s">
        <v>38</v>
      </c>
      <c r="F48" s="46" t="s">
        <v>38</v>
      </c>
      <c r="G48" s="46" t="s">
        <v>38</v>
      </c>
      <c r="H48" s="46" t="s">
        <v>38</v>
      </c>
      <c r="I48" s="46" t="s">
        <v>38</v>
      </c>
      <c r="J48" s="46" t="s">
        <v>38</v>
      </c>
      <c r="K48" s="46" t="s">
        <v>38</v>
      </c>
      <c r="L48" s="46" t="s">
        <v>38</v>
      </c>
      <c r="M48" s="46" t="s">
        <v>38</v>
      </c>
      <c r="N48" s="38" t="s">
        <v>38</v>
      </c>
      <c r="O48" s="38" t="s">
        <v>38</v>
      </c>
      <c r="P48" s="135" t="s">
        <v>38</v>
      </c>
      <c r="Q48" s="13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ht="11.5" customHeight="1">
      <c r="A49" s="176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177"/>
      <c r="O49" s="177"/>
      <c r="P49" s="177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1.5" customHeight="1">
      <c r="A50" s="3" t="s">
        <v>39</v>
      </c>
      <c r="B50" s="2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1.5" customHeight="1">
      <c r="A51" s="3" t="s">
        <v>38</v>
      </c>
      <c r="B51" s="1" t="s">
        <v>40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1.5" customHeight="1">
      <c r="A52" s="3"/>
      <c r="B52" s="1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ht="11.5" customHeight="1">
      <c r="C53" s="202" t="s">
        <v>197</v>
      </c>
    </row>
    <row r="54" ht="11.5" customHeight="1">
      <c r="C54" s="202" t="s">
        <v>120</v>
      </c>
    </row>
    <row r="57" ht="11.5" customHeight="1">
      <c r="C57" s="179" t="s">
        <v>119</v>
      </c>
    </row>
    <row r="58" ht="11.5" customHeight="1">
      <c r="C58" s="179" t="s">
        <v>198</v>
      </c>
    </row>
    <row r="59" ht="11.5" customHeight="1">
      <c r="C59" s="2"/>
    </row>
    <row r="60" ht="11.5" customHeight="1">
      <c r="C60" s="2" t="s">
        <v>59</v>
      </c>
    </row>
  </sheetData>
  <autoFilter ref="A13:AA13">
    <sortState ref="A14:AA60">
      <sortCondition descending="1" sortBy="value" ref="R14:R60"/>
    </sortState>
  </autoFilter>
  <mergeCells count="3">
    <mergeCell ref="B10:F10"/>
    <mergeCell ref="G10:K10"/>
    <mergeCell ref="L10:P10"/>
  </mergeCells>
  <conditionalFormatting sqref="Y14:AA44">
    <cfRule type="containsText" priority="1" dxfId="1" operator="containsText" text="false">
      <formula>NOT(ISERROR(SEARCH("false",Y14)))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1D11-3FF0-426F-AC87-455C228374F2}">
  <dimension ref="A1:Q54"/>
  <sheetViews>
    <sheetView showGridLines="0" zoomScale="60" zoomScaleNormal="60" workbookViewId="0" topLeftCell="A32">
      <selection activeCell="F56" sqref="F56"/>
    </sheetView>
  </sheetViews>
  <sheetFormatPr defaultColWidth="9.140625" defaultRowHeight="15"/>
  <cols>
    <col min="1" max="1" width="12.140625" style="2" customWidth="1"/>
    <col min="2" max="2" width="16.8515625" style="2" customWidth="1"/>
    <col min="3" max="3" width="22.8515625" style="2" customWidth="1"/>
    <col min="4" max="4" width="24.140625" style="2" customWidth="1"/>
    <col min="5" max="5" width="29.421875" style="2" customWidth="1"/>
    <col min="6" max="6" width="9.8515625" style="2" bestFit="1" customWidth="1"/>
    <col min="7" max="7" width="11.140625" style="2" customWidth="1"/>
    <col min="8" max="8" width="20.421875" style="2" customWidth="1"/>
    <col min="9" max="9" width="14.8515625" style="2" customWidth="1"/>
    <col min="10" max="10" width="11.57421875" style="2" customWidth="1"/>
    <col min="11" max="11" width="9.00390625" style="2" bestFit="1" customWidth="1"/>
    <col min="12" max="16384" width="9.140625" style="2" customWidth="1"/>
  </cols>
  <sheetData>
    <row r="1" ht="12.75">
      <c r="A1" s="1" t="s">
        <v>180</v>
      </c>
    </row>
    <row r="2" spans="1:2" ht="12.75">
      <c r="A2" s="1" t="s">
        <v>0</v>
      </c>
      <c r="B2" s="3" t="s">
        <v>181</v>
      </c>
    </row>
    <row r="3" spans="1:2" ht="12.75">
      <c r="A3" s="1" t="s">
        <v>1</v>
      </c>
      <c r="B3" s="1" t="s">
        <v>103</v>
      </c>
    </row>
    <row r="4" ht="12.75"/>
    <row r="5" spans="1:3" ht="12.75">
      <c r="A5" s="3" t="s">
        <v>2</v>
      </c>
      <c r="C5" s="1" t="s">
        <v>3</v>
      </c>
    </row>
    <row r="6" spans="1:3" ht="12.75">
      <c r="A6" s="3" t="s">
        <v>6</v>
      </c>
      <c r="C6" s="1" t="s">
        <v>5</v>
      </c>
    </row>
    <row r="7" spans="1:3" ht="12.75">
      <c r="A7" s="3" t="s">
        <v>182</v>
      </c>
      <c r="C7" s="1" t="s">
        <v>5</v>
      </c>
    </row>
    <row r="8" spans="1:3" ht="12.75">
      <c r="A8" s="3" t="s">
        <v>7</v>
      </c>
      <c r="C8" s="1" t="s">
        <v>44</v>
      </c>
    </row>
    <row r="9" spans="1:3" ht="12.75">
      <c r="A9" s="3" t="s">
        <v>69</v>
      </c>
      <c r="C9" s="1" t="s">
        <v>101</v>
      </c>
    </row>
    <row r="10" ht="12.75"/>
    <row r="11" spans="1:11" ht="74" customHeight="1">
      <c r="A11" s="148" t="s">
        <v>175</v>
      </c>
      <c r="B11" s="148" t="s">
        <v>176</v>
      </c>
      <c r="C11" s="148" t="s">
        <v>177</v>
      </c>
      <c r="D11" s="148" t="s">
        <v>178</v>
      </c>
      <c r="E11" s="148" t="s">
        <v>179</v>
      </c>
      <c r="F11" s="58" t="s">
        <v>5</v>
      </c>
      <c r="G11" s="178" t="s">
        <v>176</v>
      </c>
      <c r="H11" s="178" t="s">
        <v>177</v>
      </c>
      <c r="I11" s="178" t="s">
        <v>178</v>
      </c>
      <c r="J11" s="178" t="s">
        <v>183</v>
      </c>
      <c r="K11" s="178" t="s">
        <v>5</v>
      </c>
    </row>
    <row r="12" spans="1:13" ht="12.75">
      <c r="A12" s="170" t="s">
        <v>41</v>
      </c>
      <c r="B12" s="171">
        <v>61809</v>
      </c>
      <c r="C12" s="172">
        <v>24893.9</v>
      </c>
      <c r="D12" s="172">
        <v>43387.7</v>
      </c>
      <c r="E12" s="172">
        <v>21518.4</v>
      </c>
      <c r="F12" s="156">
        <f>SUM(B12:E12)</f>
        <v>151609</v>
      </c>
      <c r="G12" s="150">
        <f>100*B12/$F12</f>
        <v>40.76868787473039</v>
      </c>
      <c r="H12" s="150">
        <f>100*C12/$F12</f>
        <v>16.41980357366647</v>
      </c>
      <c r="I12" s="150">
        <f aca="true" t="shared" si="0" ref="I12:K12">100*D12/$F12</f>
        <v>28.61815591422673</v>
      </c>
      <c r="J12" s="150">
        <f t="shared" si="0"/>
        <v>14.193352637376409</v>
      </c>
      <c r="K12" s="150">
        <f t="shared" si="0"/>
        <v>100</v>
      </c>
      <c r="M12" s="224">
        <f>SUM(G12:J12)</f>
        <v>100</v>
      </c>
    </row>
    <row r="13" spans="1:17" ht="12.75">
      <c r="A13" s="145"/>
      <c r="B13" s="226"/>
      <c r="C13" s="225"/>
      <c r="D13" s="225"/>
      <c r="E13" s="225"/>
      <c r="F13" s="259"/>
      <c r="G13" s="103"/>
      <c r="H13" s="103"/>
      <c r="I13" s="103"/>
      <c r="J13" s="103"/>
      <c r="K13" s="103"/>
      <c r="M13" s="224"/>
      <c r="Q13" s="179" t="s">
        <v>185</v>
      </c>
    </row>
    <row r="14" spans="1:17" ht="12.75">
      <c r="A14" s="142" t="s">
        <v>24</v>
      </c>
      <c r="B14" s="229">
        <v>751.5</v>
      </c>
      <c r="C14" s="232">
        <v>77</v>
      </c>
      <c r="D14" s="232">
        <v>238</v>
      </c>
      <c r="E14" s="229">
        <v>200.2</v>
      </c>
      <c r="F14" s="232">
        <f aca="true" t="shared" si="1" ref="F14:F40">SUM(B14:E14)</f>
        <v>1266.7</v>
      </c>
      <c r="G14" s="104">
        <f aca="true" t="shared" si="2" ref="G14:G40">100*B14/$F14</f>
        <v>59.32738612141785</v>
      </c>
      <c r="H14" s="104">
        <f aca="true" t="shared" si="3" ref="H14:H40">100*C14/$F14</f>
        <v>6.07878740033157</v>
      </c>
      <c r="I14" s="104">
        <f aca="true" t="shared" si="4" ref="I14:I40">100*D14/$F14</f>
        <v>18.78897923738849</v>
      </c>
      <c r="J14" s="104">
        <f aca="true" t="shared" si="5" ref="J14:J40">100*E14/$F14</f>
        <v>15.804847240862083</v>
      </c>
      <c r="K14" s="104">
        <f aca="true" t="shared" si="6" ref="K14:K40">100*F14/$F14</f>
        <v>100</v>
      </c>
      <c r="L14" s="224"/>
      <c r="M14" s="224">
        <f aca="true" t="shared" si="7" ref="M14:M44">SUM(G14:J14)</f>
        <v>100</v>
      </c>
      <c r="N14" s="224"/>
      <c r="Q14" s="179" t="s">
        <v>184</v>
      </c>
    </row>
    <row r="15" spans="1:14" ht="12.75">
      <c r="A15" s="142" t="s">
        <v>15</v>
      </c>
      <c r="B15" s="229">
        <v>323.8</v>
      </c>
      <c r="C15" s="229">
        <v>78.8</v>
      </c>
      <c r="D15" s="229">
        <v>101.1</v>
      </c>
      <c r="E15" s="229">
        <v>66.4</v>
      </c>
      <c r="F15" s="232">
        <f t="shared" si="1"/>
        <v>570.1</v>
      </c>
      <c r="G15" s="104">
        <f t="shared" si="2"/>
        <v>56.79705314857043</v>
      </c>
      <c r="H15" s="104">
        <f t="shared" si="3"/>
        <v>13.822136467286441</v>
      </c>
      <c r="I15" s="104">
        <f t="shared" si="4"/>
        <v>17.73373092439923</v>
      </c>
      <c r="J15" s="104">
        <f t="shared" si="5"/>
        <v>11.647079459743905</v>
      </c>
      <c r="K15" s="104">
        <f t="shared" si="6"/>
        <v>100</v>
      </c>
      <c r="L15" s="224"/>
      <c r="M15" s="224">
        <f t="shared" si="7"/>
        <v>100</v>
      </c>
      <c r="N15" s="224"/>
    </row>
    <row r="16" spans="1:17" ht="12.75">
      <c r="A16" s="142" t="s">
        <v>26</v>
      </c>
      <c r="B16" s="229">
        <v>1679.3</v>
      </c>
      <c r="C16" s="229">
        <v>145.1</v>
      </c>
      <c r="D16" s="229">
        <v>1006.5</v>
      </c>
      <c r="E16" s="229">
        <v>306.2</v>
      </c>
      <c r="F16" s="232">
        <f t="shared" si="1"/>
        <v>3137.0999999999995</v>
      </c>
      <c r="G16" s="104">
        <f t="shared" si="2"/>
        <v>53.53033056007141</v>
      </c>
      <c r="H16" s="104">
        <f t="shared" si="3"/>
        <v>4.625290873736891</v>
      </c>
      <c r="I16" s="104">
        <f t="shared" si="4"/>
        <v>32.08377163622455</v>
      </c>
      <c r="J16" s="104">
        <f t="shared" si="5"/>
        <v>9.76060692996717</v>
      </c>
      <c r="K16" s="104">
        <f t="shared" si="6"/>
        <v>100</v>
      </c>
      <c r="L16" s="224"/>
      <c r="M16" s="224">
        <f t="shared" si="7"/>
        <v>100.00000000000003</v>
      </c>
      <c r="N16" s="224"/>
      <c r="Q16" s="2" t="s">
        <v>186</v>
      </c>
    </row>
    <row r="17" spans="1:14" ht="12.75">
      <c r="A17" s="142" t="s">
        <v>35</v>
      </c>
      <c r="B17" s="229">
        <v>1090.2</v>
      </c>
      <c r="C17" s="229">
        <v>338.7</v>
      </c>
      <c r="D17" s="229">
        <v>363.9</v>
      </c>
      <c r="E17" s="229">
        <v>344.1</v>
      </c>
      <c r="F17" s="232">
        <f t="shared" si="1"/>
        <v>2136.9</v>
      </c>
      <c r="G17" s="104">
        <f t="shared" si="2"/>
        <v>51.01782956619402</v>
      </c>
      <c r="H17" s="104">
        <f t="shared" si="3"/>
        <v>15.850063175628247</v>
      </c>
      <c r="I17" s="104">
        <f t="shared" si="4"/>
        <v>17.029341569563385</v>
      </c>
      <c r="J17" s="104">
        <f t="shared" si="5"/>
        <v>16.102765688614348</v>
      </c>
      <c r="K17" s="104">
        <f t="shared" si="6"/>
        <v>100</v>
      </c>
      <c r="L17" s="224"/>
      <c r="M17" s="224">
        <f t="shared" si="7"/>
        <v>100</v>
      </c>
      <c r="N17" s="224"/>
    </row>
    <row r="18" spans="1:14" ht="12.75">
      <c r="A18" s="142" t="s">
        <v>13</v>
      </c>
      <c r="B18" s="229">
        <v>1724.4</v>
      </c>
      <c r="C18" s="229">
        <v>302.4</v>
      </c>
      <c r="D18" s="229">
        <v>1102.4</v>
      </c>
      <c r="E18" s="229">
        <v>268.2</v>
      </c>
      <c r="F18" s="232">
        <f t="shared" si="1"/>
        <v>3397.4</v>
      </c>
      <c r="G18" s="104">
        <f t="shared" si="2"/>
        <v>50.75646082298228</v>
      </c>
      <c r="H18" s="104">
        <f t="shared" si="3"/>
        <v>8.900924236180607</v>
      </c>
      <c r="I18" s="104">
        <f t="shared" si="4"/>
        <v>32.448342850415024</v>
      </c>
      <c r="J18" s="104">
        <f t="shared" si="5"/>
        <v>7.8942720904220876</v>
      </c>
      <c r="K18" s="104">
        <f t="shared" si="6"/>
        <v>100</v>
      </c>
      <c r="L18" s="224"/>
      <c r="M18" s="224">
        <f t="shared" si="7"/>
        <v>100</v>
      </c>
      <c r="N18" s="224"/>
    </row>
    <row r="19" spans="1:14" ht="12.75">
      <c r="A19" s="142" t="s">
        <v>12</v>
      </c>
      <c r="B19" s="229">
        <v>1042.2</v>
      </c>
      <c r="C19" s="229">
        <v>23.5</v>
      </c>
      <c r="D19" s="232">
        <v>739</v>
      </c>
      <c r="E19" s="229">
        <v>251.6</v>
      </c>
      <c r="F19" s="232">
        <f t="shared" si="1"/>
        <v>2056.3</v>
      </c>
      <c r="G19" s="104">
        <f t="shared" si="2"/>
        <v>50.683266060399745</v>
      </c>
      <c r="H19" s="104">
        <f t="shared" si="3"/>
        <v>1.142829353693527</v>
      </c>
      <c r="I19" s="104">
        <f t="shared" si="4"/>
        <v>35.93833584593688</v>
      </c>
      <c r="J19" s="104">
        <f t="shared" si="5"/>
        <v>12.235568739969848</v>
      </c>
      <c r="K19" s="104">
        <f t="shared" si="6"/>
        <v>100</v>
      </c>
      <c r="L19" s="224"/>
      <c r="M19" s="224">
        <f t="shared" si="7"/>
        <v>100</v>
      </c>
      <c r="N19" s="224"/>
    </row>
    <row r="20" spans="1:14" ht="12.75">
      <c r="A20" s="142" t="s">
        <v>27</v>
      </c>
      <c r="B20" s="229">
        <v>92.8</v>
      </c>
      <c r="C20" s="229">
        <v>20.5</v>
      </c>
      <c r="D20" s="229">
        <v>53.9</v>
      </c>
      <c r="E20" s="229">
        <v>16.3</v>
      </c>
      <c r="F20" s="232">
        <f t="shared" si="1"/>
        <v>183.5</v>
      </c>
      <c r="G20" s="104">
        <f t="shared" si="2"/>
        <v>50.572207084468666</v>
      </c>
      <c r="H20" s="104">
        <f t="shared" si="3"/>
        <v>11.1716621253406</v>
      </c>
      <c r="I20" s="104">
        <f t="shared" si="4"/>
        <v>29.373297002724797</v>
      </c>
      <c r="J20" s="104">
        <f t="shared" si="5"/>
        <v>8.88283378746594</v>
      </c>
      <c r="K20" s="104">
        <f t="shared" si="6"/>
        <v>100</v>
      </c>
      <c r="L20" s="224"/>
      <c r="M20" s="224">
        <f t="shared" si="7"/>
        <v>100</v>
      </c>
      <c r="N20" s="224"/>
    </row>
    <row r="21" spans="1:14" ht="12.75">
      <c r="A21" s="142" t="s">
        <v>23</v>
      </c>
      <c r="B21" s="229">
        <v>348.3</v>
      </c>
      <c r="C21" s="229">
        <v>52.5</v>
      </c>
      <c r="D21" s="229">
        <v>201.8</v>
      </c>
      <c r="E21" s="229">
        <v>88.2</v>
      </c>
      <c r="F21" s="232">
        <f t="shared" si="1"/>
        <v>690.8000000000001</v>
      </c>
      <c r="G21" s="104">
        <f t="shared" si="2"/>
        <v>50.41980312680949</v>
      </c>
      <c r="H21" s="104">
        <f t="shared" si="3"/>
        <v>7.5998841922408795</v>
      </c>
      <c r="I21" s="104">
        <f t="shared" si="4"/>
        <v>29.21250723798494</v>
      </c>
      <c r="J21" s="104">
        <f t="shared" si="5"/>
        <v>12.767805442964677</v>
      </c>
      <c r="K21" s="104">
        <f t="shared" si="6"/>
        <v>99.99999999999999</v>
      </c>
      <c r="L21" s="224"/>
      <c r="M21" s="224">
        <f t="shared" si="7"/>
        <v>99.99999999999999</v>
      </c>
      <c r="N21" s="224"/>
    </row>
    <row r="22" spans="1:13" ht="12.75">
      <c r="A22" s="142" t="s">
        <v>30</v>
      </c>
      <c r="B22" s="229">
        <v>5978.6</v>
      </c>
      <c r="C22" s="229">
        <v>631.4</v>
      </c>
      <c r="D22" s="229">
        <v>4095.6</v>
      </c>
      <c r="E22" s="229">
        <v>1381.8</v>
      </c>
      <c r="F22" s="232">
        <f t="shared" si="1"/>
        <v>12087.4</v>
      </c>
      <c r="G22" s="104">
        <f t="shared" si="2"/>
        <v>49.46142263844996</v>
      </c>
      <c r="H22" s="104">
        <f t="shared" si="3"/>
        <v>5.223621291592899</v>
      </c>
      <c r="I22" s="104">
        <f t="shared" si="4"/>
        <v>33.88321723447557</v>
      </c>
      <c r="J22" s="104">
        <f t="shared" si="5"/>
        <v>11.431738835481577</v>
      </c>
      <c r="K22" s="104">
        <f t="shared" si="6"/>
        <v>100</v>
      </c>
      <c r="L22" s="224"/>
      <c r="M22" s="224">
        <f t="shared" si="7"/>
        <v>100.00000000000001</v>
      </c>
    </row>
    <row r="23" spans="1:13" ht="12.75">
      <c r="A23" s="142" t="s">
        <v>36</v>
      </c>
      <c r="B23" s="229">
        <v>1843.7</v>
      </c>
      <c r="C23" s="232">
        <v>781</v>
      </c>
      <c r="D23" s="229">
        <v>658.4</v>
      </c>
      <c r="E23" s="229">
        <v>447.5</v>
      </c>
      <c r="F23" s="232">
        <f t="shared" si="1"/>
        <v>3730.6</v>
      </c>
      <c r="G23" s="104">
        <f t="shared" si="2"/>
        <v>49.42100466412909</v>
      </c>
      <c r="H23" s="104">
        <f t="shared" si="3"/>
        <v>20.934970246073018</v>
      </c>
      <c r="I23" s="104">
        <f t="shared" si="4"/>
        <v>17.648635608213155</v>
      </c>
      <c r="J23" s="104">
        <f t="shared" si="5"/>
        <v>11.995389481584732</v>
      </c>
      <c r="K23" s="104">
        <f t="shared" si="6"/>
        <v>100</v>
      </c>
      <c r="L23" s="224"/>
      <c r="M23" s="224">
        <f t="shared" si="7"/>
        <v>100</v>
      </c>
    </row>
    <row r="24" spans="1:13" ht="12.75">
      <c r="A24" s="142" t="s">
        <v>22</v>
      </c>
      <c r="B24" s="229">
        <v>143.8</v>
      </c>
      <c r="C24" s="232">
        <v>24</v>
      </c>
      <c r="D24" s="229">
        <v>97.4</v>
      </c>
      <c r="E24" s="229">
        <v>27.5</v>
      </c>
      <c r="F24" s="232">
        <f t="shared" si="1"/>
        <v>292.70000000000005</v>
      </c>
      <c r="G24" s="104">
        <f t="shared" si="2"/>
        <v>49.12880081995217</v>
      </c>
      <c r="H24" s="104">
        <f t="shared" si="3"/>
        <v>8.199521694567816</v>
      </c>
      <c r="I24" s="104">
        <f t="shared" si="4"/>
        <v>33.27639221045438</v>
      </c>
      <c r="J24" s="104">
        <f t="shared" si="5"/>
        <v>9.395285275025621</v>
      </c>
      <c r="K24" s="104">
        <f t="shared" si="6"/>
        <v>100</v>
      </c>
      <c r="L24" s="224"/>
      <c r="M24" s="224">
        <f t="shared" si="7"/>
        <v>100</v>
      </c>
    </row>
    <row r="25" spans="1:13" ht="12.75">
      <c r="A25" s="142" t="s">
        <v>33</v>
      </c>
      <c r="B25" s="229">
        <v>301.2</v>
      </c>
      <c r="C25" s="229">
        <v>53.7</v>
      </c>
      <c r="D25" s="229">
        <v>212.4</v>
      </c>
      <c r="E25" s="229">
        <v>89.9</v>
      </c>
      <c r="F25" s="232">
        <f t="shared" si="1"/>
        <v>657.1999999999999</v>
      </c>
      <c r="G25" s="104">
        <f t="shared" si="2"/>
        <v>45.83079732197201</v>
      </c>
      <c r="H25" s="104">
        <f t="shared" si="3"/>
        <v>8.171028606208157</v>
      </c>
      <c r="I25" s="104">
        <f t="shared" si="4"/>
        <v>32.318928788800974</v>
      </c>
      <c r="J25" s="104">
        <f t="shared" si="5"/>
        <v>13.679245283018869</v>
      </c>
      <c r="K25" s="104">
        <f t="shared" si="6"/>
        <v>100.00000000000001</v>
      </c>
      <c r="L25" s="224"/>
      <c r="M25" s="224">
        <f t="shared" si="7"/>
        <v>100.00000000000001</v>
      </c>
    </row>
    <row r="26" spans="1:13" ht="12.75">
      <c r="A26" s="142" t="s">
        <v>31</v>
      </c>
      <c r="B26" s="229">
        <v>1474.4</v>
      </c>
      <c r="C26" s="229">
        <v>223.5</v>
      </c>
      <c r="D26" s="232">
        <v>1214</v>
      </c>
      <c r="E26" s="229">
        <v>324.6</v>
      </c>
      <c r="F26" s="232">
        <f t="shared" si="1"/>
        <v>3236.5</v>
      </c>
      <c r="G26" s="104">
        <f t="shared" si="2"/>
        <v>45.555383902363666</v>
      </c>
      <c r="H26" s="104">
        <f t="shared" si="3"/>
        <v>6.905607909779082</v>
      </c>
      <c r="I26" s="104">
        <f t="shared" si="4"/>
        <v>37.509655492043876</v>
      </c>
      <c r="J26" s="104">
        <f t="shared" si="5"/>
        <v>10.02935269581338</v>
      </c>
      <c r="K26" s="104">
        <f t="shared" si="6"/>
        <v>100</v>
      </c>
      <c r="L26" s="224"/>
      <c r="M26" s="224">
        <f t="shared" si="7"/>
        <v>100</v>
      </c>
    </row>
    <row r="27" spans="1:13" ht="12.75">
      <c r="A27" s="142" t="s">
        <v>19</v>
      </c>
      <c r="B27" s="229">
        <v>10519.3</v>
      </c>
      <c r="C27" s="229">
        <v>3429.5</v>
      </c>
      <c r="D27" s="229">
        <v>5284.6</v>
      </c>
      <c r="E27" s="229">
        <v>3883.6</v>
      </c>
      <c r="F27" s="232">
        <f t="shared" si="1"/>
        <v>23117</v>
      </c>
      <c r="G27" s="104">
        <f t="shared" si="2"/>
        <v>45.504606999178094</v>
      </c>
      <c r="H27" s="104">
        <f t="shared" si="3"/>
        <v>14.83540251762772</v>
      </c>
      <c r="I27" s="104">
        <f t="shared" si="4"/>
        <v>22.86023272916036</v>
      </c>
      <c r="J27" s="104">
        <f t="shared" si="5"/>
        <v>16.799757754033827</v>
      </c>
      <c r="K27" s="104">
        <f t="shared" si="6"/>
        <v>100</v>
      </c>
      <c r="L27" s="224"/>
      <c r="M27" s="224">
        <f t="shared" si="7"/>
        <v>100</v>
      </c>
    </row>
    <row r="28" spans="1:13" ht="12.75">
      <c r="A28" s="142" t="s">
        <v>14</v>
      </c>
      <c r="B28" s="229">
        <v>1061.2</v>
      </c>
      <c r="C28" s="229">
        <v>583.3</v>
      </c>
      <c r="D28" s="229">
        <v>381.2</v>
      </c>
      <c r="E28" s="229">
        <v>375.4</v>
      </c>
      <c r="F28" s="232">
        <f t="shared" si="1"/>
        <v>2401.1</v>
      </c>
      <c r="G28" s="104">
        <f t="shared" si="2"/>
        <v>44.19640997875974</v>
      </c>
      <c r="H28" s="104">
        <f t="shared" si="3"/>
        <v>24.293032360168255</v>
      </c>
      <c r="I28" s="104">
        <f t="shared" si="4"/>
        <v>15.876056807296656</v>
      </c>
      <c r="J28" s="104">
        <f t="shared" si="5"/>
        <v>15.634500853775354</v>
      </c>
      <c r="K28" s="104">
        <f t="shared" si="6"/>
        <v>100</v>
      </c>
      <c r="L28" s="224"/>
      <c r="M28" s="224">
        <f t="shared" si="7"/>
        <v>100.00000000000001</v>
      </c>
    </row>
    <row r="29" spans="1:13" ht="12.75">
      <c r="A29" s="142" t="s">
        <v>25</v>
      </c>
      <c r="B29" s="229">
        <v>101.1</v>
      </c>
      <c r="C29" s="229">
        <v>35.1</v>
      </c>
      <c r="D29" s="232">
        <v>67</v>
      </c>
      <c r="E29" s="229">
        <v>31.7</v>
      </c>
      <c r="F29" s="232">
        <f t="shared" si="1"/>
        <v>234.89999999999998</v>
      </c>
      <c r="G29" s="104">
        <f t="shared" si="2"/>
        <v>43.039591315453386</v>
      </c>
      <c r="H29" s="104">
        <f t="shared" si="3"/>
        <v>14.942528735632186</v>
      </c>
      <c r="I29" s="104">
        <f t="shared" si="4"/>
        <v>28.522775649212434</v>
      </c>
      <c r="J29" s="104">
        <f t="shared" si="5"/>
        <v>13.495104299702001</v>
      </c>
      <c r="K29" s="104">
        <f t="shared" si="6"/>
        <v>100</v>
      </c>
      <c r="L29" s="224"/>
      <c r="M29" s="224">
        <f t="shared" si="7"/>
        <v>100.00000000000001</v>
      </c>
    </row>
    <row r="30" spans="1:13" ht="12.75">
      <c r="A30" s="142" t="s">
        <v>16</v>
      </c>
      <c r="B30" s="229">
        <v>720.6</v>
      </c>
      <c r="C30" s="229">
        <v>329.6</v>
      </c>
      <c r="D30" s="232">
        <v>464</v>
      </c>
      <c r="E30" s="232">
        <v>175</v>
      </c>
      <c r="F30" s="232">
        <f t="shared" si="1"/>
        <v>1689.2</v>
      </c>
      <c r="G30" s="104">
        <f t="shared" si="2"/>
        <v>42.65924698081932</v>
      </c>
      <c r="H30" s="104">
        <f t="shared" si="3"/>
        <v>19.51219512195122</v>
      </c>
      <c r="I30" s="104">
        <f t="shared" si="4"/>
        <v>27.468624200805113</v>
      </c>
      <c r="J30" s="104">
        <f t="shared" si="5"/>
        <v>10.359933696424342</v>
      </c>
      <c r="K30" s="104">
        <f t="shared" si="6"/>
        <v>100</v>
      </c>
      <c r="L30" s="224"/>
      <c r="M30" s="224">
        <f t="shared" si="7"/>
        <v>100</v>
      </c>
    </row>
    <row r="31" spans="1:13" ht="12.75">
      <c r="A31" s="142" t="s">
        <v>32</v>
      </c>
      <c r="B31" s="229">
        <v>2312.7</v>
      </c>
      <c r="C31" s="229">
        <v>122.1</v>
      </c>
      <c r="D31" s="229">
        <v>2123.4</v>
      </c>
      <c r="E31" s="229">
        <v>999.2</v>
      </c>
      <c r="F31" s="232">
        <f t="shared" si="1"/>
        <v>5557.4</v>
      </c>
      <c r="G31" s="104">
        <f t="shared" si="2"/>
        <v>41.61478389174794</v>
      </c>
      <c r="H31" s="104">
        <f t="shared" si="3"/>
        <v>2.197070572569907</v>
      </c>
      <c r="I31" s="104">
        <f t="shared" si="4"/>
        <v>38.20851477309534</v>
      </c>
      <c r="J31" s="104">
        <f t="shared" si="5"/>
        <v>17.979630762586822</v>
      </c>
      <c r="K31" s="104">
        <f t="shared" si="6"/>
        <v>100</v>
      </c>
      <c r="L31" s="224"/>
      <c r="M31" s="224">
        <f t="shared" si="7"/>
        <v>100</v>
      </c>
    </row>
    <row r="32" spans="1:13" ht="12.75">
      <c r="A32" s="142" t="s">
        <v>34</v>
      </c>
      <c r="B32" s="229">
        <v>583.9</v>
      </c>
      <c r="C32" s="232">
        <v>51</v>
      </c>
      <c r="D32" s="229">
        <v>734.3</v>
      </c>
      <c r="E32" s="229">
        <v>127.9</v>
      </c>
      <c r="F32" s="232">
        <f t="shared" si="1"/>
        <v>1497.1</v>
      </c>
      <c r="G32" s="104">
        <f t="shared" si="2"/>
        <v>39.00207066996193</v>
      </c>
      <c r="H32" s="104">
        <f t="shared" si="3"/>
        <v>3.4065860663950307</v>
      </c>
      <c r="I32" s="104">
        <f t="shared" si="4"/>
        <v>49.0481597755661</v>
      </c>
      <c r="J32" s="104">
        <f t="shared" si="5"/>
        <v>8.543183488076949</v>
      </c>
      <c r="K32" s="104">
        <f t="shared" si="6"/>
        <v>100</v>
      </c>
      <c r="L32" s="224"/>
      <c r="M32" s="224">
        <f t="shared" si="7"/>
        <v>100</v>
      </c>
    </row>
    <row r="33" spans="1:13" ht="12.75">
      <c r="A33" s="142" t="s">
        <v>42</v>
      </c>
      <c r="B33" s="229">
        <v>12137.6</v>
      </c>
      <c r="C33" s="229">
        <v>9198.8</v>
      </c>
      <c r="D33" s="229">
        <v>6317.9</v>
      </c>
      <c r="E33" s="229">
        <v>3816.4</v>
      </c>
      <c r="F33" s="232">
        <f t="shared" si="1"/>
        <v>31470.700000000004</v>
      </c>
      <c r="G33" s="104">
        <f t="shared" si="2"/>
        <v>38.56793779610876</v>
      </c>
      <c r="H33" s="104">
        <f t="shared" si="3"/>
        <v>29.22972796919038</v>
      </c>
      <c r="I33" s="104">
        <f t="shared" si="4"/>
        <v>20.07549879729399</v>
      </c>
      <c r="J33" s="104">
        <f t="shared" si="5"/>
        <v>12.126835437406855</v>
      </c>
      <c r="K33" s="104">
        <f t="shared" si="6"/>
        <v>100</v>
      </c>
      <c r="L33" s="224"/>
      <c r="M33" s="224">
        <f t="shared" si="7"/>
        <v>99.99999999999999</v>
      </c>
    </row>
    <row r="34" spans="1:13" ht="12.75">
      <c r="A34" s="142" t="s">
        <v>18</v>
      </c>
      <c r="B34" s="229">
        <v>5495.7</v>
      </c>
      <c r="C34" s="229">
        <v>1478.4</v>
      </c>
      <c r="D34" s="229">
        <v>6046.3</v>
      </c>
      <c r="E34" s="229">
        <v>2327.1</v>
      </c>
      <c r="F34" s="232">
        <f t="shared" si="1"/>
        <v>15347.500000000002</v>
      </c>
      <c r="G34" s="104">
        <f t="shared" si="2"/>
        <v>35.80843785632839</v>
      </c>
      <c r="H34" s="104">
        <f t="shared" si="3"/>
        <v>9.632839224629418</v>
      </c>
      <c r="I34" s="104">
        <f t="shared" si="4"/>
        <v>39.395992832708906</v>
      </c>
      <c r="J34" s="104">
        <f t="shared" si="5"/>
        <v>15.162730086333278</v>
      </c>
      <c r="K34" s="104">
        <f t="shared" si="6"/>
        <v>100</v>
      </c>
      <c r="L34" s="224"/>
      <c r="M34" s="224">
        <f t="shared" si="7"/>
        <v>100</v>
      </c>
    </row>
    <row r="35" spans="1:13" ht="12.75">
      <c r="A35" s="142" t="s">
        <v>11</v>
      </c>
      <c r="B35" s="232">
        <v>1385</v>
      </c>
      <c r="C35" s="229">
        <v>756.5</v>
      </c>
      <c r="D35" s="229">
        <v>999.3</v>
      </c>
      <c r="E35" s="229">
        <v>749.6</v>
      </c>
      <c r="F35" s="232">
        <f t="shared" si="1"/>
        <v>3890.4</v>
      </c>
      <c r="G35" s="104">
        <f t="shared" si="2"/>
        <v>35.60045239564055</v>
      </c>
      <c r="H35" s="104">
        <f t="shared" si="3"/>
        <v>19.44530125436973</v>
      </c>
      <c r="I35" s="104">
        <f t="shared" si="4"/>
        <v>25.686304750154225</v>
      </c>
      <c r="J35" s="104">
        <f t="shared" si="5"/>
        <v>19.267941599835492</v>
      </c>
      <c r="K35" s="104">
        <f t="shared" si="6"/>
        <v>100</v>
      </c>
      <c r="L35" s="224"/>
      <c r="M35" s="224">
        <f t="shared" si="7"/>
        <v>100</v>
      </c>
    </row>
    <row r="36" spans="1:13" ht="12.75">
      <c r="A36" s="142" t="s">
        <v>20</v>
      </c>
      <c r="B36" s="229">
        <v>369.5</v>
      </c>
      <c r="C36" s="229">
        <v>31.5</v>
      </c>
      <c r="D36" s="229">
        <v>490.2</v>
      </c>
      <c r="E36" s="229">
        <v>166.9</v>
      </c>
      <c r="F36" s="232">
        <f t="shared" si="1"/>
        <v>1058.1000000000001</v>
      </c>
      <c r="G36" s="104">
        <f t="shared" si="2"/>
        <v>34.92108496361402</v>
      </c>
      <c r="H36" s="104">
        <f t="shared" si="3"/>
        <v>2.9770343067762965</v>
      </c>
      <c r="I36" s="104">
        <f t="shared" si="4"/>
        <v>46.32832435497589</v>
      </c>
      <c r="J36" s="104">
        <f t="shared" si="5"/>
        <v>15.773556374633776</v>
      </c>
      <c r="K36" s="104">
        <f t="shared" si="6"/>
        <v>100</v>
      </c>
      <c r="L36" s="224"/>
      <c r="M36" s="224">
        <f t="shared" si="7"/>
        <v>99.99999999999999</v>
      </c>
    </row>
    <row r="37" spans="1:13" ht="12.75">
      <c r="A37" s="142" t="s">
        <v>17</v>
      </c>
      <c r="B37" s="232">
        <v>1007</v>
      </c>
      <c r="C37" s="229">
        <v>148.1</v>
      </c>
      <c r="D37" s="229">
        <v>1412.4</v>
      </c>
      <c r="E37" s="229">
        <v>429.5</v>
      </c>
      <c r="F37" s="232">
        <f t="shared" si="1"/>
        <v>2997</v>
      </c>
      <c r="G37" s="104">
        <f t="shared" si="2"/>
        <v>33.60026693360027</v>
      </c>
      <c r="H37" s="104">
        <f t="shared" si="3"/>
        <v>4.941608274941609</v>
      </c>
      <c r="I37" s="104">
        <f t="shared" si="4"/>
        <v>47.127127127127125</v>
      </c>
      <c r="J37" s="104">
        <f t="shared" si="5"/>
        <v>14.330997664330997</v>
      </c>
      <c r="K37" s="104">
        <f t="shared" si="6"/>
        <v>100</v>
      </c>
      <c r="L37" s="224"/>
      <c r="M37" s="224">
        <f t="shared" si="7"/>
        <v>100</v>
      </c>
    </row>
    <row r="38" spans="1:13" ht="12.75">
      <c r="A38" s="142" t="s">
        <v>21</v>
      </c>
      <c r="B38" s="229">
        <v>6199.9</v>
      </c>
      <c r="C38" s="229">
        <v>2294.2</v>
      </c>
      <c r="D38" s="229">
        <v>7171.8</v>
      </c>
      <c r="E38" s="229">
        <v>3287.7</v>
      </c>
      <c r="F38" s="232">
        <f t="shared" si="1"/>
        <v>18953.6</v>
      </c>
      <c r="G38" s="104">
        <f t="shared" si="2"/>
        <v>32.710936180989364</v>
      </c>
      <c r="H38" s="104">
        <f t="shared" si="3"/>
        <v>12.104296809049467</v>
      </c>
      <c r="I38" s="104">
        <f t="shared" si="4"/>
        <v>37.838721931453655</v>
      </c>
      <c r="J38" s="104">
        <f t="shared" si="5"/>
        <v>17.346045078507515</v>
      </c>
      <c r="K38" s="104">
        <f t="shared" si="6"/>
        <v>100</v>
      </c>
      <c r="L38" s="224"/>
      <c r="M38" s="224">
        <f t="shared" si="7"/>
        <v>100</v>
      </c>
    </row>
    <row r="39" spans="1:13" ht="12.75">
      <c r="A39" s="143" t="s">
        <v>29</v>
      </c>
      <c r="B39" s="237">
        <v>1032.7</v>
      </c>
      <c r="C39" s="237">
        <v>925.7</v>
      </c>
      <c r="D39" s="236">
        <v>767</v>
      </c>
      <c r="E39" s="237">
        <v>518.2</v>
      </c>
      <c r="F39" s="232">
        <f t="shared" si="1"/>
        <v>3243.6000000000004</v>
      </c>
      <c r="G39" s="104">
        <f t="shared" si="2"/>
        <v>31.838081144407443</v>
      </c>
      <c r="H39" s="104">
        <f t="shared" si="3"/>
        <v>28.539277346158585</v>
      </c>
      <c r="I39" s="104">
        <f t="shared" si="4"/>
        <v>23.646565544456774</v>
      </c>
      <c r="J39" s="104">
        <f t="shared" si="5"/>
        <v>15.976075964977186</v>
      </c>
      <c r="K39" s="104">
        <f t="shared" si="6"/>
        <v>100</v>
      </c>
      <c r="L39" s="224"/>
      <c r="M39" s="224">
        <f t="shared" si="7"/>
        <v>99.99999999999999</v>
      </c>
    </row>
    <row r="40" spans="1:13" ht="12.75">
      <c r="A40" s="142" t="s">
        <v>28</v>
      </c>
      <c r="B40" s="229">
        <v>2088.7</v>
      </c>
      <c r="C40" s="229">
        <v>2757.8</v>
      </c>
      <c r="D40" s="229">
        <v>1044.2</v>
      </c>
      <c r="E40" s="229">
        <v>817.8</v>
      </c>
      <c r="F40" s="236">
        <f t="shared" si="1"/>
        <v>6708.5</v>
      </c>
      <c r="G40" s="233">
        <f t="shared" si="2"/>
        <v>31.13512707758813</v>
      </c>
      <c r="H40" s="233">
        <f t="shared" si="3"/>
        <v>41.10904076917344</v>
      </c>
      <c r="I40" s="233">
        <f t="shared" si="4"/>
        <v>15.56532756950138</v>
      </c>
      <c r="J40" s="233">
        <f t="shared" si="5"/>
        <v>12.19050458373705</v>
      </c>
      <c r="K40" s="233">
        <f t="shared" si="6"/>
        <v>100</v>
      </c>
      <c r="L40" s="224"/>
      <c r="M40" s="224">
        <f t="shared" si="7"/>
        <v>100</v>
      </c>
    </row>
    <row r="41" spans="1:13" ht="12.75">
      <c r="A41" s="144"/>
      <c r="B41" s="241"/>
      <c r="C41" s="240"/>
      <c r="D41" s="241"/>
      <c r="E41" s="241"/>
      <c r="F41" s="240"/>
      <c r="G41" s="109"/>
      <c r="H41" s="109"/>
      <c r="I41" s="109"/>
      <c r="J41" s="109"/>
      <c r="K41" s="109"/>
      <c r="M41" s="224"/>
    </row>
    <row r="42" spans="1:13" ht="12.75">
      <c r="A42" s="169" t="s">
        <v>37</v>
      </c>
      <c r="B42" s="260">
        <v>1009.2</v>
      </c>
      <c r="C42" s="260">
        <v>475.4</v>
      </c>
      <c r="D42" s="260">
        <v>346.2</v>
      </c>
      <c r="E42" s="260">
        <v>325.6</v>
      </c>
      <c r="F42" s="261">
        <f aca="true" t="shared" si="8" ref="F42:F44">SUM(B42:E42)</f>
        <v>2156.4</v>
      </c>
      <c r="G42" s="108">
        <f aca="true" t="shared" si="9" ref="G42:G44">100*B42/$F42</f>
        <v>46.800222593210904</v>
      </c>
      <c r="H42" s="108">
        <f aca="true" t="shared" si="10" ref="H42:K44">100*C42/$F42</f>
        <v>22.046002596920793</v>
      </c>
      <c r="I42" s="108">
        <f t="shared" si="10"/>
        <v>16.05453533667223</v>
      </c>
      <c r="J42" s="108">
        <f t="shared" si="10"/>
        <v>15.099239473196068</v>
      </c>
      <c r="K42" s="108">
        <f t="shared" si="10"/>
        <v>100</v>
      </c>
      <c r="M42" s="224">
        <f t="shared" si="7"/>
        <v>99.99999999999999</v>
      </c>
    </row>
    <row r="43" spans="1:13" ht="12.75">
      <c r="A43" s="146"/>
      <c r="B43" s="244"/>
      <c r="C43" s="244"/>
      <c r="D43" s="244"/>
      <c r="E43" s="244"/>
      <c r="F43" s="226"/>
      <c r="G43" s="103"/>
      <c r="H43" s="103"/>
      <c r="I43" s="103"/>
      <c r="J43" s="103"/>
      <c r="K43" s="103"/>
      <c r="M43" s="224"/>
    </row>
    <row r="44" spans="1:13" ht="12.75">
      <c r="A44" s="142" t="s">
        <v>112</v>
      </c>
      <c r="B44" s="229">
        <v>270.5</v>
      </c>
      <c r="C44" s="229">
        <v>11.5</v>
      </c>
      <c r="D44" s="229">
        <v>505.6</v>
      </c>
      <c r="E44" s="229">
        <v>235.1</v>
      </c>
      <c r="F44" s="236">
        <f t="shared" si="8"/>
        <v>1022.7</v>
      </c>
      <c r="G44" s="233">
        <f t="shared" si="9"/>
        <v>26.44959421140119</v>
      </c>
      <c r="H44" s="233">
        <f t="shared" si="10"/>
        <v>1.1244744304292558</v>
      </c>
      <c r="I44" s="233">
        <f t="shared" si="10"/>
        <v>49.43776278478537</v>
      </c>
      <c r="J44" s="233">
        <f t="shared" si="10"/>
        <v>22.98816857338418</v>
      </c>
      <c r="K44" s="233">
        <f t="shared" si="10"/>
        <v>100</v>
      </c>
      <c r="M44" s="224">
        <f t="shared" si="7"/>
        <v>100</v>
      </c>
    </row>
    <row r="45" spans="1:11" ht="12.75">
      <c r="A45" s="145" t="s">
        <v>113</v>
      </c>
      <c r="B45" s="262" t="s">
        <v>38</v>
      </c>
      <c r="C45" s="262" t="s">
        <v>38</v>
      </c>
      <c r="D45" s="262" t="s">
        <v>38</v>
      </c>
      <c r="E45" s="262" t="s">
        <v>38</v>
      </c>
      <c r="F45" s="262" t="s">
        <v>38</v>
      </c>
      <c r="G45" s="262" t="s">
        <v>38</v>
      </c>
      <c r="H45" s="262" t="s">
        <v>38</v>
      </c>
      <c r="I45" s="262" t="s">
        <v>38</v>
      </c>
      <c r="J45" s="262" t="s">
        <v>38</v>
      </c>
      <c r="K45" s="262" t="s">
        <v>38</v>
      </c>
    </row>
    <row r="46" spans="1:11" ht="12.75">
      <c r="A46" s="142" t="s">
        <v>114</v>
      </c>
      <c r="B46" s="230" t="s">
        <v>38</v>
      </c>
      <c r="C46" s="230" t="s">
        <v>38</v>
      </c>
      <c r="D46" s="230" t="s">
        <v>38</v>
      </c>
      <c r="E46" s="230" t="s">
        <v>38</v>
      </c>
      <c r="F46" s="230" t="s">
        <v>38</v>
      </c>
      <c r="G46" s="230" t="s">
        <v>38</v>
      </c>
      <c r="H46" s="230" t="s">
        <v>38</v>
      </c>
      <c r="I46" s="230" t="s">
        <v>38</v>
      </c>
      <c r="J46" s="230" t="s">
        <v>38</v>
      </c>
      <c r="K46" s="230" t="s">
        <v>38</v>
      </c>
    </row>
    <row r="47" spans="1:11" ht="12.75">
      <c r="A47" s="143" t="s">
        <v>115</v>
      </c>
      <c r="B47" s="230" t="s">
        <v>38</v>
      </c>
      <c r="C47" s="230" t="s">
        <v>38</v>
      </c>
      <c r="D47" s="230" t="s">
        <v>38</v>
      </c>
      <c r="E47" s="230" t="s">
        <v>38</v>
      </c>
      <c r="F47" s="230" t="s">
        <v>38</v>
      </c>
      <c r="G47" s="230" t="s">
        <v>38</v>
      </c>
      <c r="H47" s="230" t="s">
        <v>38</v>
      </c>
      <c r="I47" s="230" t="s">
        <v>38</v>
      </c>
      <c r="J47" s="230" t="s">
        <v>38</v>
      </c>
      <c r="K47" s="230" t="s">
        <v>38</v>
      </c>
    </row>
    <row r="48" spans="1:11" ht="12.75">
      <c r="A48" s="144" t="s">
        <v>116</v>
      </c>
      <c r="B48" s="247" t="s">
        <v>38</v>
      </c>
      <c r="C48" s="247" t="s">
        <v>38</v>
      </c>
      <c r="D48" s="247" t="s">
        <v>38</v>
      </c>
      <c r="E48" s="247" t="s">
        <v>38</v>
      </c>
      <c r="F48" s="247" t="s">
        <v>38</v>
      </c>
      <c r="G48" s="247" t="s">
        <v>38</v>
      </c>
      <c r="H48" s="247" t="s">
        <v>38</v>
      </c>
      <c r="I48" s="247" t="s">
        <v>38</v>
      </c>
      <c r="J48" s="247" t="s">
        <v>38</v>
      </c>
      <c r="K48" s="247" t="s">
        <v>38</v>
      </c>
    </row>
    <row r="49" ht="12.75"/>
    <row r="50" ht="12.75">
      <c r="A50" s="3" t="s">
        <v>39</v>
      </c>
    </row>
    <row r="51" spans="1:2" ht="12.75">
      <c r="A51" s="3" t="s">
        <v>38</v>
      </c>
      <c r="B51" s="1" t="s">
        <v>40</v>
      </c>
    </row>
    <row r="52" spans="1:2" ht="12.75">
      <c r="A52" s="3"/>
      <c r="B52" s="1"/>
    </row>
    <row r="53" ht="12.75">
      <c r="A53" s="251" t="s">
        <v>205</v>
      </c>
    </row>
    <row r="54" ht="12.75">
      <c r="A54" s="251" t="s">
        <v>206</v>
      </c>
    </row>
  </sheetData>
  <autoFilter ref="A13:L13">
    <sortState ref="A14:L54">
      <sortCondition descending="1" sortBy="value" ref="G14:G54"/>
    </sortState>
  </autoFilter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26EF-CC5A-4967-A133-B886F909B1D8}">
  <dimension ref="A1:J26"/>
  <sheetViews>
    <sheetView showGridLines="0" zoomScale="60" zoomScaleNormal="60" workbookViewId="0" topLeftCell="A1">
      <selection activeCell="E11" sqref="E11:F22"/>
    </sheetView>
  </sheetViews>
  <sheetFormatPr defaultColWidth="9.140625" defaultRowHeight="15"/>
  <cols>
    <col min="1" max="1" width="12.140625" style="2" customWidth="1"/>
    <col min="2" max="2" width="26.57421875" style="2" customWidth="1"/>
    <col min="3" max="3" width="27.8515625" style="2" customWidth="1"/>
    <col min="4" max="4" width="9.140625" style="2" customWidth="1"/>
    <col min="5" max="5" width="14.8515625" style="2" customWidth="1"/>
    <col min="6" max="6" width="8.8515625" style="2" customWidth="1"/>
    <col min="7" max="16384" width="9.140625" style="2" customWidth="1"/>
  </cols>
  <sheetData>
    <row r="1" ht="12.75">
      <c r="A1" s="1" t="s">
        <v>192</v>
      </c>
    </row>
    <row r="2" spans="1:10" ht="12.75">
      <c r="A2" s="1" t="s">
        <v>0</v>
      </c>
      <c r="B2" s="3" t="s">
        <v>193</v>
      </c>
      <c r="J2" s="2" t="s">
        <v>194</v>
      </c>
    </row>
    <row r="3" spans="1:10" ht="12.75">
      <c r="A3" s="1" t="s">
        <v>1</v>
      </c>
      <c r="B3" s="1" t="s">
        <v>103</v>
      </c>
      <c r="J3" s="2" t="s">
        <v>210</v>
      </c>
    </row>
    <row r="4" ht="12.75"/>
    <row r="5" spans="1:10" ht="12.75">
      <c r="A5" s="3" t="s">
        <v>2</v>
      </c>
      <c r="C5" s="1" t="s">
        <v>3</v>
      </c>
      <c r="J5" s="2" t="s">
        <v>200</v>
      </c>
    </row>
    <row r="6" spans="1:10" ht="12.75">
      <c r="A6" s="3" t="s">
        <v>7</v>
      </c>
      <c r="C6" s="1" t="s">
        <v>190</v>
      </c>
      <c r="J6" s="265" t="s">
        <v>207</v>
      </c>
    </row>
    <row r="7" spans="1:10" ht="12.75">
      <c r="A7" s="3" t="s">
        <v>45</v>
      </c>
      <c r="C7" s="1" t="s">
        <v>10</v>
      </c>
      <c r="J7" s="2" t="s">
        <v>191</v>
      </c>
    </row>
    <row r="8" ht="12.75"/>
    <row r="9" spans="2:3" ht="74.5" customHeight="1">
      <c r="B9" s="264" t="s">
        <v>188</v>
      </c>
      <c r="C9" s="264" t="s">
        <v>189</v>
      </c>
    </row>
    <row r="10" spans="1:3" ht="38.25">
      <c r="A10" s="188" t="s">
        <v>187</v>
      </c>
      <c r="B10" s="189" t="s">
        <v>195</v>
      </c>
      <c r="C10" s="189" t="s">
        <v>196</v>
      </c>
    </row>
    <row r="11" spans="1:5" ht="12.75">
      <c r="A11" s="190" t="s">
        <v>46</v>
      </c>
      <c r="B11" s="71">
        <v>10.5</v>
      </c>
      <c r="C11" s="71">
        <v>11.3</v>
      </c>
      <c r="E11" s="266"/>
    </row>
    <row r="12" spans="1:6" ht="12.75">
      <c r="A12" s="191" t="s">
        <v>47</v>
      </c>
      <c r="B12" s="72">
        <v>10.3</v>
      </c>
      <c r="C12" s="72">
        <v>11.1</v>
      </c>
      <c r="E12" s="267"/>
      <c r="F12" s="267"/>
    </row>
    <row r="13" spans="1:6" ht="12.75">
      <c r="A13" s="191" t="s">
        <v>48</v>
      </c>
      <c r="B13" s="73">
        <v>10.1</v>
      </c>
      <c r="C13" s="73">
        <v>10.8</v>
      </c>
      <c r="E13" s="267"/>
      <c r="F13" s="267"/>
    </row>
    <row r="14" spans="1:6" ht="12.75">
      <c r="A14" s="191" t="s">
        <v>49</v>
      </c>
      <c r="B14" s="76">
        <v>10</v>
      </c>
      <c r="C14" s="72">
        <v>10.3</v>
      </c>
      <c r="E14" s="267"/>
      <c r="F14" s="267"/>
    </row>
    <row r="15" spans="1:6" ht="12.75">
      <c r="A15" s="191" t="s">
        <v>50</v>
      </c>
      <c r="B15" s="73">
        <v>9.2</v>
      </c>
      <c r="C15" s="73">
        <v>9.6</v>
      </c>
      <c r="E15" s="267"/>
      <c r="F15" s="267"/>
    </row>
    <row r="16" spans="1:6" ht="12.75">
      <c r="A16" s="191" t="s">
        <v>51</v>
      </c>
      <c r="B16" s="76">
        <v>9</v>
      </c>
      <c r="C16" s="72">
        <v>9.1</v>
      </c>
      <c r="E16" s="267"/>
      <c r="F16" s="267"/>
    </row>
    <row r="17" spans="1:6" ht="12.75">
      <c r="A17" s="191" t="s">
        <v>52</v>
      </c>
      <c r="B17" s="73">
        <v>8.7</v>
      </c>
      <c r="C17" s="73">
        <v>8.8</v>
      </c>
      <c r="E17" s="267"/>
      <c r="F17" s="267"/>
    </row>
    <row r="18" spans="1:6" ht="12.75">
      <c r="A18" s="191" t="s">
        <v>53</v>
      </c>
      <c r="B18" s="72">
        <v>9.1</v>
      </c>
      <c r="C18" s="72">
        <v>9.3</v>
      </c>
      <c r="E18" s="267"/>
      <c r="F18" s="267"/>
    </row>
    <row r="19" spans="1:6" ht="12.75">
      <c r="A19" s="191" t="s">
        <v>54</v>
      </c>
      <c r="B19" s="73">
        <v>8.4</v>
      </c>
      <c r="C19" s="73">
        <v>9.1</v>
      </c>
      <c r="E19" s="267"/>
      <c r="F19" s="267"/>
    </row>
    <row r="20" spans="1:6" ht="12.75">
      <c r="A20" s="191" t="s">
        <v>9</v>
      </c>
      <c r="B20" s="72">
        <v>7.8</v>
      </c>
      <c r="C20" s="72">
        <v>8.2</v>
      </c>
      <c r="E20" s="267"/>
      <c r="F20" s="267"/>
    </row>
    <row r="21" spans="1:6" ht="12.75">
      <c r="A21" s="192" t="s">
        <v>101</v>
      </c>
      <c r="B21" s="263">
        <v>8</v>
      </c>
      <c r="C21" s="75">
        <v>8.1</v>
      </c>
      <c r="E21" s="267"/>
      <c r="F21" s="267"/>
    </row>
    <row r="22" ht="12.75"/>
    <row r="23" ht="12.75">
      <c r="A23" s="3" t="s">
        <v>39</v>
      </c>
    </row>
    <row r="24" spans="1:2" ht="12.75">
      <c r="A24" s="3" t="s">
        <v>38</v>
      </c>
      <c r="B24" s="1" t="s">
        <v>40</v>
      </c>
    </row>
    <row r="25" ht="12.75"/>
    <row r="26" ht="12.75">
      <c r="A26" s="2" t="s">
        <v>43</v>
      </c>
    </row>
  </sheetData>
  <conditionalFormatting sqref="E12:F21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CHALLINOR Vanessa (ESTAT-EXT)</cp:lastModifiedBy>
  <dcterms:created xsi:type="dcterms:W3CDTF">2023-05-26T12:41:28Z</dcterms:created>
  <dcterms:modified xsi:type="dcterms:W3CDTF">2024-05-31T10:21:40Z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2024-03-27T14:22:35Z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a6fd7560-4659-436b-9e8a-27af29ea3419</vt:lpwstr>
  </property>
  <property fmtid="{D5CDD505-2E9C-101B-9397-08002B2CF9AE}" pid="8" name="MSIP_Label_6bd9ddd1-4d20-43f6-abfa-fc3c07406f94_ContentBits">
    <vt:lpwstr>0</vt:lpwstr>
  </property>
</Properties>
</file>