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M:\Projet\Inland_Waterways\Contract-2024\Task3-Dissemination\2023-Containers\"/>
    </mc:Choice>
  </mc:AlternateContent>
  <xr:revisionPtr revIDLastSave="0" documentId="13_ncr:1_{67E037BD-6F3E-415C-99D5-71335DDB8F89}" xr6:coauthVersionLast="47" xr6:coauthVersionMax="47" xr10:uidLastSave="{00000000-0000-0000-0000-000000000000}"/>
  <bookViews>
    <workbookView xWindow="28680" yWindow="0" windowWidth="29040" windowHeight="16440" tabRatio="656" xr2:uid="{00000000-000D-0000-FFFF-FFFF00000000}"/>
  </bookViews>
  <sheets>
    <sheet name="Figure1" sheetId="14" r:id="rId1"/>
    <sheet name="Figure2" sheetId="7" r:id="rId2"/>
    <sheet name="Figure3" sheetId="8" r:id="rId3"/>
    <sheet name="Table1 " sheetId="2" r:id="rId4"/>
    <sheet name="Table2" sheetId="1" r:id="rId5"/>
    <sheet name="Table3" sheetId="26" r:id="rId6"/>
    <sheet name="Table4" sheetId="27" r:id="rId7"/>
    <sheet name="Figure4" sheetId="9" r:id="rId8"/>
    <sheet name="Figure5" sheetId="10" r:id="rId9"/>
    <sheet name="Figure6" sheetId="25" r:id="rId10"/>
    <sheet name="Table5" sheetId="6" r:id="rId11"/>
    <sheet name="Table6" sheetId="5"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7" l="1"/>
  <c r="G88" i="7"/>
  <c r="G95" i="8"/>
  <c r="I75" i="7"/>
  <c r="H75" i="7"/>
  <c r="H48" i="14" l="1"/>
  <c r="I48" i="14" s="1"/>
  <c r="F64" i="8" l="1"/>
  <c r="F65" i="8"/>
  <c r="F66" i="8"/>
  <c r="F67" i="8"/>
  <c r="F68" i="8"/>
  <c r="F70" i="8" l="1"/>
  <c r="F71" i="8"/>
  <c r="F72" i="8"/>
  <c r="F73" i="8"/>
  <c r="F69" i="8"/>
  <c r="B51" i="7"/>
  <c r="B48" i="8" s="1"/>
  <c r="B76" i="8" s="1"/>
  <c r="B87" i="8" s="1"/>
  <c r="B52" i="7"/>
  <c r="B49" i="8" s="1"/>
  <c r="B77" i="8" s="1"/>
  <c r="B88" i="8" s="1"/>
  <c r="B53" i="7"/>
  <c r="B50" i="8" s="1"/>
  <c r="B78" i="8" s="1"/>
  <c r="B89" i="8" s="1"/>
  <c r="B54" i="7"/>
  <c r="B83" i="7" s="1"/>
  <c r="B55" i="7"/>
  <c r="B84" i="7" s="1"/>
  <c r="B56" i="7"/>
  <c r="B85" i="7" s="1"/>
  <c r="B57" i="7"/>
  <c r="B54" i="8" s="1"/>
  <c r="B82" i="8" s="1"/>
  <c r="B93" i="8" s="1"/>
  <c r="B58" i="7"/>
  <c r="B55" i="8" s="1"/>
  <c r="B83" i="8" s="1"/>
  <c r="B94" i="8" s="1"/>
  <c r="B59" i="7"/>
  <c r="B56" i="8" s="1"/>
  <c r="B84" i="8" s="1"/>
  <c r="B95" i="8" s="1"/>
  <c r="B60" i="7"/>
  <c r="B57" i="8" s="1"/>
  <c r="B85" i="8" s="1"/>
  <c r="B96" i="8" s="1"/>
  <c r="B50" i="7"/>
  <c r="B47" i="8" s="1"/>
  <c r="B75" i="8" s="1"/>
  <c r="H49" i="14"/>
  <c r="I49" i="14" s="1"/>
  <c r="B79" i="7" l="1"/>
  <c r="B82" i="7"/>
  <c r="B53" i="8"/>
  <c r="B81" i="8" s="1"/>
  <c r="B92" i="8" s="1"/>
  <c r="B89" i="7"/>
  <c r="B81" i="7"/>
  <c r="B52" i="8"/>
  <c r="B80" i="8" s="1"/>
  <c r="B91" i="8" s="1"/>
  <c r="B88" i="7"/>
  <c r="B80" i="7"/>
  <c r="B51" i="8"/>
  <c r="B79" i="8" s="1"/>
  <c r="B90" i="8" s="1"/>
  <c r="B87" i="7"/>
  <c r="B86" i="7"/>
  <c r="H50" i="14" l="1"/>
  <c r="I50" i="14" s="1"/>
  <c r="C85" i="8" l="1"/>
  <c r="H51" i="14"/>
  <c r="H52" i="14"/>
  <c r="H54" i="14"/>
  <c r="H53" i="14"/>
  <c r="H44" i="14"/>
  <c r="C75" i="8" l="1"/>
  <c r="E50" i="14"/>
  <c r="E51" i="14"/>
  <c r="E52" i="14"/>
  <c r="E53" i="14"/>
  <c r="F76" i="7"/>
  <c r="E76" i="7"/>
  <c r="C55" i="8" l="1"/>
  <c r="D55" i="8"/>
  <c r="E55" i="8"/>
  <c r="C56" i="8"/>
  <c r="D56" i="8"/>
  <c r="E56" i="8"/>
  <c r="C57" i="8"/>
  <c r="D57" i="8"/>
  <c r="E57" i="8"/>
  <c r="C83" i="8"/>
  <c r="D83" i="8"/>
  <c r="E83" i="8"/>
  <c r="C84" i="8"/>
  <c r="D84" i="8"/>
  <c r="E84" i="8"/>
  <c r="D85" i="8"/>
  <c r="E85" i="8"/>
  <c r="C58" i="7"/>
  <c r="D58" i="7"/>
  <c r="C59" i="7"/>
  <c r="D59" i="7"/>
  <c r="C60" i="7"/>
  <c r="D60" i="7"/>
  <c r="E74" i="7"/>
  <c r="F74" i="7"/>
  <c r="E75" i="7"/>
  <c r="F75" i="7"/>
  <c r="H45" i="14"/>
  <c r="I45" i="14" s="1"/>
  <c r="H46" i="14"/>
  <c r="I46" i="14" s="1"/>
  <c r="H47" i="14"/>
  <c r="I47" i="14" s="1"/>
  <c r="J48" i="14" s="1"/>
  <c r="I51" i="14"/>
  <c r="I52" i="14"/>
  <c r="I54" i="14"/>
  <c r="I44" i="14"/>
  <c r="I53" i="14"/>
  <c r="G57" i="8" l="1"/>
  <c r="G58" i="8"/>
  <c r="C95" i="8"/>
  <c r="J52" i="14"/>
  <c r="C87" i="7"/>
  <c r="D88" i="7" s="1"/>
  <c r="C88" i="7"/>
  <c r="E96" i="8"/>
  <c r="D96" i="8"/>
  <c r="C96" i="8"/>
  <c r="E59" i="7"/>
  <c r="D95" i="8"/>
  <c r="E58" i="7"/>
  <c r="E95" i="8"/>
  <c r="J53" i="14" l="1"/>
  <c r="J51" i="14"/>
  <c r="J54" i="14"/>
  <c r="C76" i="8"/>
  <c r="D76" i="8"/>
  <c r="E76" i="8"/>
  <c r="C77" i="8"/>
  <c r="D77" i="8"/>
  <c r="E77" i="8"/>
  <c r="C78" i="8"/>
  <c r="D78" i="8"/>
  <c r="E78" i="8"/>
  <c r="C79" i="8"/>
  <c r="D79" i="8"/>
  <c r="E79" i="8"/>
  <c r="C80" i="8"/>
  <c r="D80" i="8"/>
  <c r="E80" i="8"/>
  <c r="C81" i="8"/>
  <c r="D81" i="8"/>
  <c r="E81" i="8"/>
  <c r="C82" i="8"/>
  <c r="D82" i="8"/>
  <c r="E82" i="8"/>
  <c r="E45" i="14"/>
  <c r="E46" i="14"/>
  <c r="E47" i="14"/>
  <c r="E48" i="14"/>
  <c r="E49" i="14"/>
  <c r="E44" i="14"/>
  <c r="E73" i="7" l="1"/>
  <c r="F73" i="7"/>
  <c r="C51" i="7"/>
  <c r="D51" i="7"/>
  <c r="C52" i="7"/>
  <c r="D52" i="7"/>
  <c r="C53" i="7"/>
  <c r="D53" i="7"/>
  <c r="C54" i="7"/>
  <c r="D54" i="7"/>
  <c r="C55" i="7"/>
  <c r="D55" i="7"/>
  <c r="C56" i="7"/>
  <c r="D56" i="7"/>
  <c r="C57" i="7"/>
  <c r="D57" i="7"/>
  <c r="E60" i="7" l="1"/>
  <c r="C89" i="7"/>
  <c r="E56" i="7"/>
  <c r="C85" i="7"/>
  <c r="C83" i="7"/>
  <c r="C81" i="7"/>
  <c r="E57" i="7"/>
  <c r="C86" i="7"/>
  <c r="C84" i="7"/>
  <c r="C82" i="7"/>
  <c r="C80" i="7"/>
  <c r="J50" i="14"/>
  <c r="D89" i="7" l="1"/>
  <c r="D82" i="7"/>
  <c r="D84" i="7"/>
  <c r="D85" i="7"/>
  <c r="D86" i="7"/>
  <c r="D87" i="7"/>
  <c r="D81" i="7"/>
  <c r="D83" i="7"/>
  <c r="J49" i="14"/>
  <c r="J45" i="14"/>
  <c r="J47" i="14"/>
  <c r="J46" i="14"/>
  <c r="E67" i="7" l="1"/>
  <c r="F67" i="7"/>
  <c r="E68" i="7"/>
  <c r="F68" i="7"/>
  <c r="E69" i="7"/>
  <c r="F69" i="7"/>
  <c r="E70" i="7"/>
  <c r="F70" i="7"/>
  <c r="E71" i="7"/>
  <c r="F71" i="7"/>
  <c r="E72" i="7"/>
  <c r="F72" i="7"/>
  <c r="D75" i="8"/>
  <c r="E75" i="8"/>
  <c r="C48" i="8" l="1"/>
  <c r="D48" i="8"/>
  <c r="E48" i="8"/>
  <c r="C49" i="8"/>
  <c r="D49" i="8"/>
  <c r="E49" i="8"/>
  <c r="C50" i="8"/>
  <c r="D50" i="8"/>
  <c r="E50" i="8"/>
  <c r="C51" i="8"/>
  <c r="C90" i="8" s="1"/>
  <c r="D51" i="8"/>
  <c r="E51" i="8"/>
  <c r="C52" i="8"/>
  <c r="D52" i="8"/>
  <c r="E52" i="8"/>
  <c r="C53" i="8"/>
  <c r="D53" i="8"/>
  <c r="E53" i="8"/>
  <c r="E92" i="8" s="1"/>
  <c r="C54" i="8"/>
  <c r="D54" i="8"/>
  <c r="D93" i="8" s="1"/>
  <c r="E54" i="8"/>
  <c r="D47" i="8"/>
  <c r="E47" i="8"/>
  <c r="C47" i="8"/>
  <c r="C50" i="7"/>
  <c r="D50" i="7"/>
  <c r="E88" i="8" l="1"/>
  <c r="D91" i="8"/>
  <c r="C79" i="7"/>
  <c r="D80" i="7" s="1"/>
  <c r="E93" i="8"/>
  <c r="E94" i="8"/>
  <c r="D94" i="8"/>
  <c r="C93" i="8"/>
  <c r="C94" i="8"/>
  <c r="C87" i="8"/>
  <c r="D92" i="8"/>
  <c r="C92" i="8"/>
  <c r="C88" i="8"/>
  <c r="D89" i="8"/>
  <c r="E91" i="8"/>
  <c r="D90" i="8"/>
  <c r="C89" i="8"/>
  <c r="E90" i="8"/>
  <c r="C91" i="8"/>
  <c r="E89" i="8"/>
  <c r="D88" i="8"/>
  <c r="D87" i="8"/>
  <c r="E54" i="7"/>
  <c r="E52" i="7"/>
  <c r="E50" i="7"/>
  <c r="E55" i="7"/>
  <c r="E53" i="7"/>
  <c r="E51" i="7"/>
  <c r="E87" i="8"/>
</calcChain>
</file>

<file path=xl/sharedStrings.xml><?xml version="1.0" encoding="utf-8"?>
<sst xmlns="http://schemas.openxmlformats.org/spreadsheetml/2006/main" count="432" uniqueCount="100">
  <si>
    <t xml:space="preserve"> </t>
  </si>
  <si>
    <t>Total</t>
  </si>
  <si>
    <t>National</t>
  </si>
  <si>
    <t>Inter-national</t>
  </si>
  <si>
    <t>Transit</t>
  </si>
  <si>
    <t>Belgium</t>
  </si>
  <si>
    <t>Bulgaria</t>
  </si>
  <si>
    <t>Germany</t>
  </si>
  <si>
    <t>France</t>
  </si>
  <si>
    <t>Croatia</t>
  </si>
  <si>
    <t>Luxembourg</t>
  </si>
  <si>
    <t>Hungary</t>
  </si>
  <si>
    <t>Netherlands</t>
  </si>
  <si>
    <t>Austria</t>
  </si>
  <si>
    <t>Poland</t>
  </si>
  <si>
    <t>Romania</t>
  </si>
  <si>
    <t>Slovakia</t>
  </si>
  <si>
    <t>Loading country</t>
  </si>
  <si>
    <t>Unloading country</t>
  </si>
  <si>
    <t>Share on total (%)</t>
  </si>
  <si>
    <t>Other routes</t>
  </si>
  <si>
    <t>Empty</t>
  </si>
  <si>
    <t>Loaded</t>
  </si>
  <si>
    <t>International</t>
  </si>
  <si>
    <t/>
  </si>
  <si>
    <t>:</t>
  </si>
  <si>
    <t>20-ft freight units</t>
  </si>
  <si>
    <t>40-ft freight units</t>
  </si>
  <si>
    <t>Freight units &gt; 20-ft and &lt;40-ft</t>
  </si>
  <si>
    <t>Freight units &gt;40-ft</t>
  </si>
  <si>
    <t>-</t>
  </si>
  <si>
    <t>Switzerland</t>
  </si>
  <si>
    <t>(million TEU-kilometres)</t>
  </si>
  <si>
    <t>(thousand TEU-kilometres)</t>
  </si>
  <si>
    <t>(TEUs)</t>
  </si>
  <si>
    <t>(%, based on TEU-kilometres)</t>
  </si>
  <si>
    <t>Czechia</t>
  </si>
  <si>
    <t>Finland</t>
  </si>
  <si>
    <t>EU27</t>
  </si>
  <si>
    <t>2018 (¹)</t>
  </si>
  <si>
    <t>Belgium (²)</t>
  </si>
  <si>
    <t>EU (¹)</t>
  </si>
  <si>
    <t>EU</t>
  </si>
  <si>
    <t>(¹) No transport of loaded containers.</t>
  </si>
  <si>
    <t>Hungary (¹)</t>
  </si>
  <si>
    <t>Austria (¹)</t>
  </si>
  <si>
    <t>(¹) Only 40-ft freight units.</t>
  </si>
  <si>
    <t>(²) No freight units &gt;40-ft.</t>
  </si>
  <si>
    <t>Croatia (¹)</t>
  </si>
  <si>
    <t>France (²)</t>
  </si>
  <si>
    <t>(-) Not applicable</t>
  </si>
  <si>
    <t>Note: only countries for which data are available are presented.</t>
  </si>
  <si>
    <t>(% share of total inland waterway freight transport, based on tonne-kilometres)</t>
  </si>
  <si>
    <t>FI (E1)</t>
  </si>
  <si>
    <t>Sweden</t>
  </si>
  <si>
    <t>(:) Not available</t>
  </si>
  <si>
    <t>(³) No freight units &gt; 20-ft and &lt;40-ft.</t>
  </si>
  <si>
    <t>EU minus SE</t>
  </si>
  <si>
    <t>SE-2022</t>
  </si>
  <si>
    <t>Romania (²)(³)</t>
  </si>
  <si>
    <t>Sweden (³)</t>
  </si>
  <si>
    <t>Notes: Transit transport reported by countries is not taken into account. The unloading country is also the reporting country.</t>
  </si>
  <si>
    <t>(⁵) Freight units &gt; 20-ft and &lt;40-ft.: less than 1 %.</t>
  </si>
  <si>
    <t>Freight units &gt;20-ft and &lt;40-ft</t>
  </si>
  <si>
    <t>Figure 1: Inland waterway transport of containers, EU, 2013-2023</t>
  </si>
  <si>
    <t xml:space="preserve">Note: data for Finland are not included in 2017 and 2018. Data for Sweden are not included in period 2013-2021. Data for Italy and Lithuania are not included. </t>
  </si>
  <si>
    <r>
      <t>Source:</t>
    </r>
    <r>
      <rPr>
        <sz val="10"/>
        <color theme="1"/>
        <rFont val="Arial"/>
        <family val="2"/>
      </rPr>
      <t xml:space="preserve"> Eurostat (online data code: iww_go_acsize)</t>
    </r>
  </si>
  <si>
    <r>
      <t>Source:</t>
    </r>
    <r>
      <rPr>
        <sz val="10"/>
        <color theme="1"/>
        <rFont val="Arial"/>
        <family val="2"/>
      </rPr>
      <t xml:space="preserve"> Eurostat (online data code: iww_go_actygofl)</t>
    </r>
  </si>
  <si>
    <t>Figure 2: Inland waterway transport of containers by loading status, EU, 2013-2023</t>
  </si>
  <si>
    <t>Note: data for Italy and Lithuania are not included. Data for Sweden are not included in period 2013-2021.</t>
  </si>
  <si>
    <t>Figure 3: Inland waterway transport of containers by type of transport, EU, 2013-2023</t>
  </si>
  <si>
    <t>Figure 4: Inland waterway transport of containers by loading status, 2023</t>
  </si>
  <si>
    <t>Figure 5:  Inland waterway transport of loaded containers by size of container, 2023</t>
  </si>
  <si>
    <t>Luxembourg (²)(³)</t>
  </si>
  <si>
    <t>Note: countries are ranked based on the share of 40-ft freight units. There is no transport of containers in Bulgaria, Czechia, Poland, Slovakia and Finland. There is no transport of loaded containers in Croatia and Austria. Data for Italy and Lithuania are not available.</t>
  </si>
  <si>
    <t>Figure 6:  Inland waterway transport of empty containers by size of container, 2023</t>
  </si>
  <si>
    <t>Note: countries are ranked based on the share of 40-ft freight units. There is no transport of containers in Bulgaria, Czechia, Poland, Slovakia and Finland. Data for Italy and Lithuania are not available.</t>
  </si>
  <si>
    <t>(²) No freight units &gt; 20-ft and &lt;40-ft.</t>
  </si>
  <si>
    <t>(³) Freight units &gt;40-ft.: less than 1 %.</t>
  </si>
  <si>
    <t>Sweden (²)(³)</t>
  </si>
  <si>
    <t>Hungary (²)(⁴)</t>
  </si>
  <si>
    <t>Belgium (⁴)</t>
  </si>
  <si>
    <t>France (⁴)</t>
  </si>
  <si>
    <t>Netherlands (⁵)</t>
  </si>
  <si>
    <t>Romania (²)(⁴)</t>
  </si>
  <si>
    <t>Luxembourg (⁴)</t>
  </si>
  <si>
    <t>Austria (²)</t>
  </si>
  <si>
    <t>(⁴) No freight units &gt;40-ft.</t>
  </si>
  <si>
    <t>Table 5: Top 10 international country flows for inland waterway transport of containers, 2023</t>
  </si>
  <si>
    <t>Table 6: Top 10 international country flows for inland waterway transport of containers, 2023</t>
  </si>
  <si>
    <t>Change 2023/2022 (%)</t>
  </si>
  <si>
    <t xml:space="preserve">(¹) Data for Sweden are not included in period 2013-2021. Data for Italy and Lithuania are not included. </t>
  </si>
  <si>
    <t>Note: there is no transport of containers in Bulgaria, Czechia, Poland, Slovakia and Finland. Data for Italy and Lithuania are not available.</t>
  </si>
  <si>
    <r>
      <t>Source:</t>
    </r>
    <r>
      <rPr>
        <sz val="10"/>
        <color theme="1"/>
        <rFont val="Arial"/>
        <family val="2"/>
      </rPr>
      <t xml:space="preserve"> Eurostat (online data codes: iww_go_atygo and iww_go_acsize)</t>
    </r>
  </si>
  <si>
    <t xml:space="preserve">(¹) To avoid double counting, the international transport for EU aggregates is calculated by adding the international unloadings plus the international loadings for which the unloading country is not in the EU. Then the total transport is the sum of the national and international transport. Data for Sweden are not included in period 2013-2021. Data for Italy and Lithuania are not included. </t>
  </si>
  <si>
    <t>Table 2: Inland waterway transport of loaded containers by type of transport, in selected years, 2013-2023</t>
  </si>
  <si>
    <t>Table 1: Inland waterway transport of loaded containers by type of transport, in selected years, 2013-2023</t>
  </si>
  <si>
    <t>Table 3: Inland waterway transport of empty containers by type of transport, in selected years, 2013-2023</t>
  </si>
  <si>
    <t>Table 4: Inland waterway transport of empty containers by type of transport, in selected years, 2013-2023</t>
  </si>
  <si>
    <t>(¹) Break in time series in Belgium due to an improvement of the data collection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</si>
</sst>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_i"/>
    <numFmt numFmtId="165" formatCode="#,##0_i"/>
    <numFmt numFmtId="166" formatCode="\+0.0_i;\-0.0_i"/>
    <numFmt numFmtId="167" formatCode="###\ ###\ ###\ ##0"/>
    <numFmt numFmtId="168" formatCode="0.0%"/>
    <numFmt numFmtId="169" formatCode="0.0"/>
    <numFmt numFmtId="170" formatCode="#,##0.0"/>
    <numFmt numFmtId="171" formatCode="\+#,###.0_i;\-0.0_i"/>
    <numFmt numFmtId="172" formatCode="###\ ###\ ###\ ##0."/>
    <numFmt numFmtId="173" formatCode="\+0.0%;\-0.0%"/>
    <numFmt numFmtId="174" formatCode="#,##0.00_i"/>
    <numFmt numFmtId="175" formatCode="###.#"/>
  </numFmts>
  <fonts count="18" x14ac:knownFonts="1">
    <font>
      <sz val="11"/>
      <color theme="1"/>
      <name val="Calibri"/>
      <family val="2"/>
      <scheme val="minor"/>
    </font>
    <font>
      <sz val="9"/>
      <name val="Arial"/>
      <family val="2"/>
    </font>
    <font>
      <b/>
      <sz val="10"/>
      <color indexed="8"/>
      <name val="Arial"/>
      <family val="2"/>
    </font>
    <font>
      <b/>
      <sz val="10"/>
      <name val="Arial"/>
      <family val="2"/>
    </font>
    <font>
      <sz val="10"/>
      <name val="Arial"/>
      <family val="2"/>
    </font>
    <font>
      <b/>
      <sz val="12"/>
      <name val="Arial"/>
      <family val="2"/>
    </font>
    <font>
      <sz val="11"/>
      <color theme="1"/>
      <name val="Calibri"/>
      <family val="2"/>
      <scheme val="minor"/>
    </font>
    <font>
      <sz val="10"/>
      <color theme="1"/>
      <name val="Arial"/>
      <family val="2"/>
    </font>
    <font>
      <i/>
      <sz val="10"/>
      <color theme="1"/>
      <name val="Arial"/>
      <family val="2"/>
    </font>
    <font>
      <b/>
      <sz val="10"/>
      <color theme="1"/>
      <name val="Arial"/>
      <family val="2"/>
    </font>
    <font>
      <sz val="10"/>
      <color indexed="8"/>
      <name val="Arial"/>
      <family val="2"/>
    </font>
    <font>
      <b/>
      <sz val="10"/>
      <color rgb="FFFF0000"/>
      <name val="Arial"/>
      <family val="2"/>
    </font>
    <font>
      <b/>
      <sz val="10"/>
      <color indexed="14"/>
      <name val="Arial"/>
      <family val="2"/>
    </font>
    <font>
      <sz val="10"/>
      <color rgb="FF000000"/>
      <name val="Arial"/>
      <family val="2"/>
    </font>
    <font>
      <sz val="10"/>
      <color rgb="FFFF0000"/>
      <name val="Arial"/>
      <family val="2"/>
    </font>
    <font>
      <i/>
      <vertAlign val="superscript"/>
      <sz val="10"/>
      <name val="Arial"/>
      <family val="2"/>
    </font>
    <font>
      <sz val="11"/>
      <color theme="1"/>
      <name val="Arial"/>
      <family val="2"/>
    </font>
    <font>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9"/>
        <bgColor indexed="11"/>
      </patternFill>
    </fill>
    <fill>
      <patternFill patternType="solid">
        <fgColor rgb="FFFFFF00"/>
        <bgColor indexed="64"/>
      </patternFill>
    </fill>
    <fill>
      <patternFill patternType="solid">
        <fgColor indexed="10"/>
        <bgColor indexed="11"/>
      </patternFill>
    </fill>
    <fill>
      <patternFill patternType="solid">
        <fgColor rgb="FFFFC000"/>
        <bgColor indexed="64"/>
      </patternFill>
    </fill>
  </fills>
  <borders count="65">
    <border>
      <left/>
      <right/>
      <top/>
      <bottom/>
      <diagonal/>
    </border>
    <border>
      <left/>
      <right/>
      <top style="thin">
        <color rgb="FF000000"/>
      </top>
      <bottom/>
      <diagonal/>
    </border>
    <border>
      <left/>
      <right style="hair">
        <color indexed="22"/>
      </right>
      <top style="thin">
        <color rgb="FF000000"/>
      </top>
      <bottom style="hair">
        <color rgb="FFC0C0C0"/>
      </bottom>
      <diagonal/>
    </border>
    <border>
      <left style="hair">
        <color indexed="22"/>
      </left>
      <right style="hair">
        <color indexed="22"/>
      </right>
      <top style="thin">
        <color rgb="FF000000"/>
      </top>
      <bottom style="hair">
        <color rgb="FFC0C0C0"/>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bottom style="thin">
        <color rgb="FF000000"/>
      </bottom>
      <diagonal/>
    </border>
    <border>
      <left/>
      <right style="hair">
        <color rgb="FFA6A6A6"/>
      </right>
      <top/>
      <bottom style="thin">
        <color rgb="FF000000"/>
      </bottom>
      <diagonal/>
    </border>
    <border>
      <left style="hair">
        <color rgb="FFA6A6A6"/>
      </left>
      <right style="hair">
        <color indexed="22"/>
      </right>
      <top style="hair">
        <color rgb="FFC0C0C0"/>
      </top>
      <bottom/>
      <diagonal/>
    </border>
    <border>
      <left/>
      <right style="hair">
        <color indexed="22"/>
      </right>
      <top style="hair">
        <color rgb="FFC0C0C0"/>
      </top>
      <bottom/>
      <diagonal/>
    </border>
    <border>
      <left style="hair">
        <color indexed="22"/>
      </left>
      <right style="hair">
        <color indexed="22"/>
      </right>
      <top style="hair">
        <color rgb="FFC0C0C0"/>
      </top>
      <bottom/>
      <diagonal/>
    </border>
    <border>
      <left/>
      <right/>
      <top style="hair">
        <color rgb="FFC0C0C0"/>
      </top>
      <bottom/>
      <diagonal/>
    </border>
    <border>
      <left style="hair">
        <color indexed="22"/>
      </left>
      <right/>
      <top style="hair">
        <color rgb="FFC0C0C0"/>
      </top>
      <bottom/>
      <diagonal/>
    </border>
    <border>
      <left style="hair">
        <color rgb="FFA6A6A6"/>
      </left>
      <right/>
      <top style="hair">
        <color rgb="FFC0C0C0"/>
      </top>
      <bottom/>
      <diagonal/>
    </border>
    <border>
      <left/>
      <right/>
      <top style="thin">
        <color rgb="FF000000"/>
      </top>
      <bottom style="thin">
        <color rgb="FF000000"/>
      </bottom>
      <diagonal/>
    </border>
    <border>
      <left style="hair">
        <color rgb="FFA6A6A6"/>
      </left>
      <right style="hair">
        <color indexed="22"/>
      </right>
      <top style="thin">
        <color rgb="FF000000"/>
      </top>
      <bottom style="thin">
        <color rgb="FF000000"/>
      </bottom>
      <diagonal/>
    </border>
    <border>
      <left/>
      <right style="hair">
        <color indexed="22"/>
      </right>
      <top style="thin">
        <color rgb="FF000000"/>
      </top>
      <bottom style="thin">
        <color rgb="FF000000"/>
      </bottom>
      <diagonal/>
    </border>
    <border>
      <left style="hair">
        <color indexed="22"/>
      </left>
      <right/>
      <top style="thin">
        <color rgb="FF000000"/>
      </top>
      <bottom style="thin">
        <color rgb="FF000000"/>
      </bottom>
      <diagonal/>
    </border>
    <border>
      <left style="hair">
        <color rgb="FFA6A6A6"/>
      </left>
      <right/>
      <top style="thin">
        <color rgb="FF000000"/>
      </top>
      <bottom style="thin">
        <color rgb="FF000000"/>
      </bottom>
      <diagonal/>
    </border>
    <border>
      <left/>
      <right/>
      <top/>
      <bottom style="hair">
        <color indexed="22"/>
      </bottom>
      <diagonal/>
    </border>
    <border>
      <left style="hair">
        <color indexed="22"/>
      </left>
      <right/>
      <top/>
      <bottom style="hair">
        <color indexed="22"/>
      </bottom>
      <diagonal/>
    </border>
    <border>
      <left style="hair">
        <color rgb="FFA6A6A6"/>
      </left>
      <right style="hair">
        <color indexed="22"/>
      </right>
      <top/>
      <bottom style="hair">
        <color indexed="22"/>
      </bottom>
      <diagonal/>
    </border>
    <border>
      <left/>
      <right style="hair">
        <color indexed="22"/>
      </right>
      <top/>
      <bottom style="hair">
        <color indexed="22"/>
      </bottom>
      <diagonal/>
    </border>
    <border>
      <left style="hair">
        <color indexed="22"/>
      </left>
      <right style="hair">
        <color indexed="22"/>
      </right>
      <top/>
      <bottom style="hair">
        <color indexed="22"/>
      </bottom>
      <diagonal/>
    </border>
    <border>
      <left style="hair">
        <color rgb="FFA6A6A6"/>
      </left>
      <right/>
      <top/>
      <bottom style="hair">
        <color indexed="22"/>
      </bottom>
      <diagonal/>
    </border>
    <border>
      <left/>
      <right/>
      <top style="hair">
        <color indexed="22"/>
      </top>
      <bottom style="hair">
        <color indexed="22"/>
      </bottom>
      <diagonal/>
    </border>
    <border>
      <left style="hair">
        <color rgb="FFA6A6A6"/>
      </left>
      <right style="hair">
        <color indexed="22"/>
      </right>
      <top style="hair">
        <color indexed="22"/>
      </top>
      <bottom style="hair">
        <color indexed="22"/>
      </bottom>
      <diagonal/>
    </border>
    <border>
      <left/>
      <right style="hair">
        <color indexed="22"/>
      </right>
      <top style="hair">
        <color indexed="22"/>
      </top>
      <bottom style="hair">
        <color indexed="22"/>
      </bottom>
      <diagonal/>
    </border>
    <border>
      <left/>
      <right/>
      <top style="hair">
        <color indexed="22"/>
      </top>
      <bottom style="thin">
        <color indexed="64"/>
      </bottom>
      <diagonal/>
    </border>
    <border>
      <left style="hair">
        <color indexed="22"/>
      </left>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hair">
        <color rgb="FFA6A6A6"/>
      </left>
      <right/>
      <top style="hair">
        <color indexed="22"/>
      </top>
      <bottom style="thin">
        <color indexed="64"/>
      </bottom>
      <diagonal/>
    </border>
    <border>
      <left style="thin">
        <color indexed="22"/>
      </left>
      <right style="hair">
        <color indexed="22"/>
      </right>
      <top style="thin">
        <color rgb="FF000000"/>
      </top>
      <bottom style="thin">
        <color rgb="FF000000"/>
      </bottom>
      <diagonal/>
    </border>
    <border>
      <left style="thin">
        <color indexed="22"/>
      </left>
      <right style="hair">
        <color indexed="22"/>
      </right>
      <top/>
      <bottom style="hair">
        <color indexed="22"/>
      </bottom>
      <diagonal/>
    </border>
    <border>
      <left style="thin">
        <color indexed="22"/>
      </left>
      <right style="hair">
        <color indexed="22"/>
      </right>
      <top style="hair">
        <color indexed="22"/>
      </top>
      <bottom style="hair">
        <color indexed="22"/>
      </bottom>
      <diagonal/>
    </border>
    <border>
      <left style="thin">
        <color indexed="22"/>
      </left>
      <right style="hair">
        <color indexed="22"/>
      </right>
      <top style="hair">
        <color indexed="22"/>
      </top>
      <bottom/>
      <diagonal/>
    </border>
    <border>
      <left/>
      <right/>
      <top style="hair">
        <color indexed="22"/>
      </top>
      <bottom/>
      <diagonal/>
    </border>
    <border>
      <left/>
      <right/>
      <top style="hair">
        <color indexed="22"/>
      </top>
      <bottom style="thin">
        <color rgb="FF000000"/>
      </bottom>
      <diagonal/>
    </border>
    <border>
      <left style="thin">
        <color indexed="22"/>
      </left>
      <right style="hair">
        <color indexed="22"/>
      </right>
      <top style="hair">
        <color indexed="22"/>
      </top>
      <bottom style="thin">
        <color rgb="FF000000"/>
      </bottom>
      <diagonal/>
    </border>
    <border>
      <left/>
      <right/>
      <top style="thin">
        <color rgb="FF000000"/>
      </top>
      <bottom style="thin">
        <color indexed="64"/>
      </bottom>
      <diagonal/>
    </border>
    <border>
      <left/>
      <right style="thin">
        <color indexed="22"/>
      </right>
      <top style="thin">
        <color rgb="FF000000"/>
      </top>
      <bottom style="thin">
        <color indexed="64"/>
      </bottom>
      <diagonal/>
    </border>
    <border>
      <left style="thin">
        <color indexed="22"/>
      </left>
      <right style="hair">
        <color indexed="22"/>
      </right>
      <top/>
      <bottom style="thin">
        <color indexed="64"/>
      </bottom>
      <diagonal/>
    </border>
    <border>
      <left/>
      <right/>
      <top/>
      <bottom style="thin">
        <color indexed="64"/>
      </bottom>
      <diagonal/>
    </border>
    <border>
      <left style="thin">
        <color indexed="10"/>
      </left>
      <right style="thin">
        <color indexed="10"/>
      </right>
      <top style="thin">
        <color indexed="10"/>
      </top>
      <bottom style="thin">
        <color indexed="10"/>
      </bottom>
      <diagonal/>
    </border>
    <border>
      <left style="thin">
        <color indexed="9"/>
      </left>
      <right style="thin">
        <color indexed="9"/>
      </right>
      <top style="thin">
        <color indexed="9"/>
      </top>
      <bottom style="thin">
        <color indexed="9"/>
      </bottom>
      <diagonal/>
    </border>
    <border>
      <left style="hair">
        <color rgb="FFA6A6A6"/>
      </left>
      <right style="hair">
        <color indexed="22"/>
      </right>
      <top/>
      <bottom style="thin">
        <color indexed="64"/>
      </bottom>
      <diagonal/>
    </border>
    <border>
      <left style="hair">
        <color indexed="22"/>
      </left>
      <right style="hair">
        <color indexed="22"/>
      </right>
      <top style="thin">
        <color rgb="FF000000"/>
      </top>
      <bottom style="hair">
        <color indexed="22"/>
      </bottom>
      <diagonal/>
    </border>
    <border>
      <left style="hair">
        <color indexed="22"/>
      </left>
      <right style="hair">
        <color indexed="22"/>
      </right>
      <top/>
      <bottom style="thin">
        <color indexed="64"/>
      </bottom>
      <diagonal/>
    </border>
    <border>
      <left style="hair">
        <color indexed="22"/>
      </left>
      <right/>
      <top style="thin">
        <color rgb="FF000000"/>
      </top>
      <bottom style="hair">
        <color indexed="22"/>
      </bottom>
      <diagonal/>
    </border>
    <border>
      <left/>
      <right/>
      <top style="thin">
        <color rgb="FF000000"/>
      </top>
      <bottom style="hair">
        <color indexed="22"/>
      </bottom>
      <diagonal/>
    </border>
    <border>
      <left style="hair">
        <color indexed="22"/>
      </left>
      <right style="hair">
        <color rgb="FFA6A6A6"/>
      </right>
      <top style="thin">
        <color rgb="FF000000"/>
      </top>
      <bottom style="hair">
        <color indexed="22"/>
      </bottom>
      <diagonal/>
    </border>
    <border>
      <left style="hair">
        <color indexed="22"/>
      </left>
      <right style="hair">
        <color rgb="FFA6A6A6"/>
      </right>
      <top/>
      <bottom style="hair">
        <color indexed="22"/>
      </bottom>
      <diagonal/>
    </border>
    <border>
      <left style="hair">
        <color indexed="22"/>
      </left>
      <right/>
      <top/>
      <bottom style="thin">
        <color indexed="64"/>
      </bottom>
      <diagonal/>
    </border>
    <border>
      <left/>
      <right style="hair">
        <color indexed="22"/>
      </right>
      <top style="thin">
        <color rgb="FF000000"/>
      </top>
      <bottom style="hair">
        <color indexed="22"/>
      </bottom>
      <diagonal/>
    </border>
    <border>
      <left/>
      <right style="hair">
        <color indexed="22"/>
      </right>
      <top/>
      <bottom style="thin">
        <color indexed="64"/>
      </bottom>
      <diagonal/>
    </border>
    <border>
      <left style="hair">
        <color indexed="22"/>
      </left>
      <right style="hair">
        <color rgb="FFA6A6A6"/>
      </right>
      <top style="hair">
        <color indexed="22"/>
      </top>
      <bottom style="hair">
        <color indexed="22"/>
      </bottom>
      <diagonal/>
    </border>
    <border>
      <left style="hair">
        <color rgb="FFA6A6A6"/>
      </left>
      <right/>
      <top style="thin">
        <color rgb="FF000000"/>
      </top>
      <bottom style="hair">
        <color indexed="22"/>
      </bottom>
      <diagonal/>
    </border>
    <border>
      <left style="hair">
        <color rgb="FFA6A6A6"/>
      </left>
      <right/>
      <top/>
      <bottom style="thin">
        <color indexed="64"/>
      </bottom>
      <diagonal/>
    </border>
    <border>
      <left/>
      <right/>
      <top style="thin">
        <color indexed="64"/>
      </top>
      <bottom/>
      <diagonal/>
    </border>
    <border>
      <left style="hair">
        <color indexed="22"/>
      </left>
      <right style="hair">
        <color rgb="FFA6A6A6"/>
      </right>
      <top style="hair">
        <color indexed="22"/>
      </top>
      <bottom style="thin">
        <color indexed="64"/>
      </bottom>
      <diagonal/>
    </border>
    <border>
      <left/>
      <right style="hair">
        <color indexed="22"/>
      </right>
      <top style="hair">
        <color rgb="FFC0C0C0"/>
      </top>
      <bottom style="thin">
        <color rgb="FF000000"/>
      </bottom>
      <diagonal/>
    </border>
    <border>
      <left style="hair">
        <color rgb="FFA6A6A6"/>
      </left>
      <right style="hair">
        <color indexed="22"/>
      </right>
      <top/>
      <bottom style="thin">
        <color rgb="FF000000"/>
      </bottom>
      <diagonal/>
    </border>
    <border>
      <left/>
      <right style="hair">
        <color indexed="22"/>
      </right>
      <top/>
      <bottom style="thin">
        <color rgb="FF000000"/>
      </bottom>
      <diagonal/>
    </border>
    <border>
      <left style="hair">
        <color indexed="22"/>
      </left>
      <right/>
      <top style="thin">
        <color rgb="FF000000"/>
      </top>
      <bottom style="hair">
        <color rgb="FFC0C0C0"/>
      </bottom>
      <diagonal/>
    </border>
    <border>
      <left style="hair">
        <color indexed="22"/>
      </left>
      <right style="hair">
        <color indexed="22"/>
      </right>
      <top style="hair">
        <color rgb="FFC0C0C0"/>
      </top>
      <bottom style="thin">
        <color rgb="FF000000"/>
      </bottom>
      <diagonal/>
    </border>
  </borders>
  <cellStyleXfs count="4">
    <xf numFmtId="0" fontId="0" fillId="0" borderId="0"/>
    <xf numFmtId="164" fontId="1" fillId="0" borderId="0" applyFill="0" applyBorder="0" applyProtection="0">
      <alignment horizontal="right"/>
    </xf>
    <xf numFmtId="0" fontId="4" fillId="0" borderId="0"/>
    <xf numFmtId="9" fontId="6" fillId="0" borderId="0" applyFont="0" applyFill="0" applyBorder="0" applyAlignment="0" applyProtection="0"/>
  </cellStyleXfs>
  <cellXfs count="180">
    <xf numFmtId="0" fontId="0" fillId="0" borderId="0" xfId="0"/>
    <xf numFmtId="167" fontId="1" fillId="0" borderId="44" xfId="0" applyNumberFormat="1" applyFont="1" applyBorder="1" applyAlignment="1">
      <alignment horizontal="right" vertical="center"/>
    </xf>
    <xf numFmtId="0" fontId="7" fillId="0" borderId="0" xfId="0" applyFont="1" applyAlignment="1">
      <alignment horizontal="left"/>
    </xf>
    <xf numFmtId="1" fontId="2" fillId="7" borderId="44" xfId="0" applyNumberFormat="1" applyFont="1" applyFill="1" applyBorder="1" applyAlignment="1">
      <alignment horizontal="right" vertical="center"/>
    </xf>
    <xf numFmtId="0" fontId="5" fillId="0" borderId="0" xfId="0" applyFont="1" applyAlignment="1">
      <alignment horizontal="left" vertical="center"/>
    </xf>
    <xf numFmtId="0" fontId="4" fillId="0" borderId="0" xfId="0" applyFont="1" applyAlignment="1">
      <alignment horizontal="left"/>
    </xf>
    <xf numFmtId="0" fontId="7" fillId="0" borderId="0" xfId="0" applyFont="1"/>
    <xf numFmtId="0" fontId="4" fillId="0" borderId="0" xfId="2" applyAlignment="1">
      <alignment horizontal="left"/>
    </xf>
    <xf numFmtId="0" fontId="8" fillId="0" borderId="0" xfId="0" applyFont="1"/>
    <xf numFmtId="0" fontId="9" fillId="0" borderId="0" xfId="0" applyFont="1"/>
    <xf numFmtId="1" fontId="4" fillId="0" borderId="44" xfId="0" applyNumberFormat="1" applyFont="1" applyBorder="1" applyAlignment="1">
      <alignment horizontal="right" vertical="center"/>
    </xf>
    <xf numFmtId="167" fontId="4" fillId="0" borderId="44" xfId="0" applyNumberFormat="1" applyFont="1" applyBorder="1" applyAlignment="1">
      <alignment horizontal="right" vertical="center"/>
    </xf>
    <xf numFmtId="168" fontId="7" fillId="0" borderId="0" xfId="3" applyNumberFormat="1" applyFont="1"/>
    <xf numFmtId="169" fontId="7" fillId="2" borderId="0" xfId="3" applyNumberFormat="1" applyFont="1" applyFill="1"/>
    <xf numFmtId="170" fontId="7" fillId="2" borderId="0" xfId="0" applyNumberFormat="1" applyFont="1" applyFill="1"/>
    <xf numFmtId="170" fontId="7" fillId="0" borderId="0" xfId="0" applyNumberFormat="1" applyFont="1"/>
    <xf numFmtId="169" fontId="7" fillId="0" borderId="0" xfId="3" applyNumberFormat="1" applyFont="1"/>
    <xf numFmtId="1" fontId="10" fillId="5" borderId="43" xfId="0" applyNumberFormat="1" applyFont="1" applyFill="1" applyBorder="1" applyAlignment="1">
      <alignment horizontal="right" vertical="center"/>
    </xf>
    <xf numFmtId="0" fontId="9" fillId="0" borderId="0" xfId="0" applyFont="1" applyAlignment="1">
      <alignment horizontal="center"/>
    </xf>
    <xf numFmtId="172" fontId="4" fillId="0" borderId="43" xfId="0" applyNumberFormat="1" applyFont="1" applyBorder="1" applyAlignment="1">
      <alignment horizontal="right" vertical="center"/>
    </xf>
    <xf numFmtId="0" fontId="11" fillId="0" borderId="0" xfId="0" applyFont="1"/>
    <xf numFmtId="0" fontId="4" fillId="0" borderId="0" xfId="0" applyFont="1"/>
    <xf numFmtId="0" fontId="12" fillId="0" borderId="0" xfId="0" applyFont="1" applyAlignment="1">
      <alignment wrapText="1"/>
    </xf>
    <xf numFmtId="0" fontId="13" fillId="0" borderId="0" xfId="0" applyFont="1" applyAlignment="1">
      <alignment horizontal="left"/>
    </xf>
    <xf numFmtId="0" fontId="4" fillId="4" borderId="0" xfId="0" applyFont="1" applyFill="1"/>
    <xf numFmtId="9" fontId="4" fillId="4" borderId="0" xfId="3" applyFont="1" applyFill="1"/>
    <xf numFmtId="1" fontId="4" fillId="0" borderId="0" xfId="0" applyNumberFormat="1" applyFont="1"/>
    <xf numFmtId="167" fontId="4" fillId="0" borderId="0" xfId="0" applyNumberFormat="1" applyFont="1"/>
    <xf numFmtId="168" fontId="4" fillId="0" borderId="0" xfId="3" applyNumberFormat="1" applyFont="1"/>
    <xf numFmtId="1" fontId="14" fillId="6" borderId="0" xfId="0" applyNumberFormat="1" applyFont="1" applyFill="1" applyAlignment="1">
      <alignment horizontal="right"/>
    </xf>
    <xf numFmtId="168" fontId="14" fillId="6" borderId="0" xfId="3" applyNumberFormat="1" applyFont="1" applyFill="1"/>
    <xf numFmtId="9" fontId="4" fillId="0" borderId="0" xfId="3" applyFont="1"/>
    <xf numFmtId="0" fontId="14" fillId="6" borderId="0" xfId="0" applyFont="1" applyFill="1"/>
    <xf numFmtId="167" fontId="4" fillId="0" borderId="43"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2" fillId="5" borderId="43" xfId="0" applyFont="1" applyFill="1" applyBorder="1" applyAlignment="1">
      <alignment horizontal="left" vertical="center"/>
    </xf>
    <xf numFmtId="10" fontId="4" fillId="0" borderId="0" xfId="0" applyNumberFormat="1" applyFont="1"/>
    <xf numFmtId="168" fontId="4" fillId="0" borderId="0" xfId="0" applyNumberFormat="1" applyFont="1"/>
    <xf numFmtId="9" fontId="4" fillId="0" borderId="0" xfId="0" applyNumberFormat="1" applyFont="1"/>
    <xf numFmtId="0" fontId="2" fillId="2" borderId="1" xfId="0" applyFont="1" applyFill="1" applyBorder="1" applyAlignment="1">
      <alignment horizontal="left"/>
    </xf>
    <xf numFmtId="0" fontId="3" fillId="2" borderId="3" xfId="0" applyFont="1" applyFill="1" applyBorder="1" applyAlignment="1">
      <alignment horizontal="center" vertical="center"/>
    </xf>
    <xf numFmtId="0" fontId="2" fillId="2" borderId="6" xfId="0" applyFont="1" applyFill="1" applyBorder="1" applyAlignment="1">
      <alignment horizontal="left"/>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14" xfId="0" applyFont="1" applyFill="1" applyBorder="1" applyAlignment="1">
      <alignment horizontal="left" vertical="center"/>
    </xf>
    <xf numFmtId="164" fontId="3" fillId="3" borderId="14" xfId="1" applyFont="1" applyFill="1" applyBorder="1">
      <alignment horizontal="right"/>
    </xf>
    <xf numFmtId="164" fontId="3" fillId="3" borderId="17" xfId="1" applyFont="1" applyFill="1" applyBorder="1">
      <alignment horizontal="right"/>
    </xf>
    <xf numFmtId="166" fontId="3" fillId="3" borderId="18" xfId="1" applyNumberFormat="1" applyFont="1" applyFill="1" applyBorder="1">
      <alignment horizontal="right"/>
    </xf>
    <xf numFmtId="166" fontId="3" fillId="3" borderId="14" xfId="1" applyNumberFormat="1" applyFont="1" applyFill="1" applyBorder="1">
      <alignment horizontal="right"/>
    </xf>
    <xf numFmtId="166" fontId="3" fillId="3" borderId="17" xfId="1" applyNumberFormat="1" applyFont="1" applyFill="1" applyBorder="1">
      <alignment horizontal="right"/>
    </xf>
    <xf numFmtId="0" fontId="2" fillId="0" borderId="0" xfId="0" applyFont="1" applyAlignment="1">
      <alignment horizontal="left" vertical="center"/>
    </xf>
    <xf numFmtId="0" fontId="4" fillId="0" borderId="19" xfId="0" applyFont="1" applyBorder="1" applyAlignment="1">
      <alignment horizontal="left" vertical="center"/>
    </xf>
    <xf numFmtId="164" fontId="4" fillId="0" borderId="22" xfId="1" applyFont="1" applyFill="1" applyBorder="1">
      <alignment horizontal="right"/>
    </xf>
    <xf numFmtId="164" fontId="4" fillId="0" borderId="46" xfId="1" applyFont="1" applyFill="1" applyBorder="1">
      <alignment horizontal="right"/>
    </xf>
    <xf numFmtId="164" fontId="4" fillId="0" borderId="48" xfId="1" applyFont="1" applyFill="1" applyBorder="1">
      <alignment horizontal="right"/>
    </xf>
    <xf numFmtId="164" fontId="4" fillId="0" borderId="49" xfId="1" applyFont="1" applyFill="1" applyBorder="1">
      <alignment horizontal="right"/>
    </xf>
    <xf numFmtId="164" fontId="3" fillId="0" borderId="50" xfId="1" applyFont="1" applyFill="1" applyBorder="1">
      <alignment horizontal="right"/>
    </xf>
    <xf numFmtId="166" fontId="4" fillId="0" borderId="24" xfId="1" applyNumberFormat="1" applyFont="1" applyFill="1" applyBorder="1">
      <alignment horizontal="right"/>
    </xf>
    <xf numFmtId="166" fontId="4" fillId="0" borderId="19" xfId="1" applyNumberFormat="1" applyFont="1" applyFill="1" applyBorder="1">
      <alignment horizontal="right"/>
    </xf>
    <xf numFmtId="166" fontId="3" fillId="0" borderId="20" xfId="1" applyNumberFormat="1" applyFont="1" applyFill="1" applyBorder="1">
      <alignment horizontal="right"/>
    </xf>
    <xf numFmtId="0" fontId="4" fillId="0" borderId="25" xfId="0" applyFont="1" applyBorder="1" applyAlignment="1">
      <alignment horizontal="left" vertical="center"/>
    </xf>
    <xf numFmtId="164" fontId="4" fillId="0" borderId="21" xfId="1" applyFont="1" applyFill="1" applyBorder="1">
      <alignment horizontal="right"/>
    </xf>
    <xf numFmtId="164" fontId="4" fillId="0" borderId="23" xfId="1" applyFont="1" applyFill="1" applyBorder="1">
      <alignment horizontal="right"/>
    </xf>
    <xf numFmtId="164" fontId="4" fillId="0" borderId="20" xfId="1" applyFont="1" applyFill="1" applyBorder="1">
      <alignment horizontal="right"/>
    </xf>
    <xf numFmtId="164" fontId="4" fillId="0" borderId="19" xfId="1" applyFont="1" applyFill="1" applyBorder="1">
      <alignment horizontal="right"/>
    </xf>
    <xf numFmtId="164" fontId="3" fillId="0" borderId="51" xfId="1" applyFont="1" applyFill="1" applyBorder="1">
      <alignment horizontal="right"/>
    </xf>
    <xf numFmtId="171" fontId="4" fillId="0" borderId="19" xfId="1" applyNumberFormat="1" applyFont="1" applyFill="1" applyBorder="1">
      <alignment horizontal="right"/>
    </xf>
    <xf numFmtId="171" fontId="3" fillId="0" borderId="20" xfId="1" applyNumberFormat="1" applyFont="1" applyFill="1" applyBorder="1">
      <alignment horizontal="right"/>
    </xf>
    <xf numFmtId="3" fontId="15" fillId="0" borderId="0" xfId="0" applyNumberFormat="1" applyFont="1" applyAlignment="1">
      <alignment horizontal="left" vertical="center"/>
    </xf>
    <xf numFmtId="171" fontId="4" fillId="0" borderId="24" xfId="1" applyNumberFormat="1" applyFont="1" applyFill="1" applyBorder="1">
      <alignment horizontal="right"/>
    </xf>
    <xf numFmtId="0" fontId="4" fillId="0" borderId="28" xfId="0" applyFont="1" applyBorder="1" applyAlignment="1">
      <alignment horizontal="left" vertical="center"/>
    </xf>
    <xf numFmtId="164" fontId="4" fillId="0" borderId="47" xfId="1" applyFont="1" applyFill="1" applyBorder="1">
      <alignment horizontal="right"/>
    </xf>
    <xf numFmtId="164" fontId="4" fillId="0" borderId="52" xfId="1" applyFont="1" applyFill="1" applyBorder="1">
      <alignment horizontal="right"/>
    </xf>
    <xf numFmtId="164" fontId="4" fillId="0" borderId="42" xfId="1" applyFont="1" applyFill="1" applyBorder="1">
      <alignment horizontal="right"/>
    </xf>
    <xf numFmtId="166" fontId="4" fillId="0" borderId="31" xfId="1" applyNumberFormat="1" applyFont="1" applyFill="1" applyBorder="1">
      <alignment horizontal="right"/>
    </xf>
    <xf numFmtId="166" fontId="4" fillId="0" borderId="28" xfId="1" applyNumberFormat="1" applyFont="1" applyFill="1" applyBorder="1">
      <alignment horizontal="right"/>
    </xf>
    <xf numFmtId="166" fontId="3" fillId="0" borderId="29" xfId="1" applyNumberFormat="1" applyFont="1" applyFill="1" applyBorder="1">
      <alignment horizontal="right"/>
    </xf>
    <xf numFmtId="173" fontId="3" fillId="0" borderId="0" xfId="0" applyNumberFormat="1" applyFont="1" applyAlignment="1">
      <alignment horizontal="right" vertical="center"/>
    </xf>
    <xf numFmtId="3" fontId="10" fillId="0" borderId="0" xfId="0" applyNumberFormat="1" applyFont="1" applyAlignment="1">
      <alignment horizontal="right" vertical="center"/>
    </xf>
    <xf numFmtId="0" fontId="2" fillId="5" borderId="0" xfId="0" applyFont="1" applyFill="1" applyAlignment="1">
      <alignment horizontal="left" vertical="center"/>
    </xf>
    <xf numFmtId="165" fontId="3" fillId="3" borderId="14" xfId="1" applyNumberFormat="1" applyFont="1" applyFill="1" applyBorder="1">
      <alignment horizontal="right"/>
    </xf>
    <xf numFmtId="165" fontId="3" fillId="3" borderId="17" xfId="1" applyNumberFormat="1" applyFont="1" applyFill="1" applyBorder="1">
      <alignment horizontal="right"/>
    </xf>
    <xf numFmtId="165" fontId="4" fillId="0" borderId="22" xfId="1" applyNumberFormat="1" applyFont="1" applyFill="1" applyBorder="1">
      <alignment horizontal="right"/>
    </xf>
    <xf numFmtId="165" fontId="4" fillId="0" borderId="46" xfId="1" applyNumberFormat="1" applyFont="1" applyFill="1" applyBorder="1">
      <alignment horizontal="right"/>
    </xf>
    <xf numFmtId="165" fontId="4" fillId="0" borderId="48" xfId="1" applyNumberFormat="1" applyFont="1" applyFill="1" applyBorder="1">
      <alignment horizontal="right"/>
    </xf>
    <xf numFmtId="165" fontId="4" fillId="0" borderId="49" xfId="1" applyNumberFormat="1" applyFont="1" applyFill="1" applyBorder="1">
      <alignment horizontal="right"/>
    </xf>
    <xf numFmtId="165" fontId="4" fillId="0" borderId="53" xfId="1" applyNumberFormat="1" applyFont="1" applyFill="1" applyBorder="1">
      <alignment horizontal="right"/>
    </xf>
    <xf numFmtId="165" fontId="3" fillId="0" borderId="20" xfId="1" applyNumberFormat="1" applyFont="1" applyFill="1" applyBorder="1">
      <alignment horizontal="right"/>
    </xf>
    <xf numFmtId="166" fontId="4" fillId="0" borderId="56" xfId="1" applyNumberFormat="1" applyFont="1" applyFill="1" applyBorder="1">
      <alignment horizontal="right"/>
    </xf>
    <xf numFmtId="166" fontId="4" fillId="0" borderId="49" xfId="1" applyNumberFormat="1" applyFont="1" applyFill="1" applyBorder="1">
      <alignment horizontal="right"/>
    </xf>
    <xf numFmtId="165" fontId="4" fillId="0" borderId="23" xfId="1" applyNumberFormat="1" applyFont="1" applyFill="1" applyBorder="1">
      <alignment horizontal="right"/>
    </xf>
    <xf numFmtId="165" fontId="4" fillId="0" borderId="20" xfId="1" applyNumberFormat="1" applyFont="1" applyFill="1" applyBorder="1">
      <alignment horizontal="right"/>
    </xf>
    <xf numFmtId="165" fontId="4" fillId="0" borderId="19" xfId="1" applyNumberFormat="1" applyFont="1" applyFill="1" applyBorder="1">
      <alignment horizontal="right"/>
    </xf>
    <xf numFmtId="165" fontId="3" fillId="0" borderId="55" xfId="1" applyNumberFormat="1" applyFont="1" applyFill="1" applyBorder="1">
      <alignment horizontal="right"/>
    </xf>
    <xf numFmtId="0" fontId="4" fillId="0" borderId="36" xfId="0" applyFont="1" applyBorder="1" applyAlignment="1">
      <alignment horizontal="left" vertical="center"/>
    </xf>
    <xf numFmtId="0" fontId="4" fillId="0" borderId="37" xfId="0" applyFont="1" applyBorder="1" applyAlignment="1">
      <alignment horizontal="left" vertical="center"/>
    </xf>
    <xf numFmtId="165" fontId="4" fillId="0" borderId="47" xfId="1" applyNumberFormat="1" applyFont="1" applyFill="1" applyBorder="1">
      <alignment horizontal="right"/>
    </xf>
    <xf numFmtId="165" fontId="4" fillId="0" borderId="52" xfId="1" applyNumberFormat="1" applyFont="1" applyFill="1" applyBorder="1">
      <alignment horizontal="right"/>
    </xf>
    <xf numFmtId="165" fontId="4" fillId="0" borderId="42" xfId="1" applyNumberFormat="1" applyFont="1" applyFill="1" applyBorder="1">
      <alignment horizontal="right"/>
    </xf>
    <xf numFmtId="165" fontId="4" fillId="0" borderId="54" xfId="1" applyNumberFormat="1" applyFont="1" applyFill="1" applyBorder="1">
      <alignment horizontal="right"/>
    </xf>
    <xf numFmtId="165" fontId="3" fillId="0" borderId="59" xfId="1" applyNumberFormat="1" applyFont="1" applyFill="1" applyBorder="1">
      <alignment horizontal="right"/>
    </xf>
    <xf numFmtId="166" fontId="4" fillId="0" borderId="57" xfId="1" applyNumberFormat="1" applyFont="1" applyFill="1" applyBorder="1">
      <alignment horizontal="right"/>
    </xf>
    <xf numFmtId="166" fontId="4" fillId="0" borderId="42" xfId="1" applyNumberFormat="1" applyFont="1" applyFill="1" applyBorder="1">
      <alignment horizontal="right"/>
    </xf>
    <xf numFmtId="164" fontId="3" fillId="0" borderId="59" xfId="1" applyFont="1" applyFill="1" applyBorder="1">
      <alignment horizontal="right"/>
    </xf>
    <xf numFmtId="0" fontId="2" fillId="2" borderId="7" xfId="0" applyFont="1" applyFill="1" applyBorder="1"/>
    <xf numFmtId="0" fontId="3" fillId="3" borderId="14" xfId="0" applyFont="1" applyFill="1" applyBorder="1" applyAlignment="1">
      <alignment vertical="center"/>
    </xf>
    <xf numFmtId="170" fontId="3" fillId="3" borderId="15" xfId="1" applyNumberFormat="1" applyFont="1" applyFill="1" applyBorder="1">
      <alignment horizontal="right"/>
    </xf>
    <xf numFmtId="0" fontId="4" fillId="0" borderId="43" xfId="0" applyFont="1" applyBorder="1"/>
    <xf numFmtId="175" fontId="4" fillId="0" borderId="43" xfId="0" applyNumberFormat="1" applyFont="1" applyBorder="1" applyAlignment="1">
      <alignment horizontal="right" vertical="center"/>
    </xf>
    <xf numFmtId="168" fontId="4" fillId="0" borderId="0" xfId="3" applyNumberFormat="1" applyFont="1" applyFill="1" applyBorder="1"/>
    <xf numFmtId="0" fontId="13" fillId="0" borderId="0" xfId="0" applyFont="1"/>
    <xf numFmtId="0" fontId="2" fillId="2" borderId="7" xfId="0" applyFont="1" applyFill="1" applyBorder="1" applyAlignment="1">
      <alignment horizontal="center"/>
    </xf>
    <xf numFmtId="0" fontId="3" fillId="2" borderId="8"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left" vertical="center"/>
    </xf>
    <xf numFmtId="169" fontId="3" fillId="3" borderId="15" xfId="1" applyNumberFormat="1" applyFont="1" applyFill="1" applyBorder="1">
      <alignment horizontal="right"/>
    </xf>
    <xf numFmtId="174" fontId="4" fillId="0" borderId="26" xfId="1" applyNumberFormat="1" applyFont="1" applyFill="1" applyBorder="1">
      <alignment horizontal="right"/>
    </xf>
    <xf numFmtId="174" fontId="4" fillId="0" borderId="27" xfId="1" applyNumberFormat="1" applyFont="1" applyFill="1" applyBorder="1">
      <alignment horizontal="right"/>
    </xf>
    <xf numFmtId="174" fontId="4" fillId="0" borderId="21" xfId="1" applyNumberFormat="1" applyFont="1" applyFill="1" applyBorder="1">
      <alignment horizontal="right"/>
    </xf>
    <xf numFmtId="174" fontId="4" fillId="0" borderId="22" xfId="1" applyNumberFormat="1" applyFont="1" applyFill="1" applyBorder="1">
      <alignment horizontal="right"/>
    </xf>
    <xf numFmtId="164" fontId="4" fillId="0" borderId="26" xfId="1" applyFont="1" applyFill="1" applyBorder="1">
      <alignment horizontal="right"/>
    </xf>
    <xf numFmtId="164" fontId="4" fillId="0" borderId="27" xfId="1" applyFont="1" applyFill="1" applyBorder="1">
      <alignment horizontal="right"/>
    </xf>
    <xf numFmtId="0" fontId="3" fillId="2" borderId="14" xfId="0" applyFont="1" applyFill="1" applyBorder="1" applyAlignment="1">
      <alignment horizontal="center" vertical="center" wrapText="1"/>
    </xf>
    <xf numFmtId="0" fontId="3" fillId="2" borderId="32" xfId="0" applyFont="1" applyFill="1" applyBorder="1" applyAlignment="1">
      <alignment horizontal="center" vertical="center"/>
    </xf>
    <xf numFmtId="0" fontId="4" fillId="0" borderId="19" xfId="0" applyFont="1" applyBorder="1" applyAlignment="1">
      <alignment horizontal="left" vertical="center" wrapText="1"/>
    </xf>
    <xf numFmtId="165" fontId="4" fillId="0" borderId="33" xfId="1" applyNumberFormat="1" applyFont="1" applyFill="1" applyBorder="1" applyAlignment="1">
      <alignment horizontal="right" vertical="center"/>
    </xf>
    <xf numFmtId="164" fontId="4" fillId="0" borderId="19" xfId="1" applyFont="1" applyFill="1" applyBorder="1" applyAlignment="1">
      <alignment horizontal="right" vertical="center"/>
    </xf>
    <xf numFmtId="0" fontId="4" fillId="0" borderId="25" xfId="0" applyFont="1" applyBorder="1" applyAlignment="1">
      <alignment horizontal="left" vertical="center" wrapText="1"/>
    </xf>
    <xf numFmtId="165" fontId="4" fillId="0" borderId="34" xfId="1" applyNumberFormat="1" applyFont="1" applyFill="1" applyBorder="1" applyAlignment="1">
      <alignment horizontal="right" vertical="center"/>
    </xf>
    <xf numFmtId="164" fontId="4" fillId="0" borderId="25" xfId="1" applyFont="1" applyFill="1" applyBorder="1" applyAlignment="1">
      <alignment horizontal="right" vertical="center"/>
    </xf>
    <xf numFmtId="165" fontId="4" fillId="0" borderId="35" xfId="1" applyNumberFormat="1" applyFont="1" applyFill="1" applyBorder="1" applyAlignment="1">
      <alignment horizontal="right" vertical="center"/>
    </xf>
    <xf numFmtId="164" fontId="4" fillId="0" borderId="36" xfId="1" applyFont="1" applyFill="1" applyBorder="1" applyAlignment="1">
      <alignment horizontal="right" vertical="center"/>
    </xf>
    <xf numFmtId="0" fontId="4" fillId="0" borderId="37" xfId="0" applyFont="1" applyBorder="1" applyAlignment="1">
      <alignment horizontal="left" vertical="center" wrapText="1"/>
    </xf>
    <xf numFmtId="165" fontId="4" fillId="0" borderId="38" xfId="1" applyNumberFormat="1" applyFont="1" applyFill="1" applyBorder="1" applyAlignment="1">
      <alignment horizontal="right" vertical="center"/>
    </xf>
    <xf numFmtId="164" fontId="4" fillId="0" borderId="37" xfId="1" applyFont="1" applyFill="1" applyBorder="1" applyAlignment="1">
      <alignment horizontal="right" vertical="center"/>
    </xf>
    <xf numFmtId="165" fontId="4" fillId="0" borderId="41" xfId="1" applyNumberFormat="1" applyFont="1" applyFill="1" applyBorder="1" applyAlignment="1">
      <alignment horizontal="right" vertical="center"/>
    </xf>
    <xf numFmtId="164" fontId="4" fillId="0" borderId="42" xfId="1" applyFont="1" applyFill="1" applyBorder="1" applyAlignment="1">
      <alignment horizontal="right" vertical="center"/>
    </xf>
    <xf numFmtId="0" fontId="16" fillId="0" borderId="0" xfId="0" applyFont="1" applyAlignment="1">
      <alignment horizontal="left" vertical="top"/>
    </xf>
    <xf numFmtId="0" fontId="17" fillId="0" borderId="0" xfId="0" applyFont="1" applyAlignment="1">
      <alignment horizontal="left"/>
    </xf>
    <xf numFmtId="168" fontId="4" fillId="8" borderId="0" xfId="3" applyNumberFormat="1" applyFont="1" applyFill="1"/>
    <xf numFmtId="0" fontId="3" fillId="0" borderId="0" xfId="0" applyFont="1" applyAlignment="1">
      <alignment vertical="center"/>
    </xf>
    <xf numFmtId="0" fontId="4" fillId="0" borderId="6" xfId="0" applyFont="1" applyBorder="1"/>
    <xf numFmtId="0" fontId="17" fillId="0" borderId="6" xfId="0" applyFont="1" applyBorder="1"/>
    <xf numFmtId="0" fontId="17" fillId="0" borderId="6" xfId="0" applyFont="1" applyBorder="1" applyAlignment="1">
      <alignment horizontal="left"/>
    </xf>
    <xf numFmtId="0" fontId="4" fillId="0" borderId="58" xfId="0" applyFont="1" applyBorder="1"/>
    <xf numFmtId="0" fontId="10" fillId="5" borderId="43" xfId="0" applyFont="1" applyFill="1" applyBorder="1" applyAlignment="1">
      <alignment horizontal="left" vertical="center"/>
    </xf>
    <xf numFmtId="0" fontId="16" fillId="0" borderId="0" xfId="0" applyFont="1" applyAlignment="1">
      <alignment horizontal="left"/>
    </xf>
    <xf numFmtId="0" fontId="8" fillId="0" borderId="58" xfId="0" applyFont="1" applyBorder="1"/>
    <xf numFmtId="0" fontId="17" fillId="0" borderId="0" xfId="0" applyFont="1"/>
    <xf numFmtId="0" fontId="3" fillId="2" borderId="5"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165" fontId="3" fillId="3" borderId="15" xfId="1" applyNumberFormat="1" applyFont="1" applyFill="1" applyBorder="1">
      <alignment horizontal="right"/>
    </xf>
    <xf numFmtId="165" fontId="3" fillId="3" borderId="16" xfId="1" applyNumberFormat="1" applyFont="1" applyFill="1" applyBorder="1">
      <alignment horizontal="right"/>
    </xf>
    <xf numFmtId="165" fontId="4" fillId="0" borderId="21" xfId="1" applyNumberFormat="1" applyFont="1" applyFill="1" applyBorder="1">
      <alignment horizontal="right"/>
    </xf>
    <xf numFmtId="165" fontId="4" fillId="0" borderId="45" xfId="1" applyNumberFormat="1" applyFont="1" applyFill="1" applyBorder="1">
      <alignment horizontal="right"/>
    </xf>
    <xf numFmtId="164" fontId="4" fillId="0" borderId="54" xfId="1" applyFont="1" applyFill="1" applyBorder="1">
      <alignment horizontal="right"/>
    </xf>
    <xf numFmtId="164" fontId="3" fillId="3" borderId="61" xfId="1" applyFont="1" applyFill="1" applyBorder="1">
      <alignment horizontal="right"/>
    </xf>
    <xf numFmtId="164" fontId="3" fillId="3" borderId="62" xfId="1" applyFont="1" applyFill="1" applyBorder="1">
      <alignment horizontal="right"/>
    </xf>
    <xf numFmtId="164" fontId="3" fillId="3" borderId="15" xfId="1" applyFont="1" applyFill="1" applyBorder="1">
      <alignment horizontal="right"/>
    </xf>
    <xf numFmtId="164" fontId="3" fillId="3" borderId="16" xfId="1" applyFont="1" applyFill="1" applyBorder="1">
      <alignment horizontal="right"/>
    </xf>
    <xf numFmtId="164" fontId="4" fillId="0" borderId="45" xfId="1" applyFont="1" applyFill="1" applyBorder="1">
      <alignment horizontal="right"/>
    </xf>
    <xf numFmtId="164" fontId="4" fillId="0" borderId="30" xfId="1" applyFont="1" applyFill="1" applyBorder="1">
      <alignment horizontal="right"/>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Alignment="1">
      <alignment horizontal="left" vertical="top"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vertical="center" wrapText="1"/>
    </xf>
  </cellXfs>
  <cellStyles count="4">
    <cellStyle name="Normal" xfId="0" builtinId="0"/>
    <cellStyle name="Normal 2" xfId="2" xr:uid="{00000000-0005-0000-0000-000001000000}"/>
    <cellStyle name="NumberCellStyle" xfId="1" xr:uid="{00000000-0005-0000-0000-000002000000}"/>
    <cellStyle name="Percent" xfId="3"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lgn="l">
              <a:defRPr sz="1800" b="1">
                <a:latin typeface="Arial"/>
                <a:ea typeface="Arial"/>
                <a:cs typeface="Arial"/>
              </a:defRPr>
            </a:pPr>
            <a:r>
              <a:rPr lang="en-US"/>
              <a:t>Inland waterway transport of containers, EU, 2013-2023</a:t>
            </a:r>
          </a:p>
          <a:p>
            <a:pPr algn="l">
              <a:defRPr sz="1800" b="1">
                <a:latin typeface="Arial"/>
                <a:ea typeface="Arial"/>
                <a:cs typeface="Arial"/>
              </a:defRPr>
            </a:pPr>
            <a:r>
              <a:rPr lang="en-US" sz="1600" b="0"/>
              <a:t>(% share of total inland waterway freight transport, based on tonne-kilometres)</a:t>
            </a:r>
          </a:p>
        </c:rich>
      </c:tx>
      <c:layout>
        <c:manualLayout>
          <c:xMode val="edge"/>
          <c:yMode val="edge"/>
          <c:x val="5.3333333333333332E-3"/>
          <c:y val="8.8888873335280262E-3"/>
        </c:manualLayout>
      </c:layout>
      <c:overlay val="0"/>
    </c:title>
    <c:autoTitleDeleted val="0"/>
    <c:plotArea>
      <c:layout>
        <c:manualLayout>
          <c:xMode val="edge"/>
          <c:yMode val="edge"/>
          <c:x val="1.4666666666666666E-2"/>
          <c:y val="0.13133331035287657"/>
          <c:w val="0.97066666666666668"/>
          <c:h val="0.68180408017426408"/>
        </c:manualLayout>
      </c:layout>
      <c:barChart>
        <c:barDir val="col"/>
        <c:grouping val="clustered"/>
        <c:varyColors val="0"/>
        <c:ser>
          <c:idx val="0"/>
          <c:order val="0"/>
          <c:tx>
            <c:strRef>
              <c:f>Figure1!$I$43</c:f>
              <c:strCache>
                <c:ptCount val="1"/>
              </c:strCache>
            </c:strRef>
          </c:tx>
          <c:spPr>
            <a:solidFill>
              <a:srgbClr val="2644A7">
                <a:lumMod val="100000"/>
              </a:srgb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Figure1!$G$44:$G$54</c:f>
              <c:strCache>
                <c:ptCount val="11"/>
                <c:pt idx="0">
                  <c:v>2013</c:v>
                </c:pt>
                <c:pt idx="1">
                  <c:v>2014</c:v>
                </c:pt>
                <c:pt idx="2">
                  <c:v>2015</c:v>
                </c:pt>
                <c:pt idx="3">
                  <c:v>2016</c:v>
                </c:pt>
                <c:pt idx="4">
                  <c:v>2017</c:v>
                </c:pt>
                <c:pt idx="5">
                  <c:v>2018 (¹)</c:v>
                </c:pt>
                <c:pt idx="6">
                  <c:v>2019</c:v>
                </c:pt>
                <c:pt idx="7">
                  <c:v>2020</c:v>
                </c:pt>
                <c:pt idx="8">
                  <c:v>2021</c:v>
                </c:pt>
                <c:pt idx="9">
                  <c:v>2022</c:v>
                </c:pt>
                <c:pt idx="10">
                  <c:v>2023</c:v>
                </c:pt>
              </c:strCache>
            </c:strRef>
          </c:cat>
          <c:val>
            <c:numRef>
              <c:f>Figure1!$I$44:$I$54</c:f>
              <c:numCache>
                <c:formatCode>#,##0.0</c:formatCode>
                <c:ptCount val="11"/>
                <c:pt idx="0">
                  <c:v>9.1857210141849617</c:v>
                </c:pt>
                <c:pt idx="1">
                  <c:v>9.9560950028844371</c:v>
                </c:pt>
                <c:pt idx="2">
                  <c:v>9.948963838584902</c:v>
                </c:pt>
                <c:pt idx="3">
                  <c:v>10.459373624772551</c:v>
                </c:pt>
                <c:pt idx="4">
                  <c:v>10.987581229193925</c:v>
                </c:pt>
                <c:pt idx="5">
                  <c:v>10.42987021285326</c:v>
                </c:pt>
                <c:pt idx="6">
                  <c:v>10.116674254318317</c:v>
                </c:pt>
                <c:pt idx="7">
                  <c:v>10.380581907349258</c:v>
                </c:pt>
                <c:pt idx="8">
                  <c:v>10.031725652697952</c:v>
                </c:pt>
                <c:pt idx="9">
                  <c:v>9.8390000614620838</c:v>
                </c:pt>
                <c:pt idx="10">
                  <c:v>9.4709826516121343</c:v>
                </c:pt>
              </c:numCache>
            </c:numRef>
          </c:val>
          <c:extLst>
            <c:ext xmlns:c16="http://schemas.microsoft.com/office/drawing/2014/chart" uri="{C3380CC4-5D6E-409C-BE32-E72D297353CC}">
              <c16:uniqueId val="{00000000-3362-48DE-AD1E-3B4A2859AA30}"/>
            </c:ext>
          </c:extLst>
        </c:ser>
        <c:dLbls>
          <c:showLegendKey val="0"/>
          <c:showVal val="0"/>
          <c:showCatName val="0"/>
          <c:showSerName val="0"/>
          <c:showPercent val="0"/>
          <c:showBubbleSize val="0"/>
        </c:dLbls>
        <c:gapWidth val="75"/>
        <c:overlap val="-27"/>
        <c:axId val="389044600"/>
        <c:axId val="389037936"/>
      </c:barChart>
      <c:catAx>
        <c:axId val="389044600"/>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389037936"/>
        <c:crosses val="autoZero"/>
        <c:auto val="1"/>
        <c:lblAlgn val="ctr"/>
        <c:lblOffset val="100"/>
        <c:tickMarkSkip val="1"/>
        <c:noMultiLvlLbl val="0"/>
      </c:catAx>
      <c:valAx>
        <c:axId val="389037936"/>
        <c:scaling>
          <c:orientation val="minMax"/>
          <c:min val="6"/>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389044600"/>
        <c:crosses val="autoZero"/>
        <c:crossBetween val="between"/>
      </c:valAx>
    </c:plotArea>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Inland waterway transport of containers by loading status, EU, 2013-2023</a:t>
            </a:r>
          </a:p>
          <a:p>
            <a:pPr algn="l">
              <a:defRPr sz="1800" b="1">
                <a:latin typeface="Arial"/>
                <a:ea typeface="Arial"/>
                <a:cs typeface="Arial"/>
              </a:defRPr>
            </a:pPr>
            <a:r>
              <a:rPr lang="en-US" sz="1600" b="0"/>
              <a:t>(million TEU-kilometres)</a:t>
            </a:r>
          </a:p>
        </c:rich>
      </c:tx>
      <c:layout>
        <c:manualLayout>
          <c:xMode val="edge"/>
          <c:yMode val="edge"/>
          <c:x val="5.3333333333333332E-3"/>
          <c:y val="8.5855435333534007E-3"/>
        </c:manualLayout>
      </c:layout>
      <c:overlay val="0"/>
    </c:title>
    <c:autoTitleDeleted val="0"/>
    <c:plotArea>
      <c:layout>
        <c:manualLayout>
          <c:layoutTarget val="inner"/>
          <c:xMode val="edge"/>
          <c:yMode val="edge"/>
          <c:x val="6.7622903873258727E-2"/>
          <c:y val="0.1384527059081215"/>
          <c:w val="0.91771040953846617"/>
          <c:h val="0.52614593767740425"/>
        </c:manualLayout>
      </c:layout>
      <c:lineChart>
        <c:grouping val="standard"/>
        <c:varyColors val="0"/>
        <c:ser>
          <c:idx val="0"/>
          <c:order val="0"/>
          <c:tx>
            <c:strRef>
              <c:f>Figure2!$C$47</c:f>
              <c:strCache>
                <c:ptCount val="1"/>
                <c:pt idx="0">
                  <c:v>Loaded</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strRef>
              <c:f>Figure2!$B$50:$B$60</c:f>
              <c:strCache>
                <c:ptCount val="11"/>
                <c:pt idx="0">
                  <c:v>2013</c:v>
                </c:pt>
                <c:pt idx="1">
                  <c:v>2014</c:v>
                </c:pt>
                <c:pt idx="2">
                  <c:v>2015</c:v>
                </c:pt>
                <c:pt idx="3">
                  <c:v>2016</c:v>
                </c:pt>
                <c:pt idx="4">
                  <c:v>2017</c:v>
                </c:pt>
                <c:pt idx="5">
                  <c:v>2018 (¹)</c:v>
                </c:pt>
                <c:pt idx="6">
                  <c:v>2019</c:v>
                </c:pt>
                <c:pt idx="7">
                  <c:v>2020</c:v>
                </c:pt>
                <c:pt idx="8">
                  <c:v>2021</c:v>
                </c:pt>
                <c:pt idx="9">
                  <c:v>2022</c:v>
                </c:pt>
                <c:pt idx="10">
                  <c:v>2023</c:v>
                </c:pt>
              </c:strCache>
            </c:strRef>
          </c:cat>
          <c:val>
            <c:numRef>
              <c:f>Figure2!$C$50:$C$60</c:f>
              <c:numCache>
                <c:formatCode>General</c:formatCode>
                <c:ptCount val="11"/>
                <c:pt idx="0">
                  <c:v>996.76188950000005</c:v>
                </c:pt>
                <c:pt idx="1">
                  <c:v>1063.4269383999999</c:v>
                </c:pt>
                <c:pt idx="2">
                  <c:v>1014.9596054770007</c:v>
                </c:pt>
                <c:pt idx="3">
                  <c:v>1055.9698538319999</c:v>
                </c:pt>
                <c:pt idx="4">
                  <c:v>1123.4202095020003</c:v>
                </c:pt>
                <c:pt idx="5">
                  <c:v>1062.7339538859999</c:v>
                </c:pt>
                <c:pt idx="6">
                  <c:v>1064.8477022879999</c:v>
                </c:pt>
                <c:pt idx="7">
                  <c:v>1013.8612125599996</c:v>
                </c:pt>
                <c:pt idx="8">
                  <c:v>1058.2612685169995</c:v>
                </c:pt>
                <c:pt idx="9">
                  <c:v>964.92552891500009</c:v>
                </c:pt>
                <c:pt idx="10">
                  <c:v>886.4100161099999</c:v>
                </c:pt>
              </c:numCache>
            </c:numRef>
          </c:val>
          <c:smooth val="0"/>
          <c:extLst>
            <c:ext xmlns:c16="http://schemas.microsoft.com/office/drawing/2014/chart" uri="{C3380CC4-5D6E-409C-BE32-E72D297353CC}">
              <c16:uniqueId val="{00000000-31D3-4348-97D1-5469216DA561}"/>
            </c:ext>
          </c:extLst>
        </c:ser>
        <c:ser>
          <c:idx val="1"/>
          <c:order val="1"/>
          <c:tx>
            <c:strRef>
              <c:f>Figure2!$D$47</c:f>
              <c:strCache>
                <c:ptCount val="1"/>
                <c:pt idx="0">
                  <c:v>Empty</c:v>
                </c:pt>
              </c:strCache>
            </c:strRef>
          </c:tx>
          <c:spPr>
            <a:ln w="28575" cap="rnd" cmpd="sng" algn="ctr">
              <a:solidFill>
                <a:srgbClr val="B09120">
                  <a:lumMod val="100000"/>
                </a:srgbClr>
              </a:solidFill>
              <a:prstDash val="solid"/>
              <a:round/>
              <a:headEnd type="none" w="med" len="med"/>
              <a:tailEnd type="none" w="med" len="med"/>
            </a:ln>
          </c:spPr>
          <c:marker>
            <c:symbol val="diamond"/>
            <c:size val="5"/>
            <c:spPr>
              <a:solidFill>
                <a:srgbClr val="B09120"/>
              </a:solidFill>
              <a:ln w="28575">
                <a:solidFill>
                  <a:srgbClr val="B09120"/>
                </a:solidFill>
                <a:prstDash val="solid"/>
              </a:ln>
            </c:spPr>
          </c:marker>
          <c:cat>
            <c:strRef>
              <c:f>Figure2!$B$50:$B$60</c:f>
              <c:strCache>
                <c:ptCount val="11"/>
                <c:pt idx="0">
                  <c:v>2013</c:v>
                </c:pt>
                <c:pt idx="1">
                  <c:v>2014</c:v>
                </c:pt>
                <c:pt idx="2">
                  <c:v>2015</c:v>
                </c:pt>
                <c:pt idx="3">
                  <c:v>2016</c:v>
                </c:pt>
                <c:pt idx="4">
                  <c:v>2017</c:v>
                </c:pt>
                <c:pt idx="5">
                  <c:v>2018 (¹)</c:v>
                </c:pt>
                <c:pt idx="6">
                  <c:v>2019</c:v>
                </c:pt>
                <c:pt idx="7">
                  <c:v>2020</c:v>
                </c:pt>
                <c:pt idx="8">
                  <c:v>2021</c:v>
                </c:pt>
                <c:pt idx="9">
                  <c:v>2022</c:v>
                </c:pt>
                <c:pt idx="10">
                  <c:v>2023</c:v>
                </c:pt>
              </c:strCache>
            </c:strRef>
          </c:cat>
          <c:val>
            <c:numRef>
              <c:f>Figure2!$D$50:$D$60</c:f>
              <c:numCache>
                <c:formatCode>General</c:formatCode>
                <c:ptCount val="11"/>
                <c:pt idx="0">
                  <c:v>506.99465650000002</c:v>
                </c:pt>
                <c:pt idx="1">
                  <c:v>567.84033509999995</c:v>
                </c:pt>
                <c:pt idx="2">
                  <c:v>611.33122868500016</c:v>
                </c:pt>
                <c:pt idx="3">
                  <c:v>565.09229185499998</c:v>
                </c:pt>
                <c:pt idx="4">
                  <c:v>574.89029820400015</c:v>
                </c:pt>
                <c:pt idx="5">
                  <c:v>489.57290684499986</c:v>
                </c:pt>
                <c:pt idx="6">
                  <c:v>439.23829190099997</c:v>
                </c:pt>
                <c:pt idx="7">
                  <c:v>417.13925053100002</c:v>
                </c:pt>
                <c:pt idx="8">
                  <c:v>432.64652470600015</c:v>
                </c:pt>
                <c:pt idx="9">
                  <c:v>404.55187192</c:v>
                </c:pt>
                <c:pt idx="10">
                  <c:v>392.73086271500011</c:v>
                </c:pt>
              </c:numCache>
            </c:numRef>
          </c:val>
          <c:smooth val="0"/>
          <c:extLst>
            <c:ext xmlns:c16="http://schemas.microsoft.com/office/drawing/2014/chart" uri="{C3380CC4-5D6E-409C-BE32-E72D297353CC}">
              <c16:uniqueId val="{00000001-31D3-4348-97D1-5469216DA561}"/>
            </c:ext>
          </c:extLst>
        </c:ser>
        <c:dLbls>
          <c:showLegendKey val="0"/>
          <c:showVal val="0"/>
          <c:showCatName val="0"/>
          <c:showSerName val="0"/>
          <c:showPercent val="0"/>
          <c:showBubbleSize val="0"/>
        </c:dLbls>
        <c:marker val="1"/>
        <c:smooth val="0"/>
        <c:axId val="389039896"/>
        <c:axId val="389041464"/>
      </c:lineChart>
      <c:catAx>
        <c:axId val="389039896"/>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389041464"/>
        <c:crosses val="autoZero"/>
        <c:auto val="1"/>
        <c:lblAlgn val="ctr"/>
        <c:lblOffset val="100"/>
        <c:tickMarkSkip val="1"/>
        <c:noMultiLvlLbl val="0"/>
      </c:catAx>
      <c:valAx>
        <c:axId val="389041464"/>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389039896"/>
        <c:crosses val="autoZero"/>
        <c:crossBetween val="between"/>
      </c:valAx>
    </c:plotArea>
    <c:legend>
      <c:legendPos val="b"/>
      <c:layout>
        <c:manualLayout>
          <c:xMode val="edge"/>
          <c:yMode val="edge"/>
          <c:x val="0.3981238845144357"/>
          <c:y val="0.79947533540659566"/>
          <c:w val="0.2037522309711286"/>
          <c:h val="4.1373531479115079E-2"/>
        </c:manualLayout>
      </c:layout>
      <c:overlay val="0"/>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Inland waterway transport of containers by type of transport, EU, 2013-2023</a:t>
            </a:r>
          </a:p>
          <a:p>
            <a:pPr algn="l">
              <a:defRPr sz="1800" b="1">
                <a:latin typeface="Arial"/>
                <a:ea typeface="Arial"/>
                <a:cs typeface="Arial"/>
              </a:defRPr>
            </a:pPr>
            <a:r>
              <a:rPr lang="en-US" sz="1600" b="0"/>
              <a:t>(million TEU-kilometres)</a:t>
            </a:r>
          </a:p>
        </c:rich>
      </c:tx>
      <c:layout>
        <c:manualLayout>
          <c:xMode val="edge"/>
          <c:yMode val="edge"/>
          <c:x val="5.3333333333333332E-3"/>
          <c:y val="8.6982056526351027E-3"/>
        </c:manualLayout>
      </c:layout>
      <c:overlay val="0"/>
    </c:title>
    <c:autoTitleDeleted val="0"/>
    <c:plotArea>
      <c:layout>
        <c:manualLayout>
          <c:xMode val="edge"/>
          <c:yMode val="edge"/>
          <c:x val="1.4666666666666666E-2"/>
          <c:y val="0.17352920277007031"/>
          <c:w val="0.97066666666666668"/>
          <c:h val="0.59939472131925065"/>
        </c:manualLayout>
      </c:layout>
      <c:lineChart>
        <c:grouping val="standard"/>
        <c:varyColors val="0"/>
        <c:ser>
          <c:idx val="1"/>
          <c:order val="0"/>
          <c:tx>
            <c:strRef>
              <c:f>Figure3!$D$46</c:f>
              <c:strCache>
                <c:ptCount val="1"/>
                <c:pt idx="0">
                  <c:v>International</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strRef>
              <c:f>Figure3!$B$47:$B$57</c:f>
              <c:strCache>
                <c:ptCount val="11"/>
                <c:pt idx="0">
                  <c:v>2013</c:v>
                </c:pt>
                <c:pt idx="1">
                  <c:v>2014</c:v>
                </c:pt>
                <c:pt idx="2">
                  <c:v>2015</c:v>
                </c:pt>
                <c:pt idx="3">
                  <c:v>2016</c:v>
                </c:pt>
                <c:pt idx="4">
                  <c:v>2017</c:v>
                </c:pt>
                <c:pt idx="5">
                  <c:v>2018 (¹)</c:v>
                </c:pt>
                <c:pt idx="6">
                  <c:v>2019</c:v>
                </c:pt>
                <c:pt idx="7">
                  <c:v>2020</c:v>
                </c:pt>
                <c:pt idx="8">
                  <c:v>2021</c:v>
                </c:pt>
                <c:pt idx="9">
                  <c:v>2022</c:v>
                </c:pt>
                <c:pt idx="10">
                  <c:v>2023</c:v>
                </c:pt>
              </c:strCache>
            </c:strRef>
          </c:cat>
          <c:val>
            <c:numRef>
              <c:f>Figure3!$D$47:$D$57</c:f>
              <c:numCache>
                <c:formatCode>General</c:formatCode>
                <c:ptCount val="11"/>
                <c:pt idx="0">
                  <c:v>773.54141709999988</c:v>
                </c:pt>
                <c:pt idx="1">
                  <c:v>835.83188219999988</c:v>
                </c:pt>
                <c:pt idx="2">
                  <c:v>831.00829951100036</c:v>
                </c:pt>
                <c:pt idx="3">
                  <c:v>801.55377303099999</c:v>
                </c:pt>
                <c:pt idx="4">
                  <c:v>857.45016076800005</c:v>
                </c:pt>
                <c:pt idx="5">
                  <c:v>767.05485940799997</c:v>
                </c:pt>
                <c:pt idx="6">
                  <c:v>745.89697719799995</c:v>
                </c:pt>
                <c:pt idx="7">
                  <c:v>714.4490492299999</c:v>
                </c:pt>
                <c:pt idx="8">
                  <c:v>724.26667478299987</c:v>
                </c:pt>
                <c:pt idx="9">
                  <c:v>657.23868045500024</c:v>
                </c:pt>
                <c:pt idx="10">
                  <c:v>558.09376046500017</c:v>
                </c:pt>
              </c:numCache>
            </c:numRef>
          </c:val>
          <c:smooth val="0"/>
          <c:extLst>
            <c:ext xmlns:c16="http://schemas.microsoft.com/office/drawing/2014/chart" uri="{C3380CC4-5D6E-409C-BE32-E72D297353CC}">
              <c16:uniqueId val="{00000001-7B82-4C99-A5D8-589358A36856}"/>
            </c:ext>
          </c:extLst>
        </c:ser>
        <c:ser>
          <c:idx val="0"/>
          <c:order val="1"/>
          <c:tx>
            <c:strRef>
              <c:f>Figure3!$C$46</c:f>
              <c:strCache>
                <c:ptCount val="1"/>
                <c:pt idx="0">
                  <c:v>National</c:v>
                </c:pt>
              </c:strCache>
            </c:strRef>
          </c:tx>
          <c:spPr>
            <a:ln w="28575" cap="rnd" cmpd="sng" algn="ctr">
              <a:solidFill>
                <a:srgbClr val="B09120">
                  <a:lumMod val="100000"/>
                </a:srgbClr>
              </a:solidFill>
              <a:prstDash val="solid"/>
              <a:round/>
              <a:headEnd type="none" w="med" len="med"/>
              <a:tailEnd type="none" w="med" len="med"/>
            </a:ln>
          </c:spPr>
          <c:marker>
            <c:symbol val="diamond"/>
            <c:size val="5"/>
            <c:spPr>
              <a:solidFill>
                <a:srgbClr val="B09120"/>
              </a:solidFill>
              <a:ln w="28575">
                <a:solidFill>
                  <a:srgbClr val="B09120"/>
                </a:solidFill>
                <a:prstDash val="solid"/>
              </a:ln>
            </c:spPr>
          </c:marker>
          <c:cat>
            <c:strRef>
              <c:f>Figure3!$B$47:$B$57</c:f>
              <c:strCache>
                <c:ptCount val="11"/>
                <c:pt idx="0">
                  <c:v>2013</c:v>
                </c:pt>
                <c:pt idx="1">
                  <c:v>2014</c:v>
                </c:pt>
                <c:pt idx="2">
                  <c:v>2015</c:v>
                </c:pt>
                <c:pt idx="3">
                  <c:v>2016</c:v>
                </c:pt>
                <c:pt idx="4">
                  <c:v>2017</c:v>
                </c:pt>
                <c:pt idx="5">
                  <c:v>2018 (¹)</c:v>
                </c:pt>
                <c:pt idx="6">
                  <c:v>2019</c:v>
                </c:pt>
                <c:pt idx="7">
                  <c:v>2020</c:v>
                </c:pt>
                <c:pt idx="8">
                  <c:v>2021</c:v>
                </c:pt>
                <c:pt idx="9">
                  <c:v>2022</c:v>
                </c:pt>
                <c:pt idx="10">
                  <c:v>2023</c:v>
                </c:pt>
              </c:strCache>
            </c:strRef>
          </c:cat>
          <c:val>
            <c:numRef>
              <c:f>Figure3!$C$47:$C$57</c:f>
              <c:numCache>
                <c:formatCode>General</c:formatCode>
                <c:ptCount val="11"/>
                <c:pt idx="0">
                  <c:v>381.86535240000006</c:v>
                </c:pt>
                <c:pt idx="1">
                  <c:v>415.45544130000002</c:v>
                </c:pt>
                <c:pt idx="2">
                  <c:v>439.52559866199999</c:v>
                </c:pt>
                <c:pt idx="3">
                  <c:v>436.30791305999998</c:v>
                </c:pt>
                <c:pt idx="4">
                  <c:v>450.374792141</c:v>
                </c:pt>
                <c:pt idx="5">
                  <c:v>454.33416841600007</c:v>
                </c:pt>
                <c:pt idx="6">
                  <c:v>463.04125949300004</c:v>
                </c:pt>
                <c:pt idx="7">
                  <c:v>440.43771200899994</c:v>
                </c:pt>
                <c:pt idx="8">
                  <c:v>487.95776618400004</c:v>
                </c:pt>
                <c:pt idx="9">
                  <c:v>460.53604940000002</c:v>
                </c:pt>
                <c:pt idx="10">
                  <c:v>422.2082451</c:v>
                </c:pt>
              </c:numCache>
            </c:numRef>
          </c:val>
          <c:smooth val="0"/>
          <c:extLst>
            <c:ext xmlns:c16="http://schemas.microsoft.com/office/drawing/2014/chart" uri="{C3380CC4-5D6E-409C-BE32-E72D297353CC}">
              <c16:uniqueId val="{00000000-7B82-4C99-A5D8-589358A36856}"/>
            </c:ext>
          </c:extLst>
        </c:ser>
        <c:ser>
          <c:idx val="2"/>
          <c:order val="2"/>
          <c:tx>
            <c:strRef>
              <c:f>Figure3!$E$46</c:f>
              <c:strCache>
                <c:ptCount val="1"/>
                <c:pt idx="0">
                  <c:v>Transit</c:v>
                </c:pt>
              </c:strCache>
            </c:strRef>
          </c:tx>
          <c:spPr>
            <a:ln w="28575" cap="rnd" cmpd="sng" algn="ctr">
              <a:solidFill>
                <a:srgbClr val="E04040">
                  <a:lumMod val="100000"/>
                </a:srgbClr>
              </a:solidFill>
              <a:prstDash val="solid"/>
              <a:round/>
              <a:headEnd type="none" w="med" len="med"/>
              <a:tailEnd type="none" w="med" len="med"/>
            </a:ln>
          </c:spPr>
          <c:marker>
            <c:symbol val="triangle"/>
            <c:size val="5"/>
            <c:spPr>
              <a:solidFill>
                <a:srgbClr val="E04040"/>
              </a:solidFill>
              <a:ln w="28575">
                <a:solidFill>
                  <a:srgbClr val="E04040"/>
                </a:solidFill>
                <a:prstDash val="solid"/>
              </a:ln>
            </c:spPr>
          </c:marker>
          <c:cat>
            <c:strRef>
              <c:f>Figure3!$B$47:$B$57</c:f>
              <c:strCache>
                <c:ptCount val="11"/>
                <c:pt idx="0">
                  <c:v>2013</c:v>
                </c:pt>
                <c:pt idx="1">
                  <c:v>2014</c:v>
                </c:pt>
                <c:pt idx="2">
                  <c:v>2015</c:v>
                </c:pt>
                <c:pt idx="3">
                  <c:v>2016</c:v>
                </c:pt>
                <c:pt idx="4">
                  <c:v>2017</c:v>
                </c:pt>
                <c:pt idx="5">
                  <c:v>2018 (¹)</c:v>
                </c:pt>
                <c:pt idx="6">
                  <c:v>2019</c:v>
                </c:pt>
                <c:pt idx="7">
                  <c:v>2020</c:v>
                </c:pt>
                <c:pt idx="8">
                  <c:v>2021</c:v>
                </c:pt>
                <c:pt idx="9">
                  <c:v>2022</c:v>
                </c:pt>
                <c:pt idx="10">
                  <c:v>2023</c:v>
                </c:pt>
              </c:strCache>
            </c:strRef>
          </c:cat>
          <c:val>
            <c:numRef>
              <c:f>Figure3!$E$47:$E$57</c:f>
              <c:numCache>
                <c:formatCode>General</c:formatCode>
                <c:ptCount val="11"/>
                <c:pt idx="0">
                  <c:v>348.34977650000002</c:v>
                </c:pt>
                <c:pt idx="1">
                  <c:v>379.97994999999997</c:v>
                </c:pt>
                <c:pt idx="2">
                  <c:v>355.75693598900006</c:v>
                </c:pt>
                <c:pt idx="3">
                  <c:v>383.20045959600003</c:v>
                </c:pt>
                <c:pt idx="4">
                  <c:v>390.48555479699996</c:v>
                </c:pt>
                <c:pt idx="5">
                  <c:v>330.91783290699993</c:v>
                </c:pt>
                <c:pt idx="6">
                  <c:v>295.14775749799998</c:v>
                </c:pt>
                <c:pt idx="7">
                  <c:v>276.11370185200002</c:v>
                </c:pt>
                <c:pt idx="8">
                  <c:v>278.68335225599998</c:v>
                </c:pt>
                <c:pt idx="9">
                  <c:v>251.70267097999999</c:v>
                </c:pt>
                <c:pt idx="10">
                  <c:v>298.83887326000001</c:v>
                </c:pt>
              </c:numCache>
            </c:numRef>
          </c:val>
          <c:smooth val="0"/>
          <c:extLst>
            <c:ext xmlns:c16="http://schemas.microsoft.com/office/drawing/2014/chart" uri="{C3380CC4-5D6E-409C-BE32-E72D297353CC}">
              <c16:uniqueId val="{00000002-7B82-4C99-A5D8-589358A36856}"/>
            </c:ext>
          </c:extLst>
        </c:ser>
        <c:dLbls>
          <c:showLegendKey val="0"/>
          <c:showVal val="0"/>
          <c:showCatName val="0"/>
          <c:showSerName val="0"/>
          <c:showPercent val="0"/>
          <c:showBubbleSize val="0"/>
        </c:dLbls>
        <c:marker val="1"/>
        <c:smooth val="0"/>
        <c:axId val="519323088"/>
        <c:axId val="519319560"/>
      </c:lineChart>
      <c:catAx>
        <c:axId val="51932308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519319560"/>
        <c:crosses val="autoZero"/>
        <c:auto val="1"/>
        <c:lblAlgn val="ctr"/>
        <c:lblOffset val="100"/>
        <c:tickMarkSkip val="1"/>
        <c:noMultiLvlLbl val="0"/>
      </c:catAx>
      <c:valAx>
        <c:axId val="519319560"/>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519323088"/>
        <c:crosses val="autoZero"/>
        <c:crossBetween val="between"/>
      </c:valAx>
    </c:plotArea>
    <c:legend>
      <c:legendPos val="b"/>
      <c:layout>
        <c:manualLayout>
          <c:xMode val="edge"/>
          <c:yMode val="edge"/>
          <c:x val="0.31491139107611549"/>
          <c:y val="0.79684398963406755"/>
          <c:w val="0.37017711286089239"/>
          <c:h val="4.1916447570623697E-2"/>
        </c:manualLayout>
      </c:layout>
      <c:overlay val="0"/>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Inland waterway transport of containers by loading status, 2023</a:t>
            </a:r>
          </a:p>
          <a:p>
            <a:pPr algn="l">
              <a:defRPr sz="1800" b="1">
                <a:latin typeface="Arial"/>
                <a:ea typeface="Arial"/>
                <a:cs typeface="Arial"/>
              </a:defRPr>
            </a:pPr>
            <a:r>
              <a:rPr lang="en-US" sz="1600" b="0"/>
              <a:t>(%, based on TEU-kilometres)</a:t>
            </a:r>
          </a:p>
        </c:rich>
      </c:tx>
      <c:layout>
        <c:manualLayout>
          <c:xMode val="edge"/>
          <c:yMode val="edge"/>
          <c:x val="5.3333333333333332E-3"/>
          <c:y val="8.4171151100140146E-3"/>
        </c:manualLayout>
      </c:layout>
      <c:overlay val="0"/>
    </c:title>
    <c:autoTitleDeleted val="0"/>
    <c:plotArea>
      <c:layout>
        <c:manualLayout>
          <c:xMode val="edge"/>
          <c:yMode val="edge"/>
          <c:x val="1.4666666666666666E-2"/>
          <c:y val="0.12436287575045706"/>
          <c:w val="0.97066666666666668"/>
          <c:h val="0.62656607219962746"/>
        </c:manualLayout>
      </c:layout>
      <c:barChart>
        <c:barDir val="col"/>
        <c:grouping val="stacked"/>
        <c:varyColors val="0"/>
        <c:ser>
          <c:idx val="0"/>
          <c:order val="0"/>
          <c:tx>
            <c:strRef>
              <c:f>Figure4!$D$47</c:f>
              <c:strCache>
                <c:ptCount val="1"/>
                <c:pt idx="0">
                  <c:v>Empty</c:v>
                </c:pt>
              </c:strCache>
            </c:strRef>
          </c:tx>
          <c:spPr>
            <a:solidFill>
              <a:srgbClr val="2644A7">
                <a:lumMod val="100000"/>
              </a:srgbClr>
            </a:solidFill>
            <a:ln w="1270" cap="flat" cmpd="sng" algn="ctr">
              <a:solidFill>
                <a:srgbClr val="FFFFFF"/>
              </a:solidFill>
              <a:prstDash val="solid"/>
              <a:round/>
              <a:headEnd type="none" w="med" len="med"/>
              <a:tailEnd type="none" w="med" len="med"/>
            </a:ln>
          </c:spPr>
          <c:invertIfNegative val="0"/>
          <c:cat>
            <c:strRef>
              <c:f>Figure4!$C$48:$C$59</c:f>
              <c:strCache>
                <c:ptCount val="12"/>
                <c:pt idx="0">
                  <c:v>EU</c:v>
                </c:pt>
                <c:pt idx="2">
                  <c:v>Sweden</c:v>
                </c:pt>
                <c:pt idx="3">
                  <c:v>France</c:v>
                </c:pt>
                <c:pt idx="4">
                  <c:v>Germany</c:v>
                </c:pt>
                <c:pt idx="5">
                  <c:v>Romania</c:v>
                </c:pt>
                <c:pt idx="6">
                  <c:v>Belgium</c:v>
                </c:pt>
                <c:pt idx="7">
                  <c:v>Netherlands</c:v>
                </c:pt>
                <c:pt idx="8">
                  <c:v>Luxembourg</c:v>
                </c:pt>
                <c:pt idx="9">
                  <c:v>Hungary</c:v>
                </c:pt>
                <c:pt idx="10">
                  <c:v>Croatia (¹)</c:v>
                </c:pt>
                <c:pt idx="11">
                  <c:v>Austria (¹)</c:v>
                </c:pt>
              </c:strCache>
            </c:strRef>
          </c:cat>
          <c:val>
            <c:numRef>
              <c:f>Figure4!$D$48:$D$59</c:f>
              <c:numCache>
                <c:formatCode>General</c:formatCode>
                <c:ptCount val="12"/>
                <c:pt idx="0" formatCode="#,##0.0">
                  <c:v>30.70270595024348</c:v>
                </c:pt>
                <c:pt idx="2" formatCode="###.#">
                  <c:v>15.023858940745209</c:v>
                </c:pt>
                <c:pt idx="3" formatCode="###.#">
                  <c:v>24.694073596576295</c:v>
                </c:pt>
                <c:pt idx="4" formatCode="###.#">
                  <c:v>30.417936695305031</c:v>
                </c:pt>
                <c:pt idx="5" formatCode="###.#">
                  <c:v>31.351972811263245</c:v>
                </c:pt>
                <c:pt idx="6" formatCode="###.#">
                  <c:v>31.671519318240598</c:v>
                </c:pt>
                <c:pt idx="7" formatCode="###.#">
                  <c:v>31.715767756315806</c:v>
                </c:pt>
                <c:pt idx="8" formatCode="###.#">
                  <c:v>85.355534883767632</c:v>
                </c:pt>
                <c:pt idx="9" formatCode="###.#">
                  <c:v>94.834387975047164</c:v>
                </c:pt>
                <c:pt idx="10" formatCode="###.#">
                  <c:v>100</c:v>
                </c:pt>
                <c:pt idx="11" formatCode="###.#">
                  <c:v>100</c:v>
                </c:pt>
              </c:numCache>
            </c:numRef>
          </c:val>
          <c:extLst>
            <c:ext xmlns:c16="http://schemas.microsoft.com/office/drawing/2014/chart" uri="{C3380CC4-5D6E-409C-BE32-E72D297353CC}">
              <c16:uniqueId val="{00000000-B4B4-4C46-A8DA-EF00E95557F7}"/>
            </c:ext>
          </c:extLst>
        </c:ser>
        <c:ser>
          <c:idx val="1"/>
          <c:order val="1"/>
          <c:tx>
            <c:strRef>
              <c:f>Figure4!$E$47</c:f>
              <c:strCache>
                <c:ptCount val="1"/>
                <c:pt idx="0">
                  <c:v>Loaded</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cat>
            <c:strRef>
              <c:f>Figure4!$C$48:$C$59</c:f>
              <c:strCache>
                <c:ptCount val="12"/>
                <c:pt idx="0">
                  <c:v>EU</c:v>
                </c:pt>
                <c:pt idx="2">
                  <c:v>Sweden</c:v>
                </c:pt>
                <c:pt idx="3">
                  <c:v>France</c:v>
                </c:pt>
                <c:pt idx="4">
                  <c:v>Germany</c:v>
                </c:pt>
                <c:pt idx="5">
                  <c:v>Romania</c:v>
                </c:pt>
                <c:pt idx="6">
                  <c:v>Belgium</c:v>
                </c:pt>
                <c:pt idx="7">
                  <c:v>Netherlands</c:v>
                </c:pt>
                <c:pt idx="8">
                  <c:v>Luxembourg</c:v>
                </c:pt>
                <c:pt idx="9">
                  <c:v>Hungary</c:v>
                </c:pt>
                <c:pt idx="10">
                  <c:v>Croatia (¹)</c:v>
                </c:pt>
                <c:pt idx="11">
                  <c:v>Austria (¹)</c:v>
                </c:pt>
              </c:strCache>
            </c:strRef>
          </c:cat>
          <c:val>
            <c:numRef>
              <c:f>Figure4!$E$48:$E$59</c:f>
              <c:numCache>
                <c:formatCode>General</c:formatCode>
                <c:ptCount val="12"/>
                <c:pt idx="0" formatCode="#,##0.0">
                  <c:v>69.297294049756516</c:v>
                </c:pt>
                <c:pt idx="2" formatCode="###.#">
                  <c:v>84.9761410592548</c:v>
                </c:pt>
                <c:pt idx="3" formatCode="###.#">
                  <c:v>75.305926403423712</c:v>
                </c:pt>
                <c:pt idx="4" formatCode="###.#">
                  <c:v>69.582063304694969</c:v>
                </c:pt>
                <c:pt idx="5" formatCode="###.#">
                  <c:v>68.648027188736748</c:v>
                </c:pt>
                <c:pt idx="6" formatCode="###.#">
                  <c:v>68.328480681759402</c:v>
                </c:pt>
                <c:pt idx="7" formatCode="###.#">
                  <c:v>68.284232243684201</c:v>
                </c:pt>
                <c:pt idx="8" formatCode="###.#">
                  <c:v>14.644465116232377</c:v>
                </c:pt>
                <c:pt idx="9" formatCode="###.#">
                  <c:v>5.1656120249528366</c:v>
                </c:pt>
                <c:pt idx="10" formatCode="###.#">
                  <c:v>0</c:v>
                </c:pt>
                <c:pt idx="11" formatCode="###.#">
                  <c:v>0</c:v>
                </c:pt>
              </c:numCache>
            </c:numRef>
          </c:val>
          <c:extLst>
            <c:ext xmlns:c16="http://schemas.microsoft.com/office/drawing/2014/chart" uri="{C3380CC4-5D6E-409C-BE32-E72D297353CC}">
              <c16:uniqueId val="{00000001-B4B4-4C46-A8DA-EF00E95557F7}"/>
            </c:ext>
          </c:extLst>
        </c:ser>
        <c:dLbls>
          <c:showLegendKey val="0"/>
          <c:showVal val="0"/>
          <c:showCatName val="0"/>
          <c:showSerName val="0"/>
          <c:showPercent val="0"/>
          <c:showBubbleSize val="0"/>
        </c:dLbls>
        <c:gapWidth val="75"/>
        <c:overlap val="100"/>
        <c:axId val="519319952"/>
        <c:axId val="519325832"/>
      </c:barChart>
      <c:catAx>
        <c:axId val="51931995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519325832"/>
        <c:crosses val="autoZero"/>
        <c:auto val="1"/>
        <c:lblAlgn val="ctr"/>
        <c:lblOffset val="100"/>
        <c:tickMarkSkip val="1"/>
        <c:noMultiLvlLbl val="0"/>
      </c:catAx>
      <c:valAx>
        <c:axId val="519325832"/>
        <c:scaling>
          <c:orientation val="minMax"/>
          <c:max val="100"/>
        </c:scaling>
        <c:delete val="0"/>
        <c:axPos val="l"/>
        <c:majorGridlines>
          <c:spPr>
            <a:ln w="3175">
              <a:solidFill>
                <a:srgbClr val="C0C0C0"/>
              </a:solidFill>
              <a:prstDash val="sysDash"/>
            </a:ln>
          </c:spPr>
        </c:majorGridlines>
        <c:numFmt formatCode="General"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519319952"/>
        <c:crosses val="autoZero"/>
        <c:crossBetween val="between"/>
      </c:valAx>
    </c:plotArea>
    <c:legend>
      <c:legendPos val="b"/>
      <c:layout>
        <c:manualLayout>
          <c:xMode val="edge"/>
          <c:yMode val="edge"/>
          <c:x val="0.41721333333333338"/>
          <c:y val="0.77407601450262309"/>
          <c:w val="0.16557322834645669"/>
          <c:h val="4.0561878885666751E-2"/>
        </c:manualLayout>
      </c:layout>
      <c:overlay val="0"/>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Inland waterway transport of loaded containers by size of container, 2023</a:t>
            </a:r>
          </a:p>
          <a:p>
            <a:pPr algn="l">
              <a:defRPr sz="1800" b="1">
                <a:latin typeface="Arial"/>
                <a:ea typeface="Arial"/>
                <a:cs typeface="Arial"/>
              </a:defRPr>
            </a:pPr>
            <a:r>
              <a:rPr lang="en-US" sz="1600" b="0"/>
              <a:t>(%, based on TEU-kilometres)</a:t>
            </a:r>
          </a:p>
        </c:rich>
      </c:tx>
      <c:layout>
        <c:manualLayout>
          <c:xMode val="edge"/>
          <c:yMode val="edge"/>
          <c:x val="5.3333333333333332E-3"/>
          <c:y val="8.4588774503478042E-3"/>
        </c:manualLayout>
      </c:layout>
      <c:overlay val="0"/>
    </c:title>
    <c:autoTitleDeleted val="0"/>
    <c:plotArea>
      <c:layout>
        <c:manualLayout>
          <c:layoutTarget val="inner"/>
          <c:xMode val="edge"/>
          <c:yMode val="edge"/>
          <c:x val="5.7135748031496063E-2"/>
          <c:y val="0.10329310226705732"/>
          <c:w val="0.92819758530183727"/>
          <c:h val="0.47954889017415575"/>
        </c:manualLayout>
      </c:layout>
      <c:barChart>
        <c:barDir val="col"/>
        <c:grouping val="stacked"/>
        <c:varyColors val="0"/>
        <c:ser>
          <c:idx val="0"/>
          <c:order val="0"/>
          <c:tx>
            <c:strRef>
              <c:f>Figure5!$C$57</c:f>
              <c:strCache>
                <c:ptCount val="1"/>
                <c:pt idx="0">
                  <c:v>20-ft freight units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Figure5!$B$58:$B$67</c:f>
              <c:strCache>
                <c:ptCount val="10"/>
                <c:pt idx="0">
                  <c:v>EU</c:v>
                </c:pt>
                <c:pt idx="2">
                  <c:v>Hungary (¹)</c:v>
                </c:pt>
                <c:pt idx="3">
                  <c:v>Germany</c:v>
                </c:pt>
                <c:pt idx="4">
                  <c:v>Belgium (²)</c:v>
                </c:pt>
                <c:pt idx="5">
                  <c:v>Netherlands</c:v>
                </c:pt>
                <c:pt idx="6">
                  <c:v>Sweden (³)</c:v>
                </c:pt>
                <c:pt idx="7">
                  <c:v>France (²)</c:v>
                </c:pt>
                <c:pt idx="8">
                  <c:v>Romania (²)(³)</c:v>
                </c:pt>
                <c:pt idx="9">
                  <c:v>Luxembourg (²)(³)</c:v>
                </c:pt>
              </c:strCache>
            </c:strRef>
          </c:cat>
          <c:val>
            <c:numRef>
              <c:f>Figure5!$C$58:$C$67</c:f>
              <c:numCache>
                <c:formatCode>General</c:formatCode>
                <c:ptCount val="10"/>
                <c:pt idx="0" formatCode="0.0">
                  <c:v>19.887771246497675</c:v>
                </c:pt>
                <c:pt idx="2" formatCode="#,##0.00_i">
                  <c:v>0</c:v>
                </c:pt>
                <c:pt idx="3" formatCode="#,##0.00_i">
                  <c:v>15.93393664024582</c:v>
                </c:pt>
                <c:pt idx="4" formatCode="#,##0.00_i">
                  <c:v>21.02474571157116</c:v>
                </c:pt>
                <c:pt idx="5" formatCode="#,##0.00_i">
                  <c:v>22.032253743739179</c:v>
                </c:pt>
                <c:pt idx="6" formatCode="#,##0.00_i">
                  <c:v>25.664032534817196</c:v>
                </c:pt>
                <c:pt idx="7" formatCode="#,##0.00_i">
                  <c:v>25.715786455087368</c:v>
                </c:pt>
                <c:pt idx="8" formatCode="#,##0.00_i">
                  <c:v>41.548517996505581</c:v>
                </c:pt>
                <c:pt idx="9" formatCode="#,##0.00_i">
                  <c:v>80.894527274852365</c:v>
                </c:pt>
              </c:numCache>
            </c:numRef>
          </c:val>
          <c:extLst>
            <c:ext xmlns:c16="http://schemas.microsoft.com/office/drawing/2014/chart" uri="{C3380CC4-5D6E-409C-BE32-E72D297353CC}">
              <c16:uniqueId val="{00000000-637D-461D-86A1-90620DE19629}"/>
            </c:ext>
          </c:extLst>
        </c:ser>
        <c:ser>
          <c:idx val="1"/>
          <c:order val="1"/>
          <c:tx>
            <c:strRef>
              <c:f>Figure5!$D$57</c:f>
              <c:strCache>
                <c:ptCount val="1"/>
                <c:pt idx="0">
                  <c:v>Freight units &gt; 20-ft and &lt;40-ft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Figure5!$B$58:$B$67</c:f>
              <c:strCache>
                <c:ptCount val="10"/>
                <c:pt idx="0">
                  <c:v>EU</c:v>
                </c:pt>
                <c:pt idx="2">
                  <c:v>Hungary (¹)</c:v>
                </c:pt>
                <c:pt idx="3">
                  <c:v>Germany</c:v>
                </c:pt>
                <c:pt idx="4">
                  <c:v>Belgium (²)</c:v>
                </c:pt>
                <c:pt idx="5">
                  <c:v>Netherlands</c:v>
                </c:pt>
                <c:pt idx="6">
                  <c:v>Sweden (³)</c:v>
                </c:pt>
                <c:pt idx="7">
                  <c:v>France (²)</c:v>
                </c:pt>
                <c:pt idx="8">
                  <c:v>Romania (²)(³)</c:v>
                </c:pt>
                <c:pt idx="9">
                  <c:v>Luxembourg (²)(³)</c:v>
                </c:pt>
              </c:strCache>
            </c:strRef>
          </c:cat>
          <c:val>
            <c:numRef>
              <c:f>Figure5!$D$58:$D$67</c:f>
              <c:numCache>
                <c:formatCode>General</c:formatCode>
                <c:ptCount val="10"/>
                <c:pt idx="0" formatCode="0.0">
                  <c:v>2.791316721417727</c:v>
                </c:pt>
                <c:pt idx="2" formatCode="#,##0.00_i">
                  <c:v>0</c:v>
                </c:pt>
                <c:pt idx="3" formatCode="#,##0.00_i">
                  <c:v>5.1915048854613568</c:v>
                </c:pt>
                <c:pt idx="4" formatCode="#,##0.00_i">
                  <c:v>2.6036482788889028</c:v>
                </c:pt>
                <c:pt idx="5" formatCode="#,##0.00_i">
                  <c:v>0.63847104224088636</c:v>
                </c:pt>
                <c:pt idx="6" formatCode="#,##0.00_i">
                  <c:v>0</c:v>
                </c:pt>
                <c:pt idx="7" formatCode="#,##0.00_i">
                  <c:v>3.0005831598690396</c:v>
                </c:pt>
                <c:pt idx="8" formatCode="#,##0.00_i">
                  <c:v>0</c:v>
                </c:pt>
                <c:pt idx="9" formatCode="#,##0.00_i">
                  <c:v>0</c:v>
                </c:pt>
              </c:numCache>
            </c:numRef>
          </c:val>
          <c:extLst>
            <c:ext xmlns:c16="http://schemas.microsoft.com/office/drawing/2014/chart" uri="{C3380CC4-5D6E-409C-BE32-E72D297353CC}">
              <c16:uniqueId val="{00000001-637D-461D-86A1-90620DE19629}"/>
            </c:ext>
          </c:extLst>
        </c:ser>
        <c:ser>
          <c:idx val="2"/>
          <c:order val="2"/>
          <c:tx>
            <c:strRef>
              <c:f>Figure5!$E$57</c:f>
              <c:strCache>
                <c:ptCount val="1"/>
                <c:pt idx="0">
                  <c:v>40-ft freight units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Figure5!$B$58:$B$67</c:f>
              <c:strCache>
                <c:ptCount val="10"/>
                <c:pt idx="0">
                  <c:v>EU</c:v>
                </c:pt>
                <c:pt idx="2">
                  <c:v>Hungary (¹)</c:v>
                </c:pt>
                <c:pt idx="3">
                  <c:v>Germany</c:v>
                </c:pt>
                <c:pt idx="4">
                  <c:v>Belgium (²)</c:v>
                </c:pt>
                <c:pt idx="5">
                  <c:v>Netherlands</c:v>
                </c:pt>
                <c:pt idx="6">
                  <c:v>Sweden (³)</c:v>
                </c:pt>
                <c:pt idx="7">
                  <c:v>France (²)</c:v>
                </c:pt>
                <c:pt idx="8">
                  <c:v>Romania (²)(³)</c:v>
                </c:pt>
                <c:pt idx="9">
                  <c:v>Luxembourg (²)(³)</c:v>
                </c:pt>
              </c:strCache>
            </c:strRef>
          </c:cat>
          <c:val>
            <c:numRef>
              <c:f>Figure5!$E$58:$E$67</c:f>
              <c:numCache>
                <c:formatCode>General</c:formatCode>
                <c:ptCount val="10"/>
                <c:pt idx="0" formatCode="0.0">
                  <c:v>76.091214431437521</c:v>
                </c:pt>
                <c:pt idx="2" formatCode="#,##0.00_i">
                  <c:v>100</c:v>
                </c:pt>
                <c:pt idx="3" formatCode="#,##0.00_i">
                  <c:v>77.649214551698591</c:v>
                </c:pt>
                <c:pt idx="4" formatCode="#,##0.00_i">
                  <c:v>76.371606009539931</c:v>
                </c:pt>
                <c:pt idx="5" formatCode="#,##0.00_i">
                  <c:v>75.729788367896631</c:v>
                </c:pt>
                <c:pt idx="6" formatCode="#,##0.00_i">
                  <c:v>73.995146436734444</c:v>
                </c:pt>
                <c:pt idx="7" formatCode="#,##0.00_i">
                  <c:v>71.283630385043594</c:v>
                </c:pt>
                <c:pt idx="8" formatCode="#,##0.00_i">
                  <c:v>58.451482003494419</c:v>
                </c:pt>
                <c:pt idx="9" formatCode="#,##0.00_i">
                  <c:v>19.105472725147653</c:v>
                </c:pt>
              </c:numCache>
            </c:numRef>
          </c:val>
          <c:extLst>
            <c:ext xmlns:c16="http://schemas.microsoft.com/office/drawing/2014/chart" uri="{C3380CC4-5D6E-409C-BE32-E72D297353CC}">
              <c16:uniqueId val="{00000002-637D-461D-86A1-90620DE19629}"/>
            </c:ext>
          </c:extLst>
        </c:ser>
        <c:ser>
          <c:idx val="3"/>
          <c:order val="3"/>
          <c:tx>
            <c:strRef>
              <c:f>Figure5!$F$57</c:f>
              <c:strCache>
                <c:ptCount val="1"/>
                <c:pt idx="0">
                  <c:v>Freight units &gt;40-ft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Figure5!$B$58:$B$67</c:f>
              <c:strCache>
                <c:ptCount val="10"/>
                <c:pt idx="0">
                  <c:v>EU</c:v>
                </c:pt>
                <c:pt idx="2">
                  <c:v>Hungary (¹)</c:v>
                </c:pt>
                <c:pt idx="3">
                  <c:v>Germany</c:v>
                </c:pt>
                <c:pt idx="4">
                  <c:v>Belgium (²)</c:v>
                </c:pt>
                <c:pt idx="5">
                  <c:v>Netherlands</c:v>
                </c:pt>
                <c:pt idx="6">
                  <c:v>Sweden (³)</c:v>
                </c:pt>
                <c:pt idx="7">
                  <c:v>France (²)</c:v>
                </c:pt>
                <c:pt idx="8">
                  <c:v>Romania (²)(³)</c:v>
                </c:pt>
                <c:pt idx="9">
                  <c:v>Luxembourg (²)(³)</c:v>
                </c:pt>
              </c:strCache>
            </c:strRef>
          </c:cat>
          <c:val>
            <c:numRef>
              <c:f>Figure5!$F$58:$F$67</c:f>
              <c:numCache>
                <c:formatCode>General</c:formatCode>
                <c:ptCount val="10"/>
                <c:pt idx="0" formatCode="0.0">
                  <c:v>1.2296976006470726</c:v>
                </c:pt>
                <c:pt idx="2" formatCode="#,##0.00_i">
                  <c:v>0</c:v>
                </c:pt>
                <c:pt idx="3" formatCode="#,##0.00_i">
                  <c:v>1.2253439225942349</c:v>
                </c:pt>
                <c:pt idx="4" formatCode="#,##0.00_i">
                  <c:v>0</c:v>
                </c:pt>
                <c:pt idx="5" formatCode="#,##0.00_i">
                  <c:v>1.5994868461233078</c:v>
                </c:pt>
                <c:pt idx="6" formatCode="#,##0.00_i">
                  <c:v>0.3408210284483626</c:v>
                </c:pt>
                <c:pt idx="7" formatCode="#,##0.00_i">
                  <c:v>0</c:v>
                </c:pt>
                <c:pt idx="8" formatCode="#,##0.00_i">
                  <c:v>0</c:v>
                </c:pt>
                <c:pt idx="9" formatCode="#,##0.00_i">
                  <c:v>0</c:v>
                </c:pt>
              </c:numCache>
            </c:numRef>
          </c:val>
          <c:extLst>
            <c:ext xmlns:c16="http://schemas.microsoft.com/office/drawing/2014/chart" uri="{C3380CC4-5D6E-409C-BE32-E72D297353CC}">
              <c16:uniqueId val="{00000003-637D-461D-86A1-90620DE19629}"/>
            </c:ext>
          </c:extLst>
        </c:ser>
        <c:dLbls>
          <c:showLegendKey val="0"/>
          <c:showVal val="0"/>
          <c:showCatName val="0"/>
          <c:showSerName val="0"/>
          <c:showPercent val="0"/>
          <c:showBubbleSize val="0"/>
        </c:dLbls>
        <c:gapWidth val="75"/>
        <c:overlap val="100"/>
        <c:axId val="519325440"/>
        <c:axId val="519318776"/>
      </c:barChart>
      <c:catAx>
        <c:axId val="51932544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519318776"/>
        <c:crosses val="autoZero"/>
        <c:auto val="1"/>
        <c:lblAlgn val="ctr"/>
        <c:lblOffset val="100"/>
        <c:tickMarkSkip val="1"/>
        <c:noMultiLvlLbl val="0"/>
      </c:catAx>
      <c:valAx>
        <c:axId val="519318776"/>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519325440"/>
        <c:crosses val="autoZero"/>
        <c:crossBetween val="between"/>
      </c:valAx>
    </c:plotArea>
    <c:legend>
      <c:legendPos val="b"/>
      <c:layout>
        <c:manualLayout>
          <c:xMode val="edge"/>
          <c:yMode val="edge"/>
          <c:x val="7.6277060367454075E-2"/>
          <c:y val="0.76656999348139088"/>
          <c:w val="0.83944587926509184"/>
          <c:h val="3.2950270267214525E-2"/>
        </c:manualLayout>
      </c:layout>
      <c:overlay val="0"/>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Inland waterway transport of empty containers by size of container, 2023</a:t>
            </a:r>
          </a:p>
          <a:p>
            <a:pPr algn="l">
              <a:defRPr sz="1800" b="1">
                <a:latin typeface="Arial"/>
                <a:ea typeface="Arial"/>
                <a:cs typeface="Arial"/>
              </a:defRPr>
            </a:pPr>
            <a:r>
              <a:rPr lang="en-US" sz="1600" b="0"/>
              <a:t>(%, based on TEU-kilometres)</a:t>
            </a:r>
          </a:p>
        </c:rich>
      </c:tx>
      <c:layout>
        <c:manualLayout>
          <c:xMode val="edge"/>
          <c:yMode val="edge"/>
          <c:x val="5.3333333333333332E-3"/>
          <c:y val="8.7380185510885968E-3"/>
        </c:manualLayout>
      </c:layout>
      <c:overlay val="0"/>
    </c:title>
    <c:autoTitleDeleted val="0"/>
    <c:plotArea>
      <c:layout>
        <c:manualLayout>
          <c:layoutTarget val="inner"/>
          <c:xMode val="edge"/>
          <c:yMode val="edge"/>
          <c:x val="5.7135748031496063E-2"/>
          <c:y val="0.10965945192186133"/>
          <c:w val="0.92819758530183727"/>
          <c:h val="0.46022265418400854"/>
        </c:manualLayout>
      </c:layout>
      <c:barChart>
        <c:barDir val="col"/>
        <c:grouping val="stacked"/>
        <c:varyColors val="0"/>
        <c:ser>
          <c:idx val="0"/>
          <c:order val="0"/>
          <c:tx>
            <c:strRef>
              <c:f>Figure6!$C$59</c:f>
              <c:strCache>
                <c:ptCount val="1"/>
                <c:pt idx="0">
                  <c:v>20-ft freight units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Figure6!$B$60:$B$71</c:f>
              <c:strCache>
                <c:ptCount val="12"/>
                <c:pt idx="0">
                  <c:v>EU</c:v>
                </c:pt>
                <c:pt idx="2">
                  <c:v>Croatia (¹)</c:v>
                </c:pt>
                <c:pt idx="3">
                  <c:v>Sweden (²)(³)</c:v>
                </c:pt>
                <c:pt idx="4">
                  <c:v>Hungary (²)(⁴)</c:v>
                </c:pt>
                <c:pt idx="5">
                  <c:v>Germany</c:v>
                </c:pt>
                <c:pt idx="6">
                  <c:v>Belgium (⁴)</c:v>
                </c:pt>
                <c:pt idx="7">
                  <c:v>Netherlands (⁵)</c:v>
                </c:pt>
                <c:pt idx="8">
                  <c:v>France (⁴)</c:v>
                </c:pt>
                <c:pt idx="9">
                  <c:v>Romania (²)(⁴)</c:v>
                </c:pt>
                <c:pt idx="10">
                  <c:v>Luxembourg (⁴)</c:v>
                </c:pt>
                <c:pt idx="11">
                  <c:v>Austria (²)</c:v>
                </c:pt>
              </c:strCache>
            </c:strRef>
          </c:cat>
          <c:val>
            <c:numRef>
              <c:f>Figure6!$C$60:$C$71</c:f>
              <c:numCache>
                <c:formatCode>General</c:formatCode>
                <c:ptCount val="12"/>
                <c:pt idx="0" formatCode="#,##0.0">
                  <c:v>21.437452913166325</c:v>
                </c:pt>
                <c:pt idx="2" formatCode="#,##0.0_i">
                  <c:v>0</c:v>
                </c:pt>
                <c:pt idx="3" formatCode="#,##0.0_i">
                  <c:v>7.7171261734052772</c:v>
                </c:pt>
                <c:pt idx="4" formatCode="#,##0.0_i">
                  <c:v>11.012376614102791</c:v>
                </c:pt>
                <c:pt idx="5" formatCode="#,##0.0_i">
                  <c:v>16.212881062251356</c:v>
                </c:pt>
                <c:pt idx="6" formatCode="#,##0.0_i">
                  <c:v>21.893867257414009</c:v>
                </c:pt>
                <c:pt idx="7" formatCode="#,##0.0_i">
                  <c:v>24.554040731816748</c:v>
                </c:pt>
                <c:pt idx="8" formatCode="#,##0.0_i">
                  <c:v>29.958280559830399</c:v>
                </c:pt>
                <c:pt idx="9" formatCode="#,##0.0_i">
                  <c:v>43.977037573134929</c:v>
                </c:pt>
                <c:pt idx="10" formatCode="#,##0.0_i">
                  <c:v>84.880486063418687</c:v>
                </c:pt>
                <c:pt idx="11" formatCode="#,##0.0_i">
                  <c:v>2.4154034604195376</c:v>
                </c:pt>
              </c:numCache>
            </c:numRef>
          </c:val>
          <c:extLst>
            <c:ext xmlns:c16="http://schemas.microsoft.com/office/drawing/2014/chart" uri="{C3380CC4-5D6E-409C-BE32-E72D297353CC}">
              <c16:uniqueId val="{00000000-3A20-46E2-80D2-1DEEBDC05F3C}"/>
            </c:ext>
          </c:extLst>
        </c:ser>
        <c:ser>
          <c:idx val="1"/>
          <c:order val="1"/>
          <c:tx>
            <c:strRef>
              <c:f>Figure6!$D$59</c:f>
              <c:strCache>
                <c:ptCount val="1"/>
                <c:pt idx="0">
                  <c:v>Freight units &gt;20-ft and &lt;40-ft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Figure6!$B$60:$B$71</c:f>
              <c:strCache>
                <c:ptCount val="12"/>
                <c:pt idx="0">
                  <c:v>EU</c:v>
                </c:pt>
                <c:pt idx="2">
                  <c:v>Croatia (¹)</c:v>
                </c:pt>
                <c:pt idx="3">
                  <c:v>Sweden (²)(³)</c:v>
                </c:pt>
                <c:pt idx="4">
                  <c:v>Hungary (²)(⁴)</c:v>
                </c:pt>
                <c:pt idx="5">
                  <c:v>Germany</c:v>
                </c:pt>
                <c:pt idx="6">
                  <c:v>Belgium (⁴)</c:v>
                </c:pt>
                <c:pt idx="7">
                  <c:v>Netherlands (⁵)</c:v>
                </c:pt>
                <c:pt idx="8">
                  <c:v>France (⁴)</c:v>
                </c:pt>
                <c:pt idx="9">
                  <c:v>Romania (²)(⁴)</c:v>
                </c:pt>
                <c:pt idx="10">
                  <c:v>Luxembourg (⁴)</c:v>
                </c:pt>
                <c:pt idx="11">
                  <c:v>Austria (²)</c:v>
                </c:pt>
              </c:strCache>
            </c:strRef>
          </c:cat>
          <c:val>
            <c:numRef>
              <c:f>Figure6!$D$60:$D$71</c:f>
              <c:numCache>
                <c:formatCode>General</c:formatCode>
                <c:ptCount val="12"/>
                <c:pt idx="0" formatCode="#,##0.0">
                  <c:v>1.9473435248071982</c:v>
                </c:pt>
                <c:pt idx="2" formatCode="#,##0.0_i">
                  <c:v>0</c:v>
                </c:pt>
                <c:pt idx="3" formatCode="#,##0.0_i">
                  <c:v>0</c:v>
                </c:pt>
                <c:pt idx="4" formatCode="#,##0.0_i">
                  <c:v>0</c:v>
                </c:pt>
                <c:pt idx="5" formatCode="#,##0.0_i">
                  <c:v>3.5050291828438747</c:v>
                </c:pt>
                <c:pt idx="6" formatCode="#,##0.0_i">
                  <c:v>2.510523804646974</c:v>
                </c:pt>
                <c:pt idx="7" formatCode="#,##0.0_i">
                  <c:v>0.62832133410803848</c:v>
                </c:pt>
                <c:pt idx="8" formatCode="#,##0.0_i">
                  <c:v>1.6654614960415279</c:v>
                </c:pt>
                <c:pt idx="9" formatCode="#,##0.0_i">
                  <c:v>0</c:v>
                </c:pt>
                <c:pt idx="10" formatCode="#,##0.0_i">
                  <c:v>1.0747023152064359</c:v>
                </c:pt>
                <c:pt idx="11" formatCode="#,##0.0_i">
                  <c:v>0</c:v>
                </c:pt>
              </c:numCache>
            </c:numRef>
          </c:val>
          <c:extLst>
            <c:ext xmlns:c16="http://schemas.microsoft.com/office/drawing/2014/chart" uri="{C3380CC4-5D6E-409C-BE32-E72D297353CC}">
              <c16:uniqueId val="{00000001-3A20-46E2-80D2-1DEEBDC05F3C}"/>
            </c:ext>
          </c:extLst>
        </c:ser>
        <c:ser>
          <c:idx val="2"/>
          <c:order val="2"/>
          <c:tx>
            <c:strRef>
              <c:f>Figure6!$E$59</c:f>
              <c:strCache>
                <c:ptCount val="1"/>
                <c:pt idx="0">
                  <c:v>40-ft freight units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Figure6!$B$60:$B$71</c:f>
              <c:strCache>
                <c:ptCount val="12"/>
                <c:pt idx="0">
                  <c:v>EU</c:v>
                </c:pt>
                <c:pt idx="2">
                  <c:v>Croatia (¹)</c:v>
                </c:pt>
                <c:pt idx="3">
                  <c:v>Sweden (²)(³)</c:v>
                </c:pt>
                <c:pt idx="4">
                  <c:v>Hungary (²)(⁴)</c:v>
                </c:pt>
                <c:pt idx="5">
                  <c:v>Germany</c:v>
                </c:pt>
                <c:pt idx="6">
                  <c:v>Belgium (⁴)</c:v>
                </c:pt>
                <c:pt idx="7">
                  <c:v>Netherlands (⁵)</c:v>
                </c:pt>
                <c:pt idx="8">
                  <c:v>France (⁴)</c:v>
                </c:pt>
                <c:pt idx="9">
                  <c:v>Romania (²)(⁴)</c:v>
                </c:pt>
                <c:pt idx="10">
                  <c:v>Luxembourg (⁴)</c:v>
                </c:pt>
                <c:pt idx="11">
                  <c:v>Austria (²)</c:v>
                </c:pt>
              </c:strCache>
            </c:strRef>
          </c:cat>
          <c:val>
            <c:numRef>
              <c:f>Figure6!$E$60:$E$71</c:f>
              <c:numCache>
                <c:formatCode>General</c:formatCode>
                <c:ptCount val="12"/>
                <c:pt idx="0" formatCode="#,##0.0">
                  <c:v>75.527599885943687</c:v>
                </c:pt>
                <c:pt idx="2" formatCode="#,##0.0_i">
                  <c:v>100</c:v>
                </c:pt>
                <c:pt idx="3" formatCode="#,##0.0_i">
                  <c:v>91.524133343188709</c:v>
                </c:pt>
                <c:pt idx="4" formatCode="#,##0.0_i">
                  <c:v>88.987623385897209</c:v>
                </c:pt>
                <c:pt idx="5" formatCode="#,##0.0_i">
                  <c:v>79.017144536063213</c:v>
                </c:pt>
                <c:pt idx="6" formatCode="#,##0.0_i">
                  <c:v>75.595608937939019</c:v>
                </c:pt>
                <c:pt idx="7" formatCode="#,##0.0_i">
                  <c:v>73.821400287523133</c:v>
                </c:pt>
                <c:pt idx="8" formatCode="#,##0.0_i">
                  <c:v>68.376257944128071</c:v>
                </c:pt>
                <c:pt idx="9" formatCode="#,##0.0_i">
                  <c:v>56.022962426865071</c:v>
                </c:pt>
                <c:pt idx="10" formatCode="#,##0.0_i">
                  <c:v>14.044811621374885</c:v>
                </c:pt>
                <c:pt idx="11" formatCode="#,##0.0_i">
                  <c:v>3.6427231664369928</c:v>
                </c:pt>
              </c:numCache>
            </c:numRef>
          </c:val>
          <c:extLst>
            <c:ext xmlns:c16="http://schemas.microsoft.com/office/drawing/2014/chart" uri="{C3380CC4-5D6E-409C-BE32-E72D297353CC}">
              <c16:uniqueId val="{00000002-3A20-46E2-80D2-1DEEBDC05F3C}"/>
            </c:ext>
          </c:extLst>
        </c:ser>
        <c:ser>
          <c:idx val="3"/>
          <c:order val="3"/>
          <c:tx>
            <c:strRef>
              <c:f>Figure6!$F$59</c:f>
              <c:strCache>
                <c:ptCount val="1"/>
                <c:pt idx="0">
                  <c:v>Freight units &gt;40-ft</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Figure6!$B$60:$B$71</c:f>
              <c:strCache>
                <c:ptCount val="12"/>
                <c:pt idx="0">
                  <c:v>EU</c:v>
                </c:pt>
                <c:pt idx="2">
                  <c:v>Croatia (¹)</c:v>
                </c:pt>
                <c:pt idx="3">
                  <c:v>Sweden (²)(³)</c:v>
                </c:pt>
                <c:pt idx="4">
                  <c:v>Hungary (²)(⁴)</c:v>
                </c:pt>
                <c:pt idx="5">
                  <c:v>Germany</c:v>
                </c:pt>
                <c:pt idx="6">
                  <c:v>Belgium (⁴)</c:v>
                </c:pt>
                <c:pt idx="7">
                  <c:v>Netherlands (⁵)</c:v>
                </c:pt>
                <c:pt idx="8">
                  <c:v>France (⁴)</c:v>
                </c:pt>
                <c:pt idx="9">
                  <c:v>Romania (²)(⁴)</c:v>
                </c:pt>
                <c:pt idx="10">
                  <c:v>Luxembourg (⁴)</c:v>
                </c:pt>
                <c:pt idx="11">
                  <c:v>Austria (²)</c:v>
                </c:pt>
              </c:strCache>
            </c:strRef>
          </c:cat>
          <c:val>
            <c:numRef>
              <c:f>Figure6!$F$60:$F$71</c:f>
              <c:numCache>
                <c:formatCode>General</c:formatCode>
                <c:ptCount val="12"/>
                <c:pt idx="0" formatCode="#,##0.0">
                  <c:v>1.0876036760827912</c:v>
                </c:pt>
                <c:pt idx="2" formatCode="#,##0.0_i">
                  <c:v>0</c:v>
                </c:pt>
                <c:pt idx="3" formatCode="#,##0.0_i">
                  <c:v>0.75874048340601674</c:v>
                </c:pt>
                <c:pt idx="4" formatCode="#,##0.0_i">
                  <c:v>0</c:v>
                </c:pt>
                <c:pt idx="5" formatCode="#,##0.0_i">
                  <c:v>1.2649452188415513</c:v>
                </c:pt>
                <c:pt idx="6" formatCode="#,##0.0_i">
                  <c:v>0</c:v>
                </c:pt>
                <c:pt idx="7" formatCode="#,##0.0_i">
                  <c:v>0.9962376465520778</c:v>
                </c:pt>
                <c:pt idx="8" formatCode="#,##0.0_i">
                  <c:v>0</c:v>
                </c:pt>
                <c:pt idx="9" formatCode="#,##0.0_i">
                  <c:v>0</c:v>
                </c:pt>
                <c:pt idx="10" formatCode="#,##0.0_i">
                  <c:v>0</c:v>
                </c:pt>
                <c:pt idx="11" formatCode="#,##0.0_i">
                  <c:v>93.941873373143466</c:v>
                </c:pt>
              </c:numCache>
            </c:numRef>
          </c:val>
          <c:extLst>
            <c:ext xmlns:c16="http://schemas.microsoft.com/office/drawing/2014/chart" uri="{C3380CC4-5D6E-409C-BE32-E72D297353CC}">
              <c16:uniqueId val="{00000003-3A20-46E2-80D2-1DEEBDC05F3C}"/>
            </c:ext>
          </c:extLst>
        </c:ser>
        <c:dLbls>
          <c:showLegendKey val="0"/>
          <c:showVal val="0"/>
          <c:showCatName val="0"/>
          <c:showSerName val="0"/>
          <c:showPercent val="0"/>
          <c:showBubbleSize val="0"/>
        </c:dLbls>
        <c:gapWidth val="75"/>
        <c:overlap val="100"/>
        <c:axId val="519325440"/>
        <c:axId val="519318776"/>
      </c:barChart>
      <c:catAx>
        <c:axId val="51932544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519318776"/>
        <c:crosses val="autoZero"/>
        <c:auto val="1"/>
        <c:lblAlgn val="ctr"/>
        <c:lblOffset val="100"/>
        <c:tickMarkSkip val="1"/>
        <c:noMultiLvlLbl val="0"/>
      </c:catAx>
      <c:valAx>
        <c:axId val="519318776"/>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519325440"/>
        <c:crosses val="autoZero"/>
        <c:crossBetween val="between"/>
      </c:valAx>
    </c:plotArea>
    <c:legend>
      <c:legendPos val="b"/>
      <c:layout>
        <c:manualLayout>
          <c:xMode val="edge"/>
          <c:yMode val="edge"/>
          <c:x val="7.361175853018373E-2"/>
          <c:y val="0.7320829377551803"/>
          <c:w val="0.83410981627296599"/>
          <c:h val="3.3421609721160754E-2"/>
        </c:manualLayout>
      </c:layout>
      <c:overlay val="0"/>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47628</xdr:rowOff>
    </xdr:from>
    <xdr:to>
      <xdr:col>13</xdr:col>
      <xdr:colOff>142875</xdr:colOff>
      <xdr:row>36</xdr:row>
      <xdr:rowOff>123829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0.84647</cdr:y>
    </cdr:from>
    <cdr:ext cx="7995000" cy="877419"/>
    <cdr:sp macro="" textlink="">
      <cdr:nvSpPr>
        <cdr:cNvPr id="3" name="FootonotesShape">
          <a:extLst xmlns:a="http://schemas.openxmlformats.org/drawingml/2006/main">
            <a:ext uri="{FF2B5EF4-FFF2-40B4-BE49-F238E27FC236}">
              <a16:creationId xmlns:a16="http://schemas.microsoft.com/office/drawing/2014/main" id="{E7794231-0DAE-D78D-D2E8-1A437B660312}"/>
            </a:ext>
          </a:extLst>
        </cdr:cNvPr>
        <cdr:cNvSpPr txBox="1"/>
      </cdr:nvSpPr>
      <cdr:spPr>
        <a:xfrm xmlns:a="http://schemas.openxmlformats.org/drawingml/2006/main">
          <a:off x="0" y="4837582"/>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for Finland are not included in 2017 and 2018. Data for Sweden are not included in period 2013-2021. Data for Italy and Lithuania are not included. </a:t>
          </a:r>
        </a:p>
        <a:p xmlns:a="http://schemas.openxmlformats.org/drawingml/2006/main">
          <a:pPr>
            <a:spcBef>
              <a:spcPts val="300"/>
            </a:spcBef>
          </a:pPr>
          <a:r>
            <a:rPr lang="en-GB" sz="1200">
              <a:latin typeface="Arial" panose="020B0604020202020204" pitchFamily="34" charset="0"/>
            </a:rPr>
            <a:t>(¹) Break in time series in Belgium due to an improvement of the data collection system.</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iww_go_atygo and iww_go_acsize)</a:t>
          </a:r>
        </a:p>
      </cdr:txBody>
    </cdr:sp>
  </cdr:absSizeAnchor>
  <cdr:absSizeAnchor xmlns:cdr="http://schemas.openxmlformats.org/drawingml/2006/chartDrawing">
    <cdr:from>
      <cdr:x>0.83936</cdr:x>
      <cdr:y>0.9264</cdr:y>
    </cdr:from>
    <cdr:ext cx="1530099" cy="420625"/>
    <cdr:pic>
      <cdr:nvPicPr>
        <cdr:cNvPr id="6" name="LogoShape">
          <a:extLst xmlns:a="http://schemas.openxmlformats.org/drawingml/2006/main">
            <a:ext uri="{FF2B5EF4-FFF2-40B4-BE49-F238E27FC236}">
              <a16:creationId xmlns:a16="http://schemas.microsoft.com/office/drawing/2014/main" id="{8B8E7EB3-E5D4-EF28-4D7C-94D40BF387C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294376"/>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85725</xdr:colOff>
      <xdr:row>3</xdr:row>
      <xdr:rowOff>34924</xdr:rowOff>
    </xdr:from>
    <xdr:to>
      <xdr:col>16</xdr:col>
      <xdr:colOff>942975</xdr:colOff>
      <xdr:row>39</xdr:row>
      <xdr:rowOff>122547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0.88163</cdr:y>
    </cdr:from>
    <cdr:ext cx="7995000" cy="700382"/>
    <cdr:sp macro="" textlink="">
      <cdr:nvSpPr>
        <cdr:cNvPr id="3" name="FootonotesShape">
          <a:extLst xmlns:a="http://schemas.openxmlformats.org/drawingml/2006/main">
            <a:ext uri="{FF2B5EF4-FFF2-40B4-BE49-F238E27FC236}">
              <a16:creationId xmlns:a16="http://schemas.microsoft.com/office/drawing/2014/main" id="{1AE6D5EF-AAA0-8C2A-B58B-B4DEEE01FDA1}"/>
            </a:ext>
          </a:extLst>
        </cdr:cNvPr>
        <cdr:cNvSpPr txBox="1"/>
      </cdr:nvSpPr>
      <cdr:spPr>
        <a:xfrm xmlns:a="http://schemas.openxmlformats.org/drawingml/2006/main">
          <a:off x="0" y="5216540"/>
          <a:ext cx="7995000" cy="70038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for Italy and Lithuania are not included. Data for Sweden are not included in period 2013-2021.</a:t>
          </a:r>
        </a:p>
        <a:p xmlns:a="http://schemas.openxmlformats.org/drawingml/2006/main">
          <a:pPr>
            <a:spcBef>
              <a:spcPts val="300"/>
            </a:spcBef>
          </a:pPr>
          <a:r>
            <a:rPr lang="en-GB" sz="1200">
              <a:latin typeface="Arial" panose="020B0604020202020204" pitchFamily="34" charset="0"/>
            </a:rPr>
            <a:t>(¹) Break in time series in Belgium due to an improvement of the data collection system.</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iww_go_acsize)</a:t>
          </a:r>
        </a:p>
      </cdr:txBody>
    </cdr:sp>
  </cdr:absSizeAnchor>
  <cdr:absSizeAnchor xmlns:cdr="http://schemas.openxmlformats.org/drawingml/2006/chartDrawing">
    <cdr:from>
      <cdr:x>0.83936</cdr:x>
      <cdr:y>0.92891</cdr:y>
    </cdr:from>
    <cdr:ext cx="1530099" cy="420623"/>
    <cdr:pic>
      <cdr:nvPicPr>
        <cdr:cNvPr id="6" name="LogoShape">
          <a:extLst xmlns:a="http://schemas.openxmlformats.org/drawingml/2006/main">
            <a:ext uri="{FF2B5EF4-FFF2-40B4-BE49-F238E27FC236}">
              <a16:creationId xmlns:a16="http://schemas.microsoft.com/office/drawing/2014/main" id="{49883FF0-68BC-0B1A-F9A3-71611B8C867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96299"/>
          <a:ext cx="1530099" cy="420623"/>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0</xdr:col>
      <xdr:colOff>142872</xdr:colOff>
      <xdr:row>3</xdr:row>
      <xdr:rowOff>9524</xdr:rowOff>
    </xdr:from>
    <xdr:to>
      <xdr:col>16</xdr:col>
      <xdr:colOff>323847</xdr:colOff>
      <xdr:row>39</xdr:row>
      <xdr:rowOff>20509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0.88008</cdr:y>
    </cdr:from>
    <cdr:ext cx="7995000" cy="700385"/>
    <cdr:sp macro="" textlink="">
      <cdr:nvSpPr>
        <cdr:cNvPr id="2" name="FootonotesShape">
          <a:extLst xmlns:a="http://schemas.openxmlformats.org/drawingml/2006/main">
            <a:ext uri="{FF2B5EF4-FFF2-40B4-BE49-F238E27FC236}">
              <a16:creationId xmlns:a16="http://schemas.microsoft.com/office/drawing/2014/main" id="{235C4CD6-C5A0-59B0-4820-7074E1DB1E0D}"/>
            </a:ext>
          </a:extLst>
        </cdr:cNvPr>
        <cdr:cNvSpPr txBox="1"/>
      </cdr:nvSpPr>
      <cdr:spPr>
        <a:xfrm xmlns:a="http://schemas.openxmlformats.org/drawingml/2006/main">
          <a:off x="0" y="5139900"/>
          <a:ext cx="7995000" cy="70038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for Italy and Lithuania are not included. Data for Sweden are not included in period 2013-2021.</a:t>
          </a:r>
        </a:p>
        <a:p xmlns:a="http://schemas.openxmlformats.org/drawingml/2006/main">
          <a:pPr>
            <a:spcBef>
              <a:spcPts val="300"/>
            </a:spcBef>
          </a:pPr>
          <a:r>
            <a:rPr lang="en-GB" sz="1200">
              <a:latin typeface="Arial" panose="020B0604020202020204" pitchFamily="34" charset="0"/>
            </a:rPr>
            <a:t>(¹) Break in time series in Belgium due to an improvement of the data collection system.</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iww_go_acsize)</a:t>
          </a:r>
        </a:p>
      </cdr:txBody>
    </cdr:sp>
  </cdr:absSizeAnchor>
  <cdr:absSizeAnchor xmlns:cdr="http://schemas.openxmlformats.org/drawingml/2006/chartDrawing">
    <cdr:from>
      <cdr:x>0.83936</cdr:x>
      <cdr:y>0.92798</cdr:y>
    </cdr:from>
    <cdr:ext cx="1530099" cy="420624"/>
    <cdr:pic>
      <cdr:nvPicPr>
        <cdr:cNvPr id="6" name="LogoShape">
          <a:extLst xmlns:a="http://schemas.openxmlformats.org/drawingml/2006/main">
            <a:ext uri="{FF2B5EF4-FFF2-40B4-BE49-F238E27FC236}">
              <a16:creationId xmlns:a16="http://schemas.microsoft.com/office/drawing/2014/main" id="{0ACCB7CB-2E69-F9E4-009E-46111FF51E1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9661"/>
          <a:ext cx="1530099" cy="42062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123824</xdr:colOff>
      <xdr:row>2</xdr:row>
      <xdr:rowOff>95251</xdr:rowOff>
    </xdr:from>
    <xdr:to>
      <xdr:col>12</xdr:col>
      <xdr:colOff>228599</xdr:colOff>
      <xdr:row>39</xdr:row>
      <xdr:rowOff>25048</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0.85462</cdr:y>
    </cdr:from>
    <cdr:ext cx="7995000" cy="877419"/>
    <cdr:sp macro="" textlink="">
      <cdr:nvSpPr>
        <cdr:cNvPr id="2" name="FootonotesShape">
          <a:extLst xmlns:a="http://schemas.openxmlformats.org/drawingml/2006/main">
            <a:ext uri="{FF2B5EF4-FFF2-40B4-BE49-F238E27FC236}">
              <a16:creationId xmlns:a16="http://schemas.microsoft.com/office/drawing/2014/main" id="{5831C439-8418-D5D1-E47E-974BFC4CCCF1}"/>
            </a:ext>
          </a:extLst>
        </cdr:cNvPr>
        <cdr:cNvSpPr txBox="1"/>
      </cdr:nvSpPr>
      <cdr:spPr>
        <a:xfrm xmlns:a="http://schemas.openxmlformats.org/drawingml/2006/main">
          <a:off x="0" y="5157903"/>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there is no transport of containers in Bulgaria, Czechia, Poland, Slovakia and Finland. Data for Italy and Lithuania are not available.</a:t>
          </a:r>
        </a:p>
        <a:p xmlns:a="http://schemas.openxmlformats.org/drawingml/2006/main">
          <a:pPr>
            <a:spcBef>
              <a:spcPts val="300"/>
            </a:spcBef>
          </a:pPr>
          <a:r>
            <a:rPr lang="en-GB" sz="1200">
              <a:latin typeface="Arial" panose="020B0604020202020204" pitchFamily="34" charset="0"/>
            </a:rPr>
            <a:t>(¹) No transport of loaded containers.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iww_go_acsize)</a:t>
          </a:r>
        </a:p>
      </cdr:txBody>
    </cdr:sp>
  </cdr:absSizeAnchor>
  <cdr:absSizeAnchor xmlns:cdr="http://schemas.openxmlformats.org/drawingml/2006/chartDrawing">
    <cdr:from>
      <cdr:x>0.83936</cdr:x>
      <cdr:y>0.93031</cdr:y>
    </cdr:from>
    <cdr:ext cx="1530099" cy="420625"/>
    <cdr:pic>
      <cdr:nvPicPr>
        <cdr:cNvPr id="6" name="LogoShape">
          <a:extLst xmlns:a="http://schemas.openxmlformats.org/drawingml/2006/main">
            <a:ext uri="{FF2B5EF4-FFF2-40B4-BE49-F238E27FC236}">
              <a16:creationId xmlns:a16="http://schemas.microsoft.com/office/drawing/2014/main" id="{AEAAB095-101D-609E-6BC2-EE002210A80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14697"/>
          <a:ext cx="1530099"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152393</xdr:colOff>
      <xdr:row>2</xdr:row>
      <xdr:rowOff>57151</xdr:rowOff>
    </xdr:from>
    <xdr:to>
      <xdr:col>8</xdr:col>
      <xdr:colOff>1200150</xdr:colOff>
      <xdr:row>48</xdr:row>
      <xdr:rowOff>38100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0.80905</cdr:y>
    </cdr:from>
    <cdr:ext cx="7995000" cy="1408526"/>
    <cdr:sp macro="" textlink="">
      <cdr:nvSpPr>
        <cdr:cNvPr id="7" name="FootonotesShape">
          <a:extLst xmlns:a="http://schemas.openxmlformats.org/drawingml/2006/main">
            <a:ext uri="{FF2B5EF4-FFF2-40B4-BE49-F238E27FC236}">
              <a16:creationId xmlns:a16="http://schemas.microsoft.com/office/drawing/2014/main" id="{C86A8926-9F35-4BD4-A7C4-E39A2852ECBA}"/>
            </a:ext>
          </a:extLst>
        </cdr:cNvPr>
        <cdr:cNvSpPr txBox="1"/>
      </cdr:nvSpPr>
      <cdr:spPr>
        <a:xfrm xmlns:a="http://schemas.openxmlformats.org/drawingml/2006/main">
          <a:off x="0" y="6010846"/>
          <a:ext cx="7995000" cy="140852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countries are ranked based on the share of 40-ft freight units. There is no transport of containers in Bulgaria, Czechia, Poland, Slovakia and Finland. There is no transport of loaded containers in Croatia and Austria. Data for Italy and Lithuania are not available.</a:t>
          </a:r>
        </a:p>
        <a:p xmlns:a="http://schemas.openxmlformats.org/drawingml/2006/main">
          <a:pPr>
            <a:spcBef>
              <a:spcPts val="300"/>
            </a:spcBef>
          </a:pPr>
          <a:r>
            <a:rPr lang="en-GB" sz="1200">
              <a:latin typeface="Arial" panose="020B0604020202020204" pitchFamily="34" charset="0"/>
            </a:rPr>
            <a:t>(¹) Only 40-ft freight units.</a:t>
          </a:r>
        </a:p>
        <a:p xmlns:a="http://schemas.openxmlformats.org/drawingml/2006/main">
          <a:r>
            <a:rPr lang="en-GB" sz="1200">
              <a:latin typeface="Arial" panose="020B0604020202020204" pitchFamily="34" charset="0"/>
            </a:rPr>
            <a:t>(²) No freight units &gt;40-ft.</a:t>
          </a:r>
        </a:p>
        <a:p xmlns:a="http://schemas.openxmlformats.org/drawingml/2006/main">
          <a:r>
            <a:rPr lang="en-GB" sz="1200">
              <a:latin typeface="Arial" panose="020B0604020202020204" pitchFamily="34" charset="0"/>
            </a:rPr>
            <a:t>(³) No freight units &gt; 20-ft and &lt;40-ft.</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iww_go_acsize)</a:t>
          </a:r>
        </a:p>
      </cdr:txBody>
    </cdr:sp>
  </cdr:absSizeAnchor>
  <cdr:absSizeAnchor xmlns:cdr="http://schemas.openxmlformats.org/drawingml/2006/chartDrawing">
    <cdr:from>
      <cdr:x>0.83936</cdr:x>
      <cdr:y>0.92996</cdr:y>
    </cdr:from>
    <cdr:ext cx="1530099" cy="420625"/>
    <cdr:pic>
      <cdr:nvPicPr>
        <cdr:cNvPr id="9" name="LogoShape">
          <a:extLst xmlns:a="http://schemas.openxmlformats.org/drawingml/2006/main">
            <a:ext uri="{FF2B5EF4-FFF2-40B4-BE49-F238E27FC236}">
              <a16:creationId xmlns:a16="http://schemas.microsoft.com/office/drawing/2014/main" id="{3E320636-3600-50FC-BAD1-2EF5C4CEDF7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84900"/>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0</xdr:col>
      <xdr:colOff>123818</xdr:colOff>
      <xdr:row>2</xdr:row>
      <xdr:rowOff>142878</xdr:rowOff>
    </xdr:from>
    <xdr:to>
      <xdr:col>8</xdr:col>
      <xdr:colOff>1171575</xdr:colOff>
      <xdr:row>48</xdr:row>
      <xdr:rowOff>19050</xdr:rowOff>
    </xdr:to>
    <xdr:graphicFrame macro="">
      <xdr:nvGraphicFramePr>
        <xdr:cNvPr id="2" name="Chart 1">
          <a:extLst>
            <a:ext uri="{FF2B5EF4-FFF2-40B4-BE49-F238E27FC236}">
              <a16:creationId xmlns:a16="http://schemas.microsoft.com/office/drawing/2014/main" id="{5AF0098B-99A3-48D4-9EA0-521F80DBA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0.77799</cdr:y>
    </cdr:from>
    <cdr:ext cx="7995000" cy="1585562"/>
    <cdr:sp macro="" textlink="">
      <cdr:nvSpPr>
        <cdr:cNvPr id="7" name="FootonotesShape">
          <a:extLst xmlns:a="http://schemas.openxmlformats.org/drawingml/2006/main">
            <a:ext uri="{FF2B5EF4-FFF2-40B4-BE49-F238E27FC236}">
              <a16:creationId xmlns:a16="http://schemas.microsoft.com/office/drawing/2014/main" id="{65A53CC8-EF22-F04D-B74C-59B23CDACEC7}"/>
            </a:ext>
          </a:extLst>
        </cdr:cNvPr>
        <cdr:cNvSpPr txBox="1"/>
      </cdr:nvSpPr>
      <cdr:spPr>
        <a:xfrm xmlns:a="http://schemas.openxmlformats.org/drawingml/2006/main">
          <a:off x="0" y="5698528"/>
          <a:ext cx="799500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countries are ranked based on the share of 40-ft freight units. There is no transport of containers in Bulgaria, Czechia, Poland, Slovakia and Finland. Data for Italy and Lithuania are not available.</a:t>
          </a:r>
        </a:p>
        <a:p xmlns:a="http://schemas.openxmlformats.org/drawingml/2006/main">
          <a:pPr>
            <a:spcBef>
              <a:spcPts val="300"/>
            </a:spcBef>
          </a:pPr>
          <a:r>
            <a:rPr lang="en-GB" sz="1200">
              <a:latin typeface="Arial" panose="020B0604020202020204" pitchFamily="34" charset="0"/>
            </a:rPr>
            <a:t>(¹) Only 40-ft freight units.</a:t>
          </a:r>
        </a:p>
        <a:p xmlns:a="http://schemas.openxmlformats.org/drawingml/2006/main">
          <a:r>
            <a:rPr lang="en-GB" sz="1200">
              <a:latin typeface="Arial" panose="020B0604020202020204" pitchFamily="34" charset="0"/>
            </a:rPr>
            <a:t>(²) No freight units &gt; 20-ft and &lt;40-ft.</a:t>
          </a:r>
        </a:p>
        <a:p xmlns:a="http://schemas.openxmlformats.org/drawingml/2006/main">
          <a:r>
            <a:rPr lang="en-GB" sz="1200">
              <a:latin typeface="Arial" panose="020B0604020202020204" pitchFamily="34" charset="0"/>
            </a:rPr>
            <a:t>(³) Freight units &gt;40-ft.: less than 1 %.</a:t>
          </a:r>
        </a:p>
        <a:p xmlns:a="http://schemas.openxmlformats.org/drawingml/2006/main">
          <a:r>
            <a:rPr lang="en-GB" sz="1200">
              <a:latin typeface="Arial" panose="020B0604020202020204" pitchFamily="34" charset="0"/>
            </a:rPr>
            <a:t>(⁴) No freight units &gt;40-ft.</a:t>
          </a:r>
        </a:p>
        <a:p xmlns:a="http://schemas.openxmlformats.org/drawingml/2006/main">
          <a:r>
            <a:rPr lang="en-GB" sz="1200">
              <a:latin typeface="Arial" panose="020B0604020202020204" pitchFamily="34" charset="0"/>
            </a:rPr>
            <a:t>(⁵) Freight units &gt; 20-ft and &lt;40-ft.: less than 1 %.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iww_go_acsize)</a:t>
          </a:r>
        </a:p>
      </cdr:txBody>
    </cdr:sp>
  </cdr:absSizeAnchor>
  <cdr:absSizeAnchor xmlns:cdr="http://schemas.openxmlformats.org/drawingml/2006/chartDrawing">
    <cdr:from>
      <cdr:x>0.83936</cdr:x>
      <cdr:y>0.92765</cdr:y>
    </cdr:from>
    <cdr:ext cx="1530099" cy="420623"/>
    <cdr:pic>
      <cdr:nvPicPr>
        <cdr:cNvPr id="9" name="LogoShape">
          <a:extLst xmlns:a="http://schemas.openxmlformats.org/drawingml/2006/main">
            <a:ext uri="{FF2B5EF4-FFF2-40B4-BE49-F238E27FC236}">
              <a16:creationId xmlns:a16="http://schemas.microsoft.com/office/drawing/2014/main" id="{389D8D3D-31DF-8BF2-4FAC-056D42639E9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393052"/>
          <a:ext cx="1530099" cy="420623"/>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J59"/>
  <sheetViews>
    <sheetView showGridLines="0" tabSelected="1" zoomScaleNormal="100" workbookViewId="0"/>
  </sheetViews>
  <sheetFormatPr defaultColWidth="9.140625" defaultRowHeight="12.75" x14ac:dyDescent="0.2"/>
  <cols>
    <col min="1" max="1" width="9.140625" style="6"/>
    <col min="2" max="2" width="9.42578125" style="6" bestFit="1" customWidth="1"/>
    <col min="3" max="3" width="14.85546875" style="6" bestFit="1" customWidth="1"/>
    <col min="4" max="4" width="13.85546875" style="6" bestFit="1" customWidth="1"/>
    <col min="5" max="5" width="8.140625" style="6" customWidth="1"/>
    <col min="6" max="6" width="15.42578125" style="6" bestFit="1" customWidth="1"/>
    <col min="7" max="7" width="14.42578125" style="6" bestFit="1" customWidth="1"/>
    <col min="8" max="8" width="9.42578125" style="6" bestFit="1" customWidth="1"/>
    <col min="9" max="10" width="9.28515625" style="6" bestFit="1" customWidth="1"/>
    <col min="11" max="16384" width="9.140625" style="6"/>
  </cols>
  <sheetData>
    <row r="1" spans="1:1" ht="15.75" x14ac:dyDescent="0.2">
      <c r="A1" s="4" t="s">
        <v>64</v>
      </c>
    </row>
    <row r="2" spans="1:1" ht="14.25" x14ac:dyDescent="0.2">
      <c r="A2" s="143" t="s">
        <v>52</v>
      </c>
    </row>
    <row r="14" spans="1:1" ht="18" customHeight="1" x14ac:dyDescent="0.2"/>
    <row r="27" s="6" customFormat="1" ht="18" customHeight="1" x14ac:dyDescent="0.2"/>
    <row r="39" spans="1:10" x14ac:dyDescent="0.2">
      <c r="A39" s="2" t="s">
        <v>65</v>
      </c>
    </row>
    <row r="40" spans="1:10" x14ac:dyDescent="0.2">
      <c r="A40" s="7" t="s">
        <v>99</v>
      </c>
    </row>
    <row r="41" spans="1:10" x14ac:dyDescent="0.2">
      <c r="A41" s="8" t="s">
        <v>93</v>
      </c>
    </row>
    <row r="42" spans="1:10" x14ac:dyDescent="0.2">
      <c r="B42" s="9"/>
    </row>
    <row r="43" spans="1:10" x14ac:dyDescent="0.2">
      <c r="B43" s="10">
        <v>2013</v>
      </c>
      <c r="C43" s="11">
        <v>151304865660.89999</v>
      </c>
      <c r="D43" s="11">
        <v>13909547334.900003</v>
      </c>
      <c r="H43" s="6" t="s">
        <v>38</v>
      </c>
    </row>
    <row r="44" spans="1:10" x14ac:dyDescent="0.2">
      <c r="B44" s="10">
        <v>2014</v>
      </c>
      <c r="C44" s="11">
        <v>149431146122.10001</v>
      </c>
      <c r="D44" s="11">
        <v>14891005554.100002</v>
      </c>
      <c r="E44" s="12">
        <f>D44/D43-1</f>
        <v>7.0560040206157693E-2</v>
      </c>
      <c r="G44" s="10">
        <v>2013</v>
      </c>
      <c r="H44" s="13">
        <f>D43/(C43+C56)</f>
        <v>9.1857210141849624E-2</v>
      </c>
      <c r="I44" s="14">
        <f>H44*100</f>
        <v>9.1857210141849617</v>
      </c>
    </row>
    <row r="45" spans="1:10" x14ac:dyDescent="0.2">
      <c r="B45" s="10">
        <v>2015</v>
      </c>
      <c r="C45" s="11">
        <v>145505382346.58301</v>
      </c>
      <c r="D45" s="11">
        <v>14488971889.134008</v>
      </c>
      <c r="E45" s="12">
        <f t="shared" ref="E45:E53" si="0">D45/D44-1</f>
        <v>-2.6998422873819927E-2</v>
      </c>
      <c r="G45" s="10">
        <v>2014</v>
      </c>
      <c r="H45" s="13">
        <f>D44/(C44+C57)</f>
        <v>9.9560950028844367E-2</v>
      </c>
      <c r="I45" s="14">
        <f t="shared" ref="I45:I54" si="1">H45*100</f>
        <v>9.9560950028844371</v>
      </c>
      <c r="J45" s="15">
        <f t="shared" ref="J45:J49" si="2">I45-I44</f>
        <v>0.77037398869947538</v>
      </c>
    </row>
    <row r="46" spans="1:10" x14ac:dyDescent="0.2">
      <c r="B46" s="10">
        <v>2016</v>
      </c>
      <c r="C46" s="11">
        <v>145287747136.01199</v>
      </c>
      <c r="D46" s="11">
        <v>15206917118.171997</v>
      </c>
      <c r="E46" s="12">
        <f t="shared" si="0"/>
        <v>4.9551150663520227E-2</v>
      </c>
      <c r="G46" s="10">
        <v>2015</v>
      </c>
      <c r="H46" s="13">
        <f>D45/(C45+C58)</f>
        <v>9.9489638385849011E-2</v>
      </c>
      <c r="I46" s="14">
        <f t="shared" si="1"/>
        <v>9.948963838584902</v>
      </c>
      <c r="J46" s="15">
        <f t="shared" si="2"/>
        <v>-7.1311642995350866E-3</v>
      </c>
    </row>
    <row r="47" spans="1:10" x14ac:dyDescent="0.2">
      <c r="B47" s="10">
        <v>2017</v>
      </c>
      <c r="C47" s="11">
        <v>145985804199.099</v>
      </c>
      <c r="D47" s="11">
        <v>16040308819.467999</v>
      </c>
      <c r="E47" s="12">
        <f t="shared" si="0"/>
        <v>5.4803461794377339E-2</v>
      </c>
      <c r="G47" s="10">
        <v>2016</v>
      </c>
      <c r="H47" s="13">
        <f>D46/(C46+C59)</f>
        <v>0.10459373624772551</v>
      </c>
      <c r="I47" s="14">
        <f t="shared" si="1"/>
        <v>10.459373624772551</v>
      </c>
      <c r="J47" s="15">
        <f t="shared" si="2"/>
        <v>0.51040978618764932</v>
      </c>
    </row>
    <row r="48" spans="1:10" x14ac:dyDescent="0.2">
      <c r="B48" s="10">
        <v>2018</v>
      </c>
      <c r="C48" s="11">
        <v>130051107577.726</v>
      </c>
      <c r="D48" s="11">
        <v>13564161730.734991</v>
      </c>
      <c r="E48" s="12">
        <f t="shared" si="0"/>
        <v>-0.15437028779194872</v>
      </c>
      <c r="G48" s="10">
        <v>2017</v>
      </c>
      <c r="H48" s="16">
        <f t="shared" ref="H48:H54" si="3">D47/(C47)</f>
        <v>0.10987581229193925</v>
      </c>
      <c r="I48" s="15">
        <f t="shared" ref="I48" si="4">H48*100</f>
        <v>10.987581229193925</v>
      </c>
      <c r="J48" s="15">
        <f t="shared" ref="J48" si="5">I48-I47</f>
        <v>0.52820760442137349</v>
      </c>
    </row>
    <row r="49" spans="2:10" x14ac:dyDescent="0.2">
      <c r="B49" s="10">
        <v>2019</v>
      </c>
      <c r="C49" s="11">
        <v>138774184392.784</v>
      </c>
      <c r="D49" s="11">
        <v>14039332184.105007</v>
      </c>
      <c r="E49" s="12">
        <f t="shared" si="0"/>
        <v>3.5031317290572295E-2</v>
      </c>
      <c r="G49" s="17" t="s">
        <v>39</v>
      </c>
      <c r="H49" s="16">
        <f t="shared" si="3"/>
        <v>0.10429870212853259</v>
      </c>
      <c r="I49" s="15">
        <f t="shared" si="1"/>
        <v>10.42987021285326</v>
      </c>
      <c r="J49" s="15">
        <f t="shared" si="2"/>
        <v>-0.55771101634066511</v>
      </c>
    </row>
    <row r="50" spans="2:10" x14ac:dyDescent="0.2">
      <c r="B50" s="10">
        <v>2020</v>
      </c>
      <c r="C50" s="11">
        <v>130477799236.73499</v>
      </c>
      <c r="D50" s="11">
        <v>13544354820.676001</v>
      </c>
      <c r="E50" s="12">
        <f t="shared" si="0"/>
        <v>-3.5256474947534033E-2</v>
      </c>
      <c r="G50" s="10">
        <v>2019</v>
      </c>
      <c r="H50" s="16">
        <f t="shared" si="3"/>
        <v>0.10116674254318317</v>
      </c>
      <c r="I50" s="15">
        <f t="shared" ref="I50" si="6">H50*100</f>
        <v>10.116674254318317</v>
      </c>
      <c r="J50" s="15">
        <f t="shared" ref="J50:J54" si="7">I50-I49</f>
        <v>-0.31319595853494242</v>
      </c>
    </row>
    <row r="51" spans="2:10" x14ac:dyDescent="0.2">
      <c r="B51" s="10">
        <v>2021</v>
      </c>
      <c r="C51" s="11">
        <v>135047395131.65901</v>
      </c>
      <c r="D51" s="11">
        <v>13547584180.723003</v>
      </c>
      <c r="E51" s="12">
        <f t="shared" si="0"/>
        <v>2.3842848845578857E-4</v>
      </c>
      <c r="G51" s="10">
        <v>2020</v>
      </c>
      <c r="H51" s="16">
        <f t="shared" si="3"/>
        <v>0.10380581907349258</v>
      </c>
      <c r="I51" s="15">
        <f t="shared" si="1"/>
        <v>10.380581907349258</v>
      </c>
      <c r="J51" s="15">
        <f t="shared" si="7"/>
        <v>0.26390765303094099</v>
      </c>
    </row>
    <row r="52" spans="2:10" x14ac:dyDescent="0.2">
      <c r="B52" s="10">
        <v>2022</v>
      </c>
      <c r="C52" s="11">
        <v>121970535493.29269</v>
      </c>
      <c r="D52" s="11">
        <v>12000681062.150702</v>
      </c>
      <c r="E52" s="12">
        <f t="shared" si="0"/>
        <v>-0.11418294936844953</v>
      </c>
      <c r="G52" s="10">
        <v>2021</v>
      </c>
      <c r="H52" s="16">
        <f t="shared" si="3"/>
        <v>0.10031725652697952</v>
      </c>
      <c r="I52" s="15">
        <f t="shared" si="1"/>
        <v>10.031725652697952</v>
      </c>
      <c r="J52" s="15">
        <f>I52-I51</f>
        <v>-0.34885625465130587</v>
      </c>
    </row>
    <row r="53" spans="2:10" x14ac:dyDescent="0.2">
      <c r="B53" s="10">
        <v>2023</v>
      </c>
      <c r="C53" s="11">
        <v>116404757245.73201</v>
      </c>
      <c r="D53" s="11">
        <v>11024674364.394499</v>
      </c>
      <c r="E53" s="12">
        <f t="shared" si="0"/>
        <v>-8.1329275622069375E-2</v>
      </c>
      <c r="G53" s="10">
        <v>2022</v>
      </c>
      <c r="H53" s="16">
        <f t="shared" si="3"/>
        <v>9.8390000614620846E-2</v>
      </c>
      <c r="I53" s="15">
        <f t="shared" si="1"/>
        <v>9.8390000614620838</v>
      </c>
      <c r="J53" s="15">
        <f t="shared" si="7"/>
        <v>-0.19272559123586852</v>
      </c>
    </row>
    <row r="54" spans="2:10" x14ac:dyDescent="0.2">
      <c r="G54" s="10">
        <v>2023</v>
      </c>
      <c r="H54" s="16">
        <f t="shared" si="3"/>
        <v>9.4709826516121351E-2</v>
      </c>
      <c r="I54" s="15">
        <f t="shared" si="1"/>
        <v>9.4709826516121343</v>
      </c>
      <c r="J54" s="15">
        <f t="shared" si="7"/>
        <v>-0.36801740984994957</v>
      </c>
    </row>
    <row r="55" spans="2:10" x14ac:dyDescent="0.2">
      <c r="C55" s="18" t="s">
        <v>53</v>
      </c>
    </row>
    <row r="56" spans="2:10" x14ac:dyDescent="0.2">
      <c r="B56" s="10">
        <v>2013</v>
      </c>
      <c r="C56" s="19">
        <v>120888653</v>
      </c>
    </row>
    <row r="57" spans="2:10" x14ac:dyDescent="0.2">
      <c r="B57" s="10">
        <v>2014</v>
      </c>
      <c r="C57" s="19">
        <v>135582096</v>
      </c>
    </row>
    <row r="58" spans="2:10" x14ac:dyDescent="0.2">
      <c r="B58" s="10">
        <v>2015</v>
      </c>
      <c r="C58" s="19">
        <v>127591340</v>
      </c>
    </row>
    <row r="59" spans="2:10" x14ac:dyDescent="0.2">
      <c r="B59" s="10">
        <v>2016</v>
      </c>
      <c r="C59" s="19">
        <v>102576068</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94"/>
  <sheetViews>
    <sheetView showGridLines="0" zoomScaleNormal="100" workbookViewId="0"/>
  </sheetViews>
  <sheetFormatPr defaultColWidth="9.140625" defaultRowHeight="12.75" x14ac:dyDescent="0.2"/>
  <cols>
    <col min="1" max="1" width="3.85546875" style="21" customWidth="1"/>
    <col min="2" max="2" width="14.28515625" style="21" customWidth="1"/>
    <col min="3" max="3" width="12.7109375" style="21" bestFit="1" customWidth="1"/>
    <col min="4" max="4" width="12.140625" style="21" bestFit="1" customWidth="1"/>
    <col min="5" max="14" width="8.7109375" style="21" customWidth="1"/>
    <col min="15" max="15" width="6" style="21" customWidth="1"/>
    <col min="16" max="16" width="1.5703125" style="21" customWidth="1"/>
    <col min="17" max="17" width="15.42578125" style="21" bestFit="1" customWidth="1"/>
    <col min="18" max="18" width="15.5703125" style="21" bestFit="1" customWidth="1"/>
    <col min="19" max="16384" width="9.140625" style="21"/>
  </cols>
  <sheetData>
    <row r="1" spans="1:16" ht="15.75" x14ac:dyDescent="0.2">
      <c r="A1" s="4" t="s">
        <v>68</v>
      </c>
      <c r="L1" s="22"/>
      <c r="M1" s="22"/>
      <c r="N1" s="22"/>
      <c r="O1" s="22"/>
      <c r="P1" s="22"/>
    </row>
    <row r="2" spans="1:16" ht="14.25" x14ac:dyDescent="0.2">
      <c r="A2" s="144" t="s">
        <v>32</v>
      </c>
      <c r="N2" s="21" t="s">
        <v>0</v>
      </c>
    </row>
    <row r="3" spans="1:16" ht="6.75" customHeight="1" x14ac:dyDescent="0.2"/>
    <row r="8" spans="1:16" x14ac:dyDescent="0.2">
      <c r="H8" s="27"/>
    </row>
    <row r="42" spans="1:6" x14ac:dyDescent="0.2">
      <c r="A42" s="2" t="s">
        <v>69</v>
      </c>
    </row>
    <row r="43" spans="1:6" x14ac:dyDescent="0.2">
      <c r="A43" s="7" t="s">
        <v>99</v>
      </c>
    </row>
    <row r="44" spans="1:6" x14ac:dyDescent="0.2">
      <c r="A44" s="8" t="s">
        <v>66</v>
      </c>
    </row>
    <row r="47" spans="1:6" x14ac:dyDescent="0.2">
      <c r="B47" s="23"/>
      <c r="C47" s="21" t="s">
        <v>22</v>
      </c>
      <c r="D47" s="21" t="s">
        <v>21</v>
      </c>
    </row>
    <row r="48" spans="1:6" x14ac:dyDescent="0.2">
      <c r="C48" s="24"/>
      <c r="D48" s="24"/>
      <c r="E48" s="25"/>
      <c r="F48" s="24"/>
    </row>
    <row r="49" spans="2:6" x14ac:dyDescent="0.2">
      <c r="C49" s="24"/>
      <c r="D49" s="24"/>
      <c r="E49" s="25"/>
      <c r="F49" s="24"/>
    </row>
    <row r="50" spans="2:6" x14ac:dyDescent="0.2">
      <c r="B50" s="26">
        <f>Figure1!G44</f>
        <v>2013</v>
      </c>
      <c r="C50" s="24">
        <f t="shared" ref="C50:D50" si="0">C66/1000000</f>
        <v>996.76188950000005</v>
      </c>
      <c r="D50" s="24">
        <f t="shared" si="0"/>
        <v>506.99465650000002</v>
      </c>
      <c r="E50" s="25">
        <f t="shared" ref="E50:E60" si="1">C50/(C50+D50)</f>
        <v>0.66284791388033637</v>
      </c>
    </row>
    <row r="51" spans="2:6" x14ac:dyDescent="0.2">
      <c r="B51" s="26">
        <f>Figure1!G45</f>
        <v>2014</v>
      </c>
      <c r="C51" s="24">
        <f t="shared" ref="C51:D51" si="2">C67/1000000</f>
        <v>1063.4269383999999</v>
      </c>
      <c r="D51" s="24">
        <f t="shared" si="2"/>
        <v>567.84033509999995</v>
      </c>
      <c r="E51" s="25">
        <f t="shared" si="1"/>
        <v>0.65190233119698515</v>
      </c>
    </row>
    <row r="52" spans="2:6" x14ac:dyDescent="0.2">
      <c r="B52" s="26">
        <f>Figure1!G46</f>
        <v>2015</v>
      </c>
      <c r="C52" s="24">
        <f t="shared" ref="C52:D52" si="3">C68/1000000</f>
        <v>1014.9596054770007</v>
      </c>
      <c r="D52" s="24">
        <f t="shared" si="3"/>
        <v>611.33122868500016</v>
      </c>
      <c r="E52" s="25">
        <f t="shared" si="1"/>
        <v>0.62409477084705545</v>
      </c>
    </row>
    <row r="53" spans="2:6" x14ac:dyDescent="0.2">
      <c r="B53" s="26">
        <f>Figure1!G47</f>
        <v>2016</v>
      </c>
      <c r="C53" s="24">
        <f t="shared" ref="C53:D53" si="4">C69/1000000</f>
        <v>1055.9698538319999</v>
      </c>
      <c r="D53" s="24">
        <f t="shared" si="4"/>
        <v>565.09229185499998</v>
      </c>
      <c r="E53" s="25">
        <f t="shared" si="1"/>
        <v>0.65140615160345006</v>
      </c>
    </row>
    <row r="54" spans="2:6" x14ac:dyDescent="0.2">
      <c r="B54" s="26">
        <f>Figure1!G48</f>
        <v>2017</v>
      </c>
      <c r="C54" s="24">
        <f t="shared" ref="C54:D54" si="5">C70/1000000</f>
        <v>1123.4202095020003</v>
      </c>
      <c r="D54" s="24">
        <f t="shared" si="5"/>
        <v>574.89029820400015</v>
      </c>
      <c r="E54" s="25">
        <f t="shared" si="1"/>
        <v>0.66149282148613953</v>
      </c>
    </row>
    <row r="55" spans="2:6" x14ac:dyDescent="0.2">
      <c r="B55" s="26" t="str">
        <f>Figure1!G49</f>
        <v>2018 (¹)</v>
      </c>
      <c r="C55" s="24">
        <f t="shared" ref="C55:D55" si="6">C71/1000000</f>
        <v>1062.7339538859999</v>
      </c>
      <c r="D55" s="24">
        <f t="shared" si="6"/>
        <v>489.57290684499986</v>
      </c>
      <c r="E55" s="25">
        <f t="shared" si="1"/>
        <v>0.68461589700476222</v>
      </c>
    </row>
    <row r="56" spans="2:6" x14ac:dyDescent="0.2">
      <c r="B56" s="26">
        <f>Figure1!G50</f>
        <v>2019</v>
      </c>
      <c r="C56" s="24">
        <f t="shared" ref="C56:D56" si="7">C72/1000000</f>
        <v>1064.8477022879999</v>
      </c>
      <c r="D56" s="24">
        <f t="shared" si="7"/>
        <v>439.23829190099997</v>
      </c>
      <c r="E56" s="25">
        <f t="shared" si="1"/>
        <v>0.70796996076156116</v>
      </c>
    </row>
    <row r="57" spans="2:6" x14ac:dyDescent="0.2">
      <c r="B57" s="26">
        <f>Figure1!G51</f>
        <v>2020</v>
      </c>
      <c r="C57" s="24">
        <f t="shared" ref="C57:D57" si="8">C73/1000000</f>
        <v>1013.8612125599996</v>
      </c>
      <c r="D57" s="24">
        <f t="shared" si="8"/>
        <v>417.13925053100002</v>
      </c>
      <c r="E57" s="25">
        <f t="shared" si="1"/>
        <v>0.70849817222982026</v>
      </c>
    </row>
    <row r="58" spans="2:6" x14ac:dyDescent="0.2">
      <c r="B58" s="26">
        <f>Figure1!G52</f>
        <v>2021</v>
      </c>
      <c r="C58" s="24">
        <f t="shared" ref="C58:D58" si="9">C74/1000000</f>
        <v>1058.2612685169995</v>
      </c>
      <c r="D58" s="24">
        <f t="shared" si="9"/>
        <v>432.64652470600015</v>
      </c>
      <c r="E58" s="25">
        <f t="shared" si="1"/>
        <v>0.70981000523800475</v>
      </c>
    </row>
    <row r="59" spans="2:6" x14ac:dyDescent="0.2">
      <c r="B59" s="26">
        <f>Figure1!G53</f>
        <v>2022</v>
      </c>
      <c r="C59" s="24">
        <f t="shared" ref="C59:D59" si="10">C75/1000000</f>
        <v>964.92552891500009</v>
      </c>
      <c r="D59" s="24">
        <f t="shared" si="10"/>
        <v>404.55187192</v>
      </c>
      <c r="E59" s="25">
        <f t="shared" si="1"/>
        <v>0.70459397747393571</v>
      </c>
    </row>
    <row r="60" spans="2:6" x14ac:dyDescent="0.2">
      <c r="B60" s="26">
        <f>Figure1!G54</f>
        <v>2023</v>
      </c>
      <c r="C60" s="24">
        <f t="shared" ref="C60:D60" si="11">C76/1000000</f>
        <v>886.4100161099999</v>
      </c>
      <c r="D60" s="24">
        <f t="shared" si="11"/>
        <v>392.73086271500011</v>
      </c>
      <c r="E60" s="25">
        <f t="shared" si="1"/>
        <v>0.69297294049756508</v>
      </c>
    </row>
    <row r="63" spans="2:6" x14ac:dyDescent="0.2">
      <c r="B63" s="23"/>
    </row>
    <row r="64" spans="2:6" x14ac:dyDescent="0.2">
      <c r="C64" s="24"/>
      <c r="D64" s="24"/>
    </row>
    <row r="65" spans="2:9" x14ac:dyDescent="0.2">
      <c r="C65" s="21" t="s">
        <v>22</v>
      </c>
      <c r="D65" s="21" t="s">
        <v>21</v>
      </c>
      <c r="E65" s="21" t="s">
        <v>22</v>
      </c>
      <c r="F65" s="21" t="s">
        <v>21</v>
      </c>
    </row>
    <row r="66" spans="2:9" x14ac:dyDescent="0.2">
      <c r="B66" s="3">
        <v>2013</v>
      </c>
      <c r="C66" s="1">
        <v>996761889.5</v>
      </c>
      <c r="D66" s="1">
        <v>506994656.5</v>
      </c>
      <c r="E66" s="28"/>
      <c r="F66" s="28"/>
    </row>
    <row r="67" spans="2:9" x14ac:dyDescent="0.2">
      <c r="B67" s="3">
        <v>2014</v>
      </c>
      <c r="C67" s="1">
        <v>1063426938.4</v>
      </c>
      <c r="D67" s="1">
        <v>567840335.0999999</v>
      </c>
      <c r="E67" s="28">
        <f t="shared" ref="E67:E72" si="12">C67/C66-1</f>
        <v>6.6881618972652213E-2</v>
      </c>
      <c r="F67" s="28">
        <f t="shared" ref="F67:F72" si="13">D67/D66-1</f>
        <v>0.12001246525958198</v>
      </c>
    </row>
    <row r="68" spans="2:9" x14ac:dyDescent="0.2">
      <c r="B68" s="3">
        <v>2015</v>
      </c>
      <c r="C68" s="1">
        <v>1014959605.4770006</v>
      </c>
      <c r="D68" s="1">
        <v>611331228.68500018</v>
      </c>
      <c r="E68" s="28">
        <f t="shared" si="12"/>
        <v>-4.5576551780719288E-2</v>
      </c>
      <c r="F68" s="28">
        <f t="shared" si="13"/>
        <v>7.6590004085111962E-2</v>
      </c>
    </row>
    <row r="69" spans="2:9" x14ac:dyDescent="0.2">
      <c r="B69" s="3">
        <v>2016</v>
      </c>
      <c r="C69" s="1">
        <v>1055969853.8319999</v>
      </c>
      <c r="D69" s="1">
        <v>565092291.85500002</v>
      </c>
      <c r="E69" s="28">
        <f t="shared" si="12"/>
        <v>4.0405793623407904E-2</v>
      </c>
      <c r="F69" s="28">
        <f t="shared" si="13"/>
        <v>-7.5636471131144578E-2</v>
      </c>
    </row>
    <row r="70" spans="2:9" x14ac:dyDescent="0.2">
      <c r="B70" s="3">
        <v>2017</v>
      </c>
      <c r="C70" s="1">
        <v>1123420209.5020003</v>
      </c>
      <c r="D70" s="1">
        <v>574890298.20400012</v>
      </c>
      <c r="E70" s="28">
        <f t="shared" si="12"/>
        <v>6.3875266348968562E-2</v>
      </c>
      <c r="F70" s="28">
        <f t="shared" si="13"/>
        <v>1.7338771896598937E-2</v>
      </c>
    </row>
    <row r="71" spans="2:9" x14ac:dyDescent="0.2">
      <c r="B71" s="3">
        <v>2018</v>
      </c>
      <c r="C71" s="1">
        <v>1062733953.8859998</v>
      </c>
      <c r="D71" s="1">
        <v>489572906.84499985</v>
      </c>
      <c r="E71" s="28">
        <f t="shared" si="12"/>
        <v>-5.4019195224289329E-2</v>
      </c>
      <c r="F71" s="28">
        <f t="shared" si="13"/>
        <v>-0.14840638574966059</v>
      </c>
    </row>
    <row r="72" spans="2:9" x14ac:dyDescent="0.2">
      <c r="B72" s="3">
        <v>2019</v>
      </c>
      <c r="C72" s="1">
        <v>1064847702.2879999</v>
      </c>
      <c r="D72" s="1">
        <v>439238291.90099996</v>
      </c>
      <c r="E72" s="28">
        <f t="shared" si="12"/>
        <v>1.9889723051296215E-3</v>
      </c>
      <c r="F72" s="28">
        <f t="shared" si="13"/>
        <v>-0.10281331797622528</v>
      </c>
    </row>
    <row r="73" spans="2:9" x14ac:dyDescent="0.2">
      <c r="B73" s="3">
        <v>2020</v>
      </c>
      <c r="C73" s="1">
        <v>1013861212.5599996</v>
      </c>
      <c r="D73" s="1">
        <v>417139250.53100002</v>
      </c>
      <c r="E73" s="28">
        <f t="shared" ref="E73" si="14">C73/C72-1</f>
        <v>-4.7881485416597536E-2</v>
      </c>
      <c r="F73" s="28">
        <f t="shared" ref="F73" si="15">D73/D72-1</f>
        <v>-5.0312192214290952E-2</v>
      </c>
    </row>
    <row r="74" spans="2:9" x14ac:dyDescent="0.2">
      <c r="B74" s="3">
        <v>2021</v>
      </c>
      <c r="C74" s="1">
        <v>1058261268.5169996</v>
      </c>
      <c r="D74" s="1">
        <v>432646524.70600015</v>
      </c>
      <c r="E74" s="28">
        <f t="shared" ref="E74:E75" si="16">C74/C73-1</f>
        <v>4.3793031439569363E-2</v>
      </c>
      <c r="F74" s="28">
        <f t="shared" ref="F74:F75" si="17">D74/D73-1</f>
        <v>3.7175293754447836E-2</v>
      </c>
    </row>
    <row r="75" spans="2:9" x14ac:dyDescent="0.2">
      <c r="B75" s="3">
        <v>2022</v>
      </c>
      <c r="C75" s="1">
        <v>964925528.91500008</v>
      </c>
      <c r="D75" s="1">
        <v>404551871.92000002</v>
      </c>
      <c r="E75" s="145">
        <f t="shared" si="16"/>
        <v>-8.8197255610418468E-2</v>
      </c>
      <c r="F75" s="28">
        <f t="shared" si="17"/>
        <v>-6.4936735144449642E-2</v>
      </c>
      <c r="G75" s="29" t="s">
        <v>57</v>
      </c>
      <c r="H75" s="30">
        <f>(C75-C94)/C74-1</f>
        <v>-8.9099273881707686E-2</v>
      </c>
      <c r="I75" s="30">
        <f>(D75-D94)/D74-1</f>
        <v>-6.5183893029452156E-2</v>
      </c>
    </row>
    <row r="76" spans="2:9" x14ac:dyDescent="0.2">
      <c r="B76" s="3">
        <v>2023</v>
      </c>
      <c r="C76" s="1">
        <v>886410016.1099999</v>
      </c>
      <c r="D76" s="1">
        <v>392730862.71500009</v>
      </c>
      <c r="E76" s="28">
        <f>C76/C75-1</f>
        <v>-8.1369505160969302E-2</v>
      </c>
      <c r="F76" s="28">
        <f>D76/D75-1</f>
        <v>-2.922000867008101E-2</v>
      </c>
    </row>
    <row r="78" spans="2:9" x14ac:dyDescent="0.2">
      <c r="B78" s="20"/>
    </row>
    <row r="79" spans="2:9" x14ac:dyDescent="0.2">
      <c r="B79" s="26">
        <f>B50</f>
        <v>2013</v>
      </c>
      <c r="C79" s="21">
        <f>SUM(C50:D50)</f>
        <v>1503.7565460000001</v>
      </c>
      <c r="D79" s="31"/>
    </row>
    <row r="80" spans="2:9" x14ac:dyDescent="0.2">
      <c r="B80" s="26">
        <f t="shared" ref="B80:B89" si="18">B51</f>
        <v>2014</v>
      </c>
      <c r="C80" s="21">
        <f t="shared" ref="C80:C86" si="19">SUM(C51:D51)</f>
        <v>1631.2672734999999</v>
      </c>
      <c r="D80" s="28">
        <f t="shared" ref="D80:D89" si="20">C80/C79-1</f>
        <v>8.4794794635593806E-2</v>
      </c>
    </row>
    <row r="81" spans="2:7" x14ac:dyDescent="0.2">
      <c r="B81" s="26">
        <f t="shared" si="18"/>
        <v>2015</v>
      </c>
      <c r="C81" s="21">
        <f t="shared" si="19"/>
        <v>1626.2908341620009</v>
      </c>
      <c r="D81" s="28">
        <f t="shared" si="20"/>
        <v>-3.0506584781301305E-3</v>
      </c>
    </row>
    <row r="82" spans="2:7" x14ac:dyDescent="0.2">
      <c r="B82" s="26">
        <f t="shared" si="18"/>
        <v>2016</v>
      </c>
      <c r="C82" s="21">
        <f t="shared" si="19"/>
        <v>1621.0621456869999</v>
      </c>
      <c r="D82" s="28">
        <f t="shared" si="20"/>
        <v>-3.2151005005788269E-3</v>
      </c>
    </row>
    <row r="83" spans="2:7" x14ac:dyDescent="0.2">
      <c r="B83" s="26">
        <f t="shared" si="18"/>
        <v>2017</v>
      </c>
      <c r="C83" s="21">
        <f t="shared" si="19"/>
        <v>1698.3105077060004</v>
      </c>
      <c r="D83" s="28">
        <f t="shared" si="20"/>
        <v>4.7652930656932213E-2</v>
      </c>
    </row>
    <row r="84" spans="2:7" x14ac:dyDescent="0.2">
      <c r="B84" s="26" t="str">
        <f t="shared" si="18"/>
        <v>2018 (¹)</v>
      </c>
      <c r="C84" s="21">
        <f t="shared" si="19"/>
        <v>1552.3068607309997</v>
      </c>
      <c r="D84" s="28">
        <f t="shared" si="20"/>
        <v>-8.5969936776882916E-2</v>
      </c>
    </row>
    <row r="85" spans="2:7" x14ac:dyDescent="0.2">
      <c r="B85" s="26">
        <f t="shared" si="18"/>
        <v>2019</v>
      </c>
      <c r="C85" s="21">
        <f t="shared" si="19"/>
        <v>1504.0859941889998</v>
      </c>
      <c r="D85" s="28">
        <f t="shared" si="20"/>
        <v>-3.1064004007102075E-2</v>
      </c>
    </row>
    <row r="86" spans="2:7" x14ac:dyDescent="0.2">
      <c r="B86" s="26">
        <f t="shared" si="18"/>
        <v>2020</v>
      </c>
      <c r="C86" s="21">
        <f t="shared" si="19"/>
        <v>1431.0004630909996</v>
      </c>
      <c r="D86" s="28">
        <f t="shared" si="20"/>
        <v>-4.859132481810513E-2</v>
      </c>
    </row>
    <row r="87" spans="2:7" x14ac:dyDescent="0.2">
      <c r="B87" s="26">
        <f t="shared" si="18"/>
        <v>2021</v>
      </c>
      <c r="C87" s="21">
        <f t="shared" ref="C87:C89" si="21">SUM(C58:D58)</f>
        <v>1490.9077932229998</v>
      </c>
      <c r="D87" s="28">
        <f t="shared" si="20"/>
        <v>4.1863948808652962E-2</v>
      </c>
    </row>
    <row r="88" spans="2:7" x14ac:dyDescent="0.2">
      <c r="B88" s="26">
        <f t="shared" si="18"/>
        <v>2022</v>
      </c>
      <c r="C88" s="21">
        <f t="shared" si="21"/>
        <v>1369.477400835</v>
      </c>
      <c r="D88" s="145">
        <f t="shared" si="20"/>
        <v>-8.1447285298237748E-2</v>
      </c>
      <c r="E88" s="29" t="s">
        <v>57</v>
      </c>
      <c r="F88" s="32">
        <f>C88-(C94+D94)/1000000</f>
        <v>1368.4158978350001</v>
      </c>
      <c r="G88" s="30">
        <f>F88/C87-1</f>
        <v>-8.2159269637460453E-2</v>
      </c>
    </row>
    <row r="89" spans="2:7" x14ac:dyDescent="0.2">
      <c r="B89" s="26">
        <f t="shared" si="18"/>
        <v>2023</v>
      </c>
      <c r="C89" s="21">
        <f t="shared" si="21"/>
        <v>1279.1408788250001</v>
      </c>
      <c r="D89" s="28">
        <f t="shared" si="20"/>
        <v>-6.5964229825859033E-2</v>
      </c>
    </row>
    <row r="94" spans="2:7" x14ac:dyDescent="0.2">
      <c r="B94" s="21" t="s">
        <v>58</v>
      </c>
      <c r="C94" s="33">
        <v>954571</v>
      </c>
      <c r="D94" s="33">
        <v>106932</v>
      </c>
    </row>
  </sheetData>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01"/>
  <sheetViews>
    <sheetView showGridLines="0" zoomScaleNormal="100" workbookViewId="0"/>
  </sheetViews>
  <sheetFormatPr defaultColWidth="9.140625" defaultRowHeight="12.75" x14ac:dyDescent="0.2"/>
  <cols>
    <col min="1" max="1" width="3.85546875" style="21" customWidth="1"/>
    <col min="2" max="2" width="14.28515625" style="21" customWidth="1"/>
    <col min="3" max="3" width="11.42578125" style="21" customWidth="1"/>
    <col min="4" max="4" width="12.5703125" style="21" bestFit="1" customWidth="1"/>
    <col min="5" max="5" width="12" style="21" bestFit="1" customWidth="1"/>
    <col min="6" max="14" width="8.7109375" style="21" customWidth="1"/>
    <col min="15" max="15" width="6" style="21" customWidth="1"/>
    <col min="16" max="16" width="1.5703125" style="21" customWidth="1"/>
    <col min="17" max="17" width="15.42578125" style="21" bestFit="1" customWidth="1"/>
    <col min="18" max="18" width="15.5703125" style="21" bestFit="1" customWidth="1"/>
    <col min="19" max="16384" width="9.140625" style="21"/>
  </cols>
  <sheetData>
    <row r="1" spans="1:16" ht="15.75" x14ac:dyDescent="0.2">
      <c r="A1" s="4" t="s">
        <v>70</v>
      </c>
      <c r="L1" s="22"/>
      <c r="M1" s="22"/>
      <c r="N1" s="22"/>
      <c r="O1" s="22"/>
      <c r="P1" s="22"/>
    </row>
    <row r="2" spans="1:16" ht="14.25" x14ac:dyDescent="0.2">
      <c r="A2" s="144" t="s">
        <v>32</v>
      </c>
      <c r="N2" s="21" t="s">
        <v>0</v>
      </c>
    </row>
    <row r="3" spans="1:16" ht="6.75" customHeight="1" x14ac:dyDescent="0.2">
      <c r="A3" s="20"/>
    </row>
    <row r="4" spans="1:16" x14ac:dyDescent="0.2">
      <c r="A4" s="20"/>
    </row>
    <row r="5" spans="1:16" x14ac:dyDescent="0.2">
      <c r="A5" s="20"/>
    </row>
    <row r="6" spans="1:16" x14ac:dyDescent="0.2">
      <c r="A6" s="20"/>
    </row>
    <row r="7" spans="1:16" x14ac:dyDescent="0.2">
      <c r="A7" s="20"/>
    </row>
    <row r="8" spans="1:16" x14ac:dyDescent="0.2">
      <c r="A8" s="20"/>
      <c r="H8" s="27"/>
    </row>
    <row r="9" spans="1:16" x14ac:dyDescent="0.2">
      <c r="A9" s="20"/>
    </row>
    <row r="10" spans="1:16" x14ac:dyDescent="0.2">
      <c r="A10" s="20"/>
    </row>
    <row r="11" spans="1:16" x14ac:dyDescent="0.2">
      <c r="A11" s="20"/>
    </row>
    <row r="12" spans="1:16" x14ac:dyDescent="0.2">
      <c r="A12" s="20"/>
    </row>
    <row r="13" spans="1:16" x14ac:dyDescent="0.2">
      <c r="A13" s="20"/>
    </row>
    <row r="14" spans="1:16" x14ac:dyDescent="0.2">
      <c r="A14" s="20"/>
    </row>
    <row r="15" spans="1:16" x14ac:dyDescent="0.2">
      <c r="A15" s="20"/>
    </row>
    <row r="16" spans="1:16" x14ac:dyDescent="0.2">
      <c r="A16" s="20"/>
    </row>
    <row r="17" spans="1:1" x14ac:dyDescent="0.2">
      <c r="A17" s="20"/>
    </row>
    <row r="18" spans="1:1" x14ac:dyDescent="0.2">
      <c r="A18" s="20"/>
    </row>
    <row r="19" spans="1:1" x14ac:dyDescent="0.2">
      <c r="A19" s="20"/>
    </row>
    <row r="20" spans="1:1" x14ac:dyDescent="0.2">
      <c r="A20" s="20"/>
    </row>
    <row r="21" spans="1:1" x14ac:dyDescent="0.2">
      <c r="A21" s="20"/>
    </row>
    <row r="22" spans="1:1" x14ac:dyDescent="0.2">
      <c r="A22" s="20"/>
    </row>
    <row r="23" spans="1:1" x14ac:dyDescent="0.2">
      <c r="A23" s="20"/>
    </row>
    <row r="24" spans="1:1" x14ac:dyDescent="0.2">
      <c r="A24" s="20"/>
    </row>
    <row r="25" spans="1:1" x14ac:dyDescent="0.2">
      <c r="A25" s="20"/>
    </row>
    <row r="26" spans="1:1" x14ac:dyDescent="0.2">
      <c r="A26" s="20"/>
    </row>
    <row r="27" spans="1:1" x14ac:dyDescent="0.2">
      <c r="A27" s="20"/>
    </row>
    <row r="28" spans="1:1" x14ac:dyDescent="0.2">
      <c r="A28" s="20"/>
    </row>
    <row r="29" spans="1:1" x14ac:dyDescent="0.2">
      <c r="A29" s="20"/>
    </row>
    <row r="30" spans="1:1" x14ac:dyDescent="0.2">
      <c r="A30" s="20"/>
    </row>
    <row r="31" spans="1:1" x14ac:dyDescent="0.2">
      <c r="A31" s="20"/>
    </row>
    <row r="32" spans="1:1" x14ac:dyDescent="0.2">
      <c r="A32" s="20"/>
    </row>
    <row r="33" spans="1:6" x14ac:dyDescent="0.2">
      <c r="A33" s="20"/>
    </row>
    <row r="34" spans="1:6" x14ac:dyDescent="0.2">
      <c r="A34" s="20"/>
    </row>
    <row r="35" spans="1:6" x14ac:dyDescent="0.2">
      <c r="A35" s="20"/>
    </row>
    <row r="36" spans="1:6" x14ac:dyDescent="0.2">
      <c r="A36" s="20"/>
    </row>
    <row r="37" spans="1:6" x14ac:dyDescent="0.2">
      <c r="A37" s="20"/>
    </row>
    <row r="38" spans="1:6" x14ac:dyDescent="0.2">
      <c r="A38" s="20"/>
    </row>
    <row r="39" spans="1:6" x14ac:dyDescent="0.2">
      <c r="A39" s="20"/>
    </row>
    <row r="40" spans="1:6" x14ac:dyDescent="0.2">
      <c r="A40" s="20"/>
    </row>
    <row r="41" spans="1:6" x14ac:dyDescent="0.2">
      <c r="A41" s="20"/>
    </row>
    <row r="42" spans="1:6" x14ac:dyDescent="0.2">
      <c r="A42" s="2" t="s">
        <v>69</v>
      </c>
    </row>
    <row r="43" spans="1:6" x14ac:dyDescent="0.2">
      <c r="A43" s="7" t="s">
        <v>99</v>
      </c>
    </row>
    <row r="44" spans="1:6" x14ac:dyDescent="0.2">
      <c r="A44" s="8" t="s">
        <v>66</v>
      </c>
    </row>
    <row r="45" spans="1:6" x14ac:dyDescent="0.2">
      <c r="A45" s="20"/>
    </row>
    <row r="46" spans="1:6" x14ac:dyDescent="0.2">
      <c r="B46" s="23"/>
      <c r="C46" s="21" t="s">
        <v>2</v>
      </c>
      <c r="D46" s="21" t="s">
        <v>23</v>
      </c>
      <c r="E46" s="21" t="s">
        <v>4</v>
      </c>
    </row>
    <row r="47" spans="1:6" x14ac:dyDescent="0.2">
      <c r="B47" s="26">
        <f>Figure2!B50</f>
        <v>2013</v>
      </c>
      <c r="C47" s="24">
        <f>C63/1000000</f>
        <v>381.86535240000006</v>
      </c>
      <c r="D47" s="24">
        <f t="shared" ref="D47:E47" si="0">D63/1000000</f>
        <v>773.54141709999988</v>
      </c>
      <c r="E47" s="24">
        <f t="shared" si="0"/>
        <v>348.34977650000002</v>
      </c>
      <c r="F47" s="24"/>
    </row>
    <row r="48" spans="1:6" x14ac:dyDescent="0.2">
      <c r="B48" s="26">
        <f>Figure2!B51</f>
        <v>2014</v>
      </c>
      <c r="C48" s="24">
        <f t="shared" ref="C48:E48" si="1">C64/1000000</f>
        <v>415.45544130000002</v>
      </c>
      <c r="D48" s="24">
        <f t="shared" si="1"/>
        <v>835.83188219999988</v>
      </c>
      <c r="E48" s="24">
        <f t="shared" si="1"/>
        <v>379.97994999999997</v>
      </c>
      <c r="F48" s="24"/>
    </row>
    <row r="49" spans="2:7" x14ac:dyDescent="0.2">
      <c r="B49" s="26">
        <f>Figure2!B52</f>
        <v>2015</v>
      </c>
      <c r="C49" s="24">
        <f t="shared" ref="C49:E49" si="2">C65/1000000</f>
        <v>439.52559866199999</v>
      </c>
      <c r="D49" s="24">
        <f t="shared" si="2"/>
        <v>831.00829951100036</v>
      </c>
      <c r="E49" s="24">
        <f t="shared" si="2"/>
        <v>355.75693598900006</v>
      </c>
      <c r="F49" s="24"/>
    </row>
    <row r="50" spans="2:7" x14ac:dyDescent="0.2">
      <c r="B50" s="26">
        <f>Figure2!B53</f>
        <v>2016</v>
      </c>
      <c r="C50" s="24">
        <f t="shared" ref="C50:E50" si="3">C66/1000000</f>
        <v>436.30791305999998</v>
      </c>
      <c r="D50" s="24">
        <f t="shared" si="3"/>
        <v>801.55377303099999</v>
      </c>
      <c r="E50" s="24">
        <f t="shared" si="3"/>
        <v>383.20045959600003</v>
      </c>
      <c r="F50" s="24"/>
    </row>
    <row r="51" spans="2:7" x14ac:dyDescent="0.2">
      <c r="B51" s="26">
        <f>Figure2!B54</f>
        <v>2017</v>
      </c>
      <c r="C51" s="24">
        <f t="shared" ref="C51:E51" si="4">C67/1000000</f>
        <v>450.374792141</v>
      </c>
      <c r="D51" s="24">
        <f t="shared" si="4"/>
        <v>857.45016076800005</v>
      </c>
      <c r="E51" s="24">
        <f t="shared" si="4"/>
        <v>390.48555479699996</v>
      </c>
      <c r="F51" s="24"/>
    </row>
    <row r="52" spans="2:7" x14ac:dyDescent="0.2">
      <c r="B52" s="26" t="str">
        <f>Figure2!B55</f>
        <v>2018 (¹)</v>
      </c>
      <c r="C52" s="24">
        <f t="shared" ref="C52:E52" si="5">C68/1000000</f>
        <v>454.33416841600007</v>
      </c>
      <c r="D52" s="24">
        <f t="shared" si="5"/>
        <v>767.05485940799997</v>
      </c>
      <c r="E52" s="24">
        <f t="shared" si="5"/>
        <v>330.91783290699993</v>
      </c>
      <c r="F52" s="24"/>
    </row>
    <row r="53" spans="2:7" x14ac:dyDescent="0.2">
      <c r="B53" s="26">
        <f>Figure2!B56</f>
        <v>2019</v>
      </c>
      <c r="C53" s="24">
        <f t="shared" ref="C53:E53" si="6">C69/1000000</f>
        <v>463.04125949300004</v>
      </c>
      <c r="D53" s="24">
        <f t="shared" si="6"/>
        <v>745.89697719799995</v>
      </c>
      <c r="E53" s="24">
        <f t="shared" si="6"/>
        <v>295.14775749799998</v>
      </c>
      <c r="F53" s="24"/>
    </row>
    <row r="54" spans="2:7" x14ac:dyDescent="0.2">
      <c r="B54" s="26">
        <f>Figure2!B57</f>
        <v>2020</v>
      </c>
      <c r="C54" s="24">
        <f>C70/1000000</f>
        <v>440.43771200899994</v>
      </c>
      <c r="D54" s="24">
        <f>D70/1000000</f>
        <v>714.4490492299999</v>
      </c>
      <c r="E54" s="24">
        <f>E70/1000000</f>
        <v>276.11370185200002</v>
      </c>
      <c r="F54" s="24"/>
    </row>
    <row r="55" spans="2:7" x14ac:dyDescent="0.2">
      <c r="B55" s="26">
        <f>Figure2!B58</f>
        <v>2021</v>
      </c>
      <c r="C55" s="24">
        <f t="shared" ref="C55:E55" si="7">C71/1000000</f>
        <v>487.95776618400004</v>
      </c>
      <c r="D55" s="24">
        <f t="shared" si="7"/>
        <v>724.26667478299987</v>
      </c>
      <c r="E55" s="24">
        <f t="shared" si="7"/>
        <v>278.68335225599998</v>
      </c>
      <c r="F55" s="24"/>
    </row>
    <row r="56" spans="2:7" x14ac:dyDescent="0.2">
      <c r="B56" s="26">
        <f>Figure2!B59</f>
        <v>2022</v>
      </c>
      <c r="C56" s="24">
        <f t="shared" ref="C56:E56" si="8">C72/1000000</f>
        <v>460.53604940000002</v>
      </c>
      <c r="D56" s="24">
        <f t="shared" si="8"/>
        <v>657.23868045500024</v>
      </c>
      <c r="E56" s="24">
        <f t="shared" si="8"/>
        <v>251.70267097999999</v>
      </c>
      <c r="F56" s="24"/>
    </row>
    <row r="57" spans="2:7" x14ac:dyDescent="0.2">
      <c r="B57" s="26">
        <f>Figure2!B60</f>
        <v>2023</v>
      </c>
      <c r="C57" s="24">
        <f t="shared" ref="C57:E57" si="9">C73/1000000</f>
        <v>422.2082451</v>
      </c>
      <c r="D57" s="24">
        <f t="shared" si="9"/>
        <v>558.09376046500017</v>
      </c>
      <c r="E57" s="24">
        <f t="shared" si="9"/>
        <v>298.83887326000001</v>
      </c>
      <c r="F57" s="24"/>
      <c r="G57" s="21">
        <f>SUM(C57:F57)</f>
        <v>1279.1408788250001</v>
      </c>
    </row>
    <row r="58" spans="2:7" x14ac:dyDescent="0.2">
      <c r="C58" s="24"/>
      <c r="D58" s="24"/>
      <c r="E58" s="24"/>
      <c r="F58" s="24"/>
      <c r="G58" s="21">
        <f>D57/G57</f>
        <v>0.43630359228113863</v>
      </c>
    </row>
    <row r="59" spans="2:7" x14ac:dyDescent="0.2">
      <c r="B59" s="34"/>
      <c r="C59" s="24"/>
      <c r="D59" s="24"/>
      <c r="E59" s="24"/>
      <c r="F59" s="24"/>
    </row>
    <row r="62" spans="2:7" x14ac:dyDescent="0.2">
      <c r="B62" s="35" t="s">
        <v>24</v>
      </c>
      <c r="C62" s="36" t="s">
        <v>2</v>
      </c>
      <c r="D62" s="36" t="s">
        <v>23</v>
      </c>
      <c r="E62" s="36" t="s">
        <v>4</v>
      </c>
    </row>
    <row r="63" spans="2:7" x14ac:dyDescent="0.2">
      <c r="B63" s="3">
        <v>2013</v>
      </c>
      <c r="C63" s="1">
        <v>381865352.40000004</v>
      </c>
      <c r="D63" s="1">
        <v>773541417.0999999</v>
      </c>
      <c r="E63" s="1">
        <v>348349776.5</v>
      </c>
      <c r="F63" s="37"/>
    </row>
    <row r="64" spans="2:7" x14ac:dyDescent="0.2">
      <c r="B64" s="3">
        <v>2014</v>
      </c>
      <c r="C64" s="1">
        <v>415455441.30000001</v>
      </c>
      <c r="D64" s="1">
        <v>835831882.19999993</v>
      </c>
      <c r="E64" s="1">
        <v>379979950</v>
      </c>
      <c r="F64" s="38">
        <f t="shared" ref="F64:F68" si="10">D64/D63-1</f>
        <v>8.0526347682230659E-2</v>
      </c>
    </row>
    <row r="65" spans="2:6" x14ac:dyDescent="0.2">
      <c r="B65" s="3">
        <v>2015</v>
      </c>
      <c r="C65" s="1">
        <v>439525598.662</v>
      </c>
      <c r="D65" s="1">
        <v>831008299.51100039</v>
      </c>
      <c r="E65" s="1">
        <v>355756935.98900008</v>
      </c>
      <c r="F65" s="38">
        <f t="shared" si="10"/>
        <v>-5.7709962873195852E-3</v>
      </c>
    </row>
    <row r="66" spans="2:6" x14ac:dyDescent="0.2">
      <c r="B66" s="3">
        <v>2016</v>
      </c>
      <c r="C66" s="1">
        <v>436307913.06</v>
      </c>
      <c r="D66" s="1">
        <v>801553773.03100002</v>
      </c>
      <c r="E66" s="1">
        <v>383200459.59600002</v>
      </c>
      <c r="F66" s="38">
        <f t="shared" si="10"/>
        <v>-3.5444322875394452E-2</v>
      </c>
    </row>
    <row r="67" spans="2:6" x14ac:dyDescent="0.2">
      <c r="B67" s="3">
        <v>2017</v>
      </c>
      <c r="C67" s="1">
        <v>450374792.14099997</v>
      </c>
      <c r="D67" s="1">
        <v>857450160.76800001</v>
      </c>
      <c r="E67" s="1">
        <v>390485554.79699999</v>
      </c>
      <c r="F67" s="38">
        <f t="shared" si="10"/>
        <v>6.9735044132638979E-2</v>
      </c>
    </row>
    <row r="68" spans="2:6" x14ac:dyDescent="0.2">
      <c r="B68" s="3">
        <v>2018</v>
      </c>
      <c r="C68" s="1">
        <v>454334168.41600007</v>
      </c>
      <c r="D68" s="1">
        <v>767054859.40799999</v>
      </c>
      <c r="E68" s="1">
        <v>330917832.90699995</v>
      </c>
      <c r="F68" s="38">
        <f t="shared" si="10"/>
        <v>-0.10542338843231991</v>
      </c>
    </row>
    <row r="69" spans="2:6" x14ac:dyDescent="0.2">
      <c r="B69" s="3">
        <v>2019</v>
      </c>
      <c r="C69" s="1">
        <v>463041259.49300003</v>
      </c>
      <c r="D69" s="1">
        <v>745896977.19799995</v>
      </c>
      <c r="E69" s="1">
        <v>295147757.49799997</v>
      </c>
      <c r="F69" s="38">
        <f>D69/D68-1</f>
        <v>-2.7583271196964132E-2</v>
      </c>
    </row>
    <row r="70" spans="2:6" x14ac:dyDescent="0.2">
      <c r="B70" s="3">
        <v>2020</v>
      </c>
      <c r="C70" s="1">
        <v>440437712.00899994</v>
      </c>
      <c r="D70" s="1">
        <v>714449049.2299999</v>
      </c>
      <c r="E70" s="1">
        <v>276113701.852</v>
      </c>
      <c r="F70" s="38">
        <f t="shared" ref="F70:F73" si="11">D70/D69-1</f>
        <v>-4.2161221897071943E-2</v>
      </c>
    </row>
    <row r="71" spans="2:6" x14ac:dyDescent="0.2">
      <c r="B71" s="3">
        <v>2021</v>
      </c>
      <c r="C71" s="1">
        <v>487957766.18400002</v>
      </c>
      <c r="D71" s="1">
        <v>724266674.78299987</v>
      </c>
      <c r="E71" s="1">
        <v>278683352.25599998</v>
      </c>
      <c r="F71" s="38">
        <f t="shared" si="11"/>
        <v>1.3741533512545034E-2</v>
      </c>
    </row>
    <row r="72" spans="2:6" x14ac:dyDescent="0.2">
      <c r="B72" s="3">
        <v>2022</v>
      </c>
      <c r="C72" s="1">
        <v>460536049.40000004</v>
      </c>
      <c r="D72" s="1">
        <v>657238680.45500028</v>
      </c>
      <c r="E72" s="1">
        <v>251702670.97999999</v>
      </c>
      <c r="F72" s="38">
        <f t="shared" si="11"/>
        <v>-9.2546014695598311E-2</v>
      </c>
    </row>
    <row r="73" spans="2:6" x14ac:dyDescent="0.2">
      <c r="B73" s="3">
        <v>2023</v>
      </c>
      <c r="C73" s="1">
        <v>422208245.10000002</v>
      </c>
      <c r="D73" s="1">
        <v>558093760.46500015</v>
      </c>
      <c r="E73" s="1">
        <v>298838873.25999999</v>
      </c>
      <c r="F73" s="38">
        <f t="shared" si="11"/>
        <v>-0.15085070757150665</v>
      </c>
    </row>
    <row r="75" spans="2:6" x14ac:dyDescent="0.2">
      <c r="B75" s="26">
        <f>B47</f>
        <v>2013</v>
      </c>
      <c r="C75" s="31">
        <f>C63/(SUM($C63:$E63))</f>
        <v>0.25394094104911052</v>
      </c>
      <c r="D75" s="28">
        <f t="shared" ref="D75:E75" si="12">D63/(SUM($C63:$E63))</f>
        <v>0.5144060181534198</v>
      </c>
      <c r="E75" s="31">
        <f t="shared" si="12"/>
        <v>0.23165304079746962</v>
      </c>
      <c r="F75" s="39"/>
    </row>
    <row r="76" spans="2:6" x14ac:dyDescent="0.2">
      <c r="B76" s="26">
        <f t="shared" ref="B76:B85" si="13">B48</f>
        <v>2014</v>
      </c>
      <c r="C76" s="31">
        <f t="shared" ref="C76:C82" si="14">C64/(SUM($C64:$E64))</f>
        <v>0.25468263113536926</v>
      </c>
      <c r="D76" s="28">
        <f t="shared" ref="D76:E76" si="15">D64/(SUM($C64:$E64))</f>
        <v>0.5123819350624641</v>
      </c>
      <c r="E76" s="31">
        <f t="shared" si="15"/>
        <v>0.23293543380216658</v>
      </c>
      <c r="F76" s="39"/>
    </row>
    <row r="77" spans="2:6" x14ac:dyDescent="0.2">
      <c r="B77" s="26">
        <f t="shared" si="13"/>
        <v>2015</v>
      </c>
      <c r="C77" s="31">
        <f t="shared" si="14"/>
        <v>0.27026260582012068</v>
      </c>
      <c r="D77" s="28">
        <f t="shared" ref="D77:E77" si="16">D65/(SUM($C65:$E65))</f>
        <v>0.51098381793389658</v>
      </c>
      <c r="E77" s="31">
        <f t="shared" si="16"/>
        <v>0.21875357624598277</v>
      </c>
      <c r="F77" s="39"/>
    </row>
    <row r="78" spans="2:6" x14ac:dyDescent="0.2">
      <c r="B78" s="26">
        <f t="shared" si="13"/>
        <v>2016</v>
      </c>
      <c r="C78" s="31">
        <f t="shared" si="14"/>
        <v>0.26914940566642764</v>
      </c>
      <c r="D78" s="28">
        <f t="shared" ref="D78:E78" si="17">D66/(SUM($C66:$E66))</f>
        <v>0.49446208781299039</v>
      </c>
      <c r="E78" s="31">
        <f t="shared" si="17"/>
        <v>0.23638850652058196</v>
      </c>
      <c r="F78" s="39"/>
    </row>
    <row r="79" spans="2:6" x14ac:dyDescent="0.2">
      <c r="B79" s="26">
        <f t="shared" si="13"/>
        <v>2017</v>
      </c>
      <c r="C79" s="31">
        <f t="shared" si="14"/>
        <v>0.26518989907761076</v>
      </c>
      <c r="D79" s="28">
        <f t="shared" ref="D79:E79" si="18">D67/(SUM($C67:$E67))</f>
        <v>0.5048842110305285</v>
      </c>
      <c r="E79" s="31">
        <f t="shared" si="18"/>
        <v>0.22992588989186083</v>
      </c>
      <c r="F79" s="39"/>
    </row>
    <row r="80" spans="2:6" x14ac:dyDescent="0.2">
      <c r="B80" s="26" t="str">
        <f t="shared" si="13"/>
        <v>2018 (¹)</v>
      </c>
      <c r="C80" s="31">
        <f t="shared" si="14"/>
        <v>0.29268321870461145</v>
      </c>
      <c r="D80" s="28">
        <f t="shared" ref="D80:E80" si="19">D68/(SUM($C68:$E68))</f>
        <v>0.49413867761093616</v>
      </c>
      <c r="E80" s="31">
        <f t="shared" si="19"/>
        <v>0.21317810368445242</v>
      </c>
      <c r="F80" s="39"/>
    </row>
    <row r="81" spans="2:7" x14ac:dyDescent="0.2">
      <c r="B81" s="26">
        <f t="shared" si="13"/>
        <v>2019</v>
      </c>
      <c r="C81" s="31">
        <f t="shared" si="14"/>
        <v>0.30785557560003141</v>
      </c>
      <c r="D81" s="28">
        <f t="shared" ref="D81:E81" si="20">D69/(SUM($C69:$E69))</f>
        <v>0.4959137842382384</v>
      </c>
      <c r="E81" s="31">
        <f t="shared" si="20"/>
        <v>0.19623064016173028</v>
      </c>
      <c r="F81" s="39"/>
    </row>
    <row r="82" spans="2:7" x14ac:dyDescent="0.2">
      <c r="B82" s="26">
        <f t="shared" si="13"/>
        <v>2020</v>
      </c>
      <c r="C82" s="31">
        <f t="shared" si="14"/>
        <v>0.30778306741958877</v>
      </c>
      <c r="D82" s="28">
        <f t="shared" ref="D82:E82" si="21">D70/(SUM($C70:$E70))</f>
        <v>0.4992654214008922</v>
      </c>
      <c r="E82" s="31">
        <f t="shared" si="21"/>
        <v>0.19295151117951906</v>
      </c>
      <c r="F82" s="39"/>
    </row>
    <row r="83" spans="2:7" x14ac:dyDescent="0.2">
      <c r="B83" s="26">
        <f t="shared" si="13"/>
        <v>2021</v>
      </c>
      <c r="C83" s="31">
        <f t="shared" ref="C83:E83" si="22">C71/(SUM($C71:$E71))</f>
        <v>0.32728903048333219</v>
      </c>
      <c r="D83" s="28">
        <f t="shared" si="22"/>
        <v>0.48578904616046159</v>
      </c>
      <c r="E83" s="31">
        <f t="shared" si="22"/>
        <v>0.18692192335620611</v>
      </c>
      <c r="F83" s="39"/>
    </row>
    <row r="84" spans="2:7" x14ac:dyDescent="0.2">
      <c r="B84" s="26">
        <f t="shared" si="13"/>
        <v>2022</v>
      </c>
      <c r="C84" s="31">
        <f t="shared" ref="C84:E84" si="23">C72/(SUM($C72:$E72))</f>
        <v>0.336285979687727</v>
      </c>
      <c r="D84" s="28">
        <f t="shared" si="23"/>
        <v>0.47991933277195192</v>
      </c>
      <c r="E84" s="31">
        <f t="shared" si="23"/>
        <v>0.18379468754032113</v>
      </c>
      <c r="F84" s="39"/>
    </row>
    <row r="85" spans="2:7" x14ac:dyDescent="0.2">
      <c r="B85" s="26">
        <f t="shared" si="13"/>
        <v>2023</v>
      </c>
      <c r="C85" s="31">
        <f>C73/(SUM($C73:$E73))</f>
        <v>0.33007173180786326</v>
      </c>
      <c r="D85" s="28">
        <f t="shared" ref="D85:E85" si="24">D73/(SUM($C73:$E73))</f>
        <v>0.43630359228113852</v>
      </c>
      <c r="E85" s="31">
        <f t="shared" si="24"/>
        <v>0.23362467591099811</v>
      </c>
      <c r="F85" s="39"/>
    </row>
    <row r="87" spans="2:7" x14ac:dyDescent="0.2">
      <c r="B87" s="26">
        <f>B76</f>
        <v>2014</v>
      </c>
      <c r="C87" s="28">
        <f>C48/C47-1</f>
        <v>8.796317521055097E-2</v>
      </c>
      <c r="D87" s="28">
        <f t="shared" ref="D87:E87" si="25">D48/D47-1</f>
        <v>8.0526347682230659E-2</v>
      </c>
      <c r="E87" s="28">
        <f t="shared" si="25"/>
        <v>9.0800039597556559E-2</v>
      </c>
    </row>
    <row r="88" spans="2:7" x14ac:dyDescent="0.2">
      <c r="B88" s="26">
        <f t="shared" ref="B88:B96" si="26">B77</f>
        <v>2015</v>
      </c>
      <c r="C88" s="28">
        <f t="shared" ref="C88:E88" si="27">C49/C48-1</f>
        <v>5.7936796511034006E-2</v>
      </c>
      <c r="D88" s="28">
        <f t="shared" si="27"/>
        <v>-5.7709962873195852E-3</v>
      </c>
      <c r="E88" s="28">
        <f t="shared" si="27"/>
        <v>-6.3748137266189775E-2</v>
      </c>
    </row>
    <row r="89" spans="2:7" x14ac:dyDescent="0.2">
      <c r="B89" s="26">
        <f t="shared" si="26"/>
        <v>2016</v>
      </c>
      <c r="C89" s="28">
        <f t="shared" ref="C89:E89" si="28">C50/C49-1</f>
        <v>-7.3208150146323314E-3</v>
      </c>
      <c r="D89" s="28">
        <f t="shared" si="28"/>
        <v>-3.5444322875394452E-2</v>
      </c>
      <c r="E89" s="28">
        <f t="shared" si="28"/>
        <v>7.7141218710767623E-2</v>
      </c>
    </row>
    <row r="90" spans="2:7" x14ac:dyDescent="0.2">
      <c r="B90" s="26">
        <f t="shared" si="26"/>
        <v>2017</v>
      </c>
      <c r="C90" s="28">
        <f t="shared" ref="C90:E90" si="29">C51/C50-1</f>
        <v>3.224071500868142E-2</v>
      </c>
      <c r="D90" s="28">
        <f t="shared" si="29"/>
        <v>6.9735044132638979E-2</v>
      </c>
      <c r="E90" s="28">
        <f t="shared" si="29"/>
        <v>1.9011185969558753E-2</v>
      </c>
    </row>
    <row r="91" spans="2:7" x14ac:dyDescent="0.2">
      <c r="B91" s="26" t="str">
        <f t="shared" si="26"/>
        <v>2018 (¹)</v>
      </c>
      <c r="C91" s="28">
        <f t="shared" ref="C91:E91" si="30">C52/C51-1</f>
        <v>8.7912919286132762E-3</v>
      </c>
      <c r="D91" s="28">
        <f t="shared" si="30"/>
        <v>-0.10542338843232002</v>
      </c>
      <c r="E91" s="28">
        <f t="shared" si="30"/>
        <v>-0.15254782451803428</v>
      </c>
    </row>
    <row r="92" spans="2:7" x14ac:dyDescent="0.2">
      <c r="B92" s="26">
        <f t="shared" si="26"/>
        <v>2019</v>
      </c>
      <c r="C92" s="28">
        <f t="shared" ref="C92:E92" si="31">C53/C52-1</f>
        <v>1.9164508598058072E-2</v>
      </c>
      <c r="D92" s="28">
        <f t="shared" si="31"/>
        <v>-2.7583271196964132E-2</v>
      </c>
      <c r="E92" s="28">
        <f t="shared" si="31"/>
        <v>-0.10809352610215073</v>
      </c>
    </row>
    <row r="93" spans="2:7" x14ac:dyDescent="0.2">
      <c r="B93" s="26">
        <f t="shared" si="26"/>
        <v>2020</v>
      </c>
      <c r="C93" s="28">
        <f t="shared" ref="C93:E93" si="32">C54/C53-1</f>
        <v>-4.8815406879182843E-2</v>
      </c>
      <c r="D93" s="28">
        <f>D54/D53-1</f>
        <v>-4.2161221897071832E-2</v>
      </c>
      <c r="E93" s="28">
        <f t="shared" si="32"/>
        <v>-6.448992127656239E-2</v>
      </c>
    </row>
    <row r="94" spans="2:7" x14ac:dyDescent="0.2">
      <c r="B94" s="26">
        <f t="shared" si="26"/>
        <v>2021</v>
      </c>
      <c r="C94" s="28">
        <f t="shared" ref="C94:E94" si="33">C55/C54-1</f>
        <v>0.10789279137393448</v>
      </c>
      <c r="D94" s="28">
        <f t="shared" si="33"/>
        <v>1.3741533512545034E-2</v>
      </c>
      <c r="E94" s="28">
        <f t="shared" si="33"/>
        <v>9.3064936175362156E-3</v>
      </c>
    </row>
    <row r="95" spans="2:7" x14ac:dyDescent="0.2">
      <c r="B95" s="26">
        <f t="shared" si="26"/>
        <v>2022</v>
      </c>
      <c r="C95" s="145">
        <f t="shared" ref="C95:E95" si="34">C56/C55-1</f>
        <v>-5.6196906134822644E-2</v>
      </c>
      <c r="D95" s="28">
        <f t="shared" si="34"/>
        <v>-9.2546014695598311E-2</v>
      </c>
      <c r="E95" s="28">
        <f t="shared" si="34"/>
        <v>-9.6814829653747658E-2</v>
      </c>
      <c r="F95" s="29" t="s">
        <v>57</v>
      </c>
      <c r="G95" s="30">
        <f>(C72-C101)/C71-1</f>
        <v>-5.8372305469689967E-2</v>
      </c>
    </row>
    <row r="96" spans="2:7" x14ac:dyDescent="0.2">
      <c r="B96" s="26">
        <f t="shared" si="26"/>
        <v>2023</v>
      </c>
      <c r="C96" s="28">
        <f t="shared" ref="C96:E96" si="35">C57/C56-1</f>
        <v>-8.3224330321013174E-2</v>
      </c>
      <c r="D96" s="28">
        <f t="shared" si="35"/>
        <v>-0.15085070757150654</v>
      </c>
      <c r="E96" s="28">
        <f t="shared" si="35"/>
        <v>0.18726937658816256</v>
      </c>
    </row>
    <row r="97" spans="2:5" x14ac:dyDescent="0.2">
      <c r="D97" s="28"/>
      <c r="E97" s="28"/>
    </row>
    <row r="98" spans="2:5" x14ac:dyDescent="0.2">
      <c r="B98" s="26"/>
      <c r="C98" s="28"/>
      <c r="D98" s="28"/>
      <c r="E98" s="28"/>
    </row>
    <row r="101" spans="2:5" x14ac:dyDescent="0.2">
      <c r="B101" s="21" t="s">
        <v>58</v>
      </c>
      <c r="C101" s="11">
        <v>1061503</v>
      </c>
    </row>
  </sheetData>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26"/>
  <sheetViews>
    <sheetView showGridLines="0" zoomScaleNormal="100" workbookViewId="0"/>
  </sheetViews>
  <sheetFormatPr defaultColWidth="9.140625" defaultRowHeight="12.75" x14ac:dyDescent="0.2"/>
  <cols>
    <col min="1" max="1" width="12.7109375" style="21" customWidth="1"/>
    <col min="2" max="2" width="10.42578125" style="21" customWidth="1"/>
    <col min="3" max="3" width="11.5703125" style="21" customWidth="1"/>
    <col min="4" max="4" width="11.7109375" style="21" customWidth="1"/>
    <col min="5" max="9" width="10.42578125" style="21" customWidth="1"/>
    <col min="10" max="10" width="8.7109375" style="21" customWidth="1"/>
    <col min="11" max="11" width="10.28515625" style="21" customWidth="1"/>
    <col min="12" max="12" width="9.42578125" style="21" customWidth="1"/>
    <col min="13" max="13" width="8.7109375" style="21" customWidth="1"/>
    <col min="14" max="14" width="10" style="21" bestFit="1" customWidth="1"/>
    <col min="15" max="15" width="1.5703125" style="21" customWidth="1"/>
    <col min="16" max="16384" width="9.140625" style="21"/>
  </cols>
  <sheetData>
    <row r="1" spans="1:15" ht="15.75" x14ac:dyDescent="0.2">
      <c r="A1" s="4" t="s">
        <v>96</v>
      </c>
      <c r="B1" s="146"/>
      <c r="C1" s="146"/>
      <c r="D1" s="146"/>
      <c r="E1" s="146"/>
      <c r="F1" s="146"/>
      <c r="G1" s="146"/>
      <c r="H1" s="146"/>
      <c r="I1" s="146"/>
      <c r="J1" s="146"/>
      <c r="K1" s="146"/>
      <c r="L1" s="146"/>
      <c r="M1" s="146"/>
      <c r="N1" s="22"/>
      <c r="O1" s="22"/>
    </row>
    <row r="2" spans="1:15" ht="14.25" x14ac:dyDescent="0.2">
      <c r="A2" s="149" t="s">
        <v>33</v>
      </c>
      <c r="E2" s="147"/>
      <c r="F2" s="147"/>
      <c r="G2" s="147"/>
      <c r="H2" s="147"/>
      <c r="I2" s="147"/>
      <c r="J2" s="147"/>
      <c r="K2" s="147"/>
      <c r="L2" s="147"/>
      <c r="M2" s="147"/>
    </row>
    <row r="3" spans="1:15" ht="13.5" customHeight="1" x14ac:dyDescent="0.2">
      <c r="A3" s="40"/>
      <c r="B3" s="155">
        <v>2013</v>
      </c>
      <c r="C3" s="41">
        <v>2019</v>
      </c>
      <c r="D3" s="157">
        <v>2021</v>
      </c>
      <c r="E3" s="157">
        <v>2022</v>
      </c>
      <c r="F3" s="171">
        <v>2023</v>
      </c>
      <c r="G3" s="171"/>
      <c r="H3" s="171"/>
      <c r="I3" s="171"/>
      <c r="J3" s="172" t="s">
        <v>90</v>
      </c>
      <c r="K3" s="173"/>
      <c r="L3" s="173"/>
      <c r="M3" s="173"/>
    </row>
    <row r="4" spans="1:15" ht="26.25" customHeight="1" x14ac:dyDescent="0.2">
      <c r="A4" s="42"/>
      <c r="B4" s="49" t="s">
        <v>1</v>
      </c>
      <c r="C4" s="45" t="s">
        <v>1</v>
      </c>
      <c r="D4" s="44" t="s">
        <v>1</v>
      </c>
      <c r="E4" s="44" t="s">
        <v>1</v>
      </c>
      <c r="F4" s="46" t="s">
        <v>2</v>
      </c>
      <c r="G4" s="47" t="s">
        <v>3</v>
      </c>
      <c r="H4" s="46" t="s">
        <v>4</v>
      </c>
      <c r="I4" s="48" t="s">
        <v>1</v>
      </c>
      <c r="J4" s="49" t="s">
        <v>2</v>
      </c>
      <c r="K4" s="47" t="s">
        <v>3</v>
      </c>
      <c r="L4" s="46" t="s">
        <v>4</v>
      </c>
      <c r="M4" s="48" t="s">
        <v>1</v>
      </c>
    </row>
    <row r="5" spans="1:15" ht="13.5" customHeight="1" x14ac:dyDescent="0.2">
      <c r="A5" s="50" t="s">
        <v>41</v>
      </c>
      <c r="B5" s="167">
        <v>996761.88950000005</v>
      </c>
      <c r="C5" s="168">
        <v>1064847.7022880001</v>
      </c>
      <c r="D5" s="168">
        <v>1058261.2685170001</v>
      </c>
      <c r="E5" s="168">
        <v>964925.52891499992</v>
      </c>
      <c r="F5" s="51">
        <v>267440.31329999998</v>
      </c>
      <c r="G5" s="51">
        <v>391095.95455000002</v>
      </c>
      <c r="H5" s="51">
        <v>227873.74826000002</v>
      </c>
      <c r="I5" s="52">
        <v>886410.01610999997</v>
      </c>
      <c r="J5" s="53">
        <v>-7.8307901480961224</v>
      </c>
      <c r="K5" s="54">
        <v>-17.404132447755039</v>
      </c>
      <c r="L5" s="54">
        <v>13.224837580772597</v>
      </c>
      <c r="M5" s="55">
        <v>-8.1369505160968973</v>
      </c>
    </row>
    <row r="6" spans="1:15" ht="13.5" customHeight="1" x14ac:dyDescent="0.2">
      <c r="A6" s="57" t="s">
        <v>5</v>
      </c>
      <c r="B6" s="67">
        <v>72935.520999999993</v>
      </c>
      <c r="C6" s="58">
        <v>54731.086207999986</v>
      </c>
      <c r="D6" s="58">
        <v>63373.435927000006</v>
      </c>
      <c r="E6" s="59">
        <v>57508.915000000001</v>
      </c>
      <c r="F6" s="60">
        <v>24750.717000000001</v>
      </c>
      <c r="G6" s="61">
        <v>17319.240000000002</v>
      </c>
      <c r="H6" s="61">
        <v>398.452</v>
      </c>
      <c r="I6" s="62">
        <v>42468.409</v>
      </c>
      <c r="J6" s="63">
        <v>-26.869614989575009</v>
      </c>
      <c r="K6" s="64">
        <v>-25.714299929923033</v>
      </c>
      <c r="L6" s="64">
        <v>13.873686436681743</v>
      </c>
      <c r="M6" s="65">
        <v>-26.153346833269243</v>
      </c>
    </row>
    <row r="7" spans="1:15" ht="13.5" customHeight="1" x14ac:dyDescent="0.2">
      <c r="A7" s="66" t="s">
        <v>6</v>
      </c>
      <c r="B7" s="67">
        <v>133.47399999999999</v>
      </c>
      <c r="C7" s="58">
        <v>0.94</v>
      </c>
      <c r="D7" s="58">
        <v>5.2240000000000002</v>
      </c>
      <c r="E7" s="68">
        <v>207.74</v>
      </c>
      <c r="F7" s="69">
        <v>0</v>
      </c>
      <c r="G7" s="70">
        <v>0</v>
      </c>
      <c r="H7" s="70">
        <v>0</v>
      </c>
      <c r="I7" s="71">
        <v>0</v>
      </c>
      <c r="J7" s="63" t="s">
        <v>30</v>
      </c>
      <c r="K7" s="64" t="s">
        <v>30</v>
      </c>
      <c r="L7" s="72">
        <v>-100</v>
      </c>
      <c r="M7" s="73">
        <v>-100</v>
      </c>
    </row>
    <row r="8" spans="1:15" ht="13.5" customHeight="1" x14ac:dyDescent="0.2">
      <c r="A8" s="66" t="s">
        <v>36</v>
      </c>
      <c r="B8" s="67">
        <v>0</v>
      </c>
      <c r="C8" s="58">
        <v>0</v>
      </c>
      <c r="D8" s="58">
        <v>0</v>
      </c>
      <c r="E8" s="68">
        <v>0</v>
      </c>
      <c r="F8" s="69">
        <v>0</v>
      </c>
      <c r="G8" s="70">
        <v>0</v>
      </c>
      <c r="H8" s="70">
        <v>0</v>
      </c>
      <c r="I8" s="71">
        <v>0</v>
      </c>
      <c r="J8" s="63" t="s">
        <v>30</v>
      </c>
      <c r="K8" s="64" t="s">
        <v>30</v>
      </c>
      <c r="L8" s="64" t="s">
        <v>30</v>
      </c>
      <c r="M8" s="65" t="s">
        <v>30</v>
      </c>
      <c r="N8" s="74"/>
      <c r="O8" s="74"/>
    </row>
    <row r="9" spans="1:15" ht="13.5" customHeight="1" x14ac:dyDescent="0.2">
      <c r="A9" s="66" t="s">
        <v>7</v>
      </c>
      <c r="B9" s="67">
        <v>446273.47750000004</v>
      </c>
      <c r="C9" s="58">
        <v>429300.79470000003</v>
      </c>
      <c r="D9" s="58">
        <v>395219.04620000004</v>
      </c>
      <c r="E9" s="68">
        <v>361478.4178</v>
      </c>
      <c r="F9" s="69">
        <v>20872.211299999999</v>
      </c>
      <c r="G9" s="70">
        <v>232655.94440000004</v>
      </c>
      <c r="H9" s="70">
        <v>111635.095</v>
      </c>
      <c r="I9" s="71">
        <v>365163.25070000003</v>
      </c>
      <c r="J9" s="63">
        <v>-8.5692866447945715</v>
      </c>
      <c r="K9" s="64">
        <v>-15.290285247496671</v>
      </c>
      <c r="L9" s="64">
        <v>74.432207125315614</v>
      </c>
      <c r="M9" s="65">
        <v>1.019378396759163</v>
      </c>
    </row>
    <row r="10" spans="1:15" ht="13.5" customHeight="1" x14ac:dyDescent="0.2">
      <c r="A10" s="66" t="s">
        <v>8</v>
      </c>
      <c r="B10" s="67">
        <v>75555.240000000005</v>
      </c>
      <c r="C10" s="58">
        <v>73620.160000000003</v>
      </c>
      <c r="D10" s="58">
        <v>83180.887000000002</v>
      </c>
      <c r="E10" s="68">
        <v>64009.120000000003</v>
      </c>
      <c r="F10" s="69">
        <v>65853.327999999994</v>
      </c>
      <c r="G10" s="70">
        <v>4666.4390000000003</v>
      </c>
      <c r="H10" s="70">
        <v>14.922000000000001</v>
      </c>
      <c r="I10" s="71">
        <v>70534.688999999998</v>
      </c>
      <c r="J10" s="63">
        <v>13.298632842789671</v>
      </c>
      <c r="K10" s="64">
        <v>-20.710719221712825</v>
      </c>
      <c r="L10" s="72">
        <v>13223.214285714286</v>
      </c>
      <c r="M10" s="65">
        <v>10.194748810794451</v>
      </c>
    </row>
    <row r="11" spans="1:15" ht="13.5" customHeight="1" x14ac:dyDescent="0.2">
      <c r="A11" s="66" t="s">
        <v>9</v>
      </c>
      <c r="B11" s="67">
        <v>0</v>
      </c>
      <c r="C11" s="58">
        <v>0</v>
      </c>
      <c r="D11" s="58">
        <v>1.1759999999999999</v>
      </c>
      <c r="E11" s="68">
        <v>6.3479999999999999</v>
      </c>
      <c r="F11" s="69">
        <v>0</v>
      </c>
      <c r="G11" s="70">
        <v>0</v>
      </c>
      <c r="H11" s="70">
        <v>0</v>
      </c>
      <c r="I11" s="71">
        <v>0</v>
      </c>
      <c r="J11" s="63" t="s">
        <v>30</v>
      </c>
      <c r="K11" s="64" t="s">
        <v>30</v>
      </c>
      <c r="L11" s="64">
        <v>-100</v>
      </c>
      <c r="M11" s="65">
        <v>-100</v>
      </c>
    </row>
    <row r="12" spans="1:15" ht="13.5" customHeight="1" x14ac:dyDescent="0.2">
      <c r="A12" s="66" t="s">
        <v>10</v>
      </c>
      <c r="B12" s="67">
        <v>0</v>
      </c>
      <c r="C12" s="58">
        <v>82.871380000000002</v>
      </c>
      <c r="D12" s="58">
        <v>49.686390000000017</v>
      </c>
      <c r="E12" s="68">
        <v>33.751114999999999</v>
      </c>
      <c r="F12" s="69">
        <v>0</v>
      </c>
      <c r="G12" s="70">
        <v>27.192150000000002</v>
      </c>
      <c r="H12" s="70">
        <v>1.98326</v>
      </c>
      <c r="I12" s="71">
        <v>29.175410000000003</v>
      </c>
      <c r="J12" s="63" t="s">
        <v>30</v>
      </c>
      <c r="K12" s="64">
        <v>-17.885639351985006</v>
      </c>
      <c r="L12" s="64">
        <v>211.76470588235296</v>
      </c>
      <c r="M12" s="65">
        <v>-13.557196554839734</v>
      </c>
    </row>
    <row r="13" spans="1:15" ht="13.5" customHeight="1" x14ac:dyDescent="0.2">
      <c r="A13" s="66" t="s">
        <v>11</v>
      </c>
      <c r="B13" s="67">
        <v>0</v>
      </c>
      <c r="C13" s="58">
        <v>0.75800000000000001</v>
      </c>
      <c r="D13" s="58">
        <v>0</v>
      </c>
      <c r="E13" s="68">
        <v>9.5109999999999992</v>
      </c>
      <c r="F13" s="69">
        <v>0</v>
      </c>
      <c r="G13" s="70">
        <v>31.693999999999999</v>
      </c>
      <c r="H13" s="70">
        <v>0</v>
      </c>
      <c r="I13" s="71">
        <v>31.693999999999999</v>
      </c>
      <c r="J13" s="63" t="s">
        <v>30</v>
      </c>
      <c r="K13" s="64">
        <v>233.23520134581011</v>
      </c>
      <c r="L13" s="64" t="s">
        <v>30</v>
      </c>
      <c r="M13" s="65">
        <v>233.23520134581014</v>
      </c>
    </row>
    <row r="14" spans="1:15" ht="13.5" customHeight="1" x14ac:dyDescent="0.2">
      <c r="A14" s="66" t="s">
        <v>12</v>
      </c>
      <c r="B14" s="67">
        <v>401626.46799999999</v>
      </c>
      <c r="C14" s="58">
        <v>507076.84299999999</v>
      </c>
      <c r="D14" s="58">
        <v>516373.875</v>
      </c>
      <c r="E14" s="68">
        <v>477486.80800000002</v>
      </c>
      <c r="F14" s="69">
        <v>153078.93299999999</v>
      </c>
      <c r="G14" s="70">
        <v>132504.073</v>
      </c>
      <c r="H14" s="70">
        <v>115823.296</v>
      </c>
      <c r="I14" s="71">
        <v>401406.30200000003</v>
      </c>
      <c r="J14" s="63">
        <v>-11.579032278094781</v>
      </c>
      <c r="K14" s="64">
        <v>-20.972256257779076</v>
      </c>
      <c r="L14" s="64">
        <v>-15.268110128657852</v>
      </c>
      <c r="M14" s="65">
        <v>-15.933530461013278</v>
      </c>
    </row>
    <row r="15" spans="1:15" ht="13.5" customHeight="1" x14ac:dyDescent="0.2">
      <c r="A15" s="66" t="s">
        <v>13</v>
      </c>
      <c r="B15" s="67">
        <v>0</v>
      </c>
      <c r="C15" s="58">
        <v>0</v>
      </c>
      <c r="D15" s="58">
        <v>0</v>
      </c>
      <c r="E15" s="68">
        <v>0</v>
      </c>
      <c r="F15" s="69">
        <v>0</v>
      </c>
      <c r="G15" s="70">
        <v>0</v>
      </c>
      <c r="H15" s="70">
        <v>0</v>
      </c>
      <c r="I15" s="71">
        <v>0</v>
      </c>
      <c r="J15" s="63" t="s">
        <v>30</v>
      </c>
      <c r="K15" s="64" t="s">
        <v>30</v>
      </c>
      <c r="L15" s="64" t="s">
        <v>30</v>
      </c>
      <c r="M15" s="65" t="s">
        <v>30</v>
      </c>
    </row>
    <row r="16" spans="1:15" ht="13.5" customHeight="1" x14ac:dyDescent="0.2">
      <c r="A16" s="66" t="s">
        <v>14</v>
      </c>
      <c r="B16" s="67">
        <v>0</v>
      </c>
      <c r="C16" s="58">
        <v>0</v>
      </c>
      <c r="D16" s="58">
        <v>0</v>
      </c>
      <c r="E16" s="68">
        <v>0</v>
      </c>
      <c r="F16" s="69">
        <v>0</v>
      </c>
      <c r="G16" s="70">
        <v>0</v>
      </c>
      <c r="H16" s="70">
        <v>0</v>
      </c>
      <c r="I16" s="71">
        <v>0</v>
      </c>
      <c r="J16" s="63" t="s">
        <v>30</v>
      </c>
      <c r="K16" s="64" t="s">
        <v>30</v>
      </c>
      <c r="L16" s="64" t="s">
        <v>30</v>
      </c>
      <c r="M16" s="65" t="s">
        <v>30</v>
      </c>
    </row>
    <row r="17" spans="1:15" ht="12.75" customHeight="1" x14ac:dyDescent="0.2">
      <c r="A17" s="66" t="s">
        <v>15</v>
      </c>
      <c r="B17" s="67">
        <v>237.709</v>
      </c>
      <c r="C17" s="58">
        <v>34.249000000000002</v>
      </c>
      <c r="D17" s="58">
        <v>57.938000000000002</v>
      </c>
      <c r="E17" s="68">
        <v>3230.3470000000002</v>
      </c>
      <c r="F17" s="69">
        <v>1354.702</v>
      </c>
      <c r="G17" s="70">
        <v>3891.3719999999998</v>
      </c>
      <c r="H17" s="70">
        <v>0</v>
      </c>
      <c r="I17" s="71">
        <v>5246.0739999999996</v>
      </c>
      <c r="J17" s="75">
        <v>5.3560651780325985</v>
      </c>
      <c r="K17" s="72">
        <v>100.12044134398552</v>
      </c>
      <c r="L17" s="72" t="s">
        <v>30</v>
      </c>
      <c r="M17" s="73">
        <v>62.399705047166741</v>
      </c>
    </row>
    <row r="18" spans="1:15" ht="13.5" customHeight="1" x14ac:dyDescent="0.2">
      <c r="A18" s="66" t="s">
        <v>16</v>
      </c>
      <c r="B18" s="67">
        <v>0</v>
      </c>
      <c r="C18" s="58">
        <v>0</v>
      </c>
      <c r="D18" s="58">
        <v>0</v>
      </c>
      <c r="E18" s="68">
        <v>0</v>
      </c>
      <c r="F18" s="69">
        <v>0</v>
      </c>
      <c r="G18" s="70">
        <v>0</v>
      </c>
      <c r="H18" s="70">
        <v>0</v>
      </c>
      <c r="I18" s="71">
        <v>0</v>
      </c>
      <c r="J18" s="63" t="s">
        <v>30</v>
      </c>
      <c r="K18" s="64" t="s">
        <v>30</v>
      </c>
      <c r="L18" s="64" t="s">
        <v>30</v>
      </c>
      <c r="M18" s="65" t="s">
        <v>30</v>
      </c>
    </row>
    <row r="19" spans="1:15" ht="13.5" customHeight="1" x14ac:dyDescent="0.2">
      <c r="A19" s="66" t="s">
        <v>37</v>
      </c>
      <c r="B19" s="67">
        <v>0</v>
      </c>
      <c r="C19" s="58">
        <v>0</v>
      </c>
      <c r="D19" s="58">
        <v>0</v>
      </c>
      <c r="E19" s="68">
        <v>0</v>
      </c>
      <c r="F19" s="69">
        <v>0</v>
      </c>
      <c r="G19" s="70">
        <v>0</v>
      </c>
      <c r="H19" s="70">
        <v>0</v>
      </c>
      <c r="I19" s="71">
        <v>0</v>
      </c>
      <c r="J19" s="63" t="s">
        <v>30</v>
      </c>
      <c r="K19" s="64" t="s">
        <v>30</v>
      </c>
      <c r="L19" s="64" t="s">
        <v>30</v>
      </c>
      <c r="M19" s="65" t="s">
        <v>30</v>
      </c>
    </row>
    <row r="20" spans="1:15" ht="13.5" customHeight="1" x14ac:dyDescent="0.2">
      <c r="A20" s="76" t="s">
        <v>54</v>
      </c>
      <c r="B20" s="169" t="s">
        <v>25</v>
      </c>
      <c r="C20" s="164" t="s">
        <v>25</v>
      </c>
      <c r="D20" s="170" t="s">
        <v>25</v>
      </c>
      <c r="E20" s="77">
        <v>954.57100000000003</v>
      </c>
      <c r="F20" s="78">
        <v>1530.422</v>
      </c>
      <c r="G20" s="79">
        <v>0</v>
      </c>
      <c r="H20" s="79">
        <v>0</v>
      </c>
      <c r="I20" s="71">
        <v>1530.422</v>
      </c>
      <c r="J20" s="80">
        <v>60.325633190197479</v>
      </c>
      <c r="K20" s="81" t="s">
        <v>30</v>
      </c>
      <c r="L20" s="81" t="s">
        <v>30</v>
      </c>
      <c r="M20" s="82">
        <v>60.325633190197479</v>
      </c>
    </row>
    <row r="21" spans="1:15" x14ac:dyDescent="0.2">
      <c r="A21" s="150" t="s">
        <v>50</v>
      </c>
      <c r="B21" s="150"/>
      <c r="C21" s="150"/>
      <c r="D21" s="150"/>
      <c r="E21" s="150"/>
      <c r="F21" s="150"/>
      <c r="G21" s="150"/>
      <c r="H21" s="150"/>
      <c r="I21" s="150"/>
      <c r="J21" s="150"/>
      <c r="K21" s="150"/>
      <c r="L21" s="150"/>
      <c r="M21" s="150"/>
    </row>
    <row r="22" spans="1:15" x14ac:dyDescent="0.2">
      <c r="A22" s="5" t="s">
        <v>55</v>
      </c>
      <c r="B22" s="5"/>
      <c r="C22" s="5"/>
      <c r="D22" s="5"/>
      <c r="E22" s="5"/>
      <c r="F22" s="5"/>
      <c r="G22" s="5"/>
      <c r="H22" s="5"/>
      <c r="I22" s="5"/>
      <c r="J22" s="5"/>
      <c r="K22" s="5"/>
      <c r="L22" s="5"/>
      <c r="M22" s="5"/>
    </row>
    <row r="23" spans="1:15" s="34" customFormat="1" x14ac:dyDescent="0.2">
      <c r="A23" s="116" t="s">
        <v>51</v>
      </c>
      <c r="B23" s="116"/>
      <c r="C23" s="116"/>
      <c r="D23" s="116"/>
      <c r="E23" s="116"/>
      <c r="F23" s="116"/>
      <c r="G23" s="116"/>
      <c r="H23" s="116"/>
      <c r="I23" s="116"/>
      <c r="J23" s="116"/>
      <c r="K23" s="116"/>
      <c r="L23" s="116"/>
      <c r="M23" s="116"/>
      <c r="N23" s="83"/>
      <c r="O23" s="84"/>
    </row>
    <row r="24" spans="1:15" s="34" customFormat="1" x14ac:dyDescent="0.2">
      <c r="A24" s="5" t="s">
        <v>91</v>
      </c>
      <c r="B24" s="23"/>
      <c r="C24" s="23"/>
      <c r="D24" s="23"/>
      <c r="E24" s="23"/>
      <c r="F24" s="23"/>
      <c r="G24" s="23"/>
      <c r="H24" s="23"/>
      <c r="I24" s="23"/>
      <c r="J24" s="23"/>
      <c r="K24" s="23"/>
      <c r="L24" s="23"/>
      <c r="M24" s="23"/>
      <c r="N24" s="83"/>
      <c r="O24" s="84"/>
    </row>
    <row r="25" spans="1:15" x14ac:dyDescent="0.2">
      <c r="A25" s="8" t="s">
        <v>66</v>
      </c>
      <c r="B25" s="8"/>
      <c r="C25" s="8"/>
      <c r="D25" s="8"/>
      <c r="E25" s="8"/>
      <c r="F25" s="8"/>
      <c r="G25" s="8"/>
      <c r="H25" s="8"/>
      <c r="I25" s="8"/>
      <c r="J25" s="8"/>
      <c r="K25" s="8"/>
      <c r="L25" s="8"/>
      <c r="M25" s="8"/>
    </row>
    <row r="26" spans="1:15" x14ac:dyDescent="0.2">
      <c r="A26" s="34"/>
    </row>
  </sheetData>
  <mergeCells count="2">
    <mergeCell ref="F3:I3"/>
    <mergeCell ref="J3:M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O25"/>
  <sheetViews>
    <sheetView showGridLines="0" zoomScaleNormal="100" workbookViewId="0"/>
  </sheetViews>
  <sheetFormatPr defaultColWidth="9.140625" defaultRowHeight="12.75" x14ac:dyDescent="0.2"/>
  <cols>
    <col min="1" max="1" width="12.5703125" style="21" customWidth="1"/>
    <col min="2" max="8" width="10.42578125" style="21" customWidth="1"/>
    <col min="9" max="9" width="10.140625" style="21" customWidth="1"/>
    <col min="10" max="10" width="9.7109375" style="21" bestFit="1" customWidth="1"/>
    <col min="11" max="11" width="10.140625" style="21" customWidth="1"/>
    <col min="12" max="12" width="10.28515625" style="21" customWidth="1"/>
    <col min="13" max="13" width="8.7109375" style="21" customWidth="1"/>
    <col min="14" max="14" width="1.5703125" style="21" customWidth="1"/>
    <col min="15" max="15" width="15.42578125" style="21" bestFit="1" customWidth="1"/>
    <col min="16" max="16384" width="9.140625" style="21"/>
  </cols>
  <sheetData>
    <row r="1" spans="1:15" ht="15.75" x14ac:dyDescent="0.2">
      <c r="A1" s="4" t="s">
        <v>95</v>
      </c>
      <c r="B1" s="146"/>
      <c r="C1" s="146"/>
      <c r="D1" s="146"/>
      <c r="E1" s="146"/>
      <c r="F1" s="146"/>
      <c r="G1" s="146"/>
      <c r="H1" s="146"/>
      <c r="I1" s="146"/>
      <c r="J1" s="146"/>
      <c r="K1" s="146"/>
      <c r="L1" s="146"/>
      <c r="M1" s="22"/>
      <c r="N1" s="22"/>
    </row>
    <row r="2" spans="1:15" ht="14.25" x14ac:dyDescent="0.2">
      <c r="A2" s="149" t="s">
        <v>34</v>
      </c>
      <c r="B2" s="144"/>
      <c r="C2" s="144"/>
      <c r="D2" s="144"/>
      <c r="E2" s="149"/>
      <c r="F2" s="149"/>
      <c r="G2" s="149"/>
      <c r="H2" s="149"/>
      <c r="I2" s="149"/>
      <c r="J2" s="149"/>
      <c r="K2" s="149"/>
      <c r="L2" s="149"/>
    </row>
    <row r="3" spans="1:15" ht="13.5" customHeight="1" x14ac:dyDescent="0.2">
      <c r="A3" s="40"/>
      <c r="B3" s="41">
        <v>2013</v>
      </c>
      <c r="C3" s="41">
        <v>2019</v>
      </c>
      <c r="D3" s="41">
        <v>2021</v>
      </c>
      <c r="E3" s="157">
        <v>2022</v>
      </c>
      <c r="F3" s="171">
        <v>2023</v>
      </c>
      <c r="G3" s="171"/>
      <c r="H3" s="171"/>
      <c r="I3" s="171"/>
      <c r="J3" s="172" t="s">
        <v>90</v>
      </c>
      <c r="K3" s="173"/>
      <c r="L3" s="173"/>
      <c r="M3" s="173"/>
    </row>
    <row r="4" spans="1:15" ht="26.25" customHeight="1" x14ac:dyDescent="0.2">
      <c r="A4" s="42"/>
      <c r="B4" s="49" t="s">
        <v>1</v>
      </c>
      <c r="C4" s="45" t="s">
        <v>1</v>
      </c>
      <c r="D4" s="44" t="s">
        <v>1</v>
      </c>
      <c r="E4" s="44" t="s">
        <v>1</v>
      </c>
      <c r="F4" s="46" t="s">
        <v>2</v>
      </c>
      <c r="G4" s="47" t="s">
        <v>3</v>
      </c>
      <c r="H4" s="46" t="s">
        <v>4</v>
      </c>
      <c r="I4" s="48" t="s">
        <v>1</v>
      </c>
      <c r="J4" s="49" t="s">
        <v>2</v>
      </c>
      <c r="K4" s="47" t="s">
        <v>3</v>
      </c>
      <c r="L4" s="46" t="s">
        <v>4</v>
      </c>
      <c r="M4" s="48" t="s">
        <v>1</v>
      </c>
    </row>
    <row r="5" spans="1:15" ht="13.5" customHeight="1" x14ac:dyDescent="0.2">
      <c r="A5" s="50" t="s">
        <v>41</v>
      </c>
      <c r="B5" s="160">
        <v>3752549.5</v>
      </c>
      <c r="C5" s="161">
        <v>4239360.2389999991</v>
      </c>
      <c r="D5" s="161">
        <v>4572593.716</v>
      </c>
      <c r="E5" s="161">
        <v>4319853.5999999996</v>
      </c>
      <c r="F5" s="86">
        <v>2134411.1</v>
      </c>
      <c r="G5" s="86">
        <v>1538649.8</v>
      </c>
      <c r="H5" s="86" t="s">
        <v>30</v>
      </c>
      <c r="I5" s="87">
        <v>3673060.9000000004</v>
      </c>
      <c r="J5" s="53">
        <v>-12.892862614426493</v>
      </c>
      <c r="K5" s="54">
        <v>-17.698356534413819</v>
      </c>
      <c r="L5" s="54" t="s">
        <v>30</v>
      </c>
      <c r="M5" s="55">
        <v>-14.972560644184775</v>
      </c>
    </row>
    <row r="6" spans="1:15" ht="13.5" customHeight="1" x14ac:dyDescent="0.2">
      <c r="A6" s="57" t="s">
        <v>5</v>
      </c>
      <c r="B6" s="162">
        <v>1942151</v>
      </c>
      <c r="C6" s="88">
        <v>1681432.3709999998</v>
      </c>
      <c r="D6" s="96">
        <v>1740884.5060000001</v>
      </c>
      <c r="E6" s="89">
        <v>1662069</v>
      </c>
      <c r="F6" s="90">
        <v>406314</v>
      </c>
      <c r="G6" s="91">
        <v>900355</v>
      </c>
      <c r="H6" s="92">
        <v>10362</v>
      </c>
      <c r="I6" s="93">
        <v>1317031</v>
      </c>
      <c r="J6" s="94">
        <v>-25.593600867281719</v>
      </c>
      <c r="K6" s="95">
        <v>-18.426894014894813</v>
      </c>
      <c r="L6" s="95">
        <v>-15.446756425948593</v>
      </c>
      <c r="M6" s="65">
        <v>-20.759547287146319</v>
      </c>
    </row>
    <row r="7" spans="1:15" ht="13.5" customHeight="1" x14ac:dyDescent="0.2">
      <c r="A7" s="66" t="s">
        <v>6</v>
      </c>
      <c r="B7" s="162">
        <v>287</v>
      </c>
      <c r="C7" s="88">
        <v>2</v>
      </c>
      <c r="D7" s="96">
        <v>38</v>
      </c>
      <c r="E7" s="96">
        <v>442</v>
      </c>
      <c r="F7" s="97">
        <v>0</v>
      </c>
      <c r="G7" s="98">
        <v>0</v>
      </c>
      <c r="H7" s="88">
        <v>0</v>
      </c>
      <c r="I7" s="99">
        <v>0</v>
      </c>
      <c r="J7" s="63" t="s">
        <v>30</v>
      </c>
      <c r="K7" s="64" t="s">
        <v>30</v>
      </c>
      <c r="L7" s="72">
        <v>-100</v>
      </c>
      <c r="M7" s="73">
        <v>-100</v>
      </c>
    </row>
    <row r="8" spans="1:15" ht="13.5" customHeight="1" x14ac:dyDescent="0.2">
      <c r="A8" s="66" t="s">
        <v>36</v>
      </c>
      <c r="B8" s="162">
        <v>0</v>
      </c>
      <c r="C8" s="88">
        <v>0</v>
      </c>
      <c r="D8" s="96">
        <v>0</v>
      </c>
      <c r="E8" s="96">
        <v>0</v>
      </c>
      <c r="F8" s="97">
        <v>0</v>
      </c>
      <c r="G8" s="98">
        <v>0</v>
      </c>
      <c r="H8" s="88">
        <v>0</v>
      </c>
      <c r="I8" s="99">
        <v>0</v>
      </c>
      <c r="J8" s="63" t="s">
        <v>30</v>
      </c>
      <c r="K8" s="64" t="s">
        <v>30</v>
      </c>
      <c r="L8" s="64" t="s">
        <v>30</v>
      </c>
      <c r="M8" s="65" t="s">
        <v>30</v>
      </c>
      <c r="N8" s="74"/>
      <c r="O8" s="74"/>
    </row>
    <row r="9" spans="1:15" ht="13.5" customHeight="1" x14ac:dyDescent="0.2">
      <c r="A9" s="66" t="s">
        <v>7</v>
      </c>
      <c r="B9" s="162">
        <v>1517432.2</v>
      </c>
      <c r="C9" s="88">
        <v>1562833.7000000002</v>
      </c>
      <c r="D9" s="96">
        <v>1550341.6</v>
      </c>
      <c r="E9" s="96">
        <v>1413208.7</v>
      </c>
      <c r="F9" s="97">
        <v>138114.1</v>
      </c>
      <c r="G9" s="98">
        <v>942892.7</v>
      </c>
      <c r="H9" s="88">
        <v>176253.5</v>
      </c>
      <c r="I9" s="99">
        <v>1257260.3</v>
      </c>
      <c r="J9" s="63">
        <v>-7.7003219800503402</v>
      </c>
      <c r="K9" s="64">
        <v>-18.465364287276365</v>
      </c>
      <c r="L9" s="64">
        <v>64.507653537427672</v>
      </c>
      <c r="M9" s="65">
        <v>-11.035058020800459</v>
      </c>
    </row>
    <row r="10" spans="1:15" ht="13.5" customHeight="1" x14ac:dyDescent="0.2">
      <c r="A10" s="66" t="s">
        <v>8</v>
      </c>
      <c r="B10" s="162">
        <v>387472</v>
      </c>
      <c r="C10" s="88">
        <v>390256</v>
      </c>
      <c r="D10" s="96">
        <v>420112</v>
      </c>
      <c r="E10" s="96">
        <v>380851</v>
      </c>
      <c r="F10" s="97">
        <v>262152</v>
      </c>
      <c r="G10" s="98">
        <v>108724</v>
      </c>
      <c r="H10" s="88">
        <v>237</v>
      </c>
      <c r="I10" s="99">
        <v>371113</v>
      </c>
      <c r="J10" s="63">
        <v>4.9779553982244096</v>
      </c>
      <c r="K10" s="64">
        <v>-17.015982536750673</v>
      </c>
      <c r="L10" s="64">
        <v>111.60714285714283</v>
      </c>
      <c r="M10" s="65">
        <v>-2.5569054564645977</v>
      </c>
    </row>
    <row r="11" spans="1:15" ht="13.5" customHeight="1" x14ac:dyDescent="0.2">
      <c r="A11" s="66" t="s">
        <v>9</v>
      </c>
      <c r="B11" s="162">
        <v>0</v>
      </c>
      <c r="C11" s="88">
        <v>0</v>
      </c>
      <c r="D11" s="96">
        <v>12</v>
      </c>
      <c r="E11" s="96">
        <v>46</v>
      </c>
      <c r="F11" s="97">
        <v>0</v>
      </c>
      <c r="G11" s="98">
        <v>0</v>
      </c>
      <c r="H11" s="88">
        <v>0</v>
      </c>
      <c r="I11" s="99">
        <v>0</v>
      </c>
      <c r="J11" s="63" t="s">
        <v>30</v>
      </c>
      <c r="K11" s="64" t="s">
        <v>30</v>
      </c>
      <c r="L11" s="64">
        <v>-100</v>
      </c>
      <c r="M11" s="65">
        <v>-100</v>
      </c>
    </row>
    <row r="12" spans="1:15" ht="13.5" customHeight="1" x14ac:dyDescent="0.2">
      <c r="A12" s="66" t="s">
        <v>10</v>
      </c>
      <c r="B12" s="162">
        <v>0</v>
      </c>
      <c r="C12" s="88">
        <v>6615.25</v>
      </c>
      <c r="D12" s="96">
        <v>7873.5</v>
      </c>
      <c r="E12" s="96">
        <v>5524.5</v>
      </c>
      <c r="F12" s="97" t="s">
        <v>25</v>
      </c>
      <c r="G12" s="98">
        <v>5755</v>
      </c>
      <c r="H12" s="88">
        <v>53</v>
      </c>
      <c r="I12" s="99">
        <v>5808</v>
      </c>
      <c r="J12" s="63" t="s">
        <v>30</v>
      </c>
      <c r="K12" s="64">
        <v>4.4938719927371862</v>
      </c>
      <c r="L12" s="64">
        <v>211.76470588235296</v>
      </c>
      <c r="M12" s="65">
        <v>5.1316861254412149</v>
      </c>
    </row>
    <row r="13" spans="1:15" ht="13.5" customHeight="1" x14ac:dyDescent="0.2">
      <c r="A13" s="66" t="s">
        <v>11</v>
      </c>
      <c r="B13" s="162">
        <v>0</v>
      </c>
      <c r="C13" s="88">
        <v>2</v>
      </c>
      <c r="D13" s="96">
        <v>0</v>
      </c>
      <c r="E13" s="96">
        <v>46</v>
      </c>
      <c r="F13" s="97">
        <v>0</v>
      </c>
      <c r="G13" s="98">
        <v>184</v>
      </c>
      <c r="H13" s="88">
        <v>0</v>
      </c>
      <c r="I13" s="99">
        <v>184</v>
      </c>
      <c r="J13" s="63" t="s">
        <v>30</v>
      </c>
      <c r="K13" s="64">
        <v>300</v>
      </c>
      <c r="L13" s="64" t="s">
        <v>30</v>
      </c>
      <c r="M13" s="65">
        <v>300</v>
      </c>
    </row>
    <row r="14" spans="1:15" ht="13.5" customHeight="1" x14ac:dyDescent="0.2">
      <c r="A14" s="66" t="s">
        <v>12</v>
      </c>
      <c r="B14" s="162">
        <v>2744732</v>
      </c>
      <c r="C14" s="88">
        <v>3588610</v>
      </c>
      <c r="D14" s="96">
        <v>3779010</v>
      </c>
      <c r="E14" s="96">
        <v>3557935</v>
      </c>
      <c r="F14" s="97">
        <v>1309311</v>
      </c>
      <c r="G14" s="98">
        <v>1037132</v>
      </c>
      <c r="H14" s="88">
        <v>656032</v>
      </c>
      <c r="I14" s="99">
        <v>3002475</v>
      </c>
      <c r="J14" s="63">
        <v>-12.18936570042024</v>
      </c>
      <c r="K14" s="64">
        <v>-20.088330836893075</v>
      </c>
      <c r="L14" s="64">
        <v>-14.693020382952437</v>
      </c>
      <c r="M14" s="65">
        <v>-15.611864747388582</v>
      </c>
    </row>
    <row r="15" spans="1:15" ht="13.5" customHeight="1" x14ac:dyDescent="0.2">
      <c r="A15" s="66" t="s">
        <v>13</v>
      </c>
      <c r="B15" s="162">
        <v>0</v>
      </c>
      <c r="C15" s="88">
        <v>0</v>
      </c>
      <c r="D15" s="96">
        <v>0</v>
      </c>
      <c r="E15" s="96">
        <v>0</v>
      </c>
      <c r="F15" s="97">
        <v>0</v>
      </c>
      <c r="G15" s="98">
        <v>0</v>
      </c>
      <c r="H15" s="88">
        <v>0</v>
      </c>
      <c r="I15" s="99">
        <v>0</v>
      </c>
      <c r="J15" s="63" t="s">
        <v>30</v>
      </c>
      <c r="K15" s="64" t="s">
        <v>30</v>
      </c>
      <c r="L15" s="64" t="s">
        <v>30</v>
      </c>
      <c r="M15" s="65" t="s">
        <v>30</v>
      </c>
    </row>
    <row r="16" spans="1:15" ht="13.5" customHeight="1" x14ac:dyDescent="0.2">
      <c r="A16" s="66" t="s">
        <v>14</v>
      </c>
      <c r="B16" s="162">
        <v>0</v>
      </c>
      <c r="C16" s="88">
        <v>0</v>
      </c>
      <c r="D16" s="96">
        <v>0</v>
      </c>
      <c r="E16" s="96">
        <v>0</v>
      </c>
      <c r="F16" s="97">
        <v>0</v>
      </c>
      <c r="G16" s="98">
        <v>0</v>
      </c>
      <c r="H16" s="88">
        <v>0</v>
      </c>
      <c r="I16" s="99">
        <v>0</v>
      </c>
      <c r="J16" s="63" t="s">
        <v>30</v>
      </c>
      <c r="K16" s="64" t="s">
        <v>30</v>
      </c>
      <c r="L16" s="64" t="s">
        <v>30</v>
      </c>
      <c r="M16" s="65" t="s">
        <v>30</v>
      </c>
    </row>
    <row r="17" spans="1:15" ht="13.5" customHeight="1" x14ac:dyDescent="0.2">
      <c r="A17" s="100" t="s">
        <v>15</v>
      </c>
      <c r="B17" s="162">
        <v>287</v>
      </c>
      <c r="C17" s="88">
        <v>143</v>
      </c>
      <c r="D17" s="96">
        <v>292</v>
      </c>
      <c r="E17" s="96">
        <v>12443</v>
      </c>
      <c r="F17" s="97">
        <v>6983</v>
      </c>
      <c r="G17" s="98">
        <v>16355</v>
      </c>
      <c r="H17" s="88">
        <v>0</v>
      </c>
      <c r="I17" s="99">
        <v>23338</v>
      </c>
      <c r="J17" s="75">
        <v>5.3560651780325985</v>
      </c>
      <c r="K17" s="72">
        <v>181.2553740326741</v>
      </c>
      <c r="L17" s="64" t="s">
        <v>30</v>
      </c>
      <c r="M17" s="73">
        <v>87.559270272442348</v>
      </c>
    </row>
    <row r="18" spans="1:15" ht="13.5" customHeight="1" x14ac:dyDescent="0.2">
      <c r="A18" s="100" t="s">
        <v>16</v>
      </c>
      <c r="B18" s="162">
        <v>0</v>
      </c>
      <c r="C18" s="88">
        <v>0</v>
      </c>
      <c r="D18" s="96">
        <v>0</v>
      </c>
      <c r="E18" s="96">
        <v>0</v>
      </c>
      <c r="F18" s="97">
        <v>0</v>
      </c>
      <c r="G18" s="98">
        <v>0</v>
      </c>
      <c r="H18" s="88">
        <v>0</v>
      </c>
      <c r="I18" s="99">
        <v>0</v>
      </c>
      <c r="J18" s="63" t="s">
        <v>30</v>
      </c>
      <c r="K18" s="64" t="s">
        <v>30</v>
      </c>
      <c r="L18" s="64" t="s">
        <v>30</v>
      </c>
      <c r="M18" s="65" t="s">
        <v>30</v>
      </c>
    </row>
    <row r="19" spans="1:15" ht="13.5" customHeight="1" x14ac:dyDescent="0.2">
      <c r="A19" s="100" t="s">
        <v>37</v>
      </c>
      <c r="B19" s="162">
        <v>0</v>
      </c>
      <c r="C19" s="88">
        <v>0</v>
      </c>
      <c r="D19" s="96">
        <v>0</v>
      </c>
      <c r="E19" s="96">
        <v>0</v>
      </c>
      <c r="F19" s="97">
        <v>0</v>
      </c>
      <c r="G19" s="98">
        <v>0</v>
      </c>
      <c r="H19" s="88">
        <v>0</v>
      </c>
      <c r="I19" s="99">
        <v>0</v>
      </c>
      <c r="J19" s="63" t="s">
        <v>30</v>
      </c>
      <c r="K19" s="64" t="s">
        <v>30</v>
      </c>
      <c r="L19" s="64" t="s">
        <v>30</v>
      </c>
      <c r="M19" s="65" t="s">
        <v>30</v>
      </c>
    </row>
    <row r="20" spans="1:15" ht="13.5" customHeight="1" x14ac:dyDescent="0.2">
      <c r="A20" s="101" t="s">
        <v>54</v>
      </c>
      <c r="B20" s="163" t="s">
        <v>25</v>
      </c>
      <c r="C20" s="164" t="s">
        <v>25</v>
      </c>
      <c r="D20" s="102" t="s">
        <v>25</v>
      </c>
      <c r="E20" s="102">
        <v>7207</v>
      </c>
      <c r="F20" s="103">
        <v>11537</v>
      </c>
      <c r="G20" s="104">
        <v>0</v>
      </c>
      <c r="H20" s="105">
        <v>0</v>
      </c>
      <c r="I20" s="106">
        <v>11537</v>
      </c>
      <c r="J20" s="107">
        <v>60.080477313722767</v>
      </c>
      <c r="K20" s="108" t="s">
        <v>30</v>
      </c>
      <c r="L20" s="108" t="s">
        <v>30</v>
      </c>
      <c r="M20" s="82">
        <v>60.080477313722767</v>
      </c>
    </row>
    <row r="21" spans="1:15" x14ac:dyDescent="0.2">
      <c r="A21" s="21" t="s">
        <v>50</v>
      </c>
    </row>
    <row r="22" spans="1:15" x14ac:dyDescent="0.2">
      <c r="A22" s="5" t="s">
        <v>55</v>
      </c>
      <c r="B22" s="5"/>
      <c r="C22" s="5"/>
      <c r="D22" s="5"/>
      <c r="E22" s="5"/>
      <c r="F22" s="5"/>
      <c r="G22" s="5"/>
      <c r="H22" s="5"/>
      <c r="I22" s="5"/>
      <c r="J22" s="5"/>
      <c r="K22" s="5"/>
      <c r="L22" s="5"/>
      <c r="M22" s="5"/>
    </row>
    <row r="23" spans="1:15" s="34" customFormat="1" x14ac:dyDescent="0.2">
      <c r="A23" s="116" t="s">
        <v>51</v>
      </c>
      <c r="B23" s="116"/>
      <c r="C23" s="116"/>
      <c r="D23" s="116"/>
      <c r="E23" s="116"/>
      <c r="F23" s="116"/>
      <c r="G23" s="116"/>
      <c r="H23" s="116"/>
      <c r="I23" s="116"/>
      <c r="J23" s="116"/>
      <c r="K23" s="116"/>
      <c r="L23" s="116"/>
      <c r="M23" s="116"/>
      <c r="N23" s="84"/>
      <c r="O23" s="84"/>
    </row>
    <row r="24" spans="1:15" ht="36.75" customHeight="1" x14ac:dyDescent="0.2">
      <c r="A24" s="174" t="s">
        <v>94</v>
      </c>
      <c r="B24" s="174"/>
      <c r="C24" s="174"/>
      <c r="D24" s="174"/>
      <c r="E24" s="174"/>
      <c r="F24" s="174"/>
      <c r="G24" s="174"/>
      <c r="H24" s="174"/>
      <c r="I24" s="174"/>
      <c r="J24" s="174"/>
      <c r="K24" s="174"/>
      <c r="L24" s="174"/>
      <c r="M24" s="174"/>
    </row>
    <row r="25" spans="1:15" ht="15" customHeight="1" x14ac:dyDescent="0.2">
      <c r="A25" s="8" t="s">
        <v>66</v>
      </c>
      <c r="B25" s="8"/>
      <c r="C25" s="8"/>
      <c r="D25" s="8"/>
      <c r="E25" s="8"/>
      <c r="F25" s="8"/>
      <c r="G25" s="8"/>
      <c r="H25" s="8"/>
      <c r="I25" s="8"/>
      <c r="J25" s="8"/>
      <c r="K25" s="8"/>
      <c r="L25" s="8"/>
      <c r="M25" s="8"/>
    </row>
  </sheetData>
  <mergeCells count="3">
    <mergeCell ref="F3:I3"/>
    <mergeCell ref="J3:M3"/>
    <mergeCell ref="A24:M24"/>
  </mergeCells>
  <pageMargins left="0.7" right="0.7" top="0.75" bottom="0.75" header="0.3" footer="0.3"/>
  <pageSetup paperSize="9" scale="7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6F75-BB72-44BD-B52B-6A8A2C157732}">
  <dimension ref="A1:O26"/>
  <sheetViews>
    <sheetView showGridLines="0" zoomScaleNormal="100" workbookViewId="0"/>
  </sheetViews>
  <sheetFormatPr defaultColWidth="9.140625" defaultRowHeight="12.75" x14ac:dyDescent="0.2"/>
  <cols>
    <col min="1" max="1" width="12.7109375" style="21" customWidth="1"/>
    <col min="2" max="9" width="10.42578125" style="21" customWidth="1"/>
    <col min="10" max="10" width="8.7109375" style="21" customWidth="1"/>
    <col min="11" max="11" width="10.28515625" style="21" customWidth="1"/>
    <col min="12" max="12" width="9.42578125" style="21" customWidth="1"/>
    <col min="13" max="13" width="8.7109375" style="21" customWidth="1"/>
    <col min="14" max="14" width="6" style="21" customWidth="1"/>
    <col min="15" max="15" width="1.5703125" style="21" customWidth="1"/>
    <col min="16" max="16384" width="9.140625" style="21"/>
  </cols>
  <sheetData>
    <row r="1" spans="1:15" ht="15.75" x14ac:dyDescent="0.2">
      <c r="A1" s="4" t="s">
        <v>97</v>
      </c>
      <c r="B1" s="146"/>
      <c r="C1" s="146"/>
      <c r="D1" s="146"/>
      <c r="E1" s="146"/>
      <c r="F1" s="146"/>
      <c r="G1" s="146"/>
      <c r="H1" s="146"/>
      <c r="I1" s="146"/>
      <c r="J1" s="146"/>
      <c r="K1" s="146"/>
      <c r="L1" s="146"/>
      <c r="M1" s="146"/>
      <c r="N1" s="22"/>
      <c r="O1" s="22"/>
    </row>
    <row r="2" spans="1:15" ht="14.25" x14ac:dyDescent="0.2">
      <c r="A2" s="149" t="s">
        <v>33</v>
      </c>
      <c r="E2" s="147"/>
      <c r="F2" s="147"/>
      <c r="G2" s="147"/>
      <c r="H2" s="147"/>
      <c r="I2" s="147"/>
      <c r="J2" s="147"/>
      <c r="K2" s="147"/>
      <c r="L2" s="147"/>
      <c r="M2" s="147"/>
    </row>
    <row r="3" spans="1:15" ht="13.5" customHeight="1" x14ac:dyDescent="0.2">
      <c r="A3" s="40"/>
      <c r="B3" s="41">
        <v>2013</v>
      </c>
      <c r="C3" s="41">
        <v>2019</v>
      </c>
      <c r="D3" s="41">
        <v>2021</v>
      </c>
      <c r="E3" s="157">
        <v>2022</v>
      </c>
      <c r="F3" s="171">
        <v>2023</v>
      </c>
      <c r="G3" s="171"/>
      <c r="H3" s="171"/>
      <c r="I3" s="171"/>
      <c r="J3" s="172" t="s">
        <v>90</v>
      </c>
      <c r="K3" s="173"/>
      <c r="L3" s="173"/>
      <c r="M3" s="173"/>
    </row>
    <row r="4" spans="1:15" ht="26.25" customHeight="1" x14ac:dyDescent="0.2">
      <c r="A4" s="42"/>
      <c r="B4" s="159" t="s">
        <v>1</v>
      </c>
      <c r="C4" s="159" t="s">
        <v>1</v>
      </c>
      <c r="D4" s="156" t="s">
        <v>1</v>
      </c>
      <c r="E4" s="44" t="s">
        <v>1</v>
      </c>
      <c r="F4" s="46" t="s">
        <v>2</v>
      </c>
      <c r="G4" s="47" t="s">
        <v>3</v>
      </c>
      <c r="H4" s="46" t="s">
        <v>4</v>
      </c>
      <c r="I4" s="48" t="s">
        <v>1</v>
      </c>
      <c r="J4" s="49" t="s">
        <v>2</v>
      </c>
      <c r="K4" s="47" t="s">
        <v>3</v>
      </c>
      <c r="L4" s="46" t="s">
        <v>4</v>
      </c>
      <c r="M4" s="48" t="s">
        <v>1</v>
      </c>
    </row>
    <row r="5" spans="1:15" ht="13.5" customHeight="1" x14ac:dyDescent="0.2">
      <c r="A5" s="50" t="s">
        <v>41</v>
      </c>
      <c r="B5" s="165">
        <v>506994.65649999998</v>
      </c>
      <c r="C5" s="166">
        <v>439238.29190099996</v>
      </c>
      <c r="D5" s="166">
        <v>432646.524706</v>
      </c>
      <c r="E5" s="168">
        <v>404551.87191999989</v>
      </c>
      <c r="F5" s="51">
        <v>154767.93179999999</v>
      </c>
      <c r="G5" s="51">
        <v>166997.80591499998</v>
      </c>
      <c r="H5" s="51">
        <v>70965.125</v>
      </c>
      <c r="I5" s="52">
        <v>392730.86271499994</v>
      </c>
      <c r="J5" s="53">
        <v>-9.1597465903049518</v>
      </c>
      <c r="K5" s="54">
        <v>-9.1085331993943974</v>
      </c>
      <c r="L5" s="54">
        <v>40.678403977401409</v>
      </c>
      <c r="M5" s="55">
        <v>-2.9220008670081121</v>
      </c>
    </row>
    <row r="6" spans="1:15" ht="13.5" customHeight="1" x14ac:dyDescent="0.2">
      <c r="A6" s="57" t="s">
        <v>5</v>
      </c>
      <c r="B6" s="67">
        <v>9116.4539999999997</v>
      </c>
      <c r="C6" s="58">
        <v>24850.004590999997</v>
      </c>
      <c r="D6" s="58">
        <v>27044.872460999999</v>
      </c>
      <c r="E6" s="59">
        <v>22300.596000000001</v>
      </c>
      <c r="F6" s="60">
        <v>14137.28</v>
      </c>
      <c r="G6" s="61">
        <v>5331.2449999999999</v>
      </c>
      <c r="H6" s="61">
        <v>216.37100000000001</v>
      </c>
      <c r="I6" s="62">
        <v>19684.896000000001</v>
      </c>
      <c r="J6" s="63">
        <v>-12.128025383601715</v>
      </c>
      <c r="K6" s="64">
        <v>-12.227984699954842</v>
      </c>
      <c r="L6" s="64">
        <v>56.64301744733222</v>
      </c>
      <c r="M6" s="65">
        <v>-11.729282930375495</v>
      </c>
    </row>
    <row r="7" spans="1:15" ht="13.5" customHeight="1" x14ac:dyDescent="0.2">
      <c r="A7" s="66" t="s">
        <v>6</v>
      </c>
      <c r="B7" s="67">
        <v>378.31099999999998</v>
      </c>
      <c r="C7" s="58">
        <v>732.26</v>
      </c>
      <c r="D7" s="58">
        <v>41.884</v>
      </c>
      <c r="E7" s="68">
        <v>1275.58</v>
      </c>
      <c r="F7" s="69">
        <v>0</v>
      </c>
      <c r="G7" s="70">
        <v>0</v>
      </c>
      <c r="H7" s="70">
        <v>0</v>
      </c>
      <c r="I7" s="71">
        <v>0</v>
      </c>
      <c r="J7" s="63" t="s">
        <v>30</v>
      </c>
      <c r="K7" s="64" t="s">
        <v>30</v>
      </c>
      <c r="L7" s="72">
        <v>-100</v>
      </c>
      <c r="M7" s="73">
        <v>-100</v>
      </c>
    </row>
    <row r="8" spans="1:15" ht="13.5" customHeight="1" x14ac:dyDescent="0.2">
      <c r="A8" s="66" t="s">
        <v>36</v>
      </c>
      <c r="B8" s="67">
        <v>0</v>
      </c>
      <c r="C8" s="58">
        <v>0</v>
      </c>
      <c r="D8" s="58">
        <v>0</v>
      </c>
      <c r="E8" s="68">
        <v>0</v>
      </c>
      <c r="F8" s="69">
        <v>0</v>
      </c>
      <c r="G8" s="70">
        <v>0</v>
      </c>
      <c r="H8" s="70">
        <v>0</v>
      </c>
      <c r="I8" s="71">
        <v>0</v>
      </c>
      <c r="J8" s="63" t="s">
        <v>30</v>
      </c>
      <c r="K8" s="64" t="s">
        <v>30</v>
      </c>
      <c r="L8" s="64" t="s">
        <v>30</v>
      </c>
      <c r="M8" s="65" t="s">
        <v>30</v>
      </c>
      <c r="N8" s="74"/>
      <c r="O8" s="74"/>
    </row>
    <row r="9" spans="1:15" ht="13.5" customHeight="1" x14ac:dyDescent="0.2">
      <c r="A9" s="66" t="s">
        <v>7</v>
      </c>
      <c r="B9" s="67">
        <v>205438.54949999999</v>
      </c>
      <c r="C9" s="58">
        <v>181736.4167</v>
      </c>
      <c r="D9" s="58">
        <v>171829.50399999999</v>
      </c>
      <c r="E9" s="68">
        <v>144033.55119999999</v>
      </c>
      <c r="F9" s="69">
        <v>19471.184799999999</v>
      </c>
      <c r="G9" s="70">
        <v>101966.75599999998</v>
      </c>
      <c r="H9" s="70">
        <v>38193.896999999997</v>
      </c>
      <c r="I9" s="71">
        <v>159631.83779999998</v>
      </c>
      <c r="J9" s="63">
        <v>3.6265527144111465</v>
      </c>
      <c r="K9" s="64">
        <v>-6.6690384975243262</v>
      </c>
      <c r="L9" s="64">
        <v>138.84747683293921</v>
      </c>
      <c r="M9" s="65">
        <v>10.829620230872973</v>
      </c>
    </row>
    <row r="10" spans="1:15" ht="13.5" customHeight="1" x14ac:dyDescent="0.2">
      <c r="A10" s="66" t="s">
        <v>8</v>
      </c>
      <c r="B10" s="67">
        <v>24527.07</v>
      </c>
      <c r="C10" s="58">
        <v>27108.523000000001</v>
      </c>
      <c r="D10" s="58">
        <v>24666.058000000001</v>
      </c>
      <c r="E10" s="68">
        <v>35736.531000000003</v>
      </c>
      <c r="F10" s="69">
        <v>21539.32</v>
      </c>
      <c r="G10" s="70">
        <v>1578.854</v>
      </c>
      <c r="H10" s="70">
        <v>11.331</v>
      </c>
      <c r="I10" s="71">
        <v>23129.504999999997</v>
      </c>
      <c r="J10" s="63">
        <v>-35.523992312804367</v>
      </c>
      <c r="K10" s="64">
        <v>-32.068283926618356</v>
      </c>
      <c r="L10" s="72">
        <v>101.18963068181816</v>
      </c>
      <c r="M10" s="65">
        <v>-35.277699449899046</v>
      </c>
    </row>
    <row r="11" spans="1:15" ht="13.5" customHeight="1" x14ac:dyDescent="0.2">
      <c r="A11" s="66" t="s">
        <v>9</v>
      </c>
      <c r="B11" s="67">
        <v>103.5</v>
      </c>
      <c r="C11" s="58">
        <v>151.80000000000001</v>
      </c>
      <c r="D11" s="58">
        <v>145.31399999999999</v>
      </c>
      <c r="E11" s="68">
        <v>364.596</v>
      </c>
      <c r="F11" s="69">
        <v>0</v>
      </c>
      <c r="G11" s="70">
        <v>0</v>
      </c>
      <c r="H11" s="70">
        <v>8.2799999999999994</v>
      </c>
      <c r="I11" s="71">
        <v>8.2799999999999994</v>
      </c>
      <c r="J11" s="63" t="s">
        <v>30</v>
      </c>
      <c r="K11" s="64" t="s">
        <v>30</v>
      </c>
      <c r="L11" s="64">
        <v>-97.728993186979565</v>
      </c>
      <c r="M11" s="65">
        <v>-97.728993186979565</v>
      </c>
    </row>
    <row r="12" spans="1:15" ht="13.5" customHeight="1" x14ac:dyDescent="0.2">
      <c r="A12" s="66" t="s">
        <v>10</v>
      </c>
      <c r="B12" s="67">
        <v>0</v>
      </c>
      <c r="C12" s="58">
        <v>169.59311</v>
      </c>
      <c r="D12" s="58">
        <v>206.26899499999999</v>
      </c>
      <c r="E12" s="68">
        <v>155.41271999999998</v>
      </c>
      <c r="F12" s="69">
        <v>0</v>
      </c>
      <c r="G12" s="70">
        <v>170.04941499999998</v>
      </c>
      <c r="H12" s="70">
        <v>0</v>
      </c>
      <c r="I12" s="71">
        <v>170.04941499999998</v>
      </c>
      <c r="J12" s="63" t="s">
        <v>30</v>
      </c>
      <c r="K12" s="64">
        <v>9.4706680688573908</v>
      </c>
      <c r="L12" s="64">
        <v>-100</v>
      </c>
      <c r="M12" s="65">
        <v>9.4179517609626728</v>
      </c>
    </row>
    <row r="13" spans="1:15" ht="13.5" customHeight="1" x14ac:dyDescent="0.2">
      <c r="A13" s="66" t="s">
        <v>11</v>
      </c>
      <c r="B13" s="67">
        <v>155.17500000000001</v>
      </c>
      <c r="C13" s="58">
        <v>787.99549999999999</v>
      </c>
      <c r="D13" s="58">
        <v>1300.05925</v>
      </c>
      <c r="E13" s="68">
        <v>989.26199999999994</v>
      </c>
      <c r="F13" s="69">
        <v>0</v>
      </c>
      <c r="G13" s="70">
        <v>581.86350000000004</v>
      </c>
      <c r="H13" s="70">
        <v>0</v>
      </c>
      <c r="I13" s="71">
        <v>581.86350000000004</v>
      </c>
      <c r="J13" s="63" t="s">
        <v>30</v>
      </c>
      <c r="K13" s="64">
        <v>-10.228692826793306</v>
      </c>
      <c r="L13" s="72">
        <v>-100</v>
      </c>
      <c r="M13" s="65">
        <v>-41.182062992412519</v>
      </c>
    </row>
    <row r="14" spans="1:15" ht="13.5" customHeight="1" x14ac:dyDescent="0.2">
      <c r="A14" s="66" t="s">
        <v>12</v>
      </c>
      <c r="B14" s="67">
        <v>265657.05300000001</v>
      </c>
      <c r="C14" s="58">
        <v>201552.07699999999</v>
      </c>
      <c r="D14" s="58">
        <v>205672.85800000001</v>
      </c>
      <c r="E14" s="68">
        <v>195576.698</v>
      </c>
      <c r="F14" s="69">
        <v>97990.403000000006</v>
      </c>
      <c r="G14" s="70">
        <v>55914.303999999996</v>
      </c>
      <c r="H14" s="70">
        <v>32535.245999999999</v>
      </c>
      <c r="I14" s="71">
        <v>186439.95299999998</v>
      </c>
      <c r="J14" s="63">
        <v>-2.6853847217536475</v>
      </c>
      <c r="K14" s="64">
        <v>-10.613425421541722</v>
      </c>
      <c r="L14" s="64">
        <v>0.63825856886456922</v>
      </c>
      <c r="M14" s="65">
        <v>-4.6716940685848085</v>
      </c>
    </row>
    <row r="15" spans="1:15" ht="13.5" customHeight="1" x14ac:dyDescent="0.2">
      <c r="A15" s="66" t="s">
        <v>13</v>
      </c>
      <c r="B15" s="67">
        <v>922.39700000000005</v>
      </c>
      <c r="C15" s="58">
        <v>839.46</v>
      </c>
      <c r="D15" s="58">
        <v>1059.7940000000001</v>
      </c>
      <c r="E15" s="68">
        <v>208.727</v>
      </c>
      <c r="F15" s="69">
        <v>0</v>
      </c>
      <c r="G15" s="70">
        <v>417.98399999999998</v>
      </c>
      <c r="H15" s="70">
        <v>0</v>
      </c>
      <c r="I15" s="71">
        <v>417.98399999999998</v>
      </c>
      <c r="J15" s="63" t="s">
        <v>30</v>
      </c>
      <c r="K15" s="64">
        <v>100.25392019240442</v>
      </c>
      <c r="L15" s="64" t="s">
        <v>30</v>
      </c>
      <c r="M15" s="65">
        <v>100.25392019240442</v>
      </c>
    </row>
    <row r="16" spans="1:15" ht="13.5" customHeight="1" x14ac:dyDescent="0.2">
      <c r="A16" s="66" t="s">
        <v>14</v>
      </c>
      <c r="B16" s="67">
        <v>0</v>
      </c>
      <c r="C16" s="58">
        <v>0</v>
      </c>
      <c r="D16" s="58">
        <v>0</v>
      </c>
      <c r="E16" s="68">
        <v>0</v>
      </c>
      <c r="F16" s="69">
        <v>0</v>
      </c>
      <c r="G16" s="70">
        <v>0</v>
      </c>
      <c r="H16" s="70">
        <v>0</v>
      </c>
      <c r="I16" s="71">
        <v>0</v>
      </c>
      <c r="J16" s="63" t="s">
        <v>30</v>
      </c>
      <c r="K16" s="64" t="s">
        <v>30</v>
      </c>
      <c r="L16" s="64" t="s">
        <v>30</v>
      </c>
      <c r="M16" s="65" t="s">
        <v>30</v>
      </c>
    </row>
    <row r="17" spans="1:15" ht="13.5" customHeight="1" x14ac:dyDescent="0.2">
      <c r="A17" s="66" t="s">
        <v>15</v>
      </c>
      <c r="B17" s="67">
        <v>681.29600000000005</v>
      </c>
      <c r="C17" s="58">
        <v>1310.162</v>
      </c>
      <c r="D17" s="58">
        <v>673.18799999999999</v>
      </c>
      <c r="E17" s="68">
        <v>3803.9859999999999</v>
      </c>
      <c r="F17" s="69">
        <v>1359.164</v>
      </c>
      <c r="G17" s="70">
        <v>1036.75</v>
      </c>
      <c r="H17" s="70">
        <v>0</v>
      </c>
      <c r="I17" s="71">
        <v>2395.9139999999998</v>
      </c>
      <c r="J17" s="75">
        <v>5.5756479807112624</v>
      </c>
      <c r="K17" s="72">
        <v>-58.803577204500357</v>
      </c>
      <c r="L17" s="72" t="s">
        <v>30</v>
      </c>
      <c r="M17" s="73">
        <v>-37.015698795947202</v>
      </c>
    </row>
    <row r="18" spans="1:15" ht="13.5" customHeight="1" x14ac:dyDescent="0.2">
      <c r="A18" s="66" t="s">
        <v>16</v>
      </c>
      <c r="B18" s="67">
        <v>14.851000000000001</v>
      </c>
      <c r="C18" s="58">
        <v>0</v>
      </c>
      <c r="D18" s="58">
        <v>6.7240000000000002</v>
      </c>
      <c r="E18" s="68">
        <v>0</v>
      </c>
      <c r="F18" s="69">
        <v>0</v>
      </c>
      <c r="G18" s="70">
        <v>0</v>
      </c>
      <c r="H18" s="70">
        <v>0</v>
      </c>
      <c r="I18" s="71">
        <v>0</v>
      </c>
      <c r="J18" s="63" t="s">
        <v>30</v>
      </c>
      <c r="K18" s="64" t="s">
        <v>30</v>
      </c>
      <c r="L18" s="64" t="s">
        <v>30</v>
      </c>
      <c r="M18" s="65" t="s">
        <v>30</v>
      </c>
    </row>
    <row r="19" spans="1:15" ht="13.5" customHeight="1" x14ac:dyDescent="0.2">
      <c r="A19" s="66" t="s">
        <v>37</v>
      </c>
      <c r="B19" s="67">
        <v>0</v>
      </c>
      <c r="C19" s="58">
        <v>0</v>
      </c>
      <c r="D19" s="58">
        <v>0</v>
      </c>
      <c r="E19" s="68">
        <v>0</v>
      </c>
      <c r="F19" s="69">
        <v>0</v>
      </c>
      <c r="G19" s="70">
        <v>0</v>
      </c>
      <c r="H19" s="70">
        <v>0</v>
      </c>
      <c r="I19" s="71">
        <v>0</v>
      </c>
      <c r="J19" s="63" t="s">
        <v>30</v>
      </c>
      <c r="K19" s="64" t="s">
        <v>30</v>
      </c>
      <c r="L19" s="64" t="s">
        <v>30</v>
      </c>
      <c r="M19" s="65" t="s">
        <v>30</v>
      </c>
    </row>
    <row r="20" spans="1:15" ht="13.5" customHeight="1" x14ac:dyDescent="0.2">
      <c r="A20" s="76" t="s">
        <v>54</v>
      </c>
      <c r="B20" s="169" t="s">
        <v>25</v>
      </c>
      <c r="C20" s="164" t="s">
        <v>25</v>
      </c>
      <c r="D20" s="170" t="s">
        <v>25</v>
      </c>
      <c r="E20" s="77">
        <v>106.932</v>
      </c>
      <c r="F20" s="78">
        <v>270.58</v>
      </c>
      <c r="G20" s="79">
        <v>0</v>
      </c>
      <c r="H20" s="79">
        <v>0</v>
      </c>
      <c r="I20" s="109">
        <v>270.58</v>
      </c>
      <c r="J20" s="80">
        <v>153.03931470467211</v>
      </c>
      <c r="K20" s="81" t="s">
        <v>30</v>
      </c>
      <c r="L20" s="81" t="s">
        <v>30</v>
      </c>
      <c r="M20" s="82">
        <v>153.03931470467211</v>
      </c>
    </row>
    <row r="21" spans="1:15" x14ac:dyDescent="0.2">
      <c r="A21" s="21" t="s">
        <v>50</v>
      </c>
    </row>
    <row r="22" spans="1:15" x14ac:dyDescent="0.2">
      <c r="A22" s="5" t="s">
        <v>55</v>
      </c>
      <c r="B22" s="5"/>
      <c r="C22" s="5"/>
      <c r="D22" s="5"/>
      <c r="E22" s="5"/>
      <c r="F22" s="5"/>
      <c r="G22" s="5"/>
      <c r="H22" s="5"/>
      <c r="I22" s="5"/>
      <c r="J22" s="5"/>
      <c r="K22" s="5"/>
      <c r="L22" s="5"/>
      <c r="M22" s="5"/>
    </row>
    <row r="23" spans="1:15" s="34" customFormat="1" x14ac:dyDescent="0.2">
      <c r="A23" s="116" t="s">
        <v>51</v>
      </c>
      <c r="B23" s="116"/>
      <c r="C23" s="116"/>
      <c r="D23" s="116"/>
      <c r="E23" s="116"/>
      <c r="F23" s="116"/>
      <c r="G23" s="116"/>
      <c r="H23" s="116"/>
      <c r="I23" s="116"/>
      <c r="J23" s="116"/>
      <c r="K23" s="116"/>
      <c r="L23" s="116"/>
      <c r="M23" s="116"/>
      <c r="N23" s="83"/>
      <c r="O23" s="84"/>
    </row>
    <row r="24" spans="1:15" s="34" customFormat="1" x14ac:dyDescent="0.2">
      <c r="A24" s="5" t="s">
        <v>91</v>
      </c>
      <c r="B24" s="23"/>
      <c r="C24" s="23"/>
      <c r="D24" s="23"/>
      <c r="E24" s="23"/>
      <c r="F24" s="23"/>
      <c r="G24" s="23"/>
      <c r="H24" s="23"/>
      <c r="I24" s="23"/>
      <c r="J24" s="23"/>
      <c r="K24" s="23"/>
      <c r="L24" s="23"/>
      <c r="M24" s="23"/>
      <c r="N24" s="83"/>
      <c r="O24" s="84"/>
    </row>
    <row r="25" spans="1:15" x14ac:dyDescent="0.2">
      <c r="A25" s="8" t="s">
        <v>66</v>
      </c>
      <c r="B25" s="8"/>
      <c r="C25" s="8"/>
      <c r="D25" s="8"/>
      <c r="E25" s="8"/>
      <c r="F25" s="8"/>
      <c r="G25" s="8"/>
      <c r="H25" s="8"/>
      <c r="I25" s="8"/>
      <c r="J25" s="8"/>
      <c r="K25" s="8"/>
      <c r="L25" s="8"/>
      <c r="M25" s="8"/>
    </row>
    <row r="26" spans="1:15" x14ac:dyDescent="0.2">
      <c r="A26" s="34"/>
    </row>
  </sheetData>
  <mergeCells count="2">
    <mergeCell ref="F3:I3"/>
    <mergeCell ref="J3:M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0718-DAE9-48A1-AAFB-F4314E2B7790}">
  <dimension ref="A1:O26"/>
  <sheetViews>
    <sheetView showGridLines="0" zoomScaleNormal="100" workbookViewId="0"/>
  </sheetViews>
  <sheetFormatPr defaultColWidth="9.140625" defaultRowHeight="12.75" x14ac:dyDescent="0.2"/>
  <cols>
    <col min="1" max="1" width="12.5703125" style="21" customWidth="1"/>
    <col min="2" max="8" width="10.42578125" style="21" customWidth="1"/>
    <col min="9" max="9" width="9.85546875" style="21" customWidth="1"/>
    <col min="10" max="10" width="8.7109375" style="21" customWidth="1"/>
    <col min="11" max="11" width="10.140625" style="21" customWidth="1"/>
    <col min="12" max="12" width="10.28515625" style="21" customWidth="1"/>
    <col min="13" max="13" width="8.7109375" style="21" customWidth="1"/>
    <col min="14" max="14" width="1.5703125" style="21" customWidth="1"/>
    <col min="15" max="15" width="15.42578125" style="21" bestFit="1" customWidth="1"/>
    <col min="16" max="16384" width="9.140625" style="21"/>
  </cols>
  <sheetData>
    <row r="1" spans="1:15" ht="15.75" x14ac:dyDescent="0.2">
      <c r="A1" s="4" t="s">
        <v>98</v>
      </c>
      <c r="B1" s="146"/>
      <c r="C1" s="146"/>
      <c r="D1" s="146"/>
      <c r="E1" s="146"/>
      <c r="F1" s="146"/>
      <c r="G1" s="146"/>
      <c r="H1" s="146"/>
      <c r="I1" s="146"/>
      <c r="J1" s="146"/>
      <c r="K1" s="146"/>
      <c r="L1" s="146"/>
      <c r="M1" s="146"/>
      <c r="N1" s="22"/>
    </row>
    <row r="2" spans="1:15" ht="14.25" x14ac:dyDescent="0.2">
      <c r="A2" s="149" t="s">
        <v>34</v>
      </c>
      <c r="B2" s="144"/>
      <c r="C2" s="144"/>
      <c r="D2" s="144"/>
      <c r="E2" s="149"/>
      <c r="F2" s="149"/>
      <c r="G2" s="149"/>
      <c r="H2" s="149"/>
      <c r="I2" s="149"/>
      <c r="J2" s="149"/>
      <c r="K2" s="149"/>
      <c r="L2" s="149"/>
    </row>
    <row r="3" spans="1:15" ht="13.5" customHeight="1" x14ac:dyDescent="0.2">
      <c r="A3" s="40"/>
      <c r="B3" s="158">
        <v>2013</v>
      </c>
      <c r="C3" s="41">
        <v>2019</v>
      </c>
      <c r="D3" s="41">
        <v>2021</v>
      </c>
      <c r="E3" s="157">
        <v>2022</v>
      </c>
      <c r="F3" s="171">
        <v>2023</v>
      </c>
      <c r="G3" s="171"/>
      <c r="H3" s="171"/>
      <c r="I3" s="171"/>
      <c r="J3" s="172" t="s">
        <v>90</v>
      </c>
      <c r="K3" s="173"/>
      <c r="L3" s="173"/>
      <c r="M3" s="173"/>
    </row>
    <row r="4" spans="1:15" ht="26.25" customHeight="1" x14ac:dyDescent="0.2">
      <c r="A4" s="42"/>
      <c r="B4" s="49" t="s">
        <v>1</v>
      </c>
      <c r="C4" s="45" t="s">
        <v>1</v>
      </c>
      <c r="D4" s="44" t="s">
        <v>1</v>
      </c>
      <c r="E4" s="44" t="s">
        <v>1</v>
      </c>
      <c r="F4" s="46" t="s">
        <v>2</v>
      </c>
      <c r="G4" s="47" t="s">
        <v>3</v>
      </c>
      <c r="H4" s="46" t="s">
        <v>4</v>
      </c>
      <c r="I4" s="48" t="s">
        <v>1</v>
      </c>
      <c r="J4" s="49" t="s">
        <v>2</v>
      </c>
      <c r="K4" s="47" t="s">
        <v>3</v>
      </c>
      <c r="L4" s="46" t="s">
        <v>4</v>
      </c>
      <c r="M4" s="48" t="s">
        <v>1</v>
      </c>
    </row>
    <row r="5" spans="1:15" ht="13.5" customHeight="1" x14ac:dyDescent="0.2">
      <c r="A5" s="50" t="s">
        <v>41</v>
      </c>
      <c r="B5" s="160">
        <v>2176530.1</v>
      </c>
      <c r="C5" s="161">
        <v>2181439.5</v>
      </c>
      <c r="D5" s="161">
        <v>2102824.2000000002</v>
      </c>
      <c r="E5" s="161">
        <v>2001169.8</v>
      </c>
      <c r="F5" s="86">
        <v>1229008.8</v>
      </c>
      <c r="G5" s="86">
        <v>601459.4</v>
      </c>
      <c r="H5" s="86" t="s">
        <v>30</v>
      </c>
      <c r="I5" s="87">
        <v>1830468.2000000002</v>
      </c>
      <c r="J5" s="53">
        <v>-9.6047933682608893</v>
      </c>
      <c r="K5" s="54">
        <v>-6.2526312212747737</v>
      </c>
      <c r="L5" s="54" t="s">
        <v>30</v>
      </c>
      <c r="M5" s="55">
        <v>-8.53009074992036</v>
      </c>
    </row>
    <row r="6" spans="1:15" ht="13.5" customHeight="1" x14ac:dyDescent="0.2">
      <c r="A6" s="57" t="s">
        <v>5</v>
      </c>
      <c r="B6" s="162">
        <v>537810</v>
      </c>
      <c r="C6" s="88">
        <v>675554</v>
      </c>
      <c r="D6" s="96">
        <v>651897.5</v>
      </c>
      <c r="E6" s="89">
        <v>526072</v>
      </c>
      <c r="F6" s="90">
        <v>216515</v>
      </c>
      <c r="G6" s="91">
        <v>238799</v>
      </c>
      <c r="H6" s="92">
        <v>6946</v>
      </c>
      <c r="I6" s="93">
        <v>462260</v>
      </c>
      <c r="J6" s="94">
        <v>-16.181144580412131</v>
      </c>
      <c r="K6" s="95">
        <v>-7.8127835019707659</v>
      </c>
      <c r="L6" s="95">
        <v>-20.362302224260485</v>
      </c>
      <c r="M6" s="65">
        <v>-12.129898569017172</v>
      </c>
    </row>
    <row r="7" spans="1:15" ht="13.5" customHeight="1" x14ac:dyDescent="0.2">
      <c r="A7" s="66" t="s">
        <v>6</v>
      </c>
      <c r="B7" s="162">
        <v>790</v>
      </c>
      <c r="C7" s="88">
        <v>1558</v>
      </c>
      <c r="D7" s="96">
        <v>116</v>
      </c>
      <c r="E7" s="96">
        <v>2714</v>
      </c>
      <c r="F7" s="97">
        <v>0</v>
      </c>
      <c r="G7" s="98">
        <v>0</v>
      </c>
      <c r="H7" s="88">
        <v>0</v>
      </c>
      <c r="I7" s="99">
        <v>0</v>
      </c>
      <c r="J7" s="63" t="s">
        <v>30</v>
      </c>
      <c r="K7" s="64" t="s">
        <v>30</v>
      </c>
      <c r="L7" s="72">
        <v>-100</v>
      </c>
      <c r="M7" s="73">
        <v>-100</v>
      </c>
    </row>
    <row r="8" spans="1:15" ht="13.5" customHeight="1" x14ac:dyDescent="0.2">
      <c r="A8" s="66" t="s">
        <v>36</v>
      </c>
      <c r="B8" s="162">
        <v>0</v>
      </c>
      <c r="C8" s="88">
        <v>0</v>
      </c>
      <c r="D8" s="96">
        <v>0</v>
      </c>
      <c r="E8" s="96">
        <v>0</v>
      </c>
      <c r="F8" s="97">
        <v>0</v>
      </c>
      <c r="G8" s="98">
        <v>0</v>
      </c>
      <c r="H8" s="88">
        <v>0</v>
      </c>
      <c r="I8" s="99">
        <v>0</v>
      </c>
      <c r="J8" s="63" t="s">
        <v>30</v>
      </c>
      <c r="K8" s="64" t="s">
        <v>30</v>
      </c>
      <c r="L8" s="64" t="s">
        <v>30</v>
      </c>
      <c r="M8" s="65" t="s">
        <v>30</v>
      </c>
      <c r="N8" s="74"/>
      <c r="O8" s="74"/>
    </row>
    <row r="9" spans="1:15" ht="13.5" customHeight="1" x14ac:dyDescent="0.2">
      <c r="A9" s="66" t="s">
        <v>7</v>
      </c>
      <c r="B9" s="162">
        <v>689462.5</v>
      </c>
      <c r="C9" s="88">
        <v>707818.89999999991</v>
      </c>
      <c r="D9" s="96">
        <v>670824</v>
      </c>
      <c r="E9" s="96">
        <v>557239.6</v>
      </c>
      <c r="F9" s="97">
        <v>117011.8</v>
      </c>
      <c r="G9" s="98">
        <v>383930.5</v>
      </c>
      <c r="H9" s="88">
        <v>61149.5</v>
      </c>
      <c r="I9" s="99">
        <v>562091.80000000005</v>
      </c>
      <c r="J9" s="63">
        <v>2.0982120653955993</v>
      </c>
      <c r="K9" s="64">
        <v>-7.6747253487172369</v>
      </c>
      <c r="L9" s="64">
        <v>128.28050920222495</v>
      </c>
      <c r="M9" s="65">
        <v>0.870756493257141</v>
      </c>
    </row>
    <row r="10" spans="1:15" ht="13.5" customHeight="1" x14ac:dyDescent="0.2">
      <c r="A10" s="66" t="s">
        <v>8</v>
      </c>
      <c r="B10" s="162">
        <v>164309</v>
      </c>
      <c r="C10" s="88">
        <v>178550</v>
      </c>
      <c r="D10" s="96">
        <v>163306</v>
      </c>
      <c r="E10" s="96">
        <v>224621</v>
      </c>
      <c r="F10" s="97">
        <v>119693</v>
      </c>
      <c r="G10" s="98">
        <v>47664</v>
      </c>
      <c r="H10" s="88">
        <v>73</v>
      </c>
      <c r="I10" s="99">
        <v>167430</v>
      </c>
      <c r="J10" s="63">
        <v>-28.314237972318214</v>
      </c>
      <c r="K10" s="64">
        <v>-17.272979727853375</v>
      </c>
      <c r="L10" s="64">
        <v>102.77777777777777</v>
      </c>
      <c r="M10" s="65">
        <v>-25.461110047591273</v>
      </c>
    </row>
    <row r="11" spans="1:15" ht="13.5" customHeight="1" x14ac:dyDescent="0.2">
      <c r="A11" s="66" t="s">
        <v>9</v>
      </c>
      <c r="B11" s="162">
        <v>750</v>
      </c>
      <c r="C11" s="88">
        <v>1100</v>
      </c>
      <c r="D11" s="96">
        <v>1053</v>
      </c>
      <c r="E11" s="96">
        <v>2642</v>
      </c>
      <c r="F11" s="97">
        <v>0</v>
      </c>
      <c r="G11" s="98">
        <v>0</v>
      </c>
      <c r="H11" s="88">
        <v>60</v>
      </c>
      <c r="I11" s="99">
        <v>60</v>
      </c>
      <c r="J11" s="63" t="s">
        <v>30</v>
      </c>
      <c r="K11" s="64" t="s">
        <v>30</v>
      </c>
      <c r="L11" s="64">
        <v>-97.728993186979565</v>
      </c>
      <c r="M11" s="65">
        <v>-97.728993186979565</v>
      </c>
    </row>
    <row r="12" spans="1:15" ht="13.5" customHeight="1" x14ac:dyDescent="0.2">
      <c r="A12" s="66" t="s">
        <v>10</v>
      </c>
      <c r="B12" s="162">
        <v>0</v>
      </c>
      <c r="C12" s="88">
        <v>4894</v>
      </c>
      <c r="D12" s="96">
        <v>6258.5</v>
      </c>
      <c r="E12" s="96">
        <v>4470</v>
      </c>
      <c r="F12" s="97">
        <v>0</v>
      </c>
      <c r="G12" s="98">
        <v>4941.5</v>
      </c>
      <c r="H12" s="88">
        <v>0</v>
      </c>
      <c r="I12" s="99">
        <v>4941.5</v>
      </c>
      <c r="J12" s="63" t="s">
        <v>30</v>
      </c>
      <c r="K12" s="64">
        <v>10.597582811101169</v>
      </c>
      <c r="L12" s="64">
        <v>-100</v>
      </c>
      <c r="M12" s="65">
        <v>10.548098434004483</v>
      </c>
    </row>
    <row r="13" spans="1:15" ht="13.5" customHeight="1" x14ac:dyDescent="0.2">
      <c r="A13" s="66" t="s">
        <v>11</v>
      </c>
      <c r="B13" s="162">
        <v>750</v>
      </c>
      <c r="C13" s="88">
        <v>4352</v>
      </c>
      <c r="D13" s="96">
        <v>7297</v>
      </c>
      <c r="E13" s="96">
        <v>4314</v>
      </c>
      <c r="F13" s="97">
        <v>0</v>
      </c>
      <c r="G13" s="98">
        <v>3366</v>
      </c>
      <c r="H13" s="88">
        <v>0</v>
      </c>
      <c r="I13" s="99">
        <v>3366</v>
      </c>
      <c r="J13" s="63" t="s">
        <v>30</v>
      </c>
      <c r="K13" s="64">
        <v>-1.4059753954305809</v>
      </c>
      <c r="L13" s="72">
        <v>-100</v>
      </c>
      <c r="M13" s="65">
        <v>-21.974965229485399</v>
      </c>
    </row>
    <row r="14" spans="1:15" ht="13.5" customHeight="1" x14ac:dyDescent="0.2">
      <c r="A14" s="66" t="s">
        <v>12</v>
      </c>
      <c r="B14" s="162">
        <v>2027716</v>
      </c>
      <c r="C14" s="88">
        <v>1482060</v>
      </c>
      <c r="D14" s="96">
        <v>1531975</v>
      </c>
      <c r="E14" s="96">
        <v>1520451</v>
      </c>
      <c r="F14" s="97">
        <v>766728</v>
      </c>
      <c r="G14" s="98">
        <v>470857</v>
      </c>
      <c r="H14" s="88">
        <v>199834</v>
      </c>
      <c r="I14" s="99">
        <v>1437419</v>
      </c>
      <c r="J14" s="63">
        <v>-5.6062915350390092</v>
      </c>
      <c r="K14" s="64">
        <v>-7.8267321015036089</v>
      </c>
      <c r="L14" s="64">
        <v>1.2607298855816795</v>
      </c>
      <c r="M14" s="65">
        <v>-5.4610112394283039</v>
      </c>
    </row>
    <row r="15" spans="1:15" ht="13.5" customHeight="1" x14ac:dyDescent="0.2">
      <c r="A15" s="66" t="s">
        <v>13</v>
      </c>
      <c r="B15" s="162">
        <v>5127</v>
      </c>
      <c r="C15" s="88">
        <v>3967</v>
      </c>
      <c r="D15" s="96">
        <v>5226</v>
      </c>
      <c r="E15" s="96">
        <v>1168</v>
      </c>
      <c r="F15" s="97">
        <v>0</v>
      </c>
      <c r="G15" s="98">
        <v>2497</v>
      </c>
      <c r="H15" s="88">
        <v>0</v>
      </c>
      <c r="I15" s="99">
        <v>2497</v>
      </c>
      <c r="J15" s="63" t="s">
        <v>30</v>
      </c>
      <c r="K15" s="64">
        <v>113.78424657534248</v>
      </c>
      <c r="L15" s="64" t="s">
        <v>30</v>
      </c>
      <c r="M15" s="65">
        <v>113.78424657534248</v>
      </c>
    </row>
    <row r="16" spans="1:15" ht="13.5" customHeight="1" x14ac:dyDescent="0.2">
      <c r="A16" s="66" t="s">
        <v>14</v>
      </c>
      <c r="B16" s="162">
        <v>0</v>
      </c>
      <c r="C16" s="88">
        <v>0</v>
      </c>
      <c r="D16" s="96">
        <v>0</v>
      </c>
      <c r="E16" s="96">
        <v>0</v>
      </c>
      <c r="F16" s="97">
        <v>0</v>
      </c>
      <c r="G16" s="98">
        <v>0</v>
      </c>
      <c r="H16" s="88">
        <v>0</v>
      </c>
      <c r="I16" s="99">
        <v>0</v>
      </c>
      <c r="J16" s="63" t="s">
        <v>30</v>
      </c>
      <c r="K16" s="64" t="s">
        <v>30</v>
      </c>
      <c r="L16" s="64" t="s">
        <v>30</v>
      </c>
      <c r="M16" s="65" t="s">
        <v>30</v>
      </c>
    </row>
    <row r="17" spans="1:15" ht="13.5" customHeight="1" x14ac:dyDescent="0.2">
      <c r="A17" s="100" t="s">
        <v>15</v>
      </c>
      <c r="B17" s="162">
        <v>868</v>
      </c>
      <c r="C17" s="88">
        <v>1678</v>
      </c>
      <c r="D17" s="96">
        <v>1422</v>
      </c>
      <c r="E17" s="96">
        <v>10232</v>
      </c>
      <c r="F17" s="97">
        <v>7006</v>
      </c>
      <c r="G17" s="98">
        <v>4250</v>
      </c>
      <c r="H17" s="88">
        <v>0</v>
      </c>
      <c r="I17" s="99">
        <v>11256</v>
      </c>
      <c r="J17" s="75">
        <v>5.5756479807112624</v>
      </c>
      <c r="K17" s="72">
        <v>18.186874304783096</v>
      </c>
      <c r="L17" s="64" t="s">
        <v>30</v>
      </c>
      <c r="M17" s="65">
        <v>10.007818608287721</v>
      </c>
    </row>
    <row r="18" spans="1:15" ht="13.5" customHeight="1" x14ac:dyDescent="0.2">
      <c r="A18" s="100" t="s">
        <v>16</v>
      </c>
      <c r="B18" s="162">
        <v>1120</v>
      </c>
      <c r="C18" s="88">
        <v>0</v>
      </c>
      <c r="D18" s="96">
        <v>480</v>
      </c>
      <c r="E18" s="96">
        <v>0</v>
      </c>
      <c r="F18" s="97">
        <v>0</v>
      </c>
      <c r="G18" s="98">
        <v>0</v>
      </c>
      <c r="H18" s="88">
        <v>0</v>
      </c>
      <c r="I18" s="99">
        <v>0</v>
      </c>
      <c r="J18" s="63" t="s">
        <v>30</v>
      </c>
      <c r="K18" s="64" t="s">
        <v>30</v>
      </c>
      <c r="L18" s="64" t="s">
        <v>30</v>
      </c>
      <c r="M18" s="65" t="s">
        <v>30</v>
      </c>
    </row>
    <row r="19" spans="1:15" ht="13.5" customHeight="1" x14ac:dyDescent="0.2">
      <c r="A19" s="100" t="s">
        <v>37</v>
      </c>
      <c r="B19" s="162">
        <v>0</v>
      </c>
      <c r="C19" s="88">
        <v>0</v>
      </c>
      <c r="D19" s="96">
        <v>0</v>
      </c>
      <c r="E19" s="96">
        <v>0</v>
      </c>
      <c r="F19" s="97">
        <v>0</v>
      </c>
      <c r="G19" s="98">
        <v>0</v>
      </c>
      <c r="H19" s="88">
        <v>0</v>
      </c>
      <c r="I19" s="99">
        <v>0</v>
      </c>
      <c r="J19" s="63" t="s">
        <v>30</v>
      </c>
      <c r="K19" s="64" t="s">
        <v>30</v>
      </c>
      <c r="L19" s="64" t="s">
        <v>30</v>
      </c>
      <c r="M19" s="65" t="s">
        <v>30</v>
      </c>
    </row>
    <row r="20" spans="1:15" ht="13.5" customHeight="1" x14ac:dyDescent="0.2">
      <c r="A20" s="101" t="s">
        <v>54</v>
      </c>
      <c r="B20" s="163" t="s">
        <v>25</v>
      </c>
      <c r="C20" s="164" t="s">
        <v>25</v>
      </c>
      <c r="D20" s="102" t="s">
        <v>25</v>
      </c>
      <c r="E20" s="102">
        <v>804</v>
      </c>
      <c r="F20" s="103">
        <v>2055</v>
      </c>
      <c r="G20" s="104">
        <v>0</v>
      </c>
      <c r="H20" s="105">
        <v>0</v>
      </c>
      <c r="I20" s="106">
        <v>2055</v>
      </c>
      <c r="J20" s="107">
        <v>155.59701492537314</v>
      </c>
      <c r="K20" s="108" t="s">
        <v>30</v>
      </c>
      <c r="L20" s="108" t="s">
        <v>30</v>
      </c>
      <c r="M20" s="82">
        <v>155.59701492537314</v>
      </c>
    </row>
    <row r="21" spans="1:15" x14ac:dyDescent="0.2">
      <c r="A21" s="21" t="s">
        <v>50</v>
      </c>
    </row>
    <row r="22" spans="1:15" x14ac:dyDescent="0.2">
      <c r="A22" s="5" t="s">
        <v>55</v>
      </c>
      <c r="B22" s="5"/>
      <c r="C22" s="5"/>
      <c r="D22" s="5"/>
      <c r="E22" s="5"/>
      <c r="F22" s="5"/>
      <c r="G22" s="5"/>
      <c r="H22" s="5"/>
      <c r="I22" s="5"/>
      <c r="J22" s="5"/>
      <c r="K22" s="5"/>
      <c r="L22" s="5"/>
      <c r="M22" s="5"/>
    </row>
    <row r="23" spans="1:15" s="34" customFormat="1" x14ac:dyDescent="0.2">
      <c r="A23" s="116" t="s">
        <v>51</v>
      </c>
      <c r="B23" s="116"/>
      <c r="C23" s="116"/>
      <c r="D23" s="116"/>
      <c r="E23" s="116"/>
      <c r="F23" s="116"/>
      <c r="G23" s="116"/>
      <c r="H23" s="116"/>
      <c r="I23" s="116"/>
      <c r="J23" s="116"/>
      <c r="K23" s="116"/>
      <c r="L23" s="116"/>
      <c r="M23" s="116"/>
      <c r="N23" s="84"/>
      <c r="O23" s="84"/>
    </row>
    <row r="24" spans="1:15" ht="39.75" customHeight="1" x14ac:dyDescent="0.2">
      <c r="A24" s="174" t="s">
        <v>94</v>
      </c>
      <c r="B24" s="174"/>
      <c r="C24" s="174"/>
      <c r="D24" s="174"/>
      <c r="E24" s="174"/>
      <c r="F24" s="174"/>
      <c r="G24" s="174"/>
      <c r="H24" s="174"/>
      <c r="I24" s="174"/>
      <c r="J24" s="174"/>
      <c r="K24" s="174"/>
      <c r="L24" s="174"/>
      <c r="M24" s="174"/>
    </row>
    <row r="25" spans="1:15" ht="15" customHeight="1" x14ac:dyDescent="0.2">
      <c r="A25" s="8" t="s">
        <v>66</v>
      </c>
      <c r="B25" s="8"/>
      <c r="C25" s="8"/>
      <c r="D25" s="8"/>
      <c r="E25" s="8"/>
      <c r="F25" s="8"/>
      <c r="G25" s="8"/>
      <c r="H25" s="8"/>
      <c r="I25" s="8"/>
      <c r="J25" s="8"/>
      <c r="K25" s="8"/>
      <c r="L25" s="8"/>
      <c r="M25" s="8"/>
    </row>
    <row r="26" spans="1:15" ht="6.75" customHeight="1" x14ac:dyDescent="0.2"/>
  </sheetData>
  <mergeCells count="3">
    <mergeCell ref="A24:M24"/>
    <mergeCell ref="F3:I3"/>
    <mergeCell ref="J3:M3"/>
  </mergeCells>
  <pageMargins left="0.7" right="0.7" top="0.75" bottom="0.75" header="0.3" footer="0.3"/>
  <pageSetup paperSize="9" scale="7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60"/>
  <sheetViews>
    <sheetView showGridLines="0" zoomScaleNormal="100" workbookViewId="0"/>
  </sheetViews>
  <sheetFormatPr defaultColWidth="9.140625" defaultRowHeight="12.75" x14ac:dyDescent="0.2"/>
  <cols>
    <col min="1" max="1" width="9.28515625" style="21" bestFit="1" customWidth="1"/>
    <col min="2" max="2" width="3.85546875" style="21" customWidth="1"/>
    <col min="3" max="3" width="14.28515625" style="21" customWidth="1"/>
    <col min="4" max="4" width="16.7109375" style="21" customWidth="1"/>
    <col min="5" max="5" width="15" style="21" bestFit="1" customWidth="1"/>
    <col min="6" max="6" width="18.28515625" style="21" bestFit="1" customWidth="1"/>
    <col min="7" max="7" width="12.85546875" style="21" bestFit="1" customWidth="1"/>
    <col min="8" max="9" width="8.5703125" style="21" bestFit="1" customWidth="1"/>
    <col min="10" max="10" width="15.5703125" style="21" bestFit="1" customWidth="1"/>
    <col min="11" max="16384" width="9.140625" style="21"/>
  </cols>
  <sheetData>
    <row r="1" spans="1:7" ht="15.75" x14ac:dyDescent="0.2">
      <c r="A1" s="4" t="s">
        <v>71</v>
      </c>
      <c r="B1" s="20"/>
      <c r="G1" s="22"/>
    </row>
    <row r="2" spans="1:7" ht="14.25" x14ac:dyDescent="0.2">
      <c r="A2" s="152" t="s">
        <v>35</v>
      </c>
      <c r="B2" s="20"/>
      <c r="G2" s="22"/>
    </row>
    <row r="3" spans="1:7" x14ac:dyDescent="0.2">
      <c r="B3" s="20"/>
      <c r="G3" s="22"/>
    </row>
    <row r="4" spans="1:7" ht="13.5" customHeight="1" x14ac:dyDescent="0.2">
      <c r="B4" s="20"/>
      <c r="G4" s="22"/>
    </row>
    <row r="5" spans="1:7" ht="13.5" customHeight="1" x14ac:dyDescent="0.2">
      <c r="B5" s="20"/>
      <c r="G5" s="22"/>
    </row>
    <row r="6" spans="1:7" ht="13.5" customHeight="1" x14ac:dyDescent="0.2">
      <c r="B6" s="20"/>
      <c r="G6" s="22"/>
    </row>
    <row r="7" spans="1:7" ht="13.5" customHeight="1" x14ac:dyDescent="0.2">
      <c r="B7" s="20"/>
      <c r="G7" s="22"/>
    </row>
    <row r="8" spans="1:7" ht="13.5" customHeight="1" x14ac:dyDescent="0.2">
      <c r="B8" s="20"/>
      <c r="G8" s="22"/>
    </row>
    <row r="9" spans="1:7" ht="13.5" customHeight="1" x14ac:dyDescent="0.2">
      <c r="B9" s="20"/>
      <c r="G9" s="22"/>
    </row>
    <row r="10" spans="1:7" ht="13.5" customHeight="1" x14ac:dyDescent="0.2">
      <c r="B10" s="20"/>
      <c r="G10" s="22"/>
    </row>
    <row r="11" spans="1:7" ht="13.5" customHeight="1" x14ac:dyDescent="0.2">
      <c r="B11" s="20"/>
      <c r="G11" s="22"/>
    </row>
    <row r="12" spans="1:7" ht="13.5" customHeight="1" x14ac:dyDescent="0.2">
      <c r="B12" s="20"/>
      <c r="G12" s="22"/>
    </row>
    <row r="13" spans="1:7" ht="13.5" customHeight="1" x14ac:dyDescent="0.2">
      <c r="B13" s="20"/>
      <c r="G13" s="22"/>
    </row>
    <row r="14" spans="1:7" ht="13.5" customHeight="1" x14ac:dyDescent="0.2">
      <c r="B14" s="20"/>
      <c r="G14" s="22"/>
    </row>
    <row r="15" spans="1:7" ht="13.5" customHeight="1" x14ac:dyDescent="0.2">
      <c r="B15" s="20"/>
      <c r="G15" s="22"/>
    </row>
    <row r="16" spans="1:7" ht="12.75" customHeight="1" x14ac:dyDescent="0.2">
      <c r="B16" s="20"/>
      <c r="G16" s="22"/>
    </row>
    <row r="17" spans="2:7" x14ac:dyDescent="0.2">
      <c r="B17" s="20"/>
      <c r="G17" s="22"/>
    </row>
    <row r="18" spans="2:7" x14ac:dyDescent="0.2">
      <c r="B18" s="20"/>
      <c r="G18" s="22"/>
    </row>
    <row r="19" spans="2:7" x14ac:dyDescent="0.2">
      <c r="B19" s="20"/>
      <c r="G19" s="22"/>
    </row>
    <row r="20" spans="2:7" x14ac:dyDescent="0.2">
      <c r="B20" s="20"/>
      <c r="G20" s="22"/>
    </row>
    <row r="21" spans="2:7" x14ac:dyDescent="0.2">
      <c r="B21" s="20"/>
      <c r="G21" s="22"/>
    </row>
    <row r="22" spans="2:7" x14ac:dyDescent="0.2">
      <c r="B22" s="20"/>
      <c r="G22" s="22"/>
    </row>
    <row r="23" spans="2:7" x14ac:dyDescent="0.2">
      <c r="B23" s="20"/>
      <c r="G23" s="22"/>
    </row>
    <row r="24" spans="2:7" x14ac:dyDescent="0.2">
      <c r="B24" s="20"/>
      <c r="G24" s="22"/>
    </row>
    <row r="25" spans="2:7" x14ac:dyDescent="0.2">
      <c r="B25" s="20"/>
      <c r="G25" s="22"/>
    </row>
    <row r="26" spans="2:7" x14ac:dyDescent="0.2">
      <c r="B26" s="20"/>
      <c r="G26" s="22"/>
    </row>
    <row r="27" spans="2:7" x14ac:dyDescent="0.2">
      <c r="B27" s="20"/>
      <c r="G27" s="22"/>
    </row>
    <row r="28" spans="2:7" x14ac:dyDescent="0.2">
      <c r="B28" s="20"/>
      <c r="G28" s="22"/>
    </row>
    <row r="29" spans="2:7" x14ac:dyDescent="0.2">
      <c r="B29" s="20"/>
      <c r="G29" s="22"/>
    </row>
    <row r="30" spans="2:7" x14ac:dyDescent="0.2">
      <c r="B30" s="20"/>
      <c r="G30" s="22"/>
    </row>
    <row r="31" spans="2:7" x14ac:dyDescent="0.2">
      <c r="B31" s="20"/>
      <c r="G31" s="22"/>
    </row>
    <row r="32" spans="2:7" x14ac:dyDescent="0.2">
      <c r="B32" s="20"/>
      <c r="G32" s="22"/>
    </row>
    <row r="33" spans="1:7" x14ac:dyDescent="0.2">
      <c r="B33" s="20"/>
      <c r="G33" s="22"/>
    </row>
    <row r="34" spans="1:7" x14ac:dyDescent="0.2">
      <c r="B34" s="20"/>
      <c r="G34" s="22"/>
    </row>
    <row r="35" spans="1:7" x14ac:dyDescent="0.2">
      <c r="B35" s="20"/>
      <c r="G35" s="22"/>
    </row>
    <row r="36" spans="1:7" x14ac:dyDescent="0.2">
      <c r="B36" s="20"/>
      <c r="G36" s="22"/>
    </row>
    <row r="37" spans="1:7" x14ac:dyDescent="0.2">
      <c r="B37" s="20"/>
      <c r="G37" s="22"/>
    </row>
    <row r="38" spans="1:7" x14ac:dyDescent="0.2">
      <c r="B38" s="20"/>
      <c r="G38" s="22"/>
    </row>
    <row r="39" spans="1:7" x14ac:dyDescent="0.2">
      <c r="B39" s="20"/>
      <c r="G39" s="22"/>
    </row>
    <row r="40" spans="1:7" x14ac:dyDescent="0.2">
      <c r="B40" s="20"/>
      <c r="G40" s="22"/>
    </row>
    <row r="41" spans="1:7" x14ac:dyDescent="0.2">
      <c r="B41" s="20"/>
      <c r="G41" s="22"/>
    </row>
    <row r="42" spans="1:7" x14ac:dyDescent="0.2">
      <c r="A42" s="116" t="s">
        <v>92</v>
      </c>
      <c r="B42" s="20"/>
      <c r="G42" s="22"/>
    </row>
    <row r="43" spans="1:7" x14ac:dyDescent="0.2">
      <c r="A43" s="5" t="s">
        <v>43</v>
      </c>
      <c r="B43" s="20"/>
      <c r="G43" s="22"/>
    </row>
    <row r="44" spans="1:7" x14ac:dyDescent="0.2">
      <c r="A44" s="8" t="s">
        <v>66</v>
      </c>
      <c r="B44" s="20"/>
      <c r="G44" s="22"/>
    </row>
    <row r="45" spans="1:7" x14ac:dyDescent="0.2">
      <c r="B45" s="20"/>
      <c r="G45" s="22"/>
    </row>
    <row r="47" spans="1:7" x14ac:dyDescent="0.2">
      <c r="C47" s="110"/>
      <c r="D47" s="43" t="s">
        <v>21</v>
      </c>
      <c r="E47" s="44" t="s">
        <v>22</v>
      </c>
    </row>
    <row r="48" spans="1:7" x14ac:dyDescent="0.2">
      <c r="C48" s="111" t="s">
        <v>42</v>
      </c>
      <c r="D48" s="112">
        <v>30.70270595024348</v>
      </c>
      <c r="E48" s="112">
        <v>69.297294049756516</v>
      </c>
    </row>
    <row r="50" spans="3:6" x14ac:dyDescent="0.2">
      <c r="C50" s="113" t="s">
        <v>54</v>
      </c>
      <c r="D50" s="114">
        <v>15.023858940745209</v>
      </c>
      <c r="E50" s="114">
        <v>84.9761410592548</v>
      </c>
    </row>
    <row r="51" spans="3:6" x14ac:dyDescent="0.2">
      <c r="C51" s="113" t="s">
        <v>8</v>
      </c>
      <c r="D51" s="114">
        <v>24.694073596576295</v>
      </c>
      <c r="E51" s="114">
        <v>75.305926403423712</v>
      </c>
    </row>
    <row r="52" spans="3:6" x14ac:dyDescent="0.2">
      <c r="C52" s="113" t="s">
        <v>7</v>
      </c>
      <c r="D52" s="114">
        <v>30.417936695305031</v>
      </c>
      <c r="E52" s="114">
        <v>69.582063304694969</v>
      </c>
    </row>
    <row r="53" spans="3:6" x14ac:dyDescent="0.2">
      <c r="C53" s="113" t="s">
        <v>15</v>
      </c>
      <c r="D53" s="114">
        <v>31.351972811263245</v>
      </c>
      <c r="E53" s="114">
        <v>68.648027188736748</v>
      </c>
    </row>
    <row r="54" spans="3:6" x14ac:dyDescent="0.2">
      <c r="C54" s="113" t="s">
        <v>5</v>
      </c>
      <c r="D54" s="114">
        <v>31.671519318240598</v>
      </c>
      <c r="E54" s="114">
        <v>68.328480681759402</v>
      </c>
    </row>
    <row r="55" spans="3:6" x14ac:dyDescent="0.2">
      <c r="C55" s="113" t="s">
        <v>12</v>
      </c>
      <c r="D55" s="114">
        <v>31.715767756315806</v>
      </c>
      <c r="E55" s="114">
        <v>68.284232243684201</v>
      </c>
    </row>
    <row r="56" spans="3:6" x14ac:dyDescent="0.2">
      <c r="C56" s="113" t="s">
        <v>10</v>
      </c>
      <c r="D56" s="114">
        <v>85.355534883767632</v>
      </c>
      <c r="E56" s="114">
        <v>14.644465116232377</v>
      </c>
    </row>
    <row r="57" spans="3:6" x14ac:dyDescent="0.2">
      <c r="C57" s="113" t="s">
        <v>11</v>
      </c>
      <c r="D57" s="114">
        <v>94.834387975047164</v>
      </c>
      <c r="E57" s="114">
        <v>5.1656120249528366</v>
      </c>
    </row>
    <row r="58" spans="3:6" x14ac:dyDescent="0.2">
      <c r="C58" s="113" t="s">
        <v>48</v>
      </c>
      <c r="D58" s="114">
        <v>100</v>
      </c>
      <c r="E58" s="114">
        <v>0</v>
      </c>
    </row>
    <row r="59" spans="3:6" x14ac:dyDescent="0.2">
      <c r="C59" s="151" t="s">
        <v>45</v>
      </c>
      <c r="D59" s="114">
        <v>100</v>
      </c>
      <c r="E59" s="114">
        <v>0</v>
      </c>
    </row>
    <row r="60" spans="3:6" x14ac:dyDescent="0.2">
      <c r="D60" s="27"/>
      <c r="E60" s="27"/>
      <c r="F60" s="115"/>
    </row>
  </sheetData>
  <pageMargins left="0.7" right="0.7" top="0.75" bottom="0.75" header="0.3" footer="0.3"/>
  <pageSetup paperSize="9" scale="9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70"/>
  <sheetViews>
    <sheetView showGridLines="0" zoomScaleNormal="100" workbookViewId="0"/>
  </sheetViews>
  <sheetFormatPr defaultColWidth="9.140625" defaultRowHeight="12.75" x14ac:dyDescent="0.2"/>
  <cols>
    <col min="1" max="1" width="15.28515625" style="21" customWidth="1"/>
    <col min="2" max="2" width="14.28515625" style="21" customWidth="1"/>
    <col min="3" max="3" width="14" style="21" customWidth="1"/>
    <col min="4" max="4" width="25.7109375" style="21" bestFit="1" customWidth="1"/>
    <col min="5" max="6" width="14" style="21" customWidth="1"/>
    <col min="7" max="7" width="23.5703125" style="21" bestFit="1" customWidth="1"/>
    <col min="8" max="8" width="14.28515625" style="21" customWidth="1"/>
    <col min="9" max="9" width="29.7109375" style="21" bestFit="1" customWidth="1"/>
    <col min="10" max="10" width="16.140625" style="21" bestFit="1" customWidth="1"/>
    <col min="11" max="11" width="18" style="21" bestFit="1" customWidth="1"/>
    <col min="12" max="12" width="9.140625" style="21"/>
    <col min="13" max="13" width="13.140625" style="21" bestFit="1" customWidth="1"/>
    <col min="14" max="16384" width="9.140625" style="21"/>
  </cols>
  <sheetData>
    <row r="1" spans="1:9" ht="15.75" x14ac:dyDescent="0.2">
      <c r="A1" s="4" t="s">
        <v>72</v>
      </c>
    </row>
    <row r="2" spans="1:9" ht="14.25" x14ac:dyDescent="0.2">
      <c r="A2" s="152" t="s">
        <v>35</v>
      </c>
    </row>
    <row r="3" spans="1:9" x14ac:dyDescent="0.2">
      <c r="A3" s="20"/>
      <c r="I3" s="22"/>
    </row>
    <row r="4" spans="1:9" x14ac:dyDescent="0.2">
      <c r="A4" s="20"/>
      <c r="I4" s="22"/>
    </row>
    <row r="5" spans="1:9" x14ac:dyDescent="0.2">
      <c r="A5" s="20"/>
      <c r="I5" s="22"/>
    </row>
    <row r="6" spans="1:9" x14ac:dyDescent="0.2">
      <c r="A6" s="20"/>
      <c r="I6" s="22"/>
    </row>
    <row r="7" spans="1:9" x14ac:dyDescent="0.2">
      <c r="A7" s="20"/>
      <c r="I7" s="22"/>
    </row>
    <row r="8" spans="1:9" x14ac:dyDescent="0.2">
      <c r="A8" s="20"/>
      <c r="I8" s="22"/>
    </row>
    <row r="9" spans="1:9" x14ac:dyDescent="0.2">
      <c r="A9" s="20"/>
      <c r="I9" s="22"/>
    </row>
    <row r="10" spans="1:9" x14ac:dyDescent="0.2">
      <c r="A10" s="20"/>
      <c r="I10" s="22"/>
    </row>
    <row r="11" spans="1:9" x14ac:dyDescent="0.2">
      <c r="A11" s="20"/>
      <c r="I11" s="22"/>
    </row>
    <row r="12" spans="1:9" x14ac:dyDescent="0.2">
      <c r="A12" s="20"/>
      <c r="I12" s="22"/>
    </row>
    <row r="13" spans="1:9" x14ac:dyDescent="0.2">
      <c r="A13" s="20"/>
      <c r="I13" s="22"/>
    </row>
    <row r="14" spans="1:9" x14ac:dyDescent="0.2">
      <c r="A14" s="20"/>
      <c r="I14" s="22"/>
    </row>
    <row r="15" spans="1:9" x14ac:dyDescent="0.2">
      <c r="A15" s="20"/>
      <c r="I15" s="22"/>
    </row>
    <row r="16" spans="1:9" x14ac:dyDescent="0.2">
      <c r="A16" s="20"/>
      <c r="I16" s="22"/>
    </row>
    <row r="17" spans="1:9" x14ac:dyDescent="0.2">
      <c r="A17" s="20"/>
      <c r="I17" s="22"/>
    </row>
    <row r="18" spans="1:9" x14ac:dyDescent="0.2">
      <c r="A18" s="20"/>
      <c r="I18" s="22"/>
    </row>
    <row r="19" spans="1:9" x14ac:dyDescent="0.2">
      <c r="A19" s="20"/>
      <c r="I19" s="22"/>
    </row>
    <row r="20" spans="1:9" x14ac:dyDescent="0.2">
      <c r="A20" s="20"/>
      <c r="I20" s="22"/>
    </row>
    <row r="21" spans="1:9" x14ac:dyDescent="0.2">
      <c r="A21" s="20"/>
      <c r="I21" s="22"/>
    </row>
    <row r="22" spans="1:9" x14ac:dyDescent="0.2">
      <c r="A22" s="20"/>
      <c r="I22" s="22"/>
    </row>
    <row r="23" spans="1:9" x14ac:dyDescent="0.2">
      <c r="A23" s="20"/>
      <c r="I23" s="22"/>
    </row>
    <row r="24" spans="1:9" x14ac:dyDescent="0.2">
      <c r="A24" s="20"/>
      <c r="I24" s="22"/>
    </row>
    <row r="25" spans="1:9" x14ac:dyDescent="0.2">
      <c r="A25" s="20"/>
      <c r="I25" s="22"/>
    </row>
    <row r="26" spans="1:9" x14ac:dyDescent="0.2">
      <c r="A26" s="20"/>
      <c r="I26" s="22"/>
    </row>
    <row r="27" spans="1:9" x14ac:dyDescent="0.2">
      <c r="A27" s="20"/>
      <c r="I27" s="22"/>
    </row>
    <row r="28" spans="1:9" x14ac:dyDescent="0.2">
      <c r="A28" s="20"/>
      <c r="I28" s="22"/>
    </row>
    <row r="29" spans="1:9" x14ac:dyDescent="0.2">
      <c r="A29" s="20"/>
      <c r="I29" s="22"/>
    </row>
    <row r="30" spans="1:9" x14ac:dyDescent="0.2">
      <c r="A30" s="20"/>
      <c r="I30" s="22"/>
    </row>
    <row r="31" spans="1:9" x14ac:dyDescent="0.2">
      <c r="A31" s="20"/>
      <c r="I31" s="22"/>
    </row>
    <row r="32" spans="1:9" x14ac:dyDescent="0.2">
      <c r="A32" s="20"/>
      <c r="I32" s="22"/>
    </row>
    <row r="33" spans="1:9" x14ac:dyDescent="0.2">
      <c r="A33" s="20"/>
      <c r="I33" s="22"/>
    </row>
    <row r="34" spans="1:9" x14ac:dyDescent="0.2">
      <c r="A34" s="20"/>
      <c r="I34" s="22"/>
    </row>
    <row r="35" spans="1:9" x14ac:dyDescent="0.2">
      <c r="A35" s="20"/>
      <c r="I35" s="22"/>
    </row>
    <row r="36" spans="1:9" x14ac:dyDescent="0.2">
      <c r="A36" s="20"/>
      <c r="I36" s="22"/>
    </row>
    <row r="37" spans="1:9" x14ac:dyDescent="0.2">
      <c r="A37" s="20"/>
      <c r="I37" s="22"/>
    </row>
    <row r="38" spans="1:9" x14ac:dyDescent="0.2">
      <c r="A38" s="20"/>
      <c r="I38" s="22"/>
    </row>
    <row r="39" spans="1:9" x14ac:dyDescent="0.2">
      <c r="A39" s="20"/>
      <c r="I39" s="22"/>
    </row>
    <row r="40" spans="1:9" x14ac:dyDescent="0.2">
      <c r="A40" s="20"/>
      <c r="I40" s="22"/>
    </row>
    <row r="41" spans="1:9" x14ac:dyDescent="0.2">
      <c r="A41" s="20"/>
      <c r="I41" s="22"/>
    </row>
    <row r="42" spans="1:9" x14ac:dyDescent="0.2">
      <c r="A42" s="20"/>
      <c r="I42" s="22"/>
    </row>
    <row r="43" spans="1:9" x14ac:dyDescent="0.2">
      <c r="A43" s="20"/>
      <c r="I43" s="22"/>
    </row>
    <row r="44" spans="1:9" x14ac:dyDescent="0.2">
      <c r="A44" s="20"/>
      <c r="I44" s="22"/>
    </row>
    <row r="45" spans="1:9" x14ac:dyDescent="0.2">
      <c r="A45" s="20"/>
      <c r="I45" s="22"/>
    </row>
    <row r="46" spans="1:9" x14ac:dyDescent="0.2">
      <c r="A46" s="20"/>
      <c r="I46" s="22"/>
    </row>
    <row r="47" spans="1:9" x14ac:dyDescent="0.2">
      <c r="A47" s="20"/>
      <c r="I47" s="22"/>
    </row>
    <row r="48" spans="1:9" x14ac:dyDescent="0.2">
      <c r="A48" s="20"/>
      <c r="I48" s="22"/>
    </row>
    <row r="49" spans="1:9" x14ac:dyDescent="0.2">
      <c r="A49" s="20"/>
      <c r="I49" s="22"/>
    </row>
    <row r="50" spans="1:9" x14ac:dyDescent="0.2">
      <c r="A50" s="116" t="s">
        <v>74</v>
      </c>
    </row>
    <row r="51" spans="1:9" x14ac:dyDescent="0.2">
      <c r="A51" s="23" t="s">
        <v>46</v>
      </c>
    </row>
    <row r="52" spans="1:9" x14ac:dyDescent="0.2">
      <c r="A52" s="23" t="s">
        <v>47</v>
      </c>
    </row>
    <row r="53" spans="1:9" x14ac:dyDescent="0.2">
      <c r="A53" s="23" t="s">
        <v>56</v>
      </c>
      <c r="I53" s="116"/>
    </row>
    <row r="54" spans="1:9" x14ac:dyDescent="0.2">
      <c r="A54" s="8" t="s">
        <v>66</v>
      </c>
    </row>
    <row r="55" spans="1:9" x14ac:dyDescent="0.2">
      <c r="A55" s="20"/>
      <c r="I55" s="22"/>
    </row>
    <row r="57" spans="1:9" ht="25.5" x14ac:dyDescent="0.2">
      <c r="B57" s="117"/>
      <c r="C57" s="118" t="s">
        <v>26</v>
      </c>
      <c r="D57" s="119" t="s">
        <v>28</v>
      </c>
      <c r="E57" s="120" t="s">
        <v>27</v>
      </c>
      <c r="F57" s="120" t="s">
        <v>29</v>
      </c>
    </row>
    <row r="58" spans="1:9" ht="13.5" customHeight="1" x14ac:dyDescent="0.2">
      <c r="B58" s="111" t="s">
        <v>42</v>
      </c>
      <c r="C58" s="121">
        <v>19.887771246497675</v>
      </c>
      <c r="D58" s="121">
        <v>2.791316721417727</v>
      </c>
      <c r="E58" s="121">
        <v>76.091214431437521</v>
      </c>
      <c r="F58" s="121">
        <v>1.2296976006470726</v>
      </c>
    </row>
    <row r="59" spans="1:9" ht="13.5" customHeight="1" x14ac:dyDescent="0.2"/>
    <row r="60" spans="1:9" ht="13.5" customHeight="1" x14ac:dyDescent="0.2">
      <c r="A60" s="56"/>
      <c r="B60" s="36" t="s">
        <v>44</v>
      </c>
      <c r="C60" s="122">
        <v>0</v>
      </c>
      <c r="D60" s="122">
        <v>0</v>
      </c>
      <c r="E60" s="123">
        <v>100</v>
      </c>
      <c r="F60" s="122">
        <v>0</v>
      </c>
    </row>
    <row r="61" spans="1:9" ht="13.5" customHeight="1" x14ac:dyDescent="0.2">
      <c r="A61" s="56"/>
      <c r="B61" s="36" t="s">
        <v>7</v>
      </c>
      <c r="C61" s="124">
        <v>15.93393664024582</v>
      </c>
      <c r="D61" s="124">
        <v>5.1915048854613568</v>
      </c>
      <c r="E61" s="125">
        <v>77.649214551698591</v>
      </c>
      <c r="F61" s="124">
        <v>1.2253439225942349</v>
      </c>
    </row>
    <row r="62" spans="1:9" ht="13.5" customHeight="1" x14ac:dyDescent="0.2">
      <c r="A62" s="56"/>
      <c r="B62" s="36" t="s">
        <v>40</v>
      </c>
      <c r="C62" s="122">
        <v>21.02474571157116</v>
      </c>
      <c r="D62" s="122">
        <v>2.6036482788889028</v>
      </c>
      <c r="E62" s="123">
        <v>76.371606009539931</v>
      </c>
      <c r="F62" s="122">
        <v>0</v>
      </c>
    </row>
    <row r="63" spans="1:9" ht="13.5" customHeight="1" x14ac:dyDescent="0.2">
      <c r="A63" s="56"/>
      <c r="B63" s="36" t="s">
        <v>12</v>
      </c>
      <c r="C63" s="122">
        <v>22.032253743739179</v>
      </c>
      <c r="D63" s="122">
        <v>0.63847104224088636</v>
      </c>
      <c r="E63" s="123">
        <v>75.729788367896631</v>
      </c>
      <c r="F63" s="122">
        <v>1.5994868461233078</v>
      </c>
    </row>
    <row r="64" spans="1:9" ht="13.5" customHeight="1" x14ac:dyDescent="0.2">
      <c r="A64" s="56"/>
      <c r="B64" s="36" t="s">
        <v>60</v>
      </c>
      <c r="C64" s="124">
        <v>25.664032534817196</v>
      </c>
      <c r="D64" s="124">
        <v>0</v>
      </c>
      <c r="E64" s="125">
        <v>73.995146436734444</v>
      </c>
      <c r="F64" s="124">
        <v>0.3408210284483626</v>
      </c>
    </row>
    <row r="65" spans="1:6" ht="13.5" customHeight="1" x14ac:dyDescent="0.2">
      <c r="A65" s="56"/>
      <c r="B65" s="36" t="s">
        <v>49</v>
      </c>
      <c r="C65" s="122">
        <v>25.715786455087368</v>
      </c>
      <c r="D65" s="122">
        <v>3.0005831598690396</v>
      </c>
      <c r="E65" s="123">
        <v>71.283630385043594</v>
      </c>
      <c r="F65" s="122">
        <v>0</v>
      </c>
    </row>
    <row r="66" spans="1:6" ht="13.5" customHeight="1" x14ac:dyDescent="0.2">
      <c r="A66" s="56"/>
      <c r="B66" s="36" t="s">
        <v>59</v>
      </c>
      <c r="C66" s="122">
        <v>41.548517996505581</v>
      </c>
      <c r="D66" s="122">
        <v>0</v>
      </c>
      <c r="E66" s="123">
        <v>58.451482003494419</v>
      </c>
      <c r="F66" s="122">
        <v>0</v>
      </c>
    </row>
    <row r="67" spans="1:6" ht="13.5" customHeight="1" x14ac:dyDescent="0.2">
      <c r="A67" s="56"/>
      <c r="B67" s="36" t="s">
        <v>73</v>
      </c>
      <c r="C67" s="122">
        <v>80.894527274852365</v>
      </c>
      <c r="D67" s="122">
        <v>0</v>
      </c>
      <c r="E67" s="123">
        <v>19.105472725147653</v>
      </c>
      <c r="F67" s="122">
        <v>0</v>
      </c>
    </row>
    <row r="68" spans="1:6" ht="13.5" customHeight="1" x14ac:dyDescent="0.2">
      <c r="A68" s="56"/>
      <c r="B68" s="56"/>
      <c r="C68" s="56"/>
      <c r="D68" s="56"/>
      <c r="E68" s="56"/>
      <c r="F68" s="56"/>
    </row>
    <row r="69" spans="1:6" ht="6.75" customHeight="1" x14ac:dyDescent="0.2"/>
    <row r="70" spans="1:6" x14ac:dyDescent="0.2">
      <c r="B70" s="23"/>
    </row>
  </sheetData>
  <sortState xmlns:xlrd2="http://schemas.microsoft.com/office/spreadsheetml/2017/richdata2" ref="B60:G68">
    <sortCondition descending="1" ref="E60:E68"/>
  </sortState>
  <conditionalFormatting sqref="C60:F67">
    <cfRule type="cellIs" dxfId="1" priority="1" operator="equal">
      <formula>0</formula>
    </cfRule>
  </conditionalFormatting>
  <pageMargins left="0.7" right="0.7" top="0.75" bottom="0.75" header="0.3" footer="0.3"/>
  <pageSetup paperSize="9"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F6D2-478D-4F8C-BAF3-95655A47DA7F}">
  <dimension ref="A1:J77"/>
  <sheetViews>
    <sheetView showGridLines="0" zoomScaleNormal="100" workbookViewId="0"/>
  </sheetViews>
  <sheetFormatPr defaultColWidth="9.140625" defaultRowHeight="12.75" x14ac:dyDescent="0.2"/>
  <cols>
    <col min="1" max="1" width="15" style="21" customWidth="1"/>
    <col min="2" max="2" width="14.28515625" style="21" customWidth="1"/>
    <col min="3" max="3" width="14" style="21" customWidth="1"/>
    <col min="4" max="4" width="25.7109375" style="21" bestFit="1" customWidth="1"/>
    <col min="5" max="6" width="14" style="21" customWidth="1"/>
    <col min="7" max="7" width="23.5703125" style="21" bestFit="1" customWidth="1"/>
    <col min="8" max="8" width="14.28515625" style="21" customWidth="1"/>
    <col min="9" max="9" width="28.28515625" style="21" bestFit="1" customWidth="1"/>
    <col min="10" max="10" width="16.140625" style="21" bestFit="1" customWidth="1"/>
    <col min="11" max="16384" width="9.140625" style="21"/>
  </cols>
  <sheetData>
    <row r="1" spans="1:1" ht="15.75" x14ac:dyDescent="0.2">
      <c r="A1" s="4" t="s">
        <v>75</v>
      </c>
    </row>
    <row r="2" spans="1:1" ht="14.25" x14ac:dyDescent="0.2">
      <c r="A2" s="152" t="s">
        <v>35</v>
      </c>
    </row>
    <row r="50" spans="1:10" x14ac:dyDescent="0.2">
      <c r="A50" s="116" t="s">
        <v>76</v>
      </c>
    </row>
    <row r="51" spans="1:10" x14ac:dyDescent="0.2">
      <c r="A51" s="23" t="s">
        <v>46</v>
      </c>
    </row>
    <row r="52" spans="1:10" x14ac:dyDescent="0.2">
      <c r="A52" s="23" t="s">
        <v>77</v>
      </c>
    </row>
    <row r="53" spans="1:10" x14ac:dyDescent="0.2">
      <c r="A53" s="5" t="s">
        <v>78</v>
      </c>
    </row>
    <row r="54" spans="1:10" x14ac:dyDescent="0.2">
      <c r="A54" s="23" t="s">
        <v>87</v>
      </c>
    </row>
    <row r="55" spans="1:10" x14ac:dyDescent="0.2">
      <c r="A55" s="5" t="s">
        <v>62</v>
      </c>
    </row>
    <row r="56" spans="1:10" x14ac:dyDescent="0.2">
      <c r="A56" s="8" t="s">
        <v>66</v>
      </c>
    </row>
    <row r="59" spans="1:10" ht="25.5" x14ac:dyDescent="0.2">
      <c r="B59" s="117"/>
      <c r="C59" s="118" t="s">
        <v>26</v>
      </c>
      <c r="D59" s="119" t="s">
        <v>63</v>
      </c>
      <c r="E59" s="120" t="s">
        <v>27</v>
      </c>
      <c r="F59" s="120" t="s">
        <v>29</v>
      </c>
      <c r="J59" s="23"/>
    </row>
    <row r="60" spans="1:10" ht="13.5" customHeight="1" x14ac:dyDescent="0.2">
      <c r="B60" s="111" t="s">
        <v>42</v>
      </c>
      <c r="C60" s="112">
        <v>21.437452913166325</v>
      </c>
      <c r="D60" s="112">
        <v>1.9473435248071982</v>
      </c>
      <c r="E60" s="112">
        <v>75.527599885943687</v>
      </c>
      <c r="F60" s="112">
        <v>1.0876036760827912</v>
      </c>
      <c r="J60" s="23"/>
    </row>
    <row r="61" spans="1:10" ht="13.5" customHeight="1" x14ac:dyDescent="0.2">
      <c r="J61" s="23"/>
    </row>
    <row r="62" spans="1:10" ht="13.5" customHeight="1" x14ac:dyDescent="0.2">
      <c r="A62" s="56"/>
      <c r="B62" s="36" t="s">
        <v>48</v>
      </c>
      <c r="C62" s="126">
        <v>0</v>
      </c>
      <c r="D62" s="126">
        <v>0</v>
      </c>
      <c r="E62" s="127">
        <v>100</v>
      </c>
      <c r="F62" s="126">
        <v>0</v>
      </c>
    </row>
    <row r="63" spans="1:10" ht="13.5" customHeight="1" x14ac:dyDescent="0.2">
      <c r="A63" s="56"/>
      <c r="B63" s="36" t="s">
        <v>79</v>
      </c>
      <c r="C63" s="67">
        <v>7.7171261734052772</v>
      </c>
      <c r="D63" s="67">
        <v>0</v>
      </c>
      <c r="E63" s="58">
        <v>91.524133343188709</v>
      </c>
      <c r="F63" s="67">
        <v>0.75874048340601674</v>
      </c>
    </row>
    <row r="64" spans="1:10" ht="13.5" customHeight="1" x14ac:dyDescent="0.2">
      <c r="A64" s="56"/>
      <c r="B64" s="36" t="s">
        <v>80</v>
      </c>
      <c r="C64" s="126">
        <v>11.012376614102791</v>
      </c>
      <c r="D64" s="126">
        <v>0</v>
      </c>
      <c r="E64" s="127">
        <v>88.987623385897209</v>
      </c>
      <c r="F64" s="126">
        <v>0</v>
      </c>
    </row>
    <row r="65" spans="1:10" ht="13.5" customHeight="1" x14ac:dyDescent="0.2">
      <c r="A65" s="56"/>
      <c r="B65" s="36" t="s">
        <v>7</v>
      </c>
      <c r="C65" s="67">
        <v>16.212881062251356</v>
      </c>
      <c r="D65" s="67">
        <v>3.5050291828438747</v>
      </c>
      <c r="E65" s="58">
        <v>79.017144536063213</v>
      </c>
      <c r="F65" s="67">
        <v>1.2649452188415513</v>
      </c>
    </row>
    <row r="66" spans="1:10" ht="13.5" customHeight="1" x14ac:dyDescent="0.2">
      <c r="A66" s="56"/>
      <c r="B66" s="36" t="s">
        <v>81</v>
      </c>
      <c r="C66" s="67">
        <v>21.893867257414009</v>
      </c>
      <c r="D66" s="67">
        <v>2.510523804646974</v>
      </c>
      <c r="E66" s="58">
        <v>75.595608937939019</v>
      </c>
      <c r="F66" s="67">
        <v>0</v>
      </c>
      <c r="J66" s="23"/>
    </row>
    <row r="67" spans="1:10" ht="13.5" customHeight="1" x14ac:dyDescent="0.2">
      <c r="A67" s="56"/>
      <c r="B67" s="36" t="s">
        <v>83</v>
      </c>
      <c r="C67" s="67">
        <v>24.554040731816748</v>
      </c>
      <c r="D67" s="67">
        <v>0.62832133410803848</v>
      </c>
      <c r="E67" s="58">
        <v>73.821400287523133</v>
      </c>
      <c r="F67" s="67">
        <v>0.9962376465520778</v>
      </c>
      <c r="J67" s="23"/>
    </row>
    <row r="68" spans="1:10" ht="13.5" customHeight="1" x14ac:dyDescent="0.2">
      <c r="A68" s="56"/>
      <c r="B68" s="36" t="s">
        <v>82</v>
      </c>
      <c r="C68" s="67">
        <v>29.958280559830399</v>
      </c>
      <c r="D68" s="67">
        <v>1.6654614960415279</v>
      </c>
      <c r="E68" s="58">
        <v>68.376257944128071</v>
      </c>
      <c r="F68" s="67">
        <v>0</v>
      </c>
      <c r="J68" s="23"/>
    </row>
    <row r="69" spans="1:10" ht="13.5" customHeight="1" x14ac:dyDescent="0.2">
      <c r="A69" s="56"/>
      <c r="B69" s="36" t="s">
        <v>84</v>
      </c>
      <c r="C69" s="126">
        <v>43.977037573134929</v>
      </c>
      <c r="D69" s="126">
        <v>0</v>
      </c>
      <c r="E69" s="127">
        <v>56.022962426865071</v>
      </c>
      <c r="F69" s="126">
        <v>0</v>
      </c>
      <c r="J69" s="23"/>
    </row>
    <row r="70" spans="1:10" ht="13.5" customHeight="1" x14ac:dyDescent="0.2">
      <c r="A70" s="56"/>
      <c r="B70" s="36" t="s">
        <v>85</v>
      </c>
      <c r="C70" s="126">
        <v>84.880486063418687</v>
      </c>
      <c r="D70" s="126">
        <v>1.0747023152064359</v>
      </c>
      <c r="E70" s="127">
        <v>14.044811621374885</v>
      </c>
      <c r="F70" s="126">
        <v>0</v>
      </c>
    </row>
    <row r="71" spans="1:10" ht="13.5" customHeight="1" x14ac:dyDescent="0.2">
      <c r="A71" s="56"/>
      <c r="B71" s="85" t="s">
        <v>86</v>
      </c>
      <c r="C71" s="126">
        <v>2.4154034604195376</v>
      </c>
      <c r="D71" s="126">
        <v>0</v>
      </c>
      <c r="E71" s="127">
        <v>3.6427231664369928</v>
      </c>
      <c r="F71" s="126">
        <v>93.941873373143466</v>
      </c>
      <c r="G71" s="115"/>
    </row>
    <row r="72" spans="1:10" ht="6.75" customHeight="1" x14ac:dyDescent="0.2">
      <c r="G72" s="115"/>
    </row>
    <row r="73" spans="1:10" x14ac:dyDescent="0.2">
      <c r="B73" s="23"/>
      <c r="G73" s="115"/>
    </row>
    <row r="74" spans="1:10" x14ac:dyDescent="0.2">
      <c r="G74" s="115"/>
    </row>
    <row r="75" spans="1:10" x14ac:dyDescent="0.2">
      <c r="G75" s="115"/>
    </row>
    <row r="76" spans="1:10" x14ac:dyDescent="0.2">
      <c r="G76" s="115"/>
    </row>
    <row r="77" spans="1:10" x14ac:dyDescent="0.2">
      <c r="G77" s="115"/>
    </row>
  </sheetData>
  <sortState xmlns:xlrd2="http://schemas.microsoft.com/office/spreadsheetml/2017/richdata2" ref="B62:G71">
    <sortCondition descending="1" ref="E62:E71"/>
  </sortState>
  <conditionalFormatting sqref="C62:F71">
    <cfRule type="cellIs" dxfId="0" priority="1" operator="equal">
      <formula>0</formula>
    </cfRule>
  </conditionalFormatting>
  <pageMargins left="0.7" right="0.7" top="0.75" bottom="0.75" header="0.3" footer="0.3"/>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E16"/>
  <sheetViews>
    <sheetView showGridLines="0" zoomScaleNormal="100" workbookViewId="0">
      <selection sqref="A1:D1"/>
    </sheetView>
  </sheetViews>
  <sheetFormatPr defaultColWidth="9.140625" defaultRowHeight="12.75" x14ac:dyDescent="0.2"/>
  <cols>
    <col min="1" max="2" width="16.85546875" style="21" customWidth="1"/>
    <col min="3" max="3" width="12.140625" style="21" customWidth="1"/>
    <col min="4" max="4" width="10.28515625" style="21" customWidth="1"/>
    <col min="5" max="5" width="13.85546875" style="21" bestFit="1" customWidth="1"/>
    <col min="6" max="6" width="13.7109375" style="21" customWidth="1"/>
    <col min="7" max="7" width="14" style="21" customWidth="1"/>
    <col min="8" max="8" width="13.5703125" style="21" customWidth="1"/>
    <col min="9" max="9" width="15.42578125" style="21" bestFit="1" customWidth="1"/>
    <col min="10" max="10" width="15.5703125" style="21" bestFit="1" customWidth="1"/>
    <col min="11" max="16384" width="9.140625" style="21"/>
  </cols>
  <sheetData>
    <row r="1" spans="1:5" ht="34.5" customHeight="1" x14ac:dyDescent="0.2">
      <c r="A1" s="177" t="s">
        <v>88</v>
      </c>
      <c r="B1" s="177"/>
      <c r="C1" s="177"/>
      <c r="D1" s="177"/>
    </row>
    <row r="2" spans="1:5" ht="14.25" x14ac:dyDescent="0.2">
      <c r="A2" s="154" t="s">
        <v>33</v>
      </c>
      <c r="B2" s="154"/>
      <c r="C2" s="154"/>
      <c r="D2" s="154"/>
    </row>
    <row r="3" spans="1:5" ht="27" customHeight="1" x14ac:dyDescent="0.2">
      <c r="A3" s="128" t="s">
        <v>17</v>
      </c>
      <c r="B3" s="128" t="s">
        <v>18</v>
      </c>
      <c r="C3" s="129" t="s">
        <v>1</v>
      </c>
      <c r="D3" s="128" t="s">
        <v>19</v>
      </c>
    </row>
    <row r="4" spans="1:5" ht="18" customHeight="1" x14ac:dyDescent="0.2">
      <c r="A4" s="57" t="s">
        <v>7</v>
      </c>
      <c r="B4" s="130" t="s">
        <v>5</v>
      </c>
      <c r="C4" s="131">
        <v>174098.36130000002</v>
      </c>
      <c r="D4" s="132">
        <v>20.316458312856163</v>
      </c>
    </row>
    <row r="5" spans="1:5" ht="18" customHeight="1" x14ac:dyDescent="0.2">
      <c r="A5" s="66" t="s">
        <v>12</v>
      </c>
      <c r="B5" s="133" t="s">
        <v>7</v>
      </c>
      <c r="C5" s="134">
        <v>146706.08749999999</v>
      </c>
      <c r="D5" s="135">
        <v>17.119909048425825</v>
      </c>
    </row>
    <row r="6" spans="1:5" ht="18" customHeight="1" x14ac:dyDescent="0.2">
      <c r="A6" s="66" t="s">
        <v>7</v>
      </c>
      <c r="B6" s="133" t="s">
        <v>12</v>
      </c>
      <c r="C6" s="134">
        <v>132940.2856</v>
      </c>
      <c r="D6" s="135">
        <v>15.513504839011899</v>
      </c>
      <c r="E6" s="74"/>
    </row>
    <row r="7" spans="1:5" ht="18" customHeight="1" x14ac:dyDescent="0.2">
      <c r="A7" s="130" t="s">
        <v>5</v>
      </c>
      <c r="B7" s="133" t="s">
        <v>7</v>
      </c>
      <c r="C7" s="134">
        <v>114792.4341</v>
      </c>
      <c r="D7" s="135">
        <v>13.395736091996966</v>
      </c>
    </row>
    <row r="8" spans="1:5" ht="18" customHeight="1" x14ac:dyDescent="0.2">
      <c r="A8" s="130" t="s">
        <v>12</v>
      </c>
      <c r="B8" s="133" t="s">
        <v>5</v>
      </c>
      <c r="C8" s="134">
        <v>49282.59</v>
      </c>
      <c r="D8" s="135">
        <v>5.7510460053054038</v>
      </c>
    </row>
    <row r="9" spans="1:5" ht="18" customHeight="1" x14ac:dyDescent="0.2">
      <c r="A9" s="130" t="s">
        <v>31</v>
      </c>
      <c r="B9" s="133" t="s">
        <v>5</v>
      </c>
      <c r="C9" s="134">
        <v>38850.968000000001</v>
      </c>
      <c r="D9" s="135">
        <v>4.5337248776626407</v>
      </c>
    </row>
    <row r="10" spans="1:5" ht="18" customHeight="1" x14ac:dyDescent="0.2">
      <c r="A10" s="66" t="s">
        <v>12</v>
      </c>
      <c r="B10" s="133" t="s">
        <v>31</v>
      </c>
      <c r="C10" s="134">
        <v>32746.887999999999</v>
      </c>
      <c r="D10" s="135">
        <v>3.821407507571811</v>
      </c>
    </row>
    <row r="11" spans="1:5" ht="18" customHeight="1" x14ac:dyDescent="0.2">
      <c r="A11" s="66" t="s">
        <v>5</v>
      </c>
      <c r="B11" s="133" t="s">
        <v>12</v>
      </c>
      <c r="C11" s="134">
        <v>30287.48</v>
      </c>
      <c r="D11" s="135">
        <v>3.5344061841061376</v>
      </c>
    </row>
    <row r="12" spans="1:5" ht="18" customHeight="1" x14ac:dyDescent="0.2">
      <c r="A12" s="66" t="s">
        <v>8</v>
      </c>
      <c r="B12" s="133" t="s">
        <v>5</v>
      </c>
      <c r="C12" s="136">
        <v>28249.307000000001</v>
      </c>
      <c r="D12" s="137">
        <v>3.2965610000407035</v>
      </c>
    </row>
    <row r="13" spans="1:5" ht="18" customHeight="1" x14ac:dyDescent="0.2">
      <c r="A13" s="101" t="s">
        <v>5</v>
      </c>
      <c r="B13" s="138" t="s">
        <v>31</v>
      </c>
      <c r="C13" s="139">
        <v>21513.407999999999</v>
      </c>
      <c r="D13" s="140">
        <v>2.5105133301416447</v>
      </c>
    </row>
    <row r="14" spans="1:5" ht="18" customHeight="1" x14ac:dyDescent="0.2">
      <c r="A14" s="175" t="s">
        <v>20</v>
      </c>
      <c r="B14" s="176"/>
      <c r="C14" s="141">
        <v>87464.824224999989</v>
      </c>
      <c r="D14" s="142">
        <v>10.206732802880806</v>
      </c>
    </row>
    <row r="15" spans="1:5" x14ac:dyDescent="0.2">
      <c r="A15" s="153" t="s">
        <v>67</v>
      </c>
      <c r="B15" s="153"/>
      <c r="C15" s="153"/>
      <c r="D15" s="153"/>
    </row>
    <row r="16" spans="1:5" x14ac:dyDescent="0.2">
      <c r="A16" s="8"/>
    </row>
  </sheetData>
  <mergeCells count="2">
    <mergeCell ref="A14:B14"/>
    <mergeCell ref="A1:D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E18"/>
  <sheetViews>
    <sheetView showGridLines="0" zoomScaleNormal="100" workbookViewId="0">
      <selection sqref="A1:D1"/>
    </sheetView>
  </sheetViews>
  <sheetFormatPr defaultColWidth="9.140625" defaultRowHeight="12.75" x14ac:dyDescent="0.2"/>
  <cols>
    <col min="1" max="2" width="17" style="21" customWidth="1"/>
    <col min="3" max="3" width="11.5703125" style="21" customWidth="1"/>
    <col min="4" max="4" width="11" style="21" customWidth="1"/>
    <col min="5" max="5" width="13.85546875" style="21" bestFit="1" customWidth="1"/>
    <col min="6" max="6" width="14" style="21" customWidth="1"/>
    <col min="7" max="7" width="13.5703125" style="21" customWidth="1"/>
    <col min="8" max="8" width="15.42578125" style="21" bestFit="1" customWidth="1"/>
    <col min="9" max="9" width="15.5703125" style="21" bestFit="1" customWidth="1"/>
    <col min="10" max="16384" width="9.140625" style="21"/>
  </cols>
  <sheetData>
    <row r="1" spans="1:5" ht="30" customHeight="1" x14ac:dyDescent="0.2">
      <c r="A1" s="179" t="s">
        <v>89</v>
      </c>
      <c r="B1" s="179"/>
      <c r="C1" s="179"/>
      <c r="D1" s="179"/>
    </row>
    <row r="2" spans="1:5" ht="14.25" x14ac:dyDescent="0.2">
      <c r="A2" s="148" t="s">
        <v>34</v>
      </c>
      <c r="B2" s="148"/>
      <c r="C2" s="148"/>
      <c r="D2" s="148"/>
    </row>
    <row r="3" spans="1:5" ht="25.5" customHeight="1" x14ac:dyDescent="0.2">
      <c r="A3" s="128" t="s">
        <v>17</v>
      </c>
      <c r="B3" s="128" t="s">
        <v>18</v>
      </c>
      <c r="C3" s="129" t="s">
        <v>1</v>
      </c>
      <c r="D3" s="128" t="s">
        <v>19</v>
      </c>
    </row>
    <row r="4" spans="1:5" ht="18" customHeight="1" x14ac:dyDescent="0.2">
      <c r="A4" s="57" t="s">
        <v>12</v>
      </c>
      <c r="B4" s="130" t="s">
        <v>7</v>
      </c>
      <c r="C4" s="131">
        <v>456087</v>
      </c>
      <c r="D4" s="132">
        <v>21.951080759370218</v>
      </c>
    </row>
    <row r="5" spans="1:5" ht="18" customHeight="1" x14ac:dyDescent="0.2">
      <c r="A5" s="66" t="s">
        <v>12</v>
      </c>
      <c r="B5" s="133" t="s">
        <v>5</v>
      </c>
      <c r="C5" s="134">
        <v>358140</v>
      </c>
      <c r="D5" s="135">
        <v>17.236974663081494</v>
      </c>
    </row>
    <row r="6" spans="1:5" ht="18" customHeight="1" x14ac:dyDescent="0.2">
      <c r="A6" s="66" t="s">
        <v>7</v>
      </c>
      <c r="B6" s="133" t="s">
        <v>12</v>
      </c>
      <c r="C6" s="134">
        <v>352221.9</v>
      </c>
      <c r="D6" s="135">
        <v>16.9521415258905</v>
      </c>
      <c r="E6" s="74"/>
    </row>
    <row r="7" spans="1:5" ht="18" customHeight="1" x14ac:dyDescent="0.2">
      <c r="A7" s="130" t="s">
        <v>7</v>
      </c>
      <c r="B7" s="133" t="s">
        <v>5</v>
      </c>
      <c r="C7" s="134">
        <v>326986.59999999998</v>
      </c>
      <c r="D7" s="135">
        <v>15.737587924742174</v>
      </c>
    </row>
    <row r="8" spans="1:5" ht="18" customHeight="1" x14ac:dyDescent="0.2">
      <c r="A8" s="130" t="s">
        <v>5</v>
      </c>
      <c r="B8" s="133" t="s">
        <v>12</v>
      </c>
      <c r="C8" s="134">
        <v>255694</v>
      </c>
      <c r="D8" s="135">
        <v>12.306335509861951</v>
      </c>
    </row>
    <row r="9" spans="1:5" ht="18" customHeight="1" x14ac:dyDescent="0.2">
      <c r="A9" s="130" t="s">
        <v>5</v>
      </c>
      <c r="B9" s="133" t="s">
        <v>7</v>
      </c>
      <c r="C9" s="134">
        <v>150642</v>
      </c>
      <c r="D9" s="135">
        <v>7.2502717853239584</v>
      </c>
    </row>
    <row r="10" spans="1:5" ht="18" customHeight="1" x14ac:dyDescent="0.2">
      <c r="A10" s="66" t="s">
        <v>8</v>
      </c>
      <c r="B10" s="133" t="s">
        <v>5</v>
      </c>
      <c r="C10" s="134">
        <v>60018</v>
      </c>
      <c r="D10" s="135">
        <v>2.8886154725214301</v>
      </c>
    </row>
    <row r="11" spans="1:5" ht="18" customHeight="1" x14ac:dyDescent="0.2">
      <c r="A11" s="66" t="s">
        <v>12</v>
      </c>
      <c r="B11" s="133" t="s">
        <v>31</v>
      </c>
      <c r="C11" s="134">
        <v>36820</v>
      </c>
      <c r="D11" s="135">
        <v>1.7721153936858789</v>
      </c>
    </row>
    <row r="12" spans="1:5" ht="18" customHeight="1" x14ac:dyDescent="0.2">
      <c r="A12" s="66" t="s">
        <v>12</v>
      </c>
      <c r="B12" s="133" t="s">
        <v>8</v>
      </c>
      <c r="C12" s="136">
        <v>22991</v>
      </c>
      <c r="D12" s="137">
        <v>1.1065373442757207</v>
      </c>
    </row>
    <row r="13" spans="1:5" ht="18" customHeight="1" x14ac:dyDescent="0.2">
      <c r="A13" s="101" t="s">
        <v>8</v>
      </c>
      <c r="B13" s="138" t="s">
        <v>12</v>
      </c>
      <c r="C13" s="139">
        <v>12677</v>
      </c>
      <c r="D13" s="140">
        <v>0.61013326577283766</v>
      </c>
    </row>
    <row r="14" spans="1:5" ht="18" customHeight="1" x14ac:dyDescent="0.2">
      <c r="A14" s="175" t="s">
        <v>20</v>
      </c>
      <c r="B14" s="176"/>
      <c r="C14" s="141">
        <v>45465.3</v>
      </c>
      <c r="D14" s="142">
        <v>2.1882063554738345</v>
      </c>
    </row>
    <row r="15" spans="1:5" ht="25.5" customHeight="1" x14ac:dyDescent="0.2">
      <c r="A15" s="178" t="s">
        <v>61</v>
      </c>
      <c r="B15" s="178"/>
      <c r="C15" s="178"/>
      <c r="D15" s="178"/>
    </row>
    <row r="16" spans="1:5" ht="15" customHeight="1" x14ac:dyDescent="0.2">
      <c r="A16" s="8" t="s">
        <v>67</v>
      </c>
      <c r="B16" s="8"/>
      <c r="C16" s="8"/>
      <c r="D16" s="8"/>
    </row>
    <row r="17" spans="1:1" x14ac:dyDescent="0.2">
      <c r="A17" s="8"/>
    </row>
    <row r="18" spans="1:1" x14ac:dyDescent="0.2">
      <c r="A18" s="8"/>
    </row>
  </sheetData>
  <mergeCells count="3">
    <mergeCell ref="A14:B14"/>
    <mergeCell ref="A15:D15"/>
    <mergeCell ref="A1:D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Figure1</vt:lpstr>
      <vt:lpstr>Figure2</vt:lpstr>
      <vt:lpstr>Figure3</vt:lpstr>
      <vt:lpstr>Table1 </vt:lpstr>
      <vt:lpstr>Table2</vt:lpstr>
      <vt:lpstr>Table3</vt:lpstr>
      <vt:lpstr>Table4</vt:lpstr>
      <vt:lpstr>Figure4</vt:lpstr>
      <vt:lpstr>Figure5</vt:lpstr>
      <vt:lpstr>Figure6</vt:lpstr>
      <vt:lpstr>Table5</vt:lpstr>
      <vt:lpstr>Table6</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dc:creator>
  <cp:lastModifiedBy>Manuel Da Silva</cp:lastModifiedBy>
  <cp:lastPrinted>2016-09-07T07:51:23Z</cp:lastPrinted>
  <dcterms:created xsi:type="dcterms:W3CDTF">2016-09-06T11:59:07Z</dcterms:created>
  <dcterms:modified xsi:type="dcterms:W3CDTF">2024-10-04T07:15:20Z</dcterms:modified>
</cp:coreProperties>
</file>